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เวิร์กบุ๊กนี้"/>
  <workbookProtection workbookAlgorithmName="SHA-512" workbookHashValue="S99NL6CAeFNVKxWGZ+ESeBzxhrVKNbuzpu4RGORgYHxC+bU83IbOlF85UxHDYsSFQB/DsO2SyfXgKwP5LSDRog==" workbookSaltValue="vRY6Ki9nw4eBrdmc1oWfsg==" workbookSpinCount="100000" lockStructure="1"/>
  <bookViews>
    <workbookView xWindow="0" yWindow="0" windowWidth="20490" windowHeight="7800" tabRatio="922" firstSheet="4" activeTab="6"/>
  </bookViews>
  <sheets>
    <sheet name="บัญชีลูกจ้างประจำ" sheetId="15" state="veryHidden" r:id="rId1"/>
    <sheet name="เงินเดือนบัญชี 5" sheetId="14" state="veryHidden" r:id="rId2"/>
    <sheet name="ตำแหน่งว่าง" sheetId="6" state="veryHidden" r:id="rId3"/>
    <sheet name="Sheet2" sheetId="17" state="veryHidden" r:id="rId4"/>
    <sheet name="ฟอร์มกรอกข้อมูล" sheetId="16" r:id="rId5"/>
    <sheet name="ตาราง 8.2" sheetId="21" r:id="rId6"/>
    <sheet name="ตาราง 9 " sheetId="10" r:id="rId7"/>
    <sheet name="ตาราง 11 " sheetId="18" r:id="rId8"/>
  </sheets>
  <definedNames>
    <definedName name="_xlnm._FilterDatabase" localSheetId="7" hidden="1">'ตาราง 11 '!$A$1:$M$1</definedName>
    <definedName name="_xlnm._FilterDatabase" localSheetId="5" hidden="1">'ตาราง 8.2'!$A$1:$J$69</definedName>
    <definedName name="_xlnm._FilterDatabase" localSheetId="6" hidden="1">'ตาราง 9 '!$A$1:$T$73</definedName>
    <definedName name="_xlnm._FilterDatabase" localSheetId="4" hidden="1">ฟอร์มกรอกข้อมูล!$B$5:$M$258</definedName>
    <definedName name="_xlnm.Print_Area" localSheetId="7">'ตาราง 11 '!$A$1:$M$506</definedName>
    <definedName name="_xlnm.Print_Area" localSheetId="5">'ตาราง 8.2'!$B$1:$J$69</definedName>
    <definedName name="_xlnm.Print_Area" localSheetId="6">'ตาราง 9 '!$A$1:$T$80</definedName>
    <definedName name="_xlnm.Print_Area" localSheetId="4">ฟอร์มกรอกข้อมูล!$A$1:$M$257</definedName>
    <definedName name="_xlnm.Print_Titles" localSheetId="7">'ตาราง 11 '!$2:$4</definedName>
    <definedName name="_xlnm.Print_Titles" localSheetId="5">'ตาราง 8.2'!$2:$5</definedName>
    <definedName name="_xlnm.Print_Titles" localSheetId="6">'ตาราง 9 '!$2:$5</definedName>
    <definedName name="_xlnm.Print_Titles" localSheetId="4">ฟอร์มกรอกข้อมูล!$5:$6</definedName>
    <definedName name="ครู">Sheet2!$B$15:$B$19</definedName>
    <definedName name="ครูผู้ช่วย">Sheet2!$B$15:$B$19</definedName>
    <definedName name="ทั่วไป">Sheet2!$B$2:$B$5</definedName>
    <definedName name="บริหารท้องถิ่น">Sheet2!$B$11:$B$14</definedName>
    <definedName name="บริหารสถานศึกษา">Sheet2!$B$16:$B$19</definedName>
    <definedName name="บุคลากรทางการศึกษา">Sheet2!$B$15:$B$19</definedName>
    <definedName name="วิชาการ">Sheet2!$B$6:$B$10</definedName>
    <definedName name="อำนวยการท้องถิ่น">Sheet2!$B$11:$B$13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0" l="1"/>
  <c r="B13" i="10"/>
  <c r="B16" i="10"/>
  <c r="BB8" i="16" l="1"/>
  <c r="BD8" i="16" s="1"/>
  <c r="BC8" i="16"/>
  <c r="BE8" i="16"/>
  <c r="BB9" i="16"/>
  <c r="BC9" i="16"/>
  <c r="BE9" i="16"/>
  <c r="BB10" i="16"/>
  <c r="BC10" i="16"/>
  <c r="BE10" i="16"/>
  <c r="BB11" i="16"/>
  <c r="BD11" i="16" s="1"/>
  <c r="BL11" i="16" s="1"/>
  <c r="BC11" i="16"/>
  <c r="BE11" i="16"/>
  <c r="BB12" i="16"/>
  <c r="BD12" i="16" s="1"/>
  <c r="BL12" i="16" s="1"/>
  <c r="BC12" i="16"/>
  <c r="BE12" i="16" s="1"/>
  <c r="BB13" i="16"/>
  <c r="BC13" i="16"/>
  <c r="BE13" i="16"/>
  <c r="BB14" i="16"/>
  <c r="BD14" i="16" s="1"/>
  <c r="BC14" i="16"/>
  <c r="BE14" i="16"/>
  <c r="BB15" i="16"/>
  <c r="BC15" i="16"/>
  <c r="BE15" i="16" s="1"/>
  <c r="BB16" i="16"/>
  <c r="BD16" i="16" s="1"/>
  <c r="BC16" i="16"/>
  <c r="BE16" i="16"/>
  <c r="BB17" i="16"/>
  <c r="BC17" i="16"/>
  <c r="BE17" i="16" s="1"/>
  <c r="BB18" i="16"/>
  <c r="BC18" i="16"/>
  <c r="BE18" i="16" s="1"/>
  <c r="BB19" i="16"/>
  <c r="BC19" i="16"/>
  <c r="BE19" i="16" s="1"/>
  <c r="BB20" i="16"/>
  <c r="BD20" i="16" s="1"/>
  <c r="BC20" i="16"/>
  <c r="BE20" i="16"/>
  <c r="BB21" i="16"/>
  <c r="BD21" i="16" s="1"/>
  <c r="BC21" i="16"/>
  <c r="BE21" i="16"/>
  <c r="BB22" i="16"/>
  <c r="BC22" i="16"/>
  <c r="BE22" i="16"/>
  <c r="BB23" i="16"/>
  <c r="BD23" i="16" s="1"/>
  <c r="BL23" i="16" s="1"/>
  <c r="BC23" i="16"/>
  <c r="BE23" i="16"/>
  <c r="BB24" i="16"/>
  <c r="BD24" i="16" s="1"/>
  <c r="BC24" i="16"/>
  <c r="BE24" i="16" s="1"/>
  <c r="BB25" i="16"/>
  <c r="BC25" i="16"/>
  <c r="BE25" i="16"/>
  <c r="BB26" i="16"/>
  <c r="BG26" i="16" s="1"/>
  <c r="BH26" i="16" s="1"/>
  <c r="BC26" i="16"/>
  <c r="BE26" i="16"/>
  <c r="BB27" i="16"/>
  <c r="BD27" i="16" s="1"/>
  <c r="BC27" i="16"/>
  <c r="BE27" i="16"/>
  <c r="BB28" i="16"/>
  <c r="BD28" i="16" s="1"/>
  <c r="BF28" i="16" s="1"/>
  <c r="BC28" i="16"/>
  <c r="BE28" i="16"/>
  <c r="BB29" i="16"/>
  <c r="BD29" i="16" s="1"/>
  <c r="BF29" i="16" s="1"/>
  <c r="BC29" i="16"/>
  <c r="BE29" i="16"/>
  <c r="BB30" i="16"/>
  <c r="BD30" i="16" s="1"/>
  <c r="BC30" i="16"/>
  <c r="BE30" i="16"/>
  <c r="BB31" i="16"/>
  <c r="BC31" i="16"/>
  <c r="BE31" i="16"/>
  <c r="BB32" i="16"/>
  <c r="BD32" i="16" s="1"/>
  <c r="BC32" i="16"/>
  <c r="BE32" i="16"/>
  <c r="BB33" i="16"/>
  <c r="BC33" i="16"/>
  <c r="BE33" i="16"/>
  <c r="BB34" i="16"/>
  <c r="BC34" i="16"/>
  <c r="BE34" i="16"/>
  <c r="BB35" i="16"/>
  <c r="BC35" i="16"/>
  <c r="BE35" i="16"/>
  <c r="BB36" i="16"/>
  <c r="BD36" i="16" s="1"/>
  <c r="BI36" i="16" s="1"/>
  <c r="BC36" i="16"/>
  <c r="BE36" i="16"/>
  <c r="BB37" i="16"/>
  <c r="BC37" i="16"/>
  <c r="BE37" i="16"/>
  <c r="BB38" i="16"/>
  <c r="BC38" i="16"/>
  <c r="BE38" i="16" s="1"/>
  <c r="BB39" i="16"/>
  <c r="BD39" i="16" s="1"/>
  <c r="BC39" i="16"/>
  <c r="BE39" i="16"/>
  <c r="BB40" i="16"/>
  <c r="BD40" i="16" s="1"/>
  <c r="BI40" i="16" s="1"/>
  <c r="BC40" i="16"/>
  <c r="BE40" i="16"/>
  <c r="BB41" i="16"/>
  <c r="BD41" i="16" s="1"/>
  <c r="BF41" i="16" s="1"/>
  <c r="BC41" i="16"/>
  <c r="BE41" i="16"/>
  <c r="BB42" i="16"/>
  <c r="BD42" i="16" s="1"/>
  <c r="BL42" i="16" s="1"/>
  <c r="BC42" i="16"/>
  <c r="BE42" i="16"/>
  <c r="BB43" i="16"/>
  <c r="BD43" i="16" s="1"/>
  <c r="BC43" i="16"/>
  <c r="BE43" i="16" s="1"/>
  <c r="BB44" i="16"/>
  <c r="BC44" i="16"/>
  <c r="BE44" i="16"/>
  <c r="BB45" i="16"/>
  <c r="BC45" i="16"/>
  <c r="BE45" i="16"/>
  <c r="BB46" i="16"/>
  <c r="BC46" i="16"/>
  <c r="BE46" i="16"/>
  <c r="BB47" i="16"/>
  <c r="BD47" i="16" s="1"/>
  <c r="BL47" i="16" s="1"/>
  <c r="BC47" i="16"/>
  <c r="BE47" i="16"/>
  <c r="BB48" i="16"/>
  <c r="BD48" i="16" s="1"/>
  <c r="BI48" i="16" s="1"/>
  <c r="BC48" i="16"/>
  <c r="BE48" i="16"/>
  <c r="BB49" i="16"/>
  <c r="BC49" i="16"/>
  <c r="BE49" i="16" s="1"/>
  <c r="BB50" i="16"/>
  <c r="BC50" i="16"/>
  <c r="BE50" i="16" s="1"/>
  <c r="BB51" i="16"/>
  <c r="BD51" i="16" s="1"/>
  <c r="BC51" i="16"/>
  <c r="BE51" i="16"/>
  <c r="BB52" i="16"/>
  <c r="BG52" i="16" s="1"/>
  <c r="BJ52" i="16" s="1"/>
  <c r="BC52" i="16"/>
  <c r="BE52" i="16" s="1"/>
  <c r="BB53" i="16"/>
  <c r="BD53" i="16" s="1"/>
  <c r="BF53" i="16" s="1"/>
  <c r="BC53" i="16"/>
  <c r="BE53" i="16" s="1"/>
  <c r="BB54" i="16"/>
  <c r="BD54" i="16" s="1"/>
  <c r="BL54" i="16" s="1"/>
  <c r="BC54" i="16"/>
  <c r="BE54" i="16"/>
  <c r="BB55" i="16"/>
  <c r="BD55" i="16" s="1"/>
  <c r="BC55" i="16"/>
  <c r="BE55" i="16" s="1"/>
  <c r="BB56" i="16"/>
  <c r="BD56" i="16" s="1"/>
  <c r="BC56" i="16"/>
  <c r="BE56" i="16" s="1"/>
  <c r="BB57" i="16"/>
  <c r="BG57" i="16" s="1"/>
  <c r="BC57" i="16"/>
  <c r="BE57" i="16"/>
  <c r="BB58" i="16"/>
  <c r="BC58" i="16"/>
  <c r="BE58" i="16" s="1"/>
  <c r="BB59" i="16"/>
  <c r="BD59" i="16" s="1"/>
  <c r="BC59" i="16"/>
  <c r="BE59" i="16"/>
  <c r="BB60" i="16"/>
  <c r="BD60" i="16" s="1"/>
  <c r="BC60" i="16"/>
  <c r="BE60" i="16"/>
  <c r="BB61" i="16"/>
  <c r="BC61" i="16"/>
  <c r="BE61" i="16"/>
  <c r="BB62" i="16"/>
  <c r="BC62" i="16"/>
  <c r="BE62" i="16" s="1"/>
  <c r="BB63" i="16"/>
  <c r="BD63" i="16" s="1"/>
  <c r="BF63" i="16" s="1"/>
  <c r="BC63" i="16"/>
  <c r="BE63" i="16"/>
  <c r="BB64" i="16"/>
  <c r="BC64" i="16"/>
  <c r="BE64" i="16" s="1"/>
  <c r="BB65" i="16"/>
  <c r="BD65" i="16" s="1"/>
  <c r="BC65" i="16"/>
  <c r="BE65" i="16"/>
  <c r="BB66" i="16"/>
  <c r="BC66" i="16"/>
  <c r="BE66" i="16"/>
  <c r="BB67" i="16"/>
  <c r="BD67" i="16" s="1"/>
  <c r="BC67" i="16"/>
  <c r="BE67" i="16"/>
  <c r="BB68" i="16"/>
  <c r="BG68" i="16" s="1"/>
  <c r="BC68" i="16"/>
  <c r="BE68" i="16"/>
  <c r="BB69" i="16"/>
  <c r="BC69" i="16"/>
  <c r="BE69" i="16"/>
  <c r="BB70" i="16"/>
  <c r="BC70" i="16"/>
  <c r="BE70" i="16"/>
  <c r="BB71" i="16"/>
  <c r="BC71" i="16"/>
  <c r="BE71" i="16"/>
  <c r="BB72" i="16"/>
  <c r="BC72" i="16"/>
  <c r="BE72" i="16"/>
  <c r="BB73" i="16"/>
  <c r="BC73" i="16"/>
  <c r="BE73" i="16"/>
  <c r="BB74" i="16"/>
  <c r="BC74" i="16"/>
  <c r="BE74" i="16"/>
  <c r="BB75" i="16"/>
  <c r="BD75" i="16" s="1"/>
  <c r="BF75" i="16" s="1"/>
  <c r="BC75" i="16"/>
  <c r="BE75" i="16"/>
  <c r="BB76" i="16"/>
  <c r="BD76" i="16" s="1"/>
  <c r="BC76" i="16"/>
  <c r="BE76" i="16"/>
  <c r="BB77" i="16"/>
  <c r="BD77" i="16" s="1"/>
  <c r="BF77" i="16" s="1"/>
  <c r="BC77" i="16"/>
  <c r="BE77" i="16"/>
  <c r="BB78" i="16"/>
  <c r="BD78" i="16" s="1"/>
  <c r="BF78" i="16" s="1"/>
  <c r="BC78" i="16"/>
  <c r="BE78" i="16"/>
  <c r="BB79" i="16"/>
  <c r="BD79" i="16" s="1"/>
  <c r="BC79" i="16"/>
  <c r="BE79" i="16"/>
  <c r="BB80" i="16"/>
  <c r="BC80" i="16"/>
  <c r="BE80" i="16"/>
  <c r="BB81" i="16"/>
  <c r="BC81" i="16"/>
  <c r="BE81" i="16"/>
  <c r="BB82" i="16"/>
  <c r="BC82" i="16"/>
  <c r="BE82" i="16"/>
  <c r="BB83" i="16"/>
  <c r="BD83" i="16" s="1"/>
  <c r="BC83" i="16"/>
  <c r="BE83" i="16"/>
  <c r="BB84" i="16"/>
  <c r="BD84" i="16" s="1"/>
  <c r="BL84" i="16" s="1"/>
  <c r="BC84" i="16"/>
  <c r="BE84" i="16"/>
  <c r="BB85" i="16"/>
  <c r="BC85" i="16"/>
  <c r="BE85" i="16"/>
  <c r="BB86" i="16"/>
  <c r="BC86" i="16"/>
  <c r="BE86" i="16"/>
  <c r="BB87" i="16"/>
  <c r="BD87" i="16" s="1"/>
  <c r="BI87" i="16" s="1"/>
  <c r="BC87" i="16"/>
  <c r="BE87" i="16"/>
  <c r="BB88" i="16"/>
  <c r="BD88" i="16" s="1"/>
  <c r="BL88" i="16" s="1"/>
  <c r="BC88" i="16"/>
  <c r="BE88" i="16"/>
  <c r="BB89" i="16"/>
  <c r="BG89" i="16" s="1"/>
  <c r="BC89" i="16"/>
  <c r="BE89" i="16"/>
  <c r="BB90" i="16"/>
  <c r="BD90" i="16" s="1"/>
  <c r="BC90" i="16"/>
  <c r="BE90" i="16"/>
  <c r="BB91" i="16"/>
  <c r="BD91" i="16" s="1"/>
  <c r="BC91" i="16"/>
  <c r="BE91" i="16" s="1"/>
  <c r="BB92" i="16"/>
  <c r="BD92" i="16" s="1"/>
  <c r="BC92" i="16"/>
  <c r="BE92" i="16"/>
  <c r="BB93" i="16"/>
  <c r="BC93" i="16"/>
  <c r="BE93" i="16" s="1"/>
  <c r="BB94" i="16"/>
  <c r="BG94" i="16" s="1"/>
  <c r="BC94" i="16"/>
  <c r="BE94" i="16"/>
  <c r="BB95" i="16"/>
  <c r="BG95" i="16" s="1"/>
  <c r="BC95" i="16"/>
  <c r="BD95" i="16"/>
  <c r="BL95" i="16" s="1"/>
  <c r="BE95" i="16"/>
  <c r="BB96" i="16"/>
  <c r="BD96" i="16" s="1"/>
  <c r="BC96" i="16"/>
  <c r="BE96" i="16" s="1"/>
  <c r="BB97" i="16"/>
  <c r="BC97" i="16"/>
  <c r="BE97" i="16"/>
  <c r="BB98" i="16"/>
  <c r="BC98" i="16"/>
  <c r="BE98" i="16"/>
  <c r="BB99" i="16"/>
  <c r="BG99" i="16" s="1"/>
  <c r="BC99" i="16"/>
  <c r="BE99" i="16"/>
  <c r="BB100" i="16"/>
  <c r="BD100" i="16" s="1"/>
  <c r="BC100" i="16"/>
  <c r="BE100" i="16"/>
  <c r="BB101" i="16"/>
  <c r="BD101" i="16" s="1"/>
  <c r="BC101" i="16"/>
  <c r="BE101" i="16"/>
  <c r="BB102" i="16"/>
  <c r="BC102" i="16"/>
  <c r="BE102" i="16"/>
  <c r="BB103" i="16"/>
  <c r="BD103" i="16" s="1"/>
  <c r="BC103" i="16"/>
  <c r="BE103" i="16"/>
  <c r="BB104" i="16"/>
  <c r="BD104" i="16" s="1"/>
  <c r="BF104" i="16" s="1"/>
  <c r="BC104" i="16"/>
  <c r="BE104" i="16"/>
  <c r="BB105" i="16"/>
  <c r="BD105" i="16" s="1"/>
  <c r="BC105" i="16"/>
  <c r="BE105" i="16"/>
  <c r="BB106" i="16"/>
  <c r="BC106" i="16"/>
  <c r="BE106" i="16"/>
  <c r="BB107" i="16"/>
  <c r="BD107" i="16" s="1"/>
  <c r="BC107" i="16"/>
  <c r="BE107" i="16"/>
  <c r="BB108" i="16"/>
  <c r="BD108" i="16" s="1"/>
  <c r="BC108" i="16"/>
  <c r="BE108" i="16"/>
  <c r="BB109" i="16"/>
  <c r="BD109" i="16" s="1"/>
  <c r="BC109" i="16"/>
  <c r="BE109" i="16"/>
  <c r="BB110" i="16"/>
  <c r="BD110" i="16" s="1"/>
  <c r="BF110" i="16" s="1"/>
  <c r="BC110" i="16"/>
  <c r="BE110" i="16"/>
  <c r="BG110" i="16"/>
  <c r="BB111" i="16"/>
  <c r="BG111" i="16" s="1"/>
  <c r="BC111" i="16"/>
  <c r="BE111" i="16"/>
  <c r="BB112" i="16"/>
  <c r="BC112" i="16"/>
  <c r="BE112" i="16"/>
  <c r="BB113" i="16"/>
  <c r="BD113" i="16" s="1"/>
  <c r="BC113" i="16"/>
  <c r="BE113" i="16"/>
  <c r="BB114" i="16"/>
  <c r="BG114" i="16" s="1"/>
  <c r="BC114" i="16"/>
  <c r="BE114" i="16"/>
  <c r="BB115" i="16"/>
  <c r="BG115" i="16" s="1"/>
  <c r="BC115" i="16"/>
  <c r="BE115" i="16"/>
  <c r="BB116" i="16"/>
  <c r="BD116" i="16" s="1"/>
  <c r="BC116" i="16"/>
  <c r="BE116" i="16"/>
  <c r="BB117" i="16"/>
  <c r="BC117" i="16"/>
  <c r="BE117" i="16"/>
  <c r="BB118" i="16"/>
  <c r="BD118" i="16" s="1"/>
  <c r="BC118" i="16"/>
  <c r="BE118" i="16"/>
  <c r="BB119" i="16"/>
  <c r="BD119" i="16" s="1"/>
  <c r="BF119" i="16" s="1"/>
  <c r="BC119" i="16"/>
  <c r="BE119" i="16"/>
  <c r="BB120" i="16"/>
  <c r="BC120" i="16"/>
  <c r="BE120" i="16"/>
  <c r="BB121" i="16"/>
  <c r="BD121" i="16" s="1"/>
  <c r="BL121" i="16" s="1"/>
  <c r="BC121" i="16"/>
  <c r="BE121" i="16"/>
  <c r="BB122" i="16"/>
  <c r="BD122" i="16" s="1"/>
  <c r="BC122" i="16"/>
  <c r="BE122" i="16"/>
  <c r="BB123" i="16"/>
  <c r="BC123" i="16"/>
  <c r="BE123" i="16"/>
  <c r="BB124" i="16"/>
  <c r="BC124" i="16"/>
  <c r="BE124" i="16"/>
  <c r="BB125" i="16"/>
  <c r="BD125" i="16" s="1"/>
  <c r="BF125" i="16" s="1"/>
  <c r="BC125" i="16"/>
  <c r="BE125" i="16"/>
  <c r="BB126" i="16"/>
  <c r="BD126" i="16" s="1"/>
  <c r="BL126" i="16" s="1"/>
  <c r="BC126" i="16"/>
  <c r="BE126" i="16" s="1"/>
  <c r="BB127" i="16"/>
  <c r="BG127" i="16" s="1"/>
  <c r="BC127" i="16"/>
  <c r="BE127" i="16"/>
  <c r="BB128" i="16"/>
  <c r="BG128" i="16" s="1"/>
  <c r="BC128" i="16"/>
  <c r="BE128" i="16" s="1"/>
  <c r="BB129" i="16"/>
  <c r="BC129" i="16"/>
  <c r="BE129" i="16"/>
  <c r="BB130" i="16"/>
  <c r="BD130" i="16" s="1"/>
  <c r="BC130" i="16"/>
  <c r="BE130" i="16"/>
  <c r="BB131" i="16"/>
  <c r="BC131" i="16"/>
  <c r="BE131" i="16"/>
  <c r="BB132" i="16"/>
  <c r="BC132" i="16"/>
  <c r="BE132" i="16" s="1"/>
  <c r="BB133" i="16"/>
  <c r="BD133" i="16" s="1"/>
  <c r="BL133" i="16" s="1"/>
  <c r="BC133" i="16"/>
  <c r="BE133" i="16"/>
  <c r="BB134" i="16"/>
  <c r="BC134" i="16"/>
  <c r="BE134" i="16"/>
  <c r="BB135" i="16"/>
  <c r="BC135" i="16"/>
  <c r="BE135" i="16"/>
  <c r="BB136" i="16"/>
  <c r="BG136" i="16" s="1"/>
  <c r="BC136" i="16"/>
  <c r="BE136" i="16"/>
  <c r="BB137" i="16"/>
  <c r="BD137" i="16" s="1"/>
  <c r="BC137" i="16"/>
  <c r="BE137" i="16"/>
  <c r="BB138" i="16"/>
  <c r="BC138" i="16"/>
  <c r="BE138" i="16"/>
  <c r="BB139" i="16"/>
  <c r="BG139" i="16" s="1"/>
  <c r="BC139" i="16"/>
  <c r="BE139" i="16"/>
  <c r="BB140" i="16"/>
  <c r="BG140" i="16" s="1"/>
  <c r="BC140" i="16"/>
  <c r="BE140" i="16"/>
  <c r="BB141" i="16"/>
  <c r="BD141" i="16" s="1"/>
  <c r="BF141" i="16" s="1"/>
  <c r="BC141" i="16"/>
  <c r="BE141" i="16"/>
  <c r="BB142" i="16"/>
  <c r="BC142" i="16"/>
  <c r="BE142" i="16"/>
  <c r="BB143" i="16"/>
  <c r="BD143" i="16" s="1"/>
  <c r="BC143" i="16"/>
  <c r="BE143" i="16"/>
  <c r="BB144" i="16"/>
  <c r="BD144" i="16" s="1"/>
  <c r="BC144" i="16"/>
  <c r="BE144" i="16"/>
  <c r="BB145" i="16"/>
  <c r="BD145" i="16" s="1"/>
  <c r="BI145" i="16" s="1"/>
  <c r="BC145" i="16"/>
  <c r="BE145" i="16"/>
  <c r="BB146" i="16"/>
  <c r="BD146" i="16" s="1"/>
  <c r="BF146" i="16" s="1"/>
  <c r="BC146" i="16"/>
  <c r="BE146" i="16"/>
  <c r="BB147" i="16"/>
  <c r="BC147" i="16"/>
  <c r="BE147" i="16"/>
  <c r="BB148" i="16"/>
  <c r="BC148" i="16"/>
  <c r="BE148" i="16"/>
  <c r="BB149" i="16"/>
  <c r="BD149" i="16" s="1"/>
  <c r="BF149" i="16" s="1"/>
  <c r="BC149" i="16"/>
  <c r="BE149" i="16"/>
  <c r="BB150" i="16"/>
  <c r="BC150" i="16"/>
  <c r="BE150" i="16"/>
  <c r="BB151" i="16"/>
  <c r="BG151" i="16" s="1"/>
  <c r="BC151" i="16"/>
  <c r="BE151" i="16"/>
  <c r="BB152" i="16"/>
  <c r="BD152" i="16" s="1"/>
  <c r="BC152" i="16"/>
  <c r="BE152" i="16"/>
  <c r="BB153" i="16"/>
  <c r="BG153" i="16" s="1"/>
  <c r="BH153" i="16" s="1"/>
  <c r="BC153" i="16"/>
  <c r="BE153" i="16"/>
  <c r="BB154" i="16"/>
  <c r="BD154" i="16" s="1"/>
  <c r="BL154" i="16" s="1"/>
  <c r="BC154" i="16"/>
  <c r="BE154" i="16"/>
  <c r="BB155" i="16"/>
  <c r="BC155" i="16"/>
  <c r="BE155" i="16"/>
  <c r="BB156" i="16"/>
  <c r="BC156" i="16"/>
  <c r="BE156" i="16" s="1"/>
  <c r="BB157" i="16"/>
  <c r="BC157" i="16"/>
  <c r="BE157" i="16"/>
  <c r="BB158" i="16"/>
  <c r="BC158" i="16"/>
  <c r="BE158" i="16"/>
  <c r="BB159" i="16"/>
  <c r="BC159" i="16"/>
  <c r="BE159" i="16"/>
  <c r="BB160" i="16"/>
  <c r="BD160" i="16" s="1"/>
  <c r="BC160" i="16"/>
  <c r="BE160" i="16"/>
  <c r="BB161" i="16"/>
  <c r="BC161" i="16"/>
  <c r="BE161" i="16"/>
  <c r="BB162" i="16"/>
  <c r="BC162" i="16"/>
  <c r="BE162" i="16"/>
  <c r="BB163" i="16"/>
  <c r="BD163" i="16" s="1"/>
  <c r="BI163" i="16" s="1"/>
  <c r="BC163" i="16"/>
  <c r="BE163" i="16"/>
  <c r="BB164" i="16"/>
  <c r="BG164" i="16" s="1"/>
  <c r="BC164" i="16"/>
  <c r="BE164" i="16"/>
  <c r="BB165" i="16"/>
  <c r="BD165" i="16" s="1"/>
  <c r="BF165" i="16" s="1"/>
  <c r="BC165" i="16"/>
  <c r="BE165" i="16"/>
  <c r="BB166" i="16"/>
  <c r="BC166" i="16"/>
  <c r="BD166" i="16"/>
  <c r="BF166" i="16" s="1"/>
  <c r="BE166" i="16"/>
  <c r="BG166" i="16"/>
  <c r="BH166" i="16" s="1"/>
  <c r="BB167" i="16"/>
  <c r="BC167" i="16"/>
  <c r="BE167" i="16"/>
  <c r="BB168" i="16"/>
  <c r="BC168" i="16"/>
  <c r="BE168" i="16" s="1"/>
  <c r="BG168" i="16"/>
  <c r="BJ168" i="16" s="1"/>
  <c r="BB169" i="16"/>
  <c r="BC169" i="16"/>
  <c r="BE169" i="16" s="1"/>
  <c r="BB170" i="16"/>
  <c r="BC170" i="16"/>
  <c r="BE170" i="16"/>
  <c r="BB171" i="16"/>
  <c r="BG171" i="16" s="1"/>
  <c r="BH171" i="16" s="1"/>
  <c r="BC171" i="16"/>
  <c r="BE171" i="16"/>
  <c r="BB172" i="16"/>
  <c r="BD172" i="16" s="1"/>
  <c r="BC172" i="16"/>
  <c r="BE172" i="16"/>
  <c r="BB173" i="16"/>
  <c r="BC173" i="16"/>
  <c r="BE173" i="16" s="1"/>
  <c r="BB174" i="16"/>
  <c r="BC174" i="16"/>
  <c r="BE174" i="16"/>
  <c r="BB175" i="16"/>
  <c r="BD175" i="16" s="1"/>
  <c r="BL175" i="16" s="1"/>
  <c r="BC175" i="16"/>
  <c r="BE175" i="16"/>
  <c r="BB176" i="16"/>
  <c r="BG176" i="16" s="1"/>
  <c r="BH176" i="16" s="1"/>
  <c r="BC176" i="16"/>
  <c r="BE176" i="16"/>
  <c r="BB177" i="16"/>
  <c r="BC177" i="16"/>
  <c r="BE177" i="16"/>
  <c r="BB178" i="16"/>
  <c r="BD178" i="16" s="1"/>
  <c r="BF178" i="16" s="1"/>
  <c r="BC178" i="16"/>
  <c r="BE178" i="16"/>
  <c r="BB179" i="16"/>
  <c r="BC179" i="16"/>
  <c r="BE179" i="16"/>
  <c r="BB180" i="16"/>
  <c r="BD180" i="16" s="1"/>
  <c r="BC180" i="16"/>
  <c r="BE180" i="16"/>
  <c r="BB181" i="16"/>
  <c r="BC181" i="16"/>
  <c r="BE181" i="16"/>
  <c r="BB182" i="16"/>
  <c r="BC182" i="16"/>
  <c r="BE182" i="16"/>
  <c r="BB183" i="16"/>
  <c r="BC183" i="16"/>
  <c r="BE183" i="16"/>
  <c r="BB184" i="16"/>
  <c r="BD184" i="16" s="1"/>
  <c r="BL184" i="16" s="1"/>
  <c r="BC184" i="16"/>
  <c r="BE184" i="16"/>
  <c r="BB185" i="16"/>
  <c r="BC185" i="16"/>
  <c r="BE185" i="16"/>
  <c r="BB186" i="16"/>
  <c r="BD186" i="16" s="1"/>
  <c r="BI186" i="16" s="1"/>
  <c r="BC186" i="16"/>
  <c r="BE186" i="16"/>
  <c r="BG186" i="16"/>
  <c r="BH186" i="16" s="1"/>
  <c r="BB187" i="16"/>
  <c r="BC187" i="16"/>
  <c r="BE187" i="16"/>
  <c r="BB188" i="16"/>
  <c r="BG188" i="16" s="1"/>
  <c r="BC188" i="16"/>
  <c r="BE188" i="16"/>
  <c r="BB189" i="16"/>
  <c r="BC189" i="16"/>
  <c r="BE189" i="16"/>
  <c r="BG189" i="16"/>
  <c r="BJ189" i="16" s="1"/>
  <c r="BB190" i="16"/>
  <c r="BC190" i="16"/>
  <c r="BE190" i="16"/>
  <c r="BB191" i="16"/>
  <c r="BG191" i="16" s="1"/>
  <c r="BH191" i="16" s="1"/>
  <c r="BC191" i="16"/>
  <c r="BE191" i="16"/>
  <c r="BB192" i="16"/>
  <c r="BC192" i="16"/>
  <c r="BE192" i="16"/>
  <c r="BB193" i="16"/>
  <c r="BC193" i="16"/>
  <c r="BE193" i="16"/>
  <c r="BB194" i="16"/>
  <c r="BD194" i="16" s="1"/>
  <c r="BC194" i="16"/>
  <c r="BE194" i="16"/>
  <c r="BB195" i="16"/>
  <c r="BC195" i="16"/>
  <c r="BE195" i="16"/>
  <c r="BB196" i="16"/>
  <c r="BC196" i="16"/>
  <c r="BE196" i="16"/>
  <c r="BB197" i="16"/>
  <c r="BD197" i="16" s="1"/>
  <c r="BF197" i="16" s="1"/>
  <c r="BC197" i="16"/>
  <c r="BE197" i="16"/>
  <c r="BB198" i="16"/>
  <c r="BD198" i="16" s="1"/>
  <c r="BC198" i="16"/>
  <c r="BE198" i="16"/>
  <c r="BB199" i="16"/>
  <c r="BD199" i="16" s="1"/>
  <c r="BF199" i="16" s="1"/>
  <c r="BC199" i="16"/>
  <c r="BE199" i="16"/>
  <c r="BB200" i="16"/>
  <c r="BC200" i="16"/>
  <c r="BE200" i="16"/>
  <c r="BG200" i="16"/>
  <c r="BB201" i="16"/>
  <c r="BG201" i="16" s="1"/>
  <c r="BC201" i="16"/>
  <c r="BE201" i="16"/>
  <c r="BJ201" i="16"/>
  <c r="BK201" i="16" s="1"/>
  <c r="BB202" i="16"/>
  <c r="BD202" i="16" s="1"/>
  <c r="BL202" i="16" s="1"/>
  <c r="BC202" i="16"/>
  <c r="BE202" i="16"/>
  <c r="BB203" i="16"/>
  <c r="BG203" i="16" s="1"/>
  <c r="BH203" i="16" s="1"/>
  <c r="BC203" i="16"/>
  <c r="BE203" i="16"/>
  <c r="BB204" i="16"/>
  <c r="BD204" i="16" s="1"/>
  <c r="BC204" i="16"/>
  <c r="BE204" i="16"/>
  <c r="BB205" i="16"/>
  <c r="BD205" i="16" s="1"/>
  <c r="BL205" i="16" s="1"/>
  <c r="BC205" i="16"/>
  <c r="BE205" i="16"/>
  <c r="BB206" i="16"/>
  <c r="BC206" i="16"/>
  <c r="BE206" i="16"/>
  <c r="BB207" i="16"/>
  <c r="BC207" i="16"/>
  <c r="BE207" i="16"/>
  <c r="BB208" i="16"/>
  <c r="BD208" i="16" s="1"/>
  <c r="BC208" i="16"/>
  <c r="BE208" i="16"/>
  <c r="BG208" i="16"/>
  <c r="BH208" i="16" s="1"/>
  <c r="BB209" i="16"/>
  <c r="BD209" i="16" s="1"/>
  <c r="BL209" i="16" s="1"/>
  <c r="BC209" i="16"/>
  <c r="BE209" i="16"/>
  <c r="BB210" i="16"/>
  <c r="BG210" i="16" s="1"/>
  <c r="BH210" i="16" s="1"/>
  <c r="BC210" i="16"/>
  <c r="BE210" i="16"/>
  <c r="BB211" i="16"/>
  <c r="BC211" i="16"/>
  <c r="BD211" i="16"/>
  <c r="BL211" i="16" s="1"/>
  <c r="BE211" i="16"/>
  <c r="BB212" i="16"/>
  <c r="BD212" i="16" s="1"/>
  <c r="BL212" i="16" s="1"/>
  <c r="BC212" i="16"/>
  <c r="BE212" i="16"/>
  <c r="BB213" i="16"/>
  <c r="BG213" i="16" s="1"/>
  <c r="BC213" i="16"/>
  <c r="BE213" i="16"/>
  <c r="BB214" i="16"/>
  <c r="BD214" i="16" s="1"/>
  <c r="BL214" i="16" s="1"/>
  <c r="BC214" i="16"/>
  <c r="BE214" i="16"/>
  <c r="BB215" i="16"/>
  <c r="BG215" i="16" s="1"/>
  <c r="BH215" i="16" s="1"/>
  <c r="BC215" i="16"/>
  <c r="BE215" i="16"/>
  <c r="BB216" i="16"/>
  <c r="BD216" i="16" s="1"/>
  <c r="BC216" i="16"/>
  <c r="BE216" i="16"/>
  <c r="BB217" i="16"/>
  <c r="BD217" i="16" s="1"/>
  <c r="BC217" i="16"/>
  <c r="BE217" i="16"/>
  <c r="BB218" i="16"/>
  <c r="BD218" i="16" s="1"/>
  <c r="BC218" i="16"/>
  <c r="BE218" i="16"/>
  <c r="BB219" i="16"/>
  <c r="BC219" i="16"/>
  <c r="BE219" i="16"/>
  <c r="BB220" i="16"/>
  <c r="BG220" i="16" s="1"/>
  <c r="BH220" i="16" s="1"/>
  <c r="BC220" i="16"/>
  <c r="BE220" i="16"/>
  <c r="BB221" i="16"/>
  <c r="BG221" i="16" s="1"/>
  <c r="BC221" i="16"/>
  <c r="BE221" i="16"/>
  <c r="BB222" i="16"/>
  <c r="BG222" i="16" s="1"/>
  <c r="BC222" i="16"/>
  <c r="BE222" i="16"/>
  <c r="BB223" i="16"/>
  <c r="BC223" i="16"/>
  <c r="BE223" i="16"/>
  <c r="BB224" i="16"/>
  <c r="BG224" i="16" s="1"/>
  <c r="BC224" i="16"/>
  <c r="BE224" i="16"/>
  <c r="BB225" i="16"/>
  <c r="BD225" i="16" s="1"/>
  <c r="BF225" i="16" s="1"/>
  <c r="BC225" i="16"/>
  <c r="BE225" i="16"/>
  <c r="BB226" i="16"/>
  <c r="BC226" i="16"/>
  <c r="BE226" i="16"/>
  <c r="BB227" i="16"/>
  <c r="BC227" i="16"/>
  <c r="BE227" i="16"/>
  <c r="BB228" i="16"/>
  <c r="BC228" i="16"/>
  <c r="BE228" i="16"/>
  <c r="BB229" i="16"/>
  <c r="BD229" i="16" s="1"/>
  <c r="BC229" i="16"/>
  <c r="BE229" i="16"/>
  <c r="BB230" i="16"/>
  <c r="BD230" i="16" s="1"/>
  <c r="BC230" i="16"/>
  <c r="BE230" i="16"/>
  <c r="BB231" i="16"/>
  <c r="BD231" i="16" s="1"/>
  <c r="BL231" i="16" s="1"/>
  <c r="BC231" i="16"/>
  <c r="BE231" i="16"/>
  <c r="BB232" i="16"/>
  <c r="BC232" i="16"/>
  <c r="BE232" i="16"/>
  <c r="BB233" i="16"/>
  <c r="BD233" i="16" s="1"/>
  <c r="BL233" i="16" s="1"/>
  <c r="BC233" i="16"/>
  <c r="BE233" i="16"/>
  <c r="BB234" i="16"/>
  <c r="BD234" i="16" s="1"/>
  <c r="BF234" i="16" s="1"/>
  <c r="BC234" i="16"/>
  <c r="BE234" i="16"/>
  <c r="BB235" i="16"/>
  <c r="BD235" i="16" s="1"/>
  <c r="BF235" i="16" s="1"/>
  <c r="BC235" i="16"/>
  <c r="BE235" i="16"/>
  <c r="BB236" i="16"/>
  <c r="BD236" i="16" s="1"/>
  <c r="BF236" i="16" s="1"/>
  <c r="BC236" i="16"/>
  <c r="BE236" i="16"/>
  <c r="BB237" i="16"/>
  <c r="BC237" i="16"/>
  <c r="BE237" i="16"/>
  <c r="BB238" i="16"/>
  <c r="BC238" i="16"/>
  <c r="BE238" i="16"/>
  <c r="BB239" i="16"/>
  <c r="BC239" i="16"/>
  <c r="BE239" i="16"/>
  <c r="BB240" i="16"/>
  <c r="BC240" i="16"/>
  <c r="BE240" i="16"/>
  <c r="BB241" i="16"/>
  <c r="BD241" i="16" s="1"/>
  <c r="BL241" i="16" s="1"/>
  <c r="BC241" i="16"/>
  <c r="BE241" i="16"/>
  <c r="BB242" i="16"/>
  <c r="BG242" i="16" s="1"/>
  <c r="BH242" i="16" s="1"/>
  <c r="BC242" i="16"/>
  <c r="BE242" i="16"/>
  <c r="BB243" i="16"/>
  <c r="BC243" i="16"/>
  <c r="BE243" i="16"/>
  <c r="BB244" i="16"/>
  <c r="BD244" i="16" s="1"/>
  <c r="BI244" i="16" s="1"/>
  <c r="BC244" i="16"/>
  <c r="BE244" i="16"/>
  <c r="BB245" i="16"/>
  <c r="BD245" i="16" s="1"/>
  <c r="BC245" i="16"/>
  <c r="BE245" i="16"/>
  <c r="BB246" i="16"/>
  <c r="BD246" i="16" s="1"/>
  <c r="BC246" i="16"/>
  <c r="BE246" i="16"/>
  <c r="BB247" i="16"/>
  <c r="BC247" i="16"/>
  <c r="BE247" i="16"/>
  <c r="BB248" i="16"/>
  <c r="BC248" i="16"/>
  <c r="BE248" i="16"/>
  <c r="BB249" i="16"/>
  <c r="BD249" i="16" s="1"/>
  <c r="BL249" i="16" s="1"/>
  <c r="BC249" i="16"/>
  <c r="BE249" i="16"/>
  <c r="BB250" i="16"/>
  <c r="BD250" i="16" s="1"/>
  <c r="BL250" i="16" s="1"/>
  <c r="BC250" i="16"/>
  <c r="BE250" i="16"/>
  <c r="BB251" i="16"/>
  <c r="BC251" i="16"/>
  <c r="BE251" i="16"/>
  <c r="BB252" i="16"/>
  <c r="BC252" i="16"/>
  <c r="BE252" i="16"/>
  <c r="BB253" i="16"/>
  <c r="BC253" i="16"/>
  <c r="BE253" i="16"/>
  <c r="BB254" i="16"/>
  <c r="BD254" i="16" s="1"/>
  <c r="BI254" i="16" s="1"/>
  <c r="BC254" i="16"/>
  <c r="BE254" i="16"/>
  <c r="BB255" i="16"/>
  <c r="BD255" i="16" s="1"/>
  <c r="BC255" i="16"/>
  <c r="BE255" i="16"/>
  <c r="BB256" i="16"/>
  <c r="BC256" i="16"/>
  <c r="BE256" i="16"/>
  <c r="BB257" i="16"/>
  <c r="BG257" i="16" s="1"/>
  <c r="BH257" i="16" s="1"/>
  <c r="BC257" i="16"/>
  <c r="BE257" i="16"/>
  <c r="BK52" i="16" l="1"/>
  <c r="BG78" i="16"/>
  <c r="BG88" i="16"/>
  <c r="BH88" i="16" s="1"/>
  <c r="BG229" i="16"/>
  <c r="BG245" i="16"/>
  <c r="BJ245" i="16" s="1"/>
  <c r="BM245" i="16" s="1"/>
  <c r="BD72" i="16"/>
  <c r="BL72" i="16" s="1"/>
  <c r="BG175" i="16"/>
  <c r="BH175" i="16" s="1"/>
  <c r="BG113" i="16"/>
  <c r="BD44" i="16"/>
  <c r="BI44" i="16" s="1"/>
  <c r="BD224" i="16"/>
  <c r="BI224" i="16" s="1"/>
  <c r="BG143" i="16"/>
  <c r="BF208" i="16"/>
  <c r="BI208" i="16"/>
  <c r="BF109" i="16"/>
  <c r="BG64" i="16"/>
  <c r="BH64" i="16" s="1"/>
  <c r="BG29" i="16"/>
  <c r="BG145" i="16"/>
  <c r="BH145" i="16" s="1"/>
  <c r="BG163" i="16"/>
  <c r="BH163" i="16" s="1"/>
  <c r="BG246" i="16"/>
  <c r="BG216" i="16"/>
  <c r="BH216" i="16" s="1"/>
  <c r="BG184" i="16"/>
  <c r="BJ184" i="16" s="1"/>
  <c r="BM184" i="16" s="1"/>
  <c r="BN184" i="16" s="1"/>
  <c r="BG202" i="16"/>
  <c r="BG122" i="16"/>
  <c r="BH122" i="16" s="1"/>
  <c r="BF209" i="16"/>
  <c r="BG172" i="16"/>
  <c r="BJ172" i="16" s="1"/>
  <c r="BM172" i="16" s="1"/>
  <c r="BN172" i="16" s="1"/>
  <c r="BF144" i="16"/>
  <c r="BG125" i="16"/>
  <c r="BJ125" i="16" s="1"/>
  <c r="BK125" i="16" s="1"/>
  <c r="BG56" i="16"/>
  <c r="BJ56" i="16" s="1"/>
  <c r="BD210" i="16"/>
  <c r="BL210" i="16" s="1"/>
  <c r="BL166" i="16"/>
  <c r="BG109" i="16"/>
  <c r="BJ200" i="16"/>
  <c r="BJ26" i="16"/>
  <c r="BJ143" i="16"/>
  <c r="BG28" i="16"/>
  <c r="BH28" i="16" s="1"/>
  <c r="BH189" i="16"/>
  <c r="BI236" i="16"/>
  <c r="BH52" i="16"/>
  <c r="BG254" i="16"/>
  <c r="BH254" i="16" s="1"/>
  <c r="BI209" i="16"/>
  <c r="BL144" i="16"/>
  <c r="BD114" i="16"/>
  <c r="BL114" i="16" s="1"/>
  <c r="BD111" i="16"/>
  <c r="BG87" i="16"/>
  <c r="BH87" i="16" s="1"/>
  <c r="BG51" i="16"/>
  <c r="BH51" i="16" s="1"/>
  <c r="BG48" i="16"/>
  <c r="BH48" i="16" s="1"/>
  <c r="BG209" i="16"/>
  <c r="BH209" i="16" s="1"/>
  <c r="BI199" i="16"/>
  <c r="BI184" i="16"/>
  <c r="BI144" i="16"/>
  <c r="BD94" i="16"/>
  <c r="BI94" i="16" s="1"/>
  <c r="BD257" i="16"/>
  <c r="BI257" i="16" s="1"/>
  <c r="BG211" i="16"/>
  <c r="BH211" i="16" s="1"/>
  <c r="BI205" i="16"/>
  <c r="BH188" i="16"/>
  <c r="BD153" i="16"/>
  <c r="BI153" i="16" s="1"/>
  <c r="BG141" i="16"/>
  <c r="BH141" i="16" s="1"/>
  <c r="BG217" i="16"/>
  <c r="BH217" i="16" s="1"/>
  <c r="BG214" i="16"/>
  <c r="BH214" i="16" s="1"/>
  <c r="BG207" i="16"/>
  <c r="BJ207" i="16" s="1"/>
  <c r="BI166" i="16"/>
  <c r="BG160" i="16"/>
  <c r="BH160" i="16" s="1"/>
  <c r="BG149" i="16"/>
  <c r="BH149" i="16" s="1"/>
  <c r="BH110" i="16"/>
  <c r="BG96" i="16"/>
  <c r="BH96" i="16" s="1"/>
  <c r="BJ57" i="16"/>
  <c r="BM57" i="16" s="1"/>
  <c r="BN57" i="16" s="1"/>
  <c r="BF130" i="16"/>
  <c r="BF51" i="16"/>
  <c r="BD207" i="16"/>
  <c r="BL207" i="16" s="1"/>
  <c r="BL172" i="16"/>
  <c r="BD99" i="16"/>
  <c r="BF99" i="16" s="1"/>
  <c r="BF217" i="16"/>
  <c r="BI217" i="16"/>
  <c r="BF137" i="16"/>
  <c r="BI137" i="16"/>
  <c r="BK172" i="16"/>
  <c r="BI230" i="16"/>
  <c r="BL230" i="16"/>
  <c r="BM143" i="16"/>
  <c r="BF229" i="16"/>
  <c r="BI229" i="16"/>
  <c r="BI198" i="16"/>
  <c r="BL198" i="16"/>
  <c r="BL246" i="16"/>
  <c r="BF246" i="16"/>
  <c r="BI246" i="16"/>
  <c r="BD242" i="16"/>
  <c r="BF242" i="16" s="1"/>
  <c r="BL236" i="16"/>
  <c r="BL216" i="16"/>
  <c r="BG205" i="16"/>
  <c r="BH205" i="16" s="1"/>
  <c r="BF204" i="16"/>
  <c r="BH202" i="16"/>
  <c r="BM200" i="16"/>
  <c r="BN200" i="16" s="1"/>
  <c r="BG199" i="16"/>
  <c r="BJ199" i="16" s="1"/>
  <c r="BG192" i="16"/>
  <c r="BJ192" i="16" s="1"/>
  <c r="BJ175" i="16"/>
  <c r="BK175" i="16" s="1"/>
  <c r="BG174" i="16"/>
  <c r="BH174" i="16" s="1"/>
  <c r="BG165" i="16"/>
  <c r="BJ165" i="16" s="1"/>
  <c r="BI160" i="16"/>
  <c r="BF152" i="16"/>
  <c r="BD237" i="16"/>
  <c r="BL237" i="16" s="1"/>
  <c r="BL235" i="16"/>
  <c r="BF224" i="16"/>
  <c r="BJ221" i="16"/>
  <c r="BJ216" i="16"/>
  <c r="BJ213" i="16"/>
  <c r="BK213" i="16" s="1"/>
  <c r="BF210" i="16"/>
  <c r="BF205" i="16"/>
  <c r="BK200" i="16"/>
  <c r="BG190" i="16"/>
  <c r="BJ190" i="16" s="1"/>
  <c r="BM190" i="16" s="1"/>
  <c r="BN190" i="16" s="1"/>
  <c r="BJ188" i="16"/>
  <c r="BK188" i="16" s="1"/>
  <c r="BI175" i="16"/>
  <c r="BH221" i="16"/>
  <c r="BL217" i="16"/>
  <c r="BI216" i="16"/>
  <c r="BD215" i="16"/>
  <c r="BI215" i="16" s="1"/>
  <c r="BH213" i="16"/>
  <c r="BG206" i="16"/>
  <c r="BJ206" i="16" s="1"/>
  <c r="BD174" i="16"/>
  <c r="BF174" i="16" s="1"/>
  <c r="BF163" i="16"/>
  <c r="BD162" i="16"/>
  <c r="BI162" i="16" s="1"/>
  <c r="BF160" i="16"/>
  <c r="BL149" i="16"/>
  <c r="BG131" i="16"/>
  <c r="BJ131" i="16" s="1"/>
  <c r="BJ136" i="16"/>
  <c r="BM136" i="16" s="1"/>
  <c r="BN136" i="16" s="1"/>
  <c r="BD247" i="16"/>
  <c r="BL247" i="16" s="1"/>
  <c r="BF216" i="16"/>
  <c r="BD213" i="16"/>
  <c r="BL213" i="16" s="1"/>
  <c r="BJ208" i="16"/>
  <c r="BJ203" i="16"/>
  <c r="BK203" i="16" s="1"/>
  <c r="BJ191" i="16"/>
  <c r="BK191" i="16" s="1"/>
  <c r="BD190" i="16"/>
  <c r="BF190" i="16" s="1"/>
  <c r="BJ186" i="16"/>
  <c r="BK186" i="16" s="1"/>
  <c r="BF175" i="16"/>
  <c r="BL137" i="16"/>
  <c r="BG133" i="16"/>
  <c r="BH133" i="16" s="1"/>
  <c r="BD131" i="16"/>
  <c r="BJ257" i="16"/>
  <c r="BM257" i="16" s="1"/>
  <c r="BN257" i="16" s="1"/>
  <c r="BF249" i="16"/>
  <c r="BD221" i="16"/>
  <c r="BF221" i="16" s="1"/>
  <c r="BF211" i="16"/>
  <c r="BJ210" i="16"/>
  <c r="BM210" i="16" s="1"/>
  <c r="BN210" i="16" s="1"/>
  <c r="BD206" i="16"/>
  <c r="BI206" i="16" s="1"/>
  <c r="BM201" i="16"/>
  <c r="BJ171" i="16"/>
  <c r="BJ153" i="16"/>
  <c r="BK153" i="16" s="1"/>
  <c r="BI149" i="16"/>
  <c r="BJ149" i="16" s="1"/>
  <c r="BG146" i="16"/>
  <c r="BJ146" i="16" s="1"/>
  <c r="BM146" i="16" s="1"/>
  <c r="BN146" i="16" s="1"/>
  <c r="BI231" i="16"/>
  <c r="BG230" i="16"/>
  <c r="BJ220" i="16"/>
  <c r="BM203" i="16"/>
  <c r="BH201" i="16"/>
  <c r="BL199" i="16"/>
  <c r="BF184" i="16"/>
  <c r="BM175" i="16"/>
  <c r="BM153" i="16"/>
  <c r="BN153" i="16" s="1"/>
  <c r="BL152" i="16"/>
  <c r="BD148" i="16"/>
  <c r="BG137" i="16"/>
  <c r="BG129" i="16"/>
  <c r="BH129" i="16" s="1"/>
  <c r="BL204" i="16"/>
  <c r="BJ242" i="16"/>
  <c r="BF231" i="16"/>
  <c r="BF230" i="16"/>
  <c r="BG218" i="16"/>
  <c r="BJ218" i="16" s="1"/>
  <c r="BG212" i="16"/>
  <c r="BJ212" i="16" s="1"/>
  <c r="BK205" i="16"/>
  <c r="BG198" i="16"/>
  <c r="BH198" i="16" s="1"/>
  <c r="BG187" i="16"/>
  <c r="BH187" i="16" s="1"/>
  <c r="BL178" i="16"/>
  <c r="BJ166" i="16"/>
  <c r="BM166" i="16" s="1"/>
  <c r="BN166" i="16" s="1"/>
  <c r="BG159" i="16"/>
  <c r="BJ159" i="16" s="1"/>
  <c r="BK159" i="16" s="1"/>
  <c r="BJ151" i="16"/>
  <c r="BG244" i="16"/>
  <c r="BJ244" i="16" s="1"/>
  <c r="BI237" i="16"/>
  <c r="BJ229" i="16"/>
  <c r="BM229" i="16" s="1"/>
  <c r="BN229" i="16" s="1"/>
  <c r="BJ217" i="16"/>
  <c r="BK217" i="16" s="1"/>
  <c r="BJ215" i="16"/>
  <c r="BM215" i="16" s="1"/>
  <c r="BN215" i="16" s="1"/>
  <c r="BJ205" i="16"/>
  <c r="BM205" i="16" s="1"/>
  <c r="BN205" i="16" s="1"/>
  <c r="BI204" i="16"/>
  <c r="BI178" i="16"/>
  <c r="BJ174" i="16"/>
  <c r="BM174" i="16" s="1"/>
  <c r="BN174" i="16" s="1"/>
  <c r="BL163" i="16"/>
  <c r="BL160" i="16"/>
  <c r="BI152" i="16"/>
  <c r="BL141" i="16"/>
  <c r="BG130" i="16"/>
  <c r="BH130" i="16" s="1"/>
  <c r="BF244" i="16"/>
  <c r="BD220" i="16"/>
  <c r="BF220" i="16" s="1"/>
  <c r="BM216" i="16"/>
  <c r="BI210" i="16"/>
  <c r="BG204" i="16"/>
  <c r="BH204" i="16" s="1"/>
  <c r="BJ202" i="16"/>
  <c r="BM202" i="16" s="1"/>
  <c r="BN202" i="16" s="1"/>
  <c r="BD195" i="16"/>
  <c r="BF195" i="16" s="1"/>
  <c r="BD187" i="16"/>
  <c r="BL187" i="16" s="1"/>
  <c r="BG178" i="16"/>
  <c r="BH178" i="16" s="1"/>
  <c r="BJ163" i="16"/>
  <c r="BJ160" i="16"/>
  <c r="BM160" i="16" s="1"/>
  <c r="BN160" i="16" s="1"/>
  <c r="BD159" i="16"/>
  <c r="BL159" i="16" s="1"/>
  <c r="BG152" i="16"/>
  <c r="BJ152" i="16" s="1"/>
  <c r="BD129" i="16"/>
  <c r="BI129" i="16" s="1"/>
  <c r="BF96" i="16"/>
  <c r="BL96" i="16"/>
  <c r="BJ99" i="16"/>
  <c r="BH99" i="16"/>
  <c r="BF92" i="16"/>
  <c r="BL92" i="16"/>
  <c r="BL67" i="16"/>
  <c r="BI67" i="16"/>
  <c r="BF39" i="16"/>
  <c r="BG39" i="16" s="1"/>
  <c r="BH39" i="16" s="1"/>
  <c r="BI39" i="16"/>
  <c r="BL39" i="16"/>
  <c r="BF122" i="16"/>
  <c r="BL122" i="16"/>
  <c r="BF105" i="16"/>
  <c r="BI105" i="16"/>
  <c r="BF101" i="16"/>
  <c r="BI101" i="16"/>
  <c r="BH111" i="16"/>
  <c r="BJ111" i="16"/>
  <c r="BK111" i="16" s="1"/>
  <c r="BM84" i="16"/>
  <c r="BI108" i="16"/>
  <c r="BF108" i="16"/>
  <c r="BI100" i="16"/>
  <c r="BF100" i="16"/>
  <c r="BF79" i="16"/>
  <c r="BI79" i="16"/>
  <c r="BL79" i="16"/>
  <c r="BL30" i="16"/>
  <c r="BI30" i="16"/>
  <c r="BF27" i="16"/>
  <c r="BG27" i="16" s="1"/>
  <c r="BH27" i="16" s="1"/>
  <c r="BI27" i="16"/>
  <c r="BL27" i="16"/>
  <c r="BL109" i="16"/>
  <c r="BJ95" i="16"/>
  <c r="BL75" i="16"/>
  <c r="BH68" i="16"/>
  <c r="BG60" i="16"/>
  <c r="BJ60" i="16" s="1"/>
  <c r="BG53" i="16"/>
  <c r="BJ53" i="16" s="1"/>
  <c r="BK53" i="16" s="1"/>
  <c r="BL40" i="16"/>
  <c r="BG126" i="16"/>
  <c r="BH126" i="16" s="1"/>
  <c r="BJ109" i="16"/>
  <c r="BG81" i="16"/>
  <c r="BJ81" i="16" s="1"/>
  <c r="BG66" i="16"/>
  <c r="BH66" i="16" s="1"/>
  <c r="BJ51" i="16"/>
  <c r="BM51" i="16" s="1"/>
  <c r="BN51" i="16" s="1"/>
  <c r="BL116" i="16"/>
  <c r="BH114" i="16"/>
  <c r="BJ110" i="16"/>
  <c r="BK110" i="16" s="1"/>
  <c r="BI109" i="16"/>
  <c r="BH94" i="16"/>
  <c r="BI75" i="16"/>
  <c r="BG40" i="16"/>
  <c r="BH40" i="16" s="1"/>
  <c r="BL36" i="16"/>
  <c r="BD35" i="16"/>
  <c r="BL35" i="16" s="1"/>
  <c r="BL24" i="16"/>
  <c r="BF114" i="16"/>
  <c r="BM111" i="16"/>
  <c r="BI110" i="16"/>
  <c r="BH109" i="16"/>
  <c r="BJ87" i="16"/>
  <c r="BK87" i="16" s="1"/>
  <c r="BD81" i="16"/>
  <c r="BF81" i="16" s="1"/>
  <c r="BL76" i="16"/>
  <c r="BG75" i="16"/>
  <c r="BH75" i="16" s="1"/>
  <c r="BD66" i="16"/>
  <c r="BL66" i="16" s="1"/>
  <c r="BM26" i="16"/>
  <c r="BN26" i="16" s="1"/>
  <c r="P25" i="10" s="1"/>
  <c r="BI24" i="16"/>
  <c r="BI91" i="16"/>
  <c r="BG24" i="16"/>
  <c r="BJ24" i="16" s="1"/>
  <c r="BK24" i="16" s="1"/>
  <c r="O23" i="10" s="1"/>
  <c r="BI121" i="16"/>
  <c r="BD128" i="16"/>
  <c r="BG119" i="16"/>
  <c r="BJ119" i="16" s="1"/>
  <c r="BK119" i="16" s="1"/>
  <c r="BI95" i="16"/>
  <c r="BG91" i="16"/>
  <c r="BH91" i="16" s="1"/>
  <c r="BJ88" i="16"/>
  <c r="BK88" i="16" s="1"/>
  <c r="BG76" i="16"/>
  <c r="BJ76" i="16" s="1"/>
  <c r="BM76" i="16" s="1"/>
  <c r="BN76" i="16" s="1"/>
  <c r="BG65" i="16"/>
  <c r="BH65" i="16" s="1"/>
  <c r="BL59" i="16"/>
  <c r="BL48" i="16"/>
  <c r="BI125" i="16"/>
  <c r="BG117" i="16"/>
  <c r="BJ117" i="16" s="1"/>
  <c r="BH95" i="16"/>
  <c r="BI88" i="16"/>
  <c r="BF65" i="16"/>
  <c r="BG63" i="16"/>
  <c r="BJ63" i="16" s="1"/>
  <c r="BK63" i="16" s="1"/>
  <c r="BF111" i="16"/>
  <c r="BI72" i="16"/>
  <c r="BJ72" i="16" s="1"/>
  <c r="BJ27" i="16"/>
  <c r="BD117" i="16"/>
  <c r="BJ115" i="16"/>
  <c r="BM115" i="16" s="1"/>
  <c r="BN115" i="16" s="1"/>
  <c r="BF88" i="16"/>
  <c r="BF36" i="16"/>
  <c r="BG36" i="16" s="1"/>
  <c r="BH36" i="16" s="1"/>
  <c r="BJ30" i="16"/>
  <c r="BF24" i="16"/>
  <c r="BF59" i="16"/>
  <c r="BM52" i="16"/>
  <c r="BN52" i="16" s="1"/>
  <c r="BG18" i="16"/>
  <c r="BH18" i="16" s="1"/>
  <c r="N17" i="10" s="1"/>
  <c r="BF11" i="16"/>
  <c r="BG11" i="16" s="1"/>
  <c r="BH11" i="16" s="1"/>
  <c r="N10" i="10" s="1"/>
  <c r="BD18" i="16"/>
  <c r="BF18" i="16" s="1"/>
  <c r="BD15" i="16"/>
  <c r="BI15" i="16" s="1"/>
  <c r="BM12" i="16"/>
  <c r="BG16" i="16"/>
  <c r="BH16" i="16" s="1"/>
  <c r="N15" i="10" s="1"/>
  <c r="BF23" i="16"/>
  <c r="BG23" i="16" s="1"/>
  <c r="BM11" i="16"/>
  <c r="BD17" i="16"/>
  <c r="BL17" i="16" s="1"/>
  <c r="BD9" i="16"/>
  <c r="BL9" i="16" s="1"/>
  <c r="BF8" i="16"/>
  <c r="BG8" i="16" s="1"/>
  <c r="BH8" i="16" s="1"/>
  <c r="BF245" i="16"/>
  <c r="BI245" i="16"/>
  <c r="BI255" i="16"/>
  <c r="BL255" i="16"/>
  <c r="BG239" i="16"/>
  <c r="BJ239" i="16" s="1"/>
  <c r="BD239" i="16"/>
  <c r="BL239" i="16" s="1"/>
  <c r="BD252" i="16"/>
  <c r="BF252" i="16" s="1"/>
  <c r="BG252" i="16"/>
  <c r="BH252" i="16" s="1"/>
  <c r="BD248" i="16"/>
  <c r="BF248" i="16" s="1"/>
  <c r="BI143" i="16"/>
  <c r="BF143" i="16"/>
  <c r="BD253" i="16"/>
  <c r="BL253" i="16" s="1"/>
  <c r="BG253" i="16"/>
  <c r="BH253" i="16" s="1"/>
  <c r="BD240" i="16"/>
  <c r="BG240" i="16"/>
  <c r="BH240" i="16" s="1"/>
  <c r="BG234" i="16"/>
  <c r="BH234" i="16" s="1"/>
  <c r="BI234" i="16"/>
  <c r="BL234" i="16"/>
  <c r="BD228" i="16"/>
  <c r="BF228" i="16" s="1"/>
  <c r="BG228" i="16"/>
  <c r="BH228" i="16" s="1"/>
  <c r="BG255" i="16"/>
  <c r="BF254" i="16"/>
  <c r="BL254" i="16"/>
  <c r="BJ247" i="16"/>
  <c r="BM247" i="16" s="1"/>
  <c r="BN247" i="16" s="1"/>
  <c r="BI242" i="16"/>
  <c r="BG232" i="16"/>
  <c r="BH232" i="16" s="1"/>
  <c r="BD232" i="16"/>
  <c r="BL232" i="16" s="1"/>
  <c r="BI225" i="16"/>
  <c r="BD177" i="16"/>
  <c r="BI177" i="16" s="1"/>
  <c r="BG177" i="16"/>
  <c r="BH177" i="16" s="1"/>
  <c r="BF250" i="16"/>
  <c r="BI250" i="16"/>
  <c r="BG250" i="16"/>
  <c r="BH250" i="16" s="1"/>
  <c r="BG247" i="16"/>
  <c r="BH247" i="16" s="1"/>
  <c r="BI218" i="16"/>
  <c r="BL218" i="16"/>
  <c r="BF218" i="16"/>
  <c r="BK245" i="16"/>
  <c r="BH245" i="16"/>
  <c r="BL245" i="16"/>
  <c r="BF241" i="16"/>
  <c r="BI241" i="16"/>
  <c r="BG241" i="16"/>
  <c r="BD196" i="16"/>
  <c r="BL196" i="16" s="1"/>
  <c r="BG196" i="16"/>
  <c r="BJ196" i="16" s="1"/>
  <c r="BG243" i="16"/>
  <c r="BH243" i="16" s="1"/>
  <c r="BF238" i="16"/>
  <c r="BD238" i="16"/>
  <c r="BL238" i="16" s="1"/>
  <c r="BG238" i="16"/>
  <c r="BJ238" i="16" s="1"/>
  <c r="BM238" i="16" s="1"/>
  <c r="BN238" i="16" s="1"/>
  <c r="BL257" i="16"/>
  <c r="BG256" i="16"/>
  <c r="BH256" i="16" s="1"/>
  <c r="BF255" i="16"/>
  <c r="BG251" i="16"/>
  <c r="BH251" i="16" s="1"/>
  <c r="BD251" i="16"/>
  <c r="BL251" i="16" s="1"/>
  <c r="BH235" i="16"/>
  <c r="BG227" i="16"/>
  <c r="BH227" i="16" s="1"/>
  <c r="BJ227" i="16"/>
  <c r="BK227" i="16" s="1"/>
  <c r="BD227" i="16"/>
  <c r="BF227" i="16" s="1"/>
  <c r="BG248" i="16"/>
  <c r="BJ248" i="16" s="1"/>
  <c r="BN245" i="16"/>
  <c r="BG233" i="16"/>
  <c r="BH233" i="16" s="1"/>
  <c r="BF233" i="16"/>
  <c r="BI233" i="16"/>
  <c r="BJ223" i="16"/>
  <c r="BM223" i="16" s="1"/>
  <c r="BN223" i="16" s="1"/>
  <c r="BG223" i="16"/>
  <c r="BH223" i="16" s="1"/>
  <c r="BD223" i="16"/>
  <c r="BL223" i="16" s="1"/>
  <c r="BD256" i="16"/>
  <c r="BI256" i="16" s="1"/>
  <c r="BI247" i="16"/>
  <c r="BD243" i="16"/>
  <c r="BL243" i="16" s="1"/>
  <c r="BL225" i="16"/>
  <c r="BG219" i="16"/>
  <c r="BJ219" i="16" s="1"/>
  <c r="BD219" i="16"/>
  <c r="BF219" i="16" s="1"/>
  <c r="BJ222" i="16"/>
  <c r="BK222" i="16" s="1"/>
  <c r="BI214" i="16"/>
  <c r="BF213" i="16"/>
  <c r="BG249" i="16"/>
  <c r="BI249" i="16"/>
  <c r="BI202" i="16"/>
  <c r="BD173" i="16"/>
  <c r="BI173" i="16" s="1"/>
  <c r="BG173" i="16"/>
  <c r="BJ173" i="16" s="1"/>
  <c r="BM173" i="16" s="1"/>
  <c r="BN173" i="16" s="1"/>
  <c r="BH146" i="16"/>
  <c r="BK210" i="16"/>
  <c r="BH190" i="16"/>
  <c r="BG193" i="16"/>
  <c r="BH193" i="16" s="1"/>
  <c r="BD193" i="16"/>
  <c r="BF193" i="16" s="1"/>
  <c r="BI195" i="16"/>
  <c r="BG195" i="16"/>
  <c r="BJ195" i="16" s="1"/>
  <c r="BL195" i="16"/>
  <c r="BG106" i="16"/>
  <c r="BH106" i="16" s="1"/>
  <c r="BD106" i="16"/>
  <c r="BF106" i="16" s="1"/>
  <c r="BJ106" i="16"/>
  <c r="BK106" i="16" s="1"/>
  <c r="BI235" i="16"/>
  <c r="BG235" i="16"/>
  <c r="BJ235" i="16" s="1"/>
  <c r="BH224" i="16"/>
  <c r="BJ224" i="16"/>
  <c r="BK224" i="16" s="1"/>
  <c r="BH222" i="16"/>
  <c r="BL220" i="16"/>
  <c r="BI220" i="16"/>
  <c r="BM220" i="16"/>
  <c r="BN220" i="16" s="1"/>
  <c r="BD135" i="16"/>
  <c r="BL135" i="16" s="1"/>
  <c r="BG135" i="16"/>
  <c r="BJ135" i="16" s="1"/>
  <c r="BK135" i="16" s="1"/>
  <c r="BF180" i="16"/>
  <c r="BI180" i="16"/>
  <c r="BL180" i="16"/>
  <c r="BG180" i="16"/>
  <c r="BL174" i="16"/>
  <c r="BI174" i="16"/>
  <c r="BJ164" i="16"/>
  <c r="BM164" i="16" s="1"/>
  <c r="BN164" i="16" s="1"/>
  <c r="BD164" i="16"/>
  <c r="BF164" i="16" s="1"/>
  <c r="BH164" i="16"/>
  <c r="BK257" i="16"/>
  <c r="BF257" i="16"/>
  <c r="BL244" i="16"/>
  <c r="BH244" i="16"/>
  <c r="BG236" i="16"/>
  <c r="BH229" i="16"/>
  <c r="BK229" i="16"/>
  <c r="BL229" i="16"/>
  <c r="BG226" i="16"/>
  <c r="BH226" i="16" s="1"/>
  <c r="BI212" i="16"/>
  <c r="BN203" i="16"/>
  <c r="BG183" i="16"/>
  <c r="BH183" i="16" s="1"/>
  <c r="BF172" i="16"/>
  <c r="BI172" i="16"/>
  <c r="BG225" i="16"/>
  <c r="BH225" i="16" s="1"/>
  <c r="BK221" i="16"/>
  <c r="BI221" i="16"/>
  <c r="BM221" i="16"/>
  <c r="BN221" i="16" s="1"/>
  <c r="BF194" i="16"/>
  <c r="BG194" i="16"/>
  <c r="BH194" i="16" s="1"/>
  <c r="BI194" i="16"/>
  <c r="BL194" i="16"/>
  <c r="BJ246" i="16"/>
  <c r="BM246" i="16" s="1"/>
  <c r="BH246" i="16"/>
  <c r="BG237" i="16"/>
  <c r="BJ237" i="16" s="1"/>
  <c r="BG231" i="16"/>
  <c r="BH231" i="16" s="1"/>
  <c r="BD226" i="16"/>
  <c r="BL226" i="16" s="1"/>
  <c r="BL224" i="16"/>
  <c r="BD222" i="16"/>
  <c r="BL222" i="16" s="1"/>
  <c r="BK220" i="16"/>
  <c r="BI213" i="16"/>
  <c r="BF212" i="16"/>
  <c r="BD183" i="16"/>
  <c r="BL183" i="16" s="1"/>
  <c r="BG179" i="16"/>
  <c r="BJ179" i="16" s="1"/>
  <c r="BK179" i="16" s="1"/>
  <c r="BD179" i="16"/>
  <c r="BI179" i="16" s="1"/>
  <c r="BG167" i="16"/>
  <c r="BJ167" i="16" s="1"/>
  <c r="BD167" i="16"/>
  <c r="BI167" i="16" s="1"/>
  <c r="BD155" i="16"/>
  <c r="BF155" i="16" s="1"/>
  <c r="BG155" i="16"/>
  <c r="BH155" i="16" s="1"/>
  <c r="BK184" i="16"/>
  <c r="BG169" i="16"/>
  <c r="BJ169" i="16" s="1"/>
  <c r="BM169" i="16" s="1"/>
  <c r="BN169" i="16" s="1"/>
  <c r="BD123" i="16"/>
  <c r="BF123" i="16" s="1"/>
  <c r="BG123" i="16"/>
  <c r="BH123" i="16" s="1"/>
  <c r="BD150" i="16"/>
  <c r="BI150" i="16" s="1"/>
  <c r="BG138" i="16"/>
  <c r="BH138" i="16" s="1"/>
  <c r="BD138" i="16"/>
  <c r="BF138" i="16" s="1"/>
  <c r="BD127" i="16"/>
  <c r="BL127" i="16" s="1"/>
  <c r="BH127" i="16"/>
  <c r="BJ127" i="16"/>
  <c r="BK127" i="16" s="1"/>
  <c r="BD161" i="16"/>
  <c r="BI161" i="16" s="1"/>
  <c r="BD158" i="16"/>
  <c r="BF158" i="16" s="1"/>
  <c r="BG158" i="16"/>
  <c r="BJ158" i="16" s="1"/>
  <c r="BG69" i="16"/>
  <c r="BH69" i="16" s="1"/>
  <c r="BD69" i="16"/>
  <c r="BL69" i="16" s="1"/>
  <c r="BG197" i="16"/>
  <c r="BJ197" i="16" s="1"/>
  <c r="BM197" i="16" s="1"/>
  <c r="BN197" i="16" s="1"/>
  <c r="BI197" i="16"/>
  <c r="BK189" i="16"/>
  <c r="BD189" i="16"/>
  <c r="BL189" i="16" s="1"/>
  <c r="BH168" i="16"/>
  <c r="BK168" i="16"/>
  <c r="BM168" i="16"/>
  <c r="BN168" i="16" s="1"/>
  <c r="BD168" i="16"/>
  <c r="BF168" i="16" s="1"/>
  <c r="BM217" i="16"/>
  <c r="BN217" i="16" s="1"/>
  <c r="BN216" i="16"/>
  <c r="BF214" i="16"/>
  <c r="BH212" i="16"/>
  <c r="BI211" i="16"/>
  <c r="BL208" i="16"/>
  <c r="BD203" i="16"/>
  <c r="BD201" i="16"/>
  <c r="BF198" i="16"/>
  <c r="BM191" i="16"/>
  <c r="BN191" i="16" s="1"/>
  <c r="BD191" i="16"/>
  <c r="BI191" i="16" s="1"/>
  <c r="BI187" i="16"/>
  <c r="BG181" i="16"/>
  <c r="BH181" i="16" s="1"/>
  <c r="BD181" i="16"/>
  <c r="BL162" i="16"/>
  <c r="BG134" i="16"/>
  <c r="BJ134" i="16" s="1"/>
  <c r="BK134" i="16" s="1"/>
  <c r="BD134" i="16"/>
  <c r="BL134" i="16" s="1"/>
  <c r="BD200" i="16"/>
  <c r="BH200" i="16"/>
  <c r="BH199" i="16"/>
  <c r="BD171" i="16"/>
  <c r="BL171" i="16" s="1"/>
  <c r="BH165" i="16"/>
  <c r="BJ112" i="16"/>
  <c r="BD112" i="16"/>
  <c r="BL112" i="16" s="1"/>
  <c r="BG112" i="16"/>
  <c r="BH112" i="16" s="1"/>
  <c r="BF202" i="16"/>
  <c r="BH192" i="16"/>
  <c r="BD192" i="16"/>
  <c r="BL192" i="16" s="1"/>
  <c r="BM189" i="16"/>
  <c r="BN189" i="16" s="1"/>
  <c r="BD185" i="16"/>
  <c r="BL185" i="16" s="1"/>
  <c r="BG185" i="16"/>
  <c r="BH185" i="16" s="1"/>
  <c r="BN175" i="16"/>
  <c r="BK216" i="16"/>
  <c r="BN201" i="16"/>
  <c r="BL197" i="16"/>
  <c r="BF187" i="16"/>
  <c r="BF186" i="16"/>
  <c r="BL186" i="16"/>
  <c r="BD182" i="16"/>
  <c r="BL182" i="16" s="1"/>
  <c r="BG182" i="16"/>
  <c r="BJ182" i="16" s="1"/>
  <c r="BM182" i="16" s="1"/>
  <c r="BD169" i="16"/>
  <c r="BL169" i="16" s="1"/>
  <c r="BD157" i="16"/>
  <c r="BI157" i="16" s="1"/>
  <c r="BG157" i="16"/>
  <c r="BH157" i="16" s="1"/>
  <c r="BG142" i="16"/>
  <c r="BH142" i="16" s="1"/>
  <c r="BG124" i="16"/>
  <c r="BH124" i="16" s="1"/>
  <c r="BI154" i="16"/>
  <c r="BF154" i="16"/>
  <c r="BH140" i="16"/>
  <c r="BJ140" i="16"/>
  <c r="BK140" i="16" s="1"/>
  <c r="BD140" i="16"/>
  <c r="BL140" i="16" s="1"/>
  <c r="BG132" i="16"/>
  <c r="BH132" i="16" s="1"/>
  <c r="BD132" i="16"/>
  <c r="BI132" i="16" s="1"/>
  <c r="BL99" i="16"/>
  <c r="BI99" i="16"/>
  <c r="BF116" i="16"/>
  <c r="BI116" i="16"/>
  <c r="BG102" i="16"/>
  <c r="BD102" i="16"/>
  <c r="BL102" i="16" s="1"/>
  <c r="BJ102" i="16"/>
  <c r="BM102" i="16" s="1"/>
  <c r="BN102" i="16" s="1"/>
  <c r="BI165" i="16"/>
  <c r="BL165" i="16"/>
  <c r="BF159" i="16"/>
  <c r="BI159" i="16"/>
  <c r="BD151" i="16"/>
  <c r="BH151" i="16"/>
  <c r="BD139" i="16"/>
  <c r="BI139" i="16" s="1"/>
  <c r="BH139" i="16"/>
  <c r="BJ139" i="16"/>
  <c r="BK139" i="16" s="1"/>
  <c r="BI128" i="16"/>
  <c r="BM188" i="16"/>
  <c r="BN188" i="16" s="1"/>
  <c r="BD188" i="16"/>
  <c r="BL188" i="16" s="1"/>
  <c r="BJ176" i="16"/>
  <c r="BK176" i="16" s="1"/>
  <c r="BD176" i="16"/>
  <c r="BL176" i="16" s="1"/>
  <c r="BD170" i="16"/>
  <c r="BF170" i="16" s="1"/>
  <c r="BG170" i="16"/>
  <c r="BH170" i="16" s="1"/>
  <c r="BG156" i="16"/>
  <c r="BH156" i="16" s="1"/>
  <c r="BD156" i="16"/>
  <c r="BF156" i="16" s="1"/>
  <c r="BF83" i="16"/>
  <c r="BG83" i="16"/>
  <c r="BH83" i="16" s="1"/>
  <c r="BI83" i="16"/>
  <c r="BL83" i="16"/>
  <c r="BK166" i="16"/>
  <c r="BG154" i="16"/>
  <c r="BH154" i="16" s="1"/>
  <c r="BG144" i="16"/>
  <c r="BH144" i="16" s="1"/>
  <c r="BD142" i="16"/>
  <c r="BI142" i="16" s="1"/>
  <c r="BD124" i="16"/>
  <c r="BF124" i="16" s="1"/>
  <c r="BL110" i="16"/>
  <c r="BD98" i="16"/>
  <c r="BF98" i="16" s="1"/>
  <c r="BF94" i="16"/>
  <c r="BD93" i="16"/>
  <c r="BL93" i="16" s="1"/>
  <c r="BF87" i="16"/>
  <c r="BD86" i="16"/>
  <c r="BI86" i="16" s="1"/>
  <c r="BI84" i="16"/>
  <c r="BJ84" i="16" s="1"/>
  <c r="BD80" i="16"/>
  <c r="BF80" i="16" s="1"/>
  <c r="BG80" i="16"/>
  <c r="BJ80" i="16" s="1"/>
  <c r="BK80" i="16" s="1"/>
  <c r="BD74" i="16"/>
  <c r="BL74" i="16" s="1"/>
  <c r="BD71" i="16"/>
  <c r="BL71" i="16" s="1"/>
  <c r="BJ126" i="16"/>
  <c r="BF118" i="16"/>
  <c r="BI118" i="16"/>
  <c r="BL113" i="16"/>
  <c r="BI113" i="16"/>
  <c r="BJ113" i="16"/>
  <c r="BF107" i="16"/>
  <c r="BL107" i="16"/>
  <c r="BL103" i="16"/>
  <c r="BG103" i="16"/>
  <c r="BJ103" i="16" s="1"/>
  <c r="BK103" i="16" s="1"/>
  <c r="BL90" i="16"/>
  <c r="BI90" i="16"/>
  <c r="BL60" i="16"/>
  <c r="BI60" i="16"/>
  <c r="BD19" i="16"/>
  <c r="BI19" i="16" s="1"/>
  <c r="BG19" i="16"/>
  <c r="BH19" i="16" s="1"/>
  <c r="N18" i="10" s="1"/>
  <c r="BJ19" i="16"/>
  <c r="BM19" i="16" s="1"/>
  <c r="BL91" i="16"/>
  <c r="BF91" i="16"/>
  <c r="BI51" i="16"/>
  <c r="BL51" i="16"/>
  <c r="BF43" i="16"/>
  <c r="BG43" i="16"/>
  <c r="BH43" i="16" s="1"/>
  <c r="BI43" i="16"/>
  <c r="BL43" i="16"/>
  <c r="BH184" i="16"/>
  <c r="BH172" i="16"/>
  <c r="BH152" i="16"/>
  <c r="BH143" i="16"/>
  <c r="BL143" i="16"/>
  <c r="BK136" i="16"/>
  <c r="BI133" i="16"/>
  <c r="BL125" i="16"/>
  <c r="BH119" i="16"/>
  <c r="BL119" i="16"/>
  <c r="BJ89" i="16"/>
  <c r="BK89" i="16" s="1"/>
  <c r="BF76" i="16"/>
  <c r="BI76" i="16"/>
  <c r="BF60" i="16"/>
  <c r="BH128" i="16"/>
  <c r="BD120" i="16"/>
  <c r="BF120" i="16" s="1"/>
  <c r="BG120" i="16"/>
  <c r="BI114" i="16"/>
  <c r="BJ114" i="16"/>
  <c r="BM114" i="16" s="1"/>
  <c r="BN114" i="16" s="1"/>
  <c r="BL108" i="16"/>
  <c r="BG108" i="16"/>
  <c r="BH108" i="16" s="1"/>
  <c r="BI104" i="16"/>
  <c r="BL104" i="16"/>
  <c r="BG104" i="16"/>
  <c r="BL100" i="16"/>
  <c r="BG100" i="16"/>
  <c r="BH100" i="16" s="1"/>
  <c r="BG97" i="16"/>
  <c r="BH97" i="16" s="1"/>
  <c r="BD70" i="16"/>
  <c r="BI70" i="16" s="1"/>
  <c r="BJ68" i="16"/>
  <c r="BD68" i="16"/>
  <c r="BF68" i="16" s="1"/>
  <c r="BD58" i="16"/>
  <c r="BL58" i="16" s="1"/>
  <c r="BG58" i="16"/>
  <c r="BH58" i="16" s="1"/>
  <c r="BD37" i="16"/>
  <c r="BI37" i="16" s="1"/>
  <c r="BF145" i="16"/>
  <c r="BJ145" i="16"/>
  <c r="BL118" i="16"/>
  <c r="BM113" i="16"/>
  <c r="BN113" i="16" s="1"/>
  <c r="BF56" i="16"/>
  <c r="BI56" i="16"/>
  <c r="BL56" i="16"/>
  <c r="BF21" i="16"/>
  <c r="BG21" i="16" s="1"/>
  <c r="BH21" i="16" s="1"/>
  <c r="N20" i="10" s="1"/>
  <c r="BL21" i="16"/>
  <c r="BM21" i="16" s="1"/>
  <c r="BD147" i="16"/>
  <c r="BF147" i="16" s="1"/>
  <c r="BG147" i="16" s="1"/>
  <c r="BI146" i="16"/>
  <c r="BI141" i="16"/>
  <c r="BH136" i="16"/>
  <c r="BI130" i="16"/>
  <c r="BI126" i="16"/>
  <c r="BF121" i="16"/>
  <c r="BG121" i="16" s="1"/>
  <c r="BH121" i="16" s="1"/>
  <c r="BJ121" i="16"/>
  <c r="BH115" i="16"/>
  <c r="BD115" i="16"/>
  <c r="BL115" i="16" s="1"/>
  <c r="BK113" i="16"/>
  <c r="BK143" i="16"/>
  <c r="BL131" i="16"/>
  <c r="BI122" i="16"/>
  <c r="BH113" i="16"/>
  <c r="BL105" i="16"/>
  <c r="BG105" i="16"/>
  <c r="BI103" i="16"/>
  <c r="BL101" i="16"/>
  <c r="BG101" i="16"/>
  <c r="BG98" i="16"/>
  <c r="BH98" i="16" s="1"/>
  <c r="BI96" i="16"/>
  <c r="BL94" i="16"/>
  <c r="BG93" i="16"/>
  <c r="BI92" i="16"/>
  <c r="BG92" i="16"/>
  <c r="BH92" i="16" s="1"/>
  <c r="BL87" i="16"/>
  <c r="BG86" i="16"/>
  <c r="BJ86" i="16" s="1"/>
  <c r="BD85" i="16"/>
  <c r="BF85" i="16" s="1"/>
  <c r="BG85" i="16" s="1"/>
  <c r="BH85" i="16" s="1"/>
  <c r="BD82" i="16"/>
  <c r="BL82" i="16" s="1"/>
  <c r="BG82" i="16"/>
  <c r="BH82" i="16" s="1"/>
  <c r="BG74" i="16"/>
  <c r="BH74" i="16" s="1"/>
  <c r="BF67" i="16"/>
  <c r="BI107" i="16"/>
  <c r="BD97" i="16"/>
  <c r="BL97" i="16" s="1"/>
  <c r="BF93" i="16"/>
  <c r="BG90" i="16"/>
  <c r="BJ90" i="16" s="1"/>
  <c r="BM89" i="16"/>
  <c r="BN89" i="16" s="1"/>
  <c r="BH89" i="16"/>
  <c r="BD89" i="16"/>
  <c r="BF89" i="16" s="1"/>
  <c r="BF86" i="16"/>
  <c r="BH80" i="16"/>
  <c r="BL146" i="16"/>
  <c r="BL145" i="16"/>
  <c r="BD136" i="16"/>
  <c r="BL136" i="16" s="1"/>
  <c r="BF133" i="16"/>
  <c r="BJ133" i="16"/>
  <c r="BK133" i="16" s="1"/>
  <c r="BL130" i="16"/>
  <c r="BJ128" i="16"/>
  <c r="BK128" i="16" s="1"/>
  <c r="BF126" i="16"/>
  <c r="BI119" i="16"/>
  <c r="BG118" i="16"/>
  <c r="BH118" i="16" s="1"/>
  <c r="BG116" i="16"/>
  <c r="BJ116" i="16" s="1"/>
  <c r="BF113" i="16"/>
  <c r="BG107" i="16"/>
  <c r="BH107" i="16" s="1"/>
  <c r="BF103" i="16"/>
  <c r="BJ100" i="16"/>
  <c r="BF90" i="16"/>
  <c r="BF55" i="16"/>
  <c r="BG55" i="16" s="1"/>
  <c r="BH55" i="16" s="1"/>
  <c r="BI55" i="16"/>
  <c r="BL55" i="16"/>
  <c r="BD46" i="16"/>
  <c r="BL46" i="16" s="1"/>
  <c r="BJ94" i="16"/>
  <c r="BK94" i="16" s="1"/>
  <c r="BF84" i="16"/>
  <c r="BG84" i="16" s="1"/>
  <c r="BH84" i="16" s="1"/>
  <c r="BI77" i="16"/>
  <c r="BL77" i="16"/>
  <c r="BD50" i="16"/>
  <c r="BI50" i="16" s="1"/>
  <c r="BD34" i="16"/>
  <c r="BF34" i="16" s="1"/>
  <c r="BG34" i="16" s="1"/>
  <c r="BH34" i="16" s="1"/>
  <c r="N33" i="10" s="1"/>
  <c r="BF30" i="16"/>
  <c r="BG30" i="16" s="1"/>
  <c r="BH30" i="16" s="1"/>
  <c r="BK26" i="16"/>
  <c r="BH78" i="16"/>
  <c r="BL78" i="16"/>
  <c r="BI65" i="16"/>
  <c r="BL65" i="16"/>
  <c r="BL63" i="16"/>
  <c r="BF32" i="16"/>
  <c r="BG32" i="16" s="1"/>
  <c r="BH32" i="16" s="1"/>
  <c r="BI32" i="16"/>
  <c r="BJ32" i="16" s="1"/>
  <c r="BL32" i="16"/>
  <c r="BI14" i="16"/>
  <c r="BJ14" i="16" s="1"/>
  <c r="BL14" i="16"/>
  <c r="BM14" i="16" s="1"/>
  <c r="BN111" i="16"/>
  <c r="BJ91" i="16"/>
  <c r="BK91" i="16" s="1"/>
  <c r="BG79" i="16"/>
  <c r="BH79" i="16" s="1"/>
  <c r="BI63" i="16"/>
  <c r="BI54" i="16"/>
  <c r="BF47" i="16"/>
  <c r="BG41" i="16"/>
  <c r="BF40" i="16"/>
  <c r="BD22" i="16"/>
  <c r="BL22" i="16" s="1"/>
  <c r="BM22" i="16" s="1"/>
  <c r="BF54" i="16"/>
  <c r="BG54" i="16" s="1"/>
  <c r="BH54" i="16" s="1"/>
  <c r="BJ50" i="16"/>
  <c r="BI42" i="16"/>
  <c r="BF20" i="16"/>
  <c r="BG20" i="16" s="1"/>
  <c r="BH20" i="16" s="1"/>
  <c r="N19" i="10" s="1"/>
  <c r="BI20" i="16"/>
  <c r="BL20" i="16"/>
  <c r="BF95" i="16"/>
  <c r="BG77" i="16"/>
  <c r="BG67" i="16"/>
  <c r="BH67" i="16" s="1"/>
  <c r="BJ65" i="16"/>
  <c r="BD61" i="16"/>
  <c r="BF61" i="16" s="1"/>
  <c r="BG61" i="16"/>
  <c r="BH53" i="16"/>
  <c r="BI53" i="16"/>
  <c r="BL53" i="16"/>
  <c r="BF48" i="16"/>
  <c r="BF44" i="16"/>
  <c r="BG44" i="16" s="1"/>
  <c r="BH44" i="16" s="1"/>
  <c r="BJ44" i="16"/>
  <c r="BM44" i="16" s="1"/>
  <c r="BL44" i="16"/>
  <c r="BD33" i="16"/>
  <c r="BL33" i="16" s="1"/>
  <c r="BD31" i="16"/>
  <c r="BL31" i="16" s="1"/>
  <c r="BI28" i="16"/>
  <c r="BL28" i="16"/>
  <c r="BM28" i="16" s="1"/>
  <c r="BD25" i="16"/>
  <c r="BI25" i="16" s="1"/>
  <c r="BG25" i="16"/>
  <c r="BH25" i="16" s="1"/>
  <c r="N24" i="10" s="1"/>
  <c r="BH81" i="16"/>
  <c r="BI81" i="16"/>
  <c r="BI78" i="16"/>
  <c r="BJ78" i="16" s="1"/>
  <c r="BD73" i="16"/>
  <c r="BD57" i="16"/>
  <c r="BI57" i="16" s="1"/>
  <c r="BH57" i="16"/>
  <c r="BF42" i="16"/>
  <c r="BG42" i="16" s="1"/>
  <c r="BH42" i="16" s="1"/>
  <c r="BD62" i="16"/>
  <c r="BL62" i="16" s="1"/>
  <c r="BD49" i="16"/>
  <c r="BF49" i="16" s="1"/>
  <c r="BG49" i="16" s="1"/>
  <c r="BH49" i="16" s="1"/>
  <c r="N48" i="10" s="1"/>
  <c r="BI41" i="16"/>
  <c r="BL41" i="16"/>
  <c r="BI12" i="16"/>
  <c r="BJ12" i="16" s="1"/>
  <c r="BD45" i="16"/>
  <c r="BF45" i="16" s="1"/>
  <c r="BG45" i="16" s="1"/>
  <c r="BF16" i="16"/>
  <c r="BI16" i="16"/>
  <c r="BL16" i="16"/>
  <c r="BD64" i="16"/>
  <c r="BI59" i="16"/>
  <c r="BD52" i="16"/>
  <c r="BI47" i="16"/>
  <c r="BI23" i="16"/>
  <c r="BF14" i="16"/>
  <c r="BG14" i="16" s="1"/>
  <c r="BH14" i="16" s="1"/>
  <c r="N13" i="10" s="1"/>
  <c r="BI11" i="16"/>
  <c r="BJ11" i="16" s="1"/>
  <c r="BL8" i="16"/>
  <c r="BG59" i="16"/>
  <c r="BH59" i="16" s="1"/>
  <c r="BG47" i="16"/>
  <c r="BH47" i="16" s="1"/>
  <c r="BD38" i="16"/>
  <c r="BI38" i="16" s="1"/>
  <c r="BD26" i="16"/>
  <c r="BI26" i="16" s="1"/>
  <c r="BI21" i="16"/>
  <c r="BJ21" i="16" s="1"/>
  <c r="BF12" i="16"/>
  <c r="BG12" i="16" s="1"/>
  <c r="BH12" i="16" s="1"/>
  <c r="N11" i="10" s="1"/>
  <c r="BI9" i="16"/>
  <c r="BJ9" i="16" s="1"/>
  <c r="BM9" i="16" s="1"/>
  <c r="BN9" i="16" s="1"/>
  <c r="BL29" i="16"/>
  <c r="BM29" i="16" s="1"/>
  <c r="BD13" i="16"/>
  <c r="BI13" i="16" s="1"/>
  <c r="BI8" i="16"/>
  <c r="BJ8" i="16" s="1"/>
  <c r="BK8" i="16" s="1"/>
  <c r="BI29" i="16"/>
  <c r="BD10" i="16"/>
  <c r="BL10" i="16" s="1"/>
  <c r="BM10" i="16" s="1"/>
  <c r="C12" i="21"/>
  <c r="D12" i="21"/>
  <c r="E12" i="21"/>
  <c r="F12" i="21"/>
  <c r="G12" i="21"/>
  <c r="H12" i="21"/>
  <c r="I12" i="21"/>
  <c r="J12" i="21"/>
  <c r="BB12" i="21"/>
  <c r="BC12" i="21"/>
  <c r="BD12" i="21"/>
  <c r="C13" i="21"/>
  <c r="D13" i="21"/>
  <c r="E13" i="21"/>
  <c r="F13" i="21"/>
  <c r="G13" i="21"/>
  <c r="H13" i="21"/>
  <c r="I13" i="21"/>
  <c r="J13" i="21"/>
  <c r="BB13" i="21"/>
  <c r="BC13" i="21"/>
  <c r="BD13" i="21"/>
  <c r="B10" i="10"/>
  <c r="D10" i="10"/>
  <c r="F10" i="10"/>
  <c r="G10" i="10"/>
  <c r="H10" i="10"/>
  <c r="I10" i="10"/>
  <c r="J10" i="10"/>
  <c r="L10" i="10"/>
  <c r="M10" i="10"/>
  <c r="A7" i="16"/>
  <c r="M11" i="18"/>
  <c r="C11" i="18" s="1"/>
  <c r="BB11" i="18"/>
  <c r="BC11" i="18"/>
  <c r="BD11" i="18"/>
  <c r="BE11" i="18"/>
  <c r="BF11" i="18"/>
  <c r="BG11" i="18"/>
  <c r="BH11" i="18"/>
  <c r="M7" i="18"/>
  <c r="H7" i="18" s="1"/>
  <c r="M9" i="18"/>
  <c r="H9" i="18" s="1"/>
  <c r="M13" i="18"/>
  <c r="H13" i="18" s="1"/>
  <c r="M15" i="18"/>
  <c r="H15" i="18" s="1"/>
  <c r="M17" i="18"/>
  <c r="H17" i="18" s="1"/>
  <c r="M19" i="18"/>
  <c r="H19" i="18" s="1"/>
  <c r="M21" i="18"/>
  <c r="H21" i="18" s="1"/>
  <c r="M23" i="18"/>
  <c r="H23" i="18" s="1"/>
  <c r="M25" i="18"/>
  <c r="H25" i="18" s="1"/>
  <c r="M27" i="18"/>
  <c r="H27" i="18" s="1"/>
  <c r="M29" i="18"/>
  <c r="H29" i="18" s="1"/>
  <c r="M31" i="18"/>
  <c r="H31" i="18" s="1"/>
  <c r="M33" i="18"/>
  <c r="M35" i="18"/>
  <c r="H35" i="18" s="1"/>
  <c r="I37" i="18"/>
  <c r="M37" i="18"/>
  <c r="H37" i="18" s="1"/>
  <c r="I39" i="18"/>
  <c r="M39" i="18"/>
  <c r="H39" i="18" s="1"/>
  <c r="M41" i="18"/>
  <c r="H41" i="18" s="1"/>
  <c r="D43" i="18"/>
  <c r="F43" i="18"/>
  <c r="G43" i="18"/>
  <c r="I43" i="18"/>
  <c r="M43" i="18"/>
  <c r="H43" i="18" s="1"/>
  <c r="M45" i="18"/>
  <c r="H45" i="18" s="1"/>
  <c r="M47" i="18"/>
  <c r="H47" i="18" s="1"/>
  <c r="M49" i="18"/>
  <c r="H49" i="18" s="1"/>
  <c r="M51" i="18"/>
  <c r="H51" i="18" s="1"/>
  <c r="M53" i="18"/>
  <c r="H53" i="18" s="1"/>
  <c r="M55" i="18"/>
  <c r="H55" i="18" s="1"/>
  <c r="M57" i="18"/>
  <c r="H57" i="18" s="1"/>
  <c r="M59" i="18"/>
  <c r="H59" i="18" s="1"/>
  <c r="I61" i="18"/>
  <c r="M61" i="18"/>
  <c r="H61" i="18" s="1"/>
  <c r="M63" i="18"/>
  <c r="H63" i="18" s="1"/>
  <c r="M65" i="18"/>
  <c r="H65" i="18" s="1"/>
  <c r="M67" i="18"/>
  <c r="H67" i="18" s="1"/>
  <c r="M69" i="18"/>
  <c r="H69" i="18" s="1"/>
  <c r="F71" i="18"/>
  <c r="I71" i="18"/>
  <c r="M71" i="18"/>
  <c r="H71" i="18" s="1"/>
  <c r="M73" i="18"/>
  <c r="H73" i="18" s="1"/>
  <c r="I75" i="18"/>
  <c r="M75" i="18"/>
  <c r="H75" i="18" s="1"/>
  <c r="M77" i="18"/>
  <c r="H77" i="18" s="1"/>
  <c r="M79" i="18"/>
  <c r="H79" i="18" s="1"/>
  <c r="M81" i="18"/>
  <c r="H81" i="18" s="1"/>
  <c r="M83" i="18"/>
  <c r="D83" i="18" s="1"/>
  <c r="F85" i="18"/>
  <c r="I85" i="18"/>
  <c r="M85" i="18"/>
  <c r="H85" i="18" s="1"/>
  <c r="F87" i="18"/>
  <c r="I87" i="18"/>
  <c r="M87" i="18"/>
  <c r="H87" i="18" s="1"/>
  <c r="M89" i="18"/>
  <c r="H89" i="18" s="1"/>
  <c r="I91" i="18"/>
  <c r="M91" i="18"/>
  <c r="H91" i="18" s="1"/>
  <c r="F93" i="18"/>
  <c r="I93" i="18"/>
  <c r="M93" i="18"/>
  <c r="H93" i="18" s="1"/>
  <c r="D95" i="18"/>
  <c r="F95" i="18"/>
  <c r="G95" i="18"/>
  <c r="I95" i="18"/>
  <c r="M95" i="18"/>
  <c r="H95" i="18" s="1"/>
  <c r="M97" i="18"/>
  <c r="H97" i="18" s="1"/>
  <c r="F99" i="18"/>
  <c r="I99" i="18"/>
  <c r="M99" i="18"/>
  <c r="H99" i="18" s="1"/>
  <c r="M101" i="18"/>
  <c r="H101" i="18" s="1"/>
  <c r="F103" i="18"/>
  <c r="I103" i="18"/>
  <c r="M103" i="18"/>
  <c r="H103" i="18" s="1"/>
  <c r="M105" i="18"/>
  <c r="F105" i="18" s="1"/>
  <c r="M107" i="18"/>
  <c r="B107" i="18" s="1"/>
  <c r="D109" i="18"/>
  <c r="F109" i="18"/>
  <c r="G109" i="18"/>
  <c r="I109" i="18"/>
  <c r="M109" i="18"/>
  <c r="M111" i="18"/>
  <c r="K111" i="18" s="1"/>
  <c r="D113" i="18"/>
  <c r="F113" i="18"/>
  <c r="G113" i="18"/>
  <c r="I113" i="18"/>
  <c r="M113" i="18"/>
  <c r="J113" i="18" s="1"/>
  <c r="I115" i="18"/>
  <c r="M115" i="18"/>
  <c r="D117" i="18"/>
  <c r="F117" i="18"/>
  <c r="G117" i="18"/>
  <c r="I117" i="18"/>
  <c r="M117" i="18"/>
  <c r="D119" i="18"/>
  <c r="F119" i="18"/>
  <c r="G119" i="18"/>
  <c r="I119" i="18"/>
  <c r="M119" i="18"/>
  <c r="H119" i="18" s="1"/>
  <c r="D121" i="18"/>
  <c r="F121" i="18"/>
  <c r="G121" i="18"/>
  <c r="I121" i="18"/>
  <c r="M121" i="18"/>
  <c r="J121" i="18" s="1"/>
  <c r="D123" i="18"/>
  <c r="F123" i="18"/>
  <c r="G123" i="18"/>
  <c r="I123" i="18"/>
  <c r="M123" i="18"/>
  <c r="D125" i="18"/>
  <c r="F125" i="18"/>
  <c r="G125" i="18"/>
  <c r="I125" i="18"/>
  <c r="M125" i="18"/>
  <c r="M127" i="18"/>
  <c r="H127" i="18" s="1"/>
  <c r="D129" i="18"/>
  <c r="F129" i="18"/>
  <c r="G129" i="18"/>
  <c r="I129" i="18"/>
  <c r="M129" i="18"/>
  <c r="B129" i="18" s="1"/>
  <c r="M131" i="18"/>
  <c r="B131" i="18" s="1"/>
  <c r="F133" i="18"/>
  <c r="I133" i="18"/>
  <c r="M133" i="18"/>
  <c r="J133" i="18" s="1"/>
  <c r="M135" i="18"/>
  <c r="C135" i="18" s="1"/>
  <c r="F137" i="18"/>
  <c r="I137" i="18"/>
  <c r="M137" i="18"/>
  <c r="D137" i="18" s="1"/>
  <c r="D139" i="18"/>
  <c r="F139" i="18"/>
  <c r="G139" i="18"/>
  <c r="I139" i="18"/>
  <c r="M139" i="18"/>
  <c r="D141" i="18"/>
  <c r="F141" i="18"/>
  <c r="G141" i="18"/>
  <c r="I141" i="18"/>
  <c r="M141" i="18"/>
  <c r="D143" i="18"/>
  <c r="F143" i="18"/>
  <c r="G143" i="18"/>
  <c r="I143" i="18"/>
  <c r="M143" i="18"/>
  <c r="H143" i="18" s="1"/>
  <c r="F145" i="18"/>
  <c r="I145" i="18"/>
  <c r="M145" i="18"/>
  <c r="B145" i="18" s="1"/>
  <c r="M147" i="18"/>
  <c r="C147" i="18" s="1"/>
  <c r="D149" i="18"/>
  <c r="F149" i="18"/>
  <c r="G149" i="18"/>
  <c r="I149" i="18"/>
  <c r="M149" i="18"/>
  <c r="D151" i="18"/>
  <c r="F151" i="18"/>
  <c r="G151" i="18"/>
  <c r="I151" i="18"/>
  <c r="M151" i="18"/>
  <c r="H151" i="18" s="1"/>
  <c r="D153" i="18"/>
  <c r="F153" i="18"/>
  <c r="G153" i="18"/>
  <c r="I153" i="18"/>
  <c r="M153" i="18"/>
  <c r="B153" i="18" s="1"/>
  <c r="D155" i="18"/>
  <c r="F155" i="18"/>
  <c r="G155" i="18"/>
  <c r="I155" i="18"/>
  <c r="M155" i="18"/>
  <c r="B155" i="18" s="1"/>
  <c r="D157" i="18"/>
  <c r="F157" i="18"/>
  <c r="G157" i="18"/>
  <c r="I157" i="18"/>
  <c r="M157" i="18"/>
  <c r="M159" i="18"/>
  <c r="B159" i="18" s="1"/>
  <c r="M161" i="18"/>
  <c r="J161" i="18" s="1"/>
  <c r="D163" i="18"/>
  <c r="F163" i="18"/>
  <c r="G163" i="18"/>
  <c r="I163" i="18"/>
  <c r="M163" i="18"/>
  <c r="D165" i="18"/>
  <c r="F165" i="18"/>
  <c r="G165" i="18"/>
  <c r="I165" i="18"/>
  <c r="M165" i="18"/>
  <c r="F167" i="18"/>
  <c r="I167" i="18"/>
  <c r="M167" i="18"/>
  <c r="H167" i="18" s="1"/>
  <c r="F169" i="18"/>
  <c r="I169" i="18"/>
  <c r="M169" i="18"/>
  <c r="D169" i="18" s="1"/>
  <c r="F171" i="18"/>
  <c r="I171" i="18"/>
  <c r="M171" i="18"/>
  <c r="J171" i="18" s="1"/>
  <c r="D173" i="18"/>
  <c r="F173" i="18"/>
  <c r="G173" i="18"/>
  <c r="I173" i="18"/>
  <c r="M173" i="18"/>
  <c r="D175" i="18"/>
  <c r="F175" i="18"/>
  <c r="G175" i="18"/>
  <c r="I175" i="18"/>
  <c r="M175" i="18"/>
  <c r="H175" i="18" s="1"/>
  <c r="D177" i="18"/>
  <c r="F177" i="18"/>
  <c r="G177" i="18"/>
  <c r="I177" i="18"/>
  <c r="M177" i="18"/>
  <c r="E177" i="18" s="1"/>
  <c r="D179" i="18"/>
  <c r="F179" i="18"/>
  <c r="G179" i="18"/>
  <c r="I179" i="18"/>
  <c r="M179" i="18"/>
  <c r="H179" i="18" s="1"/>
  <c r="D181" i="18"/>
  <c r="F181" i="18"/>
  <c r="G181" i="18"/>
  <c r="I181" i="18"/>
  <c r="M181" i="18"/>
  <c r="H181" i="18" s="1"/>
  <c r="D183" i="18"/>
  <c r="F183" i="18"/>
  <c r="G183" i="18"/>
  <c r="I183" i="18"/>
  <c r="M183" i="18"/>
  <c r="E183" i="18" s="1"/>
  <c r="D185" i="18"/>
  <c r="F185" i="18"/>
  <c r="G185" i="18"/>
  <c r="I185" i="18"/>
  <c r="M185" i="18"/>
  <c r="H185" i="18" s="1"/>
  <c r="D187" i="18"/>
  <c r="F187" i="18"/>
  <c r="G187" i="18"/>
  <c r="I187" i="18"/>
  <c r="M187" i="18"/>
  <c r="H187" i="18" s="1"/>
  <c r="D189" i="18"/>
  <c r="F189" i="18"/>
  <c r="G189" i="18"/>
  <c r="I189" i="18"/>
  <c r="M189" i="18"/>
  <c r="H189" i="18" s="1"/>
  <c r="D191" i="18"/>
  <c r="F191" i="18"/>
  <c r="G191" i="18"/>
  <c r="I191" i="18"/>
  <c r="M191" i="18"/>
  <c r="K191" i="18" s="1"/>
  <c r="F193" i="18"/>
  <c r="I193" i="18"/>
  <c r="M193" i="18"/>
  <c r="D193" i="18" s="1"/>
  <c r="D195" i="18"/>
  <c r="F195" i="18"/>
  <c r="G195" i="18"/>
  <c r="I195" i="18"/>
  <c r="M195" i="18"/>
  <c r="H195" i="18" s="1"/>
  <c r="D197" i="18"/>
  <c r="F197" i="18"/>
  <c r="G197" i="18"/>
  <c r="I197" i="18"/>
  <c r="M197" i="18"/>
  <c r="H197" i="18" s="1"/>
  <c r="D199" i="18"/>
  <c r="F199" i="18"/>
  <c r="G199" i="18"/>
  <c r="I199" i="18"/>
  <c r="M199" i="18"/>
  <c r="H199" i="18" s="1"/>
  <c r="D201" i="18"/>
  <c r="F201" i="18"/>
  <c r="G201" i="18"/>
  <c r="I201" i="18"/>
  <c r="M201" i="18"/>
  <c r="K201" i="18" s="1"/>
  <c r="D203" i="18"/>
  <c r="F203" i="18"/>
  <c r="G203" i="18"/>
  <c r="I203" i="18"/>
  <c r="M203" i="18"/>
  <c r="D205" i="18"/>
  <c r="F205" i="18"/>
  <c r="G205" i="18"/>
  <c r="I205" i="18"/>
  <c r="M205" i="18"/>
  <c r="D207" i="18"/>
  <c r="F207" i="18"/>
  <c r="G207" i="18"/>
  <c r="I207" i="18"/>
  <c r="M207" i="18"/>
  <c r="H207" i="18" s="1"/>
  <c r="D209" i="18"/>
  <c r="F209" i="18"/>
  <c r="G209" i="18"/>
  <c r="I209" i="18"/>
  <c r="M209" i="18"/>
  <c r="H209" i="18" s="1"/>
  <c r="D211" i="18"/>
  <c r="F211" i="18"/>
  <c r="G211" i="18"/>
  <c r="I211" i="18"/>
  <c r="M211" i="18"/>
  <c r="H211" i="18" s="1"/>
  <c r="D213" i="18"/>
  <c r="F213" i="18"/>
  <c r="G213" i="18"/>
  <c r="I213" i="18"/>
  <c r="M213" i="18"/>
  <c r="D215" i="18"/>
  <c r="F215" i="18"/>
  <c r="G215" i="18"/>
  <c r="I215" i="18"/>
  <c r="M215" i="18"/>
  <c r="D217" i="18"/>
  <c r="F217" i="18"/>
  <c r="G217" i="18"/>
  <c r="I217" i="18"/>
  <c r="M217" i="18"/>
  <c r="H217" i="18" s="1"/>
  <c r="D219" i="18"/>
  <c r="F219" i="18"/>
  <c r="G219" i="18"/>
  <c r="I219" i="18"/>
  <c r="M219" i="18"/>
  <c r="H219" i="18" s="1"/>
  <c r="D221" i="18"/>
  <c r="F221" i="18"/>
  <c r="G221" i="18"/>
  <c r="I221" i="18"/>
  <c r="M221" i="18"/>
  <c r="D223" i="18"/>
  <c r="F223" i="18"/>
  <c r="G223" i="18"/>
  <c r="I223" i="18"/>
  <c r="M223" i="18"/>
  <c r="H223" i="18" s="1"/>
  <c r="D225" i="18"/>
  <c r="F225" i="18"/>
  <c r="G225" i="18"/>
  <c r="I225" i="18"/>
  <c r="M225" i="18"/>
  <c r="D227" i="18"/>
  <c r="F227" i="18"/>
  <c r="G227" i="18"/>
  <c r="I227" i="18"/>
  <c r="M227" i="18"/>
  <c r="H227" i="18" s="1"/>
  <c r="D229" i="18"/>
  <c r="F229" i="18"/>
  <c r="G229" i="18"/>
  <c r="I229" i="18"/>
  <c r="M229" i="18"/>
  <c r="H229" i="18" s="1"/>
  <c r="D231" i="18"/>
  <c r="F231" i="18"/>
  <c r="G231" i="18"/>
  <c r="I231" i="18"/>
  <c r="M231" i="18"/>
  <c r="M233" i="18"/>
  <c r="H233" i="18" s="1"/>
  <c r="D235" i="18"/>
  <c r="F235" i="18"/>
  <c r="G235" i="18"/>
  <c r="I235" i="18"/>
  <c r="M235" i="18"/>
  <c r="H235" i="18" s="1"/>
  <c r="D237" i="18"/>
  <c r="F237" i="18"/>
  <c r="G237" i="18"/>
  <c r="I237" i="18"/>
  <c r="M237" i="18"/>
  <c r="E237" i="18" s="1"/>
  <c r="F239" i="18"/>
  <c r="I239" i="18"/>
  <c r="M239" i="18"/>
  <c r="H239" i="18" s="1"/>
  <c r="F241" i="18"/>
  <c r="I241" i="18"/>
  <c r="M241" i="18"/>
  <c r="D241" i="18" s="1"/>
  <c r="F243" i="18"/>
  <c r="I243" i="18"/>
  <c r="M243" i="18"/>
  <c r="H243" i="18" s="1"/>
  <c r="D245" i="18"/>
  <c r="F245" i="18"/>
  <c r="G245" i="18"/>
  <c r="I245" i="18"/>
  <c r="M245" i="18"/>
  <c r="H245" i="18" s="1"/>
  <c r="D247" i="18"/>
  <c r="F247" i="18"/>
  <c r="G247" i="18"/>
  <c r="I247" i="18"/>
  <c r="M247" i="18"/>
  <c r="H247" i="18" s="1"/>
  <c r="D249" i="18"/>
  <c r="F249" i="18"/>
  <c r="G249" i="18"/>
  <c r="I249" i="18"/>
  <c r="M249" i="18"/>
  <c r="E249" i="18" s="1"/>
  <c r="D251" i="18"/>
  <c r="F251" i="18"/>
  <c r="G251" i="18"/>
  <c r="I251" i="18"/>
  <c r="M251" i="18"/>
  <c r="D253" i="18"/>
  <c r="F253" i="18"/>
  <c r="G253" i="18"/>
  <c r="I253" i="18"/>
  <c r="M253" i="18"/>
  <c r="H253" i="18" s="1"/>
  <c r="D255" i="18"/>
  <c r="F255" i="18"/>
  <c r="G255" i="18"/>
  <c r="I255" i="18"/>
  <c r="M255" i="18"/>
  <c r="H255" i="18" s="1"/>
  <c r="D257" i="18"/>
  <c r="F257" i="18"/>
  <c r="G257" i="18"/>
  <c r="I257" i="18"/>
  <c r="M257" i="18"/>
  <c r="H257" i="18" s="1"/>
  <c r="D259" i="18"/>
  <c r="F259" i="18"/>
  <c r="G259" i="18"/>
  <c r="I259" i="18"/>
  <c r="M259" i="18"/>
  <c r="E259" i="18" s="1"/>
  <c r="D261" i="18"/>
  <c r="F261" i="18"/>
  <c r="G261" i="18"/>
  <c r="I261" i="18"/>
  <c r="M261" i="18"/>
  <c r="D263" i="18"/>
  <c r="F263" i="18"/>
  <c r="G263" i="18"/>
  <c r="I263" i="18"/>
  <c r="M263" i="18"/>
  <c r="H263" i="18" s="1"/>
  <c r="M265" i="18"/>
  <c r="F265" i="18" s="1"/>
  <c r="D267" i="18"/>
  <c r="F267" i="18"/>
  <c r="G267" i="18"/>
  <c r="I267" i="18"/>
  <c r="M267" i="18"/>
  <c r="B267" i="18" s="1"/>
  <c r="D269" i="18"/>
  <c r="F269" i="18"/>
  <c r="G269" i="18"/>
  <c r="I269" i="18"/>
  <c r="M269" i="18"/>
  <c r="E269" i="18" s="1"/>
  <c r="D271" i="18"/>
  <c r="F271" i="18"/>
  <c r="G271" i="18"/>
  <c r="I271" i="18"/>
  <c r="M271" i="18"/>
  <c r="B271" i="18" s="1"/>
  <c r="D273" i="18"/>
  <c r="F273" i="18"/>
  <c r="G273" i="18"/>
  <c r="I273" i="18"/>
  <c r="M273" i="18"/>
  <c r="J273" i="18" s="1"/>
  <c r="D275" i="18"/>
  <c r="F275" i="18"/>
  <c r="G275" i="18"/>
  <c r="I275" i="18"/>
  <c r="M275" i="18"/>
  <c r="H275" i="18" s="1"/>
  <c r="D277" i="18"/>
  <c r="F277" i="18"/>
  <c r="G277" i="18"/>
  <c r="I277" i="18"/>
  <c r="M277" i="18"/>
  <c r="H277" i="18" s="1"/>
  <c r="D279" i="18"/>
  <c r="F279" i="18"/>
  <c r="G279" i="18"/>
  <c r="I279" i="18"/>
  <c r="M279" i="18"/>
  <c r="H279" i="18" s="1"/>
  <c r="D281" i="18"/>
  <c r="F281" i="18"/>
  <c r="G281" i="18"/>
  <c r="I281" i="18"/>
  <c r="M281" i="18"/>
  <c r="D283" i="18"/>
  <c r="F283" i="18"/>
  <c r="G283" i="18"/>
  <c r="I283" i="18"/>
  <c r="M283" i="18"/>
  <c r="B283" i="18" s="1"/>
  <c r="F285" i="18"/>
  <c r="I285" i="18"/>
  <c r="M285" i="18"/>
  <c r="H285" i="18" s="1"/>
  <c r="M287" i="18"/>
  <c r="H287" i="18" s="1"/>
  <c r="F289" i="18"/>
  <c r="I289" i="18"/>
  <c r="M289" i="18"/>
  <c r="B289" i="18" s="1"/>
  <c r="M291" i="18"/>
  <c r="B291" i="18" s="1"/>
  <c r="D293" i="18"/>
  <c r="F293" i="18"/>
  <c r="G293" i="18"/>
  <c r="I293" i="18"/>
  <c r="M293" i="18"/>
  <c r="H293" i="18" s="1"/>
  <c r="D295" i="18"/>
  <c r="F295" i="18"/>
  <c r="G295" i="18"/>
  <c r="I295" i="18"/>
  <c r="M295" i="18"/>
  <c r="J295" i="18" s="1"/>
  <c r="D297" i="18"/>
  <c r="F297" i="18"/>
  <c r="G297" i="18"/>
  <c r="I297" i="18"/>
  <c r="M297" i="18"/>
  <c r="B297" i="18" s="1"/>
  <c r="M299" i="18"/>
  <c r="H299" i="18" s="1"/>
  <c r="F301" i="18"/>
  <c r="I301" i="18"/>
  <c r="M301" i="18"/>
  <c r="H301" i="18" s="1"/>
  <c r="D303" i="18"/>
  <c r="F303" i="18"/>
  <c r="G303" i="18"/>
  <c r="I303" i="18"/>
  <c r="M303" i="18"/>
  <c r="H303" i="18" s="1"/>
  <c r="D305" i="18"/>
  <c r="F305" i="18"/>
  <c r="G305" i="18"/>
  <c r="I305" i="18"/>
  <c r="M305" i="18"/>
  <c r="H305" i="18" s="1"/>
  <c r="D307" i="18"/>
  <c r="F307" i="18"/>
  <c r="G307" i="18"/>
  <c r="I307" i="18"/>
  <c r="M307" i="18"/>
  <c r="H307" i="18" s="1"/>
  <c r="D309" i="18"/>
  <c r="F309" i="18"/>
  <c r="G309" i="18"/>
  <c r="I309" i="18"/>
  <c r="M309" i="18"/>
  <c r="H309" i="18" s="1"/>
  <c r="D311" i="18"/>
  <c r="F311" i="18"/>
  <c r="G311" i="18"/>
  <c r="I311" i="18"/>
  <c r="M311" i="18"/>
  <c r="H311" i="18" s="1"/>
  <c r="F313" i="18"/>
  <c r="I313" i="18"/>
  <c r="M313" i="18"/>
  <c r="H313" i="18" s="1"/>
  <c r="M315" i="18"/>
  <c r="H315" i="18" s="1"/>
  <c r="D317" i="18"/>
  <c r="F317" i="18"/>
  <c r="G317" i="18"/>
  <c r="I317" i="18"/>
  <c r="M317" i="18"/>
  <c r="H317" i="18" s="1"/>
  <c r="D319" i="18"/>
  <c r="F319" i="18"/>
  <c r="G319" i="18"/>
  <c r="I319" i="18"/>
  <c r="M319" i="18"/>
  <c r="H319" i="18" s="1"/>
  <c r="F321" i="18"/>
  <c r="I321" i="18"/>
  <c r="M321" i="18"/>
  <c r="H321" i="18" s="1"/>
  <c r="F323" i="18"/>
  <c r="I323" i="18"/>
  <c r="M323" i="18"/>
  <c r="H323" i="18" s="1"/>
  <c r="F325" i="18"/>
  <c r="I325" i="18"/>
  <c r="M325" i="18"/>
  <c r="H325" i="18" s="1"/>
  <c r="D327" i="18"/>
  <c r="F327" i="18"/>
  <c r="G327" i="18"/>
  <c r="I327" i="18"/>
  <c r="M327" i="18"/>
  <c r="H327" i="18" s="1"/>
  <c r="D329" i="18"/>
  <c r="F329" i="18"/>
  <c r="G329" i="18"/>
  <c r="I329" i="18"/>
  <c r="M329" i="18"/>
  <c r="H329" i="18" s="1"/>
  <c r="D331" i="18"/>
  <c r="F331" i="18"/>
  <c r="G331" i="18"/>
  <c r="I331" i="18"/>
  <c r="M331" i="18"/>
  <c r="J331" i="18" s="1"/>
  <c r="D333" i="18"/>
  <c r="F333" i="18"/>
  <c r="G333" i="18"/>
  <c r="I333" i="18"/>
  <c r="M333" i="18"/>
  <c r="K333" i="18" s="1"/>
  <c r="D335" i="18"/>
  <c r="F335" i="18"/>
  <c r="G335" i="18"/>
  <c r="I335" i="18"/>
  <c r="M335" i="18"/>
  <c r="J335" i="18" s="1"/>
  <c r="D337" i="18"/>
  <c r="F337" i="18"/>
  <c r="G337" i="18"/>
  <c r="I337" i="18"/>
  <c r="M337" i="18"/>
  <c r="H337" i="18" s="1"/>
  <c r="D339" i="18"/>
  <c r="F339" i="18"/>
  <c r="G339" i="18"/>
  <c r="I339" i="18"/>
  <c r="M339" i="18"/>
  <c r="H339" i="18" s="1"/>
  <c r="D341" i="18"/>
  <c r="F341" i="18"/>
  <c r="G341" i="18"/>
  <c r="I341" i="18"/>
  <c r="M341" i="18"/>
  <c r="H341" i="18" s="1"/>
  <c r="D343" i="18"/>
  <c r="F343" i="18"/>
  <c r="G343" i="18"/>
  <c r="I343" i="18"/>
  <c r="M343" i="18"/>
  <c r="K343" i="18" s="1"/>
  <c r="D345" i="18"/>
  <c r="F345" i="18"/>
  <c r="G345" i="18"/>
  <c r="I345" i="18"/>
  <c r="M345" i="18"/>
  <c r="K345" i="18" s="1"/>
  <c r="M347" i="18"/>
  <c r="F347" i="18" s="1"/>
  <c r="D349" i="18"/>
  <c r="F349" i="18"/>
  <c r="G349" i="18"/>
  <c r="I349" i="18"/>
  <c r="M349" i="18"/>
  <c r="H349" i="18" s="1"/>
  <c r="D351" i="18"/>
  <c r="F351" i="18"/>
  <c r="G351" i="18"/>
  <c r="I351" i="18"/>
  <c r="M351" i="18"/>
  <c r="H351" i="18" s="1"/>
  <c r="D353" i="18"/>
  <c r="F353" i="18"/>
  <c r="G353" i="18"/>
  <c r="I353" i="18"/>
  <c r="M353" i="18"/>
  <c r="H353" i="18" s="1"/>
  <c r="D355" i="18"/>
  <c r="F355" i="18"/>
  <c r="G355" i="18"/>
  <c r="I355" i="18"/>
  <c r="M355" i="18"/>
  <c r="D357" i="18"/>
  <c r="F357" i="18"/>
  <c r="G357" i="18"/>
  <c r="I357" i="18"/>
  <c r="M357" i="18"/>
  <c r="K357" i="18" s="1"/>
  <c r="D359" i="18"/>
  <c r="F359" i="18"/>
  <c r="G359" i="18"/>
  <c r="I359" i="18"/>
  <c r="M359" i="18"/>
  <c r="D361" i="18"/>
  <c r="F361" i="18"/>
  <c r="G361" i="18"/>
  <c r="I361" i="18"/>
  <c r="M361" i="18"/>
  <c r="H361" i="18" s="1"/>
  <c r="D363" i="18"/>
  <c r="F363" i="18"/>
  <c r="G363" i="18"/>
  <c r="I363" i="18"/>
  <c r="M363" i="18"/>
  <c r="H363" i="18" s="1"/>
  <c r="D365" i="18"/>
  <c r="F365" i="18"/>
  <c r="G365" i="18"/>
  <c r="I365" i="18"/>
  <c r="M365" i="18"/>
  <c r="H365" i="18" s="1"/>
  <c r="D367" i="18"/>
  <c r="F367" i="18"/>
  <c r="G367" i="18"/>
  <c r="I367" i="18"/>
  <c r="M367" i="18"/>
  <c r="J367" i="18" s="1"/>
  <c r="D369" i="18"/>
  <c r="F369" i="18"/>
  <c r="G369" i="18"/>
  <c r="I369" i="18"/>
  <c r="M369" i="18"/>
  <c r="D371" i="18"/>
  <c r="F371" i="18"/>
  <c r="G371" i="18"/>
  <c r="I371" i="18"/>
  <c r="M371" i="18"/>
  <c r="H371" i="18" s="1"/>
  <c r="D373" i="18"/>
  <c r="F373" i="18"/>
  <c r="G373" i="18"/>
  <c r="I373" i="18"/>
  <c r="M373" i="18"/>
  <c r="D375" i="18"/>
  <c r="F375" i="18"/>
  <c r="G375" i="18"/>
  <c r="I375" i="18"/>
  <c r="M375" i="18"/>
  <c r="B375" i="18" s="1"/>
  <c r="D377" i="18"/>
  <c r="F377" i="18"/>
  <c r="G377" i="18"/>
  <c r="I377" i="18"/>
  <c r="M377" i="18"/>
  <c r="C377" i="18" s="1"/>
  <c r="D379" i="18"/>
  <c r="F379" i="18"/>
  <c r="G379" i="18"/>
  <c r="I379" i="18"/>
  <c r="M379" i="18"/>
  <c r="H379" i="18" s="1"/>
  <c r="D381" i="18"/>
  <c r="F381" i="18"/>
  <c r="G381" i="18"/>
  <c r="I381" i="18"/>
  <c r="M381" i="18"/>
  <c r="H381" i="18" s="1"/>
  <c r="D383" i="18"/>
  <c r="F383" i="18"/>
  <c r="G383" i="18"/>
  <c r="I383" i="18"/>
  <c r="M383" i="18"/>
  <c r="B383" i="18" s="1"/>
  <c r="D385" i="18"/>
  <c r="F385" i="18"/>
  <c r="G385" i="18"/>
  <c r="I385" i="18"/>
  <c r="M385" i="18"/>
  <c r="D387" i="18"/>
  <c r="F387" i="18"/>
  <c r="G387" i="18"/>
  <c r="I387" i="18"/>
  <c r="M387" i="18"/>
  <c r="C387" i="18" s="1"/>
  <c r="D389" i="18"/>
  <c r="F389" i="18"/>
  <c r="G389" i="18"/>
  <c r="I389" i="18"/>
  <c r="M389" i="18"/>
  <c r="D391" i="18"/>
  <c r="F391" i="18"/>
  <c r="G391" i="18"/>
  <c r="I391" i="18"/>
  <c r="M391" i="18"/>
  <c r="J391" i="18" s="1"/>
  <c r="D393" i="18"/>
  <c r="F393" i="18"/>
  <c r="G393" i="18"/>
  <c r="I393" i="18"/>
  <c r="M393" i="18"/>
  <c r="H393" i="18" s="1"/>
  <c r="D395" i="18"/>
  <c r="F395" i="18"/>
  <c r="G395" i="18"/>
  <c r="I395" i="18"/>
  <c r="M395" i="18"/>
  <c r="H395" i="18" s="1"/>
  <c r="D397" i="18"/>
  <c r="F397" i="18"/>
  <c r="G397" i="18"/>
  <c r="I397" i="18"/>
  <c r="M397" i="18"/>
  <c r="H397" i="18" s="1"/>
  <c r="D399" i="18"/>
  <c r="F399" i="18"/>
  <c r="G399" i="18"/>
  <c r="I399" i="18"/>
  <c r="M399" i="18"/>
  <c r="K399" i="18" s="1"/>
  <c r="D401" i="18"/>
  <c r="F401" i="18"/>
  <c r="G401" i="18"/>
  <c r="I401" i="18"/>
  <c r="M401" i="18"/>
  <c r="K401" i="18" s="1"/>
  <c r="D403" i="18"/>
  <c r="F403" i="18"/>
  <c r="G403" i="18"/>
  <c r="I403" i="18"/>
  <c r="M403" i="18"/>
  <c r="H403" i="18" s="1"/>
  <c r="D405" i="18"/>
  <c r="F405" i="18"/>
  <c r="G405" i="18"/>
  <c r="I405" i="18"/>
  <c r="M405" i="18"/>
  <c r="D407" i="18"/>
  <c r="F407" i="18"/>
  <c r="G407" i="18"/>
  <c r="I407" i="18"/>
  <c r="M407" i="18"/>
  <c r="B407" i="18" s="1"/>
  <c r="D409" i="18"/>
  <c r="F409" i="18"/>
  <c r="G409" i="18"/>
  <c r="I409" i="18"/>
  <c r="M409" i="18"/>
  <c r="B409" i="18" s="1"/>
  <c r="D411" i="18"/>
  <c r="F411" i="18"/>
  <c r="G411" i="18"/>
  <c r="I411" i="18"/>
  <c r="M411" i="18"/>
  <c r="C411" i="18" s="1"/>
  <c r="D413" i="18"/>
  <c r="F413" i="18"/>
  <c r="G413" i="18"/>
  <c r="I413" i="18"/>
  <c r="M413" i="18"/>
  <c r="C413" i="18" s="1"/>
  <c r="D415" i="18"/>
  <c r="F415" i="18"/>
  <c r="G415" i="18"/>
  <c r="I415" i="18"/>
  <c r="M415" i="18"/>
  <c r="C415" i="18" s="1"/>
  <c r="D417" i="18"/>
  <c r="F417" i="18"/>
  <c r="G417" i="18"/>
  <c r="I417" i="18"/>
  <c r="M417" i="18"/>
  <c r="C417" i="18" s="1"/>
  <c r="D419" i="18"/>
  <c r="F419" i="18"/>
  <c r="G419" i="18"/>
  <c r="I419" i="18"/>
  <c r="M419" i="18"/>
  <c r="C419" i="18" s="1"/>
  <c r="D421" i="18"/>
  <c r="F421" i="18"/>
  <c r="G421" i="18"/>
  <c r="I421" i="18"/>
  <c r="M421" i="18"/>
  <c r="C421" i="18" s="1"/>
  <c r="D423" i="18"/>
  <c r="F423" i="18"/>
  <c r="G423" i="18"/>
  <c r="I423" i="18"/>
  <c r="M423" i="18"/>
  <c r="C423" i="18" s="1"/>
  <c r="D425" i="18"/>
  <c r="F425" i="18"/>
  <c r="G425" i="18"/>
  <c r="I425" i="18"/>
  <c r="M425" i="18"/>
  <c r="C425" i="18" s="1"/>
  <c r="D427" i="18"/>
  <c r="F427" i="18"/>
  <c r="G427" i="18"/>
  <c r="I427" i="18"/>
  <c r="M427" i="18"/>
  <c r="C427" i="18" s="1"/>
  <c r="D429" i="18"/>
  <c r="F429" i="18"/>
  <c r="G429" i="18"/>
  <c r="I429" i="18"/>
  <c r="M429" i="18"/>
  <c r="C429" i="18" s="1"/>
  <c r="D431" i="18"/>
  <c r="F431" i="18"/>
  <c r="G431" i="18"/>
  <c r="I431" i="18"/>
  <c r="M431" i="18"/>
  <c r="C431" i="18" s="1"/>
  <c r="D433" i="18"/>
  <c r="F433" i="18"/>
  <c r="G433" i="18"/>
  <c r="I433" i="18"/>
  <c r="M433" i="18"/>
  <c r="C433" i="18" s="1"/>
  <c r="D435" i="18"/>
  <c r="F435" i="18"/>
  <c r="G435" i="18"/>
  <c r="I435" i="18"/>
  <c r="M435" i="18"/>
  <c r="C435" i="18" s="1"/>
  <c r="D437" i="18"/>
  <c r="F437" i="18"/>
  <c r="G437" i="18"/>
  <c r="I437" i="18"/>
  <c r="M437" i="18"/>
  <c r="C437" i="18" s="1"/>
  <c r="D439" i="18"/>
  <c r="F439" i="18"/>
  <c r="G439" i="18"/>
  <c r="I439" i="18"/>
  <c r="M439" i="18"/>
  <c r="H439" i="18" s="1"/>
  <c r="D441" i="18"/>
  <c r="F441" i="18"/>
  <c r="G441" i="18"/>
  <c r="I441" i="18"/>
  <c r="M441" i="18"/>
  <c r="D443" i="18"/>
  <c r="F443" i="18"/>
  <c r="G443" i="18"/>
  <c r="I443" i="18"/>
  <c r="M443" i="18"/>
  <c r="H443" i="18" s="1"/>
  <c r="D445" i="18"/>
  <c r="F445" i="18"/>
  <c r="G445" i="18"/>
  <c r="I445" i="18"/>
  <c r="M445" i="18"/>
  <c r="D447" i="18"/>
  <c r="F447" i="18"/>
  <c r="G447" i="18"/>
  <c r="I447" i="18"/>
  <c r="M447" i="18"/>
  <c r="H447" i="18" s="1"/>
  <c r="D449" i="18"/>
  <c r="F449" i="18"/>
  <c r="G449" i="18"/>
  <c r="I449" i="18"/>
  <c r="M449" i="18"/>
  <c r="D451" i="18"/>
  <c r="F451" i="18"/>
  <c r="G451" i="18"/>
  <c r="I451" i="18"/>
  <c r="M451" i="18"/>
  <c r="H451" i="18" s="1"/>
  <c r="D453" i="18"/>
  <c r="F453" i="18"/>
  <c r="G453" i="18"/>
  <c r="I453" i="18"/>
  <c r="M453" i="18"/>
  <c r="D455" i="18"/>
  <c r="F455" i="18"/>
  <c r="G455" i="18"/>
  <c r="I455" i="18"/>
  <c r="M455" i="18"/>
  <c r="D457" i="18"/>
  <c r="F457" i="18"/>
  <c r="G457" i="18"/>
  <c r="I457" i="18"/>
  <c r="M457" i="18"/>
  <c r="H457" i="18" s="1"/>
  <c r="D459" i="18"/>
  <c r="F459" i="18"/>
  <c r="G459" i="18"/>
  <c r="I459" i="18"/>
  <c r="M459" i="18"/>
  <c r="H459" i="18" s="1"/>
  <c r="D461" i="18"/>
  <c r="F461" i="18"/>
  <c r="G461" i="18"/>
  <c r="I461" i="18"/>
  <c r="M461" i="18"/>
  <c r="H461" i="18" s="1"/>
  <c r="D463" i="18"/>
  <c r="F463" i="18"/>
  <c r="G463" i="18"/>
  <c r="I463" i="18"/>
  <c r="M463" i="18"/>
  <c r="H463" i="18" s="1"/>
  <c r="D465" i="18"/>
  <c r="F465" i="18"/>
  <c r="G465" i="18"/>
  <c r="I465" i="18"/>
  <c r="M465" i="18"/>
  <c r="D467" i="18"/>
  <c r="F467" i="18"/>
  <c r="G467" i="18"/>
  <c r="I467" i="18"/>
  <c r="M467" i="18"/>
  <c r="H467" i="18" s="1"/>
  <c r="D469" i="18"/>
  <c r="F469" i="18"/>
  <c r="G469" i="18"/>
  <c r="I469" i="18"/>
  <c r="M469" i="18"/>
  <c r="D471" i="18"/>
  <c r="F471" i="18"/>
  <c r="G471" i="18"/>
  <c r="I471" i="18"/>
  <c r="M471" i="18"/>
  <c r="H471" i="18" s="1"/>
  <c r="D473" i="18"/>
  <c r="F473" i="18"/>
  <c r="G473" i="18"/>
  <c r="I473" i="18"/>
  <c r="M473" i="18"/>
  <c r="H473" i="18" s="1"/>
  <c r="D475" i="18"/>
  <c r="F475" i="18"/>
  <c r="G475" i="18"/>
  <c r="I475" i="18"/>
  <c r="M475" i="18"/>
  <c r="D477" i="18"/>
  <c r="F477" i="18"/>
  <c r="G477" i="18"/>
  <c r="I477" i="18"/>
  <c r="M477" i="18"/>
  <c r="C477" i="18" s="1"/>
  <c r="D479" i="18"/>
  <c r="F479" i="18"/>
  <c r="G479" i="18"/>
  <c r="I479" i="18"/>
  <c r="M479" i="18"/>
  <c r="D481" i="18"/>
  <c r="F481" i="18"/>
  <c r="G481" i="18"/>
  <c r="I481" i="18"/>
  <c r="M481" i="18"/>
  <c r="H481" i="18" s="1"/>
  <c r="D483" i="18"/>
  <c r="F483" i="18"/>
  <c r="G483" i="18"/>
  <c r="I483" i="18"/>
  <c r="M483" i="18"/>
  <c r="H483" i="18" s="1"/>
  <c r="D485" i="18"/>
  <c r="F485" i="18"/>
  <c r="G485" i="18"/>
  <c r="I485" i="18"/>
  <c r="M485" i="18"/>
  <c r="H485" i="18" s="1"/>
  <c r="D487" i="18"/>
  <c r="F487" i="18"/>
  <c r="G487" i="18"/>
  <c r="I487" i="18"/>
  <c r="M487" i="18"/>
  <c r="H487" i="18" s="1"/>
  <c r="D489" i="18"/>
  <c r="F489" i="18"/>
  <c r="G489" i="18"/>
  <c r="I489" i="18"/>
  <c r="M489" i="18"/>
  <c r="D491" i="18"/>
  <c r="F491" i="18"/>
  <c r="G491" i="18"/>
  <c r="I491" i="18"/>
  <c r="M491" i="18"/>
  <c r="H491" i="18" s="1"/>
  <c r="D493" i="18"/>
  <c r="F493" i="18"/>
  <c r="G493" i="18"/>
  <c r="I493" i="18"/>
  <c r="M493" i="18"/>
  <c r="H493" i="18" s="1"/>
  <c r="D495" i="18"/>
  <c r="F495" i="18"/>
  <c r="G495" i="18"/>
  <c r="I495" i="18"/>
  <c r="M495" i="18"/>
  <c r="D497" i="18"/>
  <c r="F497" i="18"/>
  <c r="G497" i="18"/>
  <c r="I497" i="18"/>
  <c r="M497" i="18"/>
  <c r="H497" i="18" s="1"/>
  <c r="D499" i="18"/>
  <c r="F499" i="18"/>
  <c r="G499" i="18"/>
  <c r="I499" i="18"/>
  <c r="M499" i="18"/>
  <c r="H499" i="18" s="1"/>
  <c r="D501" i="18"/>
  <c r="F501" i="18"/>
  <c r="G501" i="18"/>
  <c r="I501" i="18"/>
  <c r="M501" i="18"/>
  <c r="D503" i="18"/>
  <c r="F503" i="18"/>
  <c r="G503" i="18"/>
  <c r="I503" i="18"/>
  <c r="M503" i="18"/>
  <c r="H503" i="18" s="1"/>
  <c r="D505" i="18"/>
  <c r="F505" i="18"/>
  <c r="G505" i="18"/>
  <c r="I505" i="18"/>
  <c r="M505" i="18"/>
  <c r="H505" i="18" s="1"/>
  <c r="M5" i="18"/>
  <c r="I5" i="18" s="1"/>
  <c r="T69" i="10"/>
  <c r="M69" i="10"/>
  <c r="L69" i="10"/>
  <c r="K69" i="10"/>
  <c r="J69" i="10"/>
  <c r="I69" i="10"/>
  <c r="H69" i="10"/>
  <c r="G69" i="10"/>
  <c r="E69" i="10"/>
  <c r="D69" i="10"/>
  <c r="C69" i="10"/>
  <c r="B69" i="10"/>
  <c r="T68" i="10"/>
  <c r="M68" i="10"/>
  <c r="L68" i="10"/>
  <c r="K68" i="10"/>
  <c r="J68" i="10"/>
  <c r="I68" i="10"/>
  <c r="H68" i="10"/>
  <c r="G68" i="10"/>
  <c r="E68" i="10"/>
  <c r="D68" i="10"/>
  <c r="C68" i="10"/>
  <c r="B68" i="10"/>
  <c r="T67" i="10"/>
  <c r="M67" i="10"/>
  <c r="L67" i="10"/>
  <c r="K67" i="10"/>
  <c r="J67" i="10"/>
  <c r="I67" i="10"/>
  <c r="H67" i="10"/>
  <c r="G67" i="10"/>
  <c r="E67" i="10"/>
  <c r="D67" i="10"/>
  <c r="C67" i="10"/>
  <c r="B67" i="10"/>
  <c r="T66" i="10"/>
  <c r="M66" i="10"/>
  <c r="L66" i="10"/>
  <c r="K66" i="10"/>
  <c r="J66" i="10"/>
  <c r="I66" i="10"/>
  <c r="H66" i="10"/>
  <c r="G66" i="10"/>
  <c r="E66" i="10"/>
  <c r="D66" i="10"/>
  <c r="C66" i="10"/>
  <c r="T65" i="10"/>
  <c r="M65" i="10"/>
  <c r="L65" i="10"/>
  <c r="K65" i="10"/>
  <c r="J65" i="10"/>
  <c r="I65" i="10"/>
  <c r="H65" i="10"/>
  <c r="G65" i="10"/>
  <c r="E65" i="10"/>
  <c r="D65" i="10"/>
  <c r="C65" i="10"/>
  <c r="B65" i="10"/>
  <c r="T64" i="10"/>
  <c r="M64" i="10"/>
  <c r="L64" i="10"/>
  <c r="K64" i="10"/>
  <c r="J64" i="10"/>
  <c r="I64" i="10"/>
  <c r="H64" i="10"/>
  <c r="G64" i="10"/>
  <c r="E64" i="10"/>
  <c r="D64" i="10"/>
  <c r="C64" i="10"/>
  <c r="B64" i="10"/>
  <c r="T63" i="10"/>
  <c r="M63" i="10"/>
  <c r="L63" i="10"/>
  <c r="J63" i="10"/>
  <c r="I63" i="10"/>
  <c r="H63" i="10"/>
  <c r="G63" i="10"/>
  <c r="E63" i="10"/>
  <c r="D63" i="10"/>
  <c r="C63" i="10"/>
  <c r="B63" i="10"/>
  <c r="T59" i="10"/>
  <c r="M59" i="10"/>
  <c r="L59" i="10"/>
  <c r="K59" i="10"/>
  <c r="J59" i="10"/>
  <c r="I59" i="10"/>
  <c r="H59" i="10"/>
  <c r="G59" i="10"/>
  <c r="E59" i="10"/>
  <c r="D59" i="10"/>
  <c r="C59" i="10"/>
  <c r="B59" i="10"/>
  <c r="T58" i="10"/>
  <c r="M58" i="10"/>
  <c r="L58" i="10"/>
  <c r="K58" i="10"/>
  <c r="J58" i="10"/>
  <c r="I58" i="10"/>
  <c r="H58" i="10"/>
  <c r="G58" i="10"/>
  <c r="E58" i="10"/>
  <c r="D58" i="10"/>
  <c r="C58" i="10"/>
  <c r="T57" i="10"/>
  <c r="M57" i="10"/>
  <c r="L57" i="10"/>
  <c r="K57" i="10"/>
  <c r="J57" i="10"/>
  <c r="I57" i="10"/>
  <c r="H57" i="10"/>
  <c r="G57" i="10"/>
  <c r="E57" i="10"/>
  <c r="D57" i="10"/>
  <c r="C57" i="10"/>
  <c r="B57" i="10"/>
  <c r="T56" i="10"/>
  <c r="M56" i="10"/>
  <c r="L56" i="10"/>
  <c r="K56" i="10"/>
  <c r="J56" i="10"/>
  <c r="I56" i="10"/>
  <c r="H56" i="10"/>
  <c r="G56" i="10"/>
  <c r="E56" i="10"/>
  <c r="D56" i="10"/>
  <c r="C56" i="10"/>
  <c r="T55" i="10"/>
  <c r="M55" i="10"/>
  <c r="L55" i="10"/>
  <c r="K55" i="10"/>
  <c r="J55" i="10"/>
  <c r="I55" i="10"/>
  <c r="H55" i="10"/>
  <c r="G55" i="10"/>
  <c r="E55" i="10"/>
  <c r="D55" i="10"/>
  <c r="C55" i="10"/>
  <c r="B55" i="10"/>
  <c r="T54" i="10"/>
  <c r="M54" i="10"/>
  <c r="L54" i="10"/>
  <c r="K54" i="10"/>
  <c r="J54" i="10"/>
  <c r="I54" i="10"/>
  <c r="H54" i="10"/>
  <c r="G54" i="10"/>
  <c r="E54" i="10"/>
  <c r="D54" i="10"/>
  <c r="C54" i="10"/>
  <c r="B54" i="10"/>
  <c r="T53" i="10"/>
  <c r="M53" i="10"/>
  <c r="L53" i="10"/>
  <c r="K53" i="10"/>
  <c r="J53" i="10"/>
  <c r="I53" i="10"/>
  <c r="H53" i="10"/>
  <c r="G53" i="10"/>
  <c r="E53" i="10"/>
  <c r="D53" i="10"/>
  <c r="C53" i="10"/>
  <c r="B53" i="10"/>
  <c r="T52" i="10"/>
  <c r="M52" i="10"/>
  <c r="L52" i="10"/>
  <c r="K52" i="10"/>
  <c r="J52" i="10"/>
  <c r="I52" i="10"/>
  <c r="H52" i="10"/>
  <c r="G52" i="10"/>
  <c r="E52" i="10"/>
  <c r="D52" i="10"/>
  <c r="C52" i="10"/>
  <c r="B52" i="10"/>
  <c r="T51" i="10"/>
  <c r="M51" i="10"/>
  <c r="L51" i="10"/>
  <c r="K51" i="10"/>
  <c r="J51" i="10"/>
  <c r="I51" i="10"/>
  <c r="H51" i="10"/>
  <c r="G51" i="10"/>
  <c r="D51" i="10"/>
  <c r="C51" i="10"/>
  <c r="B51" i="10"/>
  <c r="T50" i="10"/>
  <c r="M50" i="10"/>
  <c r="L50" i="10"/>
  <c r="K50" i="10"/>
  <c r="J50" i="10"/>
  <c r="I50" i="10"/>
  <c r="H50" i="10"/>
  <c r="G50" i="10"/>
  <c r="E50" i="10"/>
  <c r="D50" i="10"/>
  <c r="C50" i="10"/>
  <c r="T49" i="10"/>
  <c r="M49" i="10"/>
  <c r="L49" i="10"/>
  <c r="K49" i="10"/>
  <c r="J49" i="10"/>
  <c r="I49" i="10"/>
  <c r="H49" i="10"/>
  <c r="G49" i="10"/>
  <c r="E49" i="10"/>
  <c r="D49" i="10"/>
  <c r="C49" i="10"/>
  <c r="B49" i="10"/>
  <c r="T48" i="10"/>
  <c r="M48" i="10"/>
  <c r="L48" i="10"/>
  <c r="K48" i="10"/>
  <c r="J48" i="10"/>
  <c r="I48" i="10"/>
  <c r="H48" i="10"/>
  <c r="G48" i="10"/>
  <c r="E48" i="10"/>
  <c r="D48" i="10"/>
  <c r="C48" i="10"/>
  <c r="B48" i="10"/>
  <c r="T47" i="10"/>
  <c r="M47" i="10"/>
  <c r="L47" i="10"/>
  <c r="J47" i="10"/>
  <c r="I47" i="10"/>
  <c r="H47" i="10"/>
  <c r="G47" i="10"/>
  <c r="E47" i="10"/>
  <c r="D47" i="10"/>
  <c r="C47" i="10"/>
  <c r="T46" i="10"/>
  <c r="M46" i="10"/>
  <c r="L46" i="10"/>
  <c r="K46" i="10"/>
  <c r="J46" i="10"/>
  <c r="I46" i="10"/>
  <c r="H46" i="10"/>
  <c r="G46" i="10"/>
  <c r="E46" i="10"/>
  <c r="D46" i="10"/>
  <c r="C46" i="10"/>
  <c r="T45" i="10"/>
  <c r="M45" i="10"/>
  <c r="L45" i="10"/>
  <c r="K45" i="10"/>
  <c r="J45" i="10"/>
  <c r="I45" i="10"/>
  <c r="H45" i="10"/>
  <c r="G45" i="10"/>
  <c r="D45" i="10"/>
  <c r="C45" i="10"/>
  <c r="B45" i="10"/>
  <c r="T44" i="10"/>
  <c r="M44" i="10"/>
  <c r="L44" i="10"/>
  <c r="K44" i="10"/>
  <c r="J44" i="10"/>
  <c r="I44" i="10"/>
  <c r="H44" i="10"/>
  <c r="G44" i="10"/>
  <c r="E44" i="10"/>
  <c r="D44" i="10"/>
  <c r="C44" i="10"/>
  <c r="T43" i="10"/>
  <c r="M43" i="10"/>
  <c r="L43" i="10"/>
  <c r="K43" i="10"/>
  <c r="J43" i="10"/>
  <c r="I43" i="10"/>
  <c r="H43" i="10"/>
  <c r="G43" i="10"/>
  <c r="E43" i="10"/>
  <c r="D43" i="10"/>
  <c r="C43" i="10"/>
  <c r="T42" i="10"/>
  <c r="M42" i="10"/>
  <c r="L42" i="10"/>
  <c r="K42" i="10"/>
  <c r="J42" i="10"/>
  <c r="I42" i="10"/>
  <c r="H42" i="10"/>
  <c r="G42" i="10"/>
  <c r="E42" i="10"/>
  <c r="D42" i="10"/>
  <c r="C42" i="10"/>
  <c r="T41" i="10"/>
  <c r="M41" i="10"/>
  <c r="L41" i="10"/>
  <c r="K41" i="10"/>
  <c r="J41" i="10"/>
  <c r="I41" i="10"/>
  <c r="H41" i="10"/>
  <c r="G41" i="10"/>
  <c r="E41" i="10"/>
  <c r="D41" i="10"/>
  <c r="C41" i="10"/>
  <c r="T40" i="10"/>
  <c r="M40" i="10"/>
  <c r="L40" i="10"/>
  <c r="K40" i="10"/>
  <c r="J40" i="10"/>
  <c r="I40" i="10"/>
  <c r="H40" i="10"/>
  <c r="G40" i="10"/>
  <c r="E40" i="10"/>
  <c r="D40" i="10"/>
  <c r="C40" i="10"/>
  <c r="B40" i="10"/>
  <c r="T39" i="10"/>
  <c r="M39" i="10"/>
  <c r="L39" i="10"/>
  <c r="K39" i="10"/>
  <c r="J39" i="10"/>
  <c r="I39" i="10"/>
  <c r="H39" i="10"/>
  <c r="G39" i="10"/>
  <c r="E39" i="10"/>
  <c r="D39" i="10"/>
  <c r="C39" i="10"/>
  <c r="T38" i="10"/>
  <c r="M38" i="10"/>
  <c r="L38" i="10"/>
  <c r="K38" i="10"/>
  <c r="J38" i="10"/>
  <c r="I38" i="10"/>
  <c r="H38" i="10"/>
  <c r="G38" i="10"/>
  <c r="E38" i="10"/>
  <c r="D38" i="10"/>
  <c r="C38" i="10"/>
  <c r="T37" i="10"/>
  <c r="M37" i="10"/>
  <c r="L37" i="10"/>
  <c r="K37" i="10"/>
  <c r="J37" i="10"/>
  <c r="I37" i="10"/>
  <c r="H37" i="10"/>
  <c r="G37" i="10"/>
  <c r="E37" i="10"/>
  <c r="D37" i="10"/>
  <c r="C37" i="10"/>
  <c r="B37" i="10"/>
  <c r="T36" i="10"/>
  <c r="M36" i="10"/>
  <c r="L36" i="10"/>
  <c r="K36" i="10"/>
  <c r="J36" i="10"/>
  <c r="I36" i="10"/>
  <c r="H36" i="10"/>
  <c r="G36" i="10"/>
  <c r="E36" i="10"/>
  <c r="D36" i="10"/>
  <c r="C36" i="10"/>
  <c r="T35" i="10"/>
  <c r="M35" i="10"/>
  <c r="L35" i="10"/>
  <c r="K35" i="10"/>
  <c r="J35" i="10"/>
  <c r="I35" i="10"/>
  <c r="H35" i="10"/>
  <c r="G35" i="10"/>
  <c r="E35" i="10"/>
  <c r="D35" i="10"/>
  <c r="C35" i="10"/>
  <c r="B35" i="10"/>
  <c r="T34" i="10"/>
  <c r="M34" i="10"/>
  <c r="L34" i="10"/>
  <c r="K34" i="10"/>
  <c r="J34" i="10"/>
  <c r="I34" i="10"/>
  <c r="H34" i="10"/>
  <c r="G34" i="10"/>
  <c r="E34" i="10"/>
  <c r="D34" i="10"/>
  <c r="C34" i="10"/>
  <c r="T33" i="10"/>
  <c r="M33" i="10"/>
  <c r="L33" i="10"/>
  <c r="K33" i="10"/>
  <c r="J33" i="10"/>
  <c r="I33" i="10"/>
  <c r="H33" i="10"/>
  <c r="G33" i="10"/>
  <c r="E33" i="10"/>
  <c r="D33" i="10"/>
  <c r="C33" i="10"/>
  <c r="B33" i="10"/>
  <c r="T32" i="10"/>
  <c r="M32" i="10"/>
  <c r="L32" i="10"/>
  <c r="K32" i="10"/>
  <c r="J32" i="10"/>
  <c r="I32" i="10"/>
  <c r="H32" i="10"/>
  <c r="G32" i="10"/>
  <c r="E32" i="10"/>
  <c r="D32" i="10"/>
  <c r="C32" i="10"/>
  <c r="T31" i="10"/>
  <c r="M31" i="10"/>
  <c r="L31" i="10"/>
  <c r="K31" i="10"/>
  <c r="J31" i="10"/>
  <c r="I31" i="10"/>
  <c r="H31" i="10"/>
  <c r="G31" i="10"/>
  <c r="E31" i="10"/>
  <c r="D31" i="10"/>
  <c r="C31" i="10"/>
  <c r="B31" i="10"/>
  <c r="T30" i="10"/>
  <c r="M30" i="10"/>
  <c r="L30" i="10"/>
  <c r="K30" i="10"/>
  <c r="J30" i="10"/>
  <c r="I30" i="10"/>
  <c r="H30" i="10"/>
  <c r="G30" i="10"/>
  <c r="E30" i="10"/>
  <c r="D30" i="10"/>
  <c r="C30" i="10"/>
  <c r="B30" i="10"/>
  <c r="T29" i="10"/>
  <c r="M29" i="10"/>
  <c r="L29" i="10"/>
  <c r="K29" i="10"/>
  <c r="J29" i="10"/>
  <c r="I29" i="10"/>
  <c r="H29" i="10"/>
  <c r="G29" i="10"/>
  <c r="E29" i="10"/>
  <c r="D29" i="10"/>
  <c r="C29" i="10"/>
  <c r="T28" i="10"/>
  <c r="M28" i="10"/>
  <c r="L28" i="10"/>
  <c r="K28" i="10"/>
  <c r="J28" i="10"/>
  <c r="I28" i="10"/>
  <c r="H28" i="10"/>
  <c r="G28" i="10"/>
  <c r="E28" i="10"/>
  <c r="D28" i="10"/>
  <c r="C28" i="10"/>
  <c r="B28" i="10"/>
  <c r="T27" i="10"/>
  <c r="M27" i="10"/>
  <c r="L27" i="10"/>
  <c r="K27" i="10"/>
  <c r="J27" i="10"/>
  <c r="I27" i="10"/>
  <c r="H27" i="10"/>
  <c r="G27" i="10"/>
  <c r="E27" i="10"/>
  <c r="D27" i="10"/>
  <c r="C27" i="10"/>
  <c r="T26" i="10"/>
  <c r="M26" i="10"/>
  <c r="L26" i="10"/>
  <c r="K26" i="10"/>
  <c r="J26" i="10"/>
  <c r="I26" i="10"/>
  <c r="H26" i="10"/>
  <c r="G26" i="10"/>
  <c r="E26" i="10"/>
  <c r="D26" i="10"/>
  <c r="C26" i="10"/>
  <c r="B26" i="10"/>
  <c r="T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T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T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T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J21" i="10"/>
  <c r="I21" i="10"/>
  <c r="H21" i="10"/>
  <c r="G21" i="10"/>
  <c r="F21" i="10"/>
  <c r="E21" i="10"/>
  <c r="D21" i="10"/>
  <c r="C21" i="10"/>
  <c r="B21" i="10"/>
  <c r="T20" i="10"/>
  <c r="M20" i="10"/>
  <c r="L20" i="10"/>
  <c r="K20" i="10"/>
  <c r="J20" i="10"/>
  <c r="I20" i="10"/>
  <c r="H20" i="10"/>
  <c r="G20" i="10"/>
  <c r="F20" i="10"/>
  <c r="E20" i="10"/>
  <c r="D20" i="10"/>
  <c r="C20" i="10"/>
  <c r="T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T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T17" i="10"/>
  <c r="M17" i="10"/>
  <c r="L17" i="10"/>
  <c r="K17" i="10"/>
  <c r="J17" i="10"/>
  <c r="I17" i="10"/>
  <c r="H17" i="10"/>
  <c r="G17" i="10"/>
  <c r="F17" i="10"/>
  <c r="E17" i="10"/>
  <c r="D17" i="10"/>
  <c r="C17" i="10"/>
  <c r="T16" i="10"/>
  <c r="M16" i="10"/>
  <c r="L16" i="10"/>
  <c r="K16" i="10"/>
  <c r="J16" i="10"/>
  <c r="I16" i="10"/>
  <c r="H16" i="10"/>
  <c r="G16" i="10"/>
  <c r="F16" i="10"/>
  <c r="E16" i="10"/>
  <c r="D16" i="10"/>
  <c r="C16" i="10"/>
  <c r="T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T14" i="10"/>
  <c r="M14" i="10"/>
  <c r="L14" i="10"/>
  <c r="K14" i="10"/>
  <c r="J14" i="10"/>
  <c r="I14" i="10"/>
  <c r="H14" i="10"/>
  <c r="G14" i="10"/>
  <c r="F14" i="10"/>
  <c r="E14" i="10"/>
  <c r="D14" i="10"/>
  <c r="C14" i="10"/>
  <c r="T13" i="10"/>
  <c r="M13" i="10"/>
  <c r="L13" i="10"/>
  <c r="K13" i="10"/>
  <c r="J13" i="10"/>
  <c r="I13" i="10"/>
  <c r="H13" i="10"/>
  <c r="G13" i="10"/>
  <c r="F13" i="10"/>
  <c r="E13" i="10"/>
  <c r="D13" i="10"/>
  <c r="C13" i="10"/>
  <c r="T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T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M9" i="10"/>
  <c r="L9" i="10"/>
  <c r="K9" i="10"/>
  <c r="J9" i="10"/>
  <c r="I9" i="10"/>
  <c r="H9" i="10"/>
  <c r="G9" i="10"/>
  <c r="F9" i="10"/>
  <c r="D9" i="10"/>
  <c r="T8" i="10"/>
  <c r="M8" i="10"/>
  <c r="L8" i="10"/>
  <c r="K8" i="10"/>
  <c r="J8" i="10"/>
  <c r="I8" i="10"/>
  <c r="H8" i="10"/>
  <c r="G8" i="10"/>
  <c r="D8" i="10"/>
  <c r="C8" i="10"/>
  <c r="B8" i="10"/>
  <c r="T7" i="10"/>
  <c r="M7" i="10"/>
  <c r="L7" i="10"/>
  <c r="K7" i="10"/>
  <c r="J7" i="10"/>
  <c r="I7" i="10"/>
  <c r="H7" i="10"/>
  <c r="G7" i="10"/>
  <c r="E7" i="10"/>
  <c r="D7" i="10"/>
  <c r="C7" i="10"/>
  <c r="BB45" i="18"/>
  <c r="BC45" i="18"/>
  <c r="BD45" i="18"/>
  <c r="BE45" i="18"/>
  <c r="BF45" i="18"/>
  <c r="BG45" i="18"/>
  <c r="BH45" i="18"/>
  <c r="BB47" i="18"/>
  <c r="BC47" i="18"/>
  <c r="BD47" i="18"/>
  <c r="BE47" i="18"/>
  <c r="BF47" i="18"/>
  <c r="BG47" i="18"/>
  <c r="BH47" i="18"/>
  <c r="BB49" i="18"/>
  <c r="BC49" i="18"/>
  <c r="BD49" i="18"/>
  <c r="BE49" i="18"/>
  <c r="BF49" i="18"/>
  <c r="BG49" i="18"/>
  <c r="BH49" i="18"/>
  <c r="BB51" i="18"/>
  <c r="BC51" i="18"/>
  <c r="BD51" i="18"/>
  <c r="BE51" i="18"/>
  <c r="BF51" i="18"/>
  <c r="BG51" i="18"/>
  <c r="BH51" i="18"/>
  <c r="BB53" i="18"/>
  <c r="BC53" i="18"/>
  <c r="BD53" i="18"/>
  <c r="BE53" i="18"/>
  <c r="BF53" i="18"/>
  <c r="BG53" i="18"/>
  <c r="BH53" i="18"/>
  <c r="BB55" i="18"/>
  <c r="BC55" i="18"/>
  <c r="BD55" i="18"/>
  <c r="BE55" i="18"/>
  <c r="BF55" i="18"/>
  <c r="BG55" i="18"/>
  <c r="BH55" i="18"/>
  <c r="BB57" i="18"/>
  <c r="BC57" i="18"/>
  <c r="BD57" i="18"/>
  <c r="BE57" i="18"/>
  <c r="BF57" i="18"/>
  <c r="BG57" i="18"/>
  <c r="BH57" i="18"/>
  <c r="BB59" i="18"/>
  <c r="BC59" i="18"/>
  <c r="BD59" i="18"/>
  <c r="BE59" i="18"/>
  <c r="BF59" i="18"/>
  <c r="BG59" i="18"/>
  <c r="BH59" i="18"/>
  <c r="BB61" i="18"/>
  <c r="BC61" i="18"/>
  <c r="BD61" i="18"/>
  <c r="BE61" i="18"/>
  <c r="BF61" i="18"/>
  <c r="BG61" i="18"/>
  <c r="BH61" i="18"/>
  <c r="BB63" i="18"/>
  <c r="BC63" i="18"/>
  <c r="BD63" i="18"/>
  <c r="BE63" i="18"/>
  <c r="BF63" i="18"/>
  <c r="BG63" i="18"/>
  <c r="BH63" i="18"/>
  <c r="BB65" i="18"/>
  <c r="BC65" i="18"/>
  <c r="BD65" i="18"/>
  <c r="BE65" i="18"/>
  <c r="BF65" i="18"/>
  <c r="BG65" i="18"/>
  <c r="BH65" i="18"/>
  <c r="BB67" i="18"/>
  <c r="BC67" i="18"/>
  <c r="BD67" i="18"/>
  <c r="BE67" i="18"/>
  <c r="BF67" i="18"/>
  <c r="BG67" i="18"/>
  <c r="BH67" i="18"/>
  <c r="BB69" i="18"/>
  <c r="BC69" i="18"/>
  <c r="BD69" i="18"/>
  <c r="BE69" i="18"/>
  <c r="BF69" i="18"/>
  <c r="BG69" i="18"/>
  <c r="BH69" i="18"/>
  <c r="BB71" i="18"/>
  <c r="BC71" i="18"/>
  <c r="BD71" i="18"/>
  <c r="BE71" i="18"/>
  <c r="BF71" i="18"/>
  <c r="BG71" i="18"/>
  <c r="BH71" i="18"/>
  <c r="BB73" i="18"/>
  <c r="BC73" i="18"/>
  <c r="BD73" i="18"/>
  <c r="BE73" i="18"/>
  <c r="BF73" i="18"/>
  <c r="BG73" i="18"/>
  <c r="BH73" i="18"/>
  <c r="BB75" i="18"/>
  <c r="BC75" i="18"/>
  <c r="BD75" i="18"/>
  <c r="BE75" i="18"/>
  <c r="BF75" i="18"/>
  <c r="BG75" i="18"/>
  <c r="BH75" i="18"/>
  <c r="BB77" i="18"/>
  <c r="BC77" i="18"/>
  <c r="BD77" i="18"/>
  <c r="BE77" i="18"/>
  <c r="BF77" i="18"/>
  <c r="BG77" i="18"/>
  <c r="BH77" i="18"/>
  <c r="BB79" i="18"/>
  <c r="BC79" i="18"/>
  <c r="BD79" i="18"/>
  <c r="BE79" i="18"/>
  <c r="BF79" i="18"/>
  <c r="BG79" i="18"/>
  <c r="BH79" i="18"/>
  <c r="BB81" i="18"/>
  <c r="BC81" i="18"/>
  <c r="BD81" i="18"/>
  <c r="BE81" i="18"/>
  <c r="BF81" i="18"/>
  <c r="BG81" i="18"/>
  <c r="BH81" i="18"/>
  <c r="BB83" i="18"/>
  <c r="BC83" i="18"/>
  <c r="BD83" i="18"/>
  <c r="BE83" i="18"/>
  <c r="BF83" i="18"/>
  <c r="BG83" i="18"/>
  <c r="BH83" i="18"/>
  <c r="BB85" i="18"/>
  <c r="BC85" i="18"/>
  <c r="BD85" i="18"/>
  <c r="BE85" i="18"/>
  <c r="BF85" i="18"/>
  <c r="BG85" i="18"/>
  <c r="BH85" i="18"/>
  <c r="BB87" i="18"/>
  <c r="BC87" i="18"/>
  <c r="BD87" i="18"/>
  <c r="BE87" i="18"/>
  <c r="BF87" i="18"/>
  <c r="BG87" i="18"/>
  <c r="BH87" i="18"/>
  <c r="BB89" i="18"/>
  <c r="BC89" i="18"/>
  <c r="BD89" i="18"/>
  <c r="BE89" i="18"/>
  <c r="BF89" i="18"/>
  <c r="BG89" i="18"/>
  <c r="BH89" i="18"/>
  <c r="BB91" i="18"/>
  <c r="BC91" i="18"/>
  <c r="BD91" i="18"/>
  <c r="BE91" i="18"/>
  <c r="BF91" i="18"/>
  <c r="BG91" i="18"/>
  <c r="BH91" i="18"/>
  <c r="BB93" i="18"/>
  <c r="BC93" i="18"/>
  <c r="BD93" i="18"/>
  <c r="BE93" i="18"/>
  <c r="BF93" i="18"/>
  <c r="BG93" i="18"/>
  <c r="BH93" i="18"/>
  <c r="BB95" i="18"/>
  <c r="BC95" i="18"/>
  <c r="BD95" i="18"/>
  <c r="BE95" i="18"/>
  <c r="BF95" i="18"/>
  <c r="BG95" i="18"/>
  <c r="BH95" i="18"/>
  <c r="BB97" i="18"/>
  <c r="BC97" i="18"/>
  <c r="BD97" i="18"/>
  <c r="BE97" i="18"/>
  <c r="BF97" i="18"/>
  <c r="BG97" i="18"/>
  <c r="BH97" i="18"/>
  <c r="BB99" i="18"/>
  <c r="BC99" i="18"/>
  <c r="BD99" i="18"/>
  <c r="BE99" i="18"/>
  <c r="BF99" i="18"/>
  <c r="BG99" i="18"/>
  <c r="BH99" i="18"/>
  <c r="BB101" i="18"/>
  <c r="BC101" i="18"/>
  <c r="BD101" i="18"/>
  <c r="BE101" i="18"/>
  <c r="BF101" i="18"/>
  <c r="BG101" i="18"/>
  <c r="BH101" i="18"/>
  <c r="BB103" i="18"/>
  <c r="BC103" i="18"/>
  <c r="BD103" i="18"/>
  <c r="BE103" i="18"/>
  <c r="BF103" i="18"/>
  <c r="BG103" i="18"/>
  <c r="BH103" i="18"/>
  <c r="BB105" i="18"/>
  <c r="BC105" i="18"/>
  <c r="BD105" i="18"/>
  <c r="BE105" i="18"/>
  <c r="BF105" i="18"/>
  <c r="BG105" i="18"/>
  <c r="BH105" i="18"/>
  <c r="BB107" i="18"/>
  <c r="BC107" i="18"/>
  <c r="BD107" i="18"/>
  <c r="BE107" i="18"/>
  <c r="BF107" i="18"/>
  <c r="BG107" i="18"/>
  <c r="BH107" i="18"/>
  <c r="BB109" i="18"/>
  <c r="BC109" i="18"/>
  <c r="BD109" i="18"/>
  <c r="BE109" i="18"/>
  <c r="BF109" i="18"/>
  <c r="BG109" i="18"/>
  <c r="BH109" i="18"/>
  <c r="BB111" i="18"/>
  <c r="BC111" i="18"/>
  <c r="BD111" i="18"/>
  <c r="BE111" i="18"/>
  <c r="BF111" i="18"/>
  <c r="BG111" i="18"/>
  <c r="BH111" i="18"/>
  <c r="BB113" i="18"/>
  <c r="BC113" i="18"/>
  <c r="BD113" i="18"/>
  <c r="BE113" i="18"/>
  <c r="BF113" i="18"/>
  <c r="BG113" i="18"/>
  <c r="BH113" i="18"/>
  <c r="BB115" i="18"/>
  <c r="BC115" i="18"/>
  <c r="BD115" i="18"/>
  <c r="BE115" i="18"/>
  <c r="BF115" i="18"/>
  <c r="BG115" i="18"/>
  <c r="BH115" i="18"/>
  <c r="BB117" i="18"/>
  <c r="BC117" i="18"/>
  <c r="BD117" i="18"/>
  <c r="BE117" i="18"/>
  <c r="BF117" i="18"/>
  <c r="BG117" i="18"/>
  <c r="BH117" i="18"/>
  <c r="BB119" i="18"/>
  <c r="BC119" i="18"/>
  <c r="BD119" i="18"/>
  <c r="BE119" i="18"/>
  <c r="BF119" i="18"/>
  <c r="BG119" i="18"/>
  <c r="BH119" i="18"/>
  <c r="BB121" i="18"/>
  <c r="BC121" i="18"/>
  <c r="BD121" i="18"/>
  <c r="BE121" i="18"/>
  <c r="BF121" i="18"/>
  <c r="BG121" i="18"/>
  <c r="BH121" i="18"/>
  <c r="BB123" i="18"/>
  <c r="BC123" i="18"/>
  <c r="BD123" i="18"/>
  <c r="BE123" i="18"/>
  <c r="BF123" i="18"/>
  <c r="BG123" i="18"/>
  <c r="BH123" i="18"/>
  <c r="BB125" i="18"/>
  <c r="BC125" i="18"/>
  <c r="BD125" i="18"/>
  <c r="BE125" i="18"/>
  <c r="BF125" i="18"/>
  <c r="BG125" i="18"/>
  <c r="BH125" i="18"/>
  <c r="BB127" i="18"/>
  <c r="BC127" i="18"/>
  <c r="BD127" i="18"/>
  <c r="BE127" i="18"/>
  <c r="BF127" i="18"/>
  <c r="BG127" i="18"/>
  <c r="BH127" i="18"/>
  <c r="BB129" i="18"/>
  <c r="BC129" i="18"/>
  <c r="BD129" i="18"/>
  <c r="BE129" i="18"/>
  <c r="BF129" i="18"/>
  <c r="BG129" i="18"/>
  <c r="BH129" i="18"/>
  <c r="BB131" i="18"/>
  <c r="BC131" i="18"/>
  <c r="BD131" i="18"/>
  <c r="BE131" i="18"/>
  <c r="BF131" i="18"/>
  <c r="BG131" i="18"/>
  <c r="BH131" i="18"/>
  <c r="BB133" i="18"/>
  <c r="BC133" i="18"/>
  <c r="BD133" i="18"/>
  <c r="BE133" i="18"/>
  <c r="BF133" i="18"/>
  <c r="BG133" i="18"/>
  <c r="BH133" i="18"/>
  <c r="BB135" i="18"/>
  <c r="BC135" i="18"/>
  <c r="BD135" i="18"/>
  <c r="BE135" i="18"/>
  <c r="BF135" i="18"/>
  <c r="BG135" i="18"/>
  <c r="BH135" i="18"/>
  <c r="BB137" i="18"/>
  <c r="BC137" i="18"/>
  <c r="BD137" i="18"/>
  <c r="BE137" i="18"/>
  <c r="BF137" i="18"/>
  <c r="BG137" i="18"/>
  <c r="BH137" i="18"/>
  <c r="BB139" i="18"/>
  <c r="BC139" i="18"/>
  <c r="BD139" i="18"/>
  <c r="BE139" i="18"/>
  <c r="BF139" i="18"/>
  <c r="BG139" i="18"/>
  <c r="BH139" i="18"/>
  <c r="BB141" i="18"/>
  <c r="BC141" i="18"/>
  <c r="BD141" i="18"/>
  <c r="BE141" i="18"/>
  <c r="BF141" i="18"/>
  <c r="BG141" i="18"/>
  <c r="BH141" i="18"/>
  <c r="BB143" i="18"/>
  <c r="BC143" i="18"/>
  <c r="BD143" i="18"/>
  <c r="BE143" i="18"/>
  <c r="BF143" i="18"/>
  <c r="BG143" i="18"/>
  <c r="BH143" i="18"/>
  <c r="BB145" i="18"/>
  <c r="BC145" i="18"/>
  <c r="BD145" i="18"/>
  <c r="BE145" i="18"/>
  <c r="BF145" i="18"/>
  <c r="BG145" i="18"/>
  <c r="BH145" i="18"/>
  <c r="BB147" i="18"/>
  <c r="BC147" i="18"/>
  <c r="BD147" i="18"/>
  <c r="BE147" i="18"/>
  <c r="BF147" i="18"/>
  <c r="BG147" i="18"/>
  <c r="BH147" i="18"/>
  <c r="BB149" i="18"/>
  <c r="BC149" i="18"/>
  <c r="BD149" i="18"/>
  <c r="BE149" i="18"/>
  <c r="BF149" i="18"/>
  <c r="BG149" i="18"/>
  <c r="BH149" i="18"/>
  <c r="BB151" i="18"/>
  <c r="BC151" i="18"/>
  <c r="BD151" i="18"/>
  <c r="BE151" i="18"/>
  <c r="BF151" i="18"/>
  <c r="BG151" i="18"/>
  <c r="BH151" i="18"/>
  <c r="BB153" i="18"/>
  <c r="BC153" i="18"/>
  <c r="BD153" i="18"/>
  <c r="BE153" i="18"/>
  <c r="BF153" i="18"/>
  <c r="BG153" i="18"/>
  <c r="BH153" i="18"/>
  <c r="BB155" i="18"/>
  <c r="BC155" i="18"/>
  <c r="BD155" i="18"/>
  <c r="BE155" i="18"/>
  <c r="BF155" i="18"/>
  <c r="BG155" i="18"/>
  <c r="BH155" i="18"/>
  <c r="BB157" i="18"/>
  <c r="BC157" i="18"/>
  <c r="BD157" i="18"/>
  <c r="BE157" i="18"/>
  <c r="BF157" i="18"/>
  <c r="BG157" i="18"/>
  <c r="BH157" i="18"/>
  <c r="BB159" i="18"/>
  <c r="BC159" i="18"/>
  <c r="BD159" i="18"/>
  <c r="BE159" i="18"/>
  <c r="BF159" i="18"/>
  <c r="BG159" i="18"/>
  <c r="BH159" i="18"/>
  <c r="BB161" i="18"/>
  <c r="BC161" i="18"/>
  <c r="BD161" i="18"/>
  <c r="BE161" i="18"/>
  <c r="BF161" i="18"/>
  <c r="BG161" i="18"/>
  <c r="BH161" i="18"/>
  <c r="BB163" i="18"/>
  <c r="BC163" i="18"/>
  <c r="BD163" i="18"/>
  <c r="BE163" i="18"/>
  <c r="BF163" i="18"/>
  <c r="BG163" i="18"/>
  <c r="BH163" i="18"/>
  <c r="BB165" i="18"/>
  <c r="BC165" i="18"/>
  <c r="BD165" i="18"/>
  <c r="BE165" i="18"/>
  <c r="BF165" i="18"/>
  <c r="BG165" i="18"/>
  <c r="BH165" i="18"/>
  <c r="BB167" i="18"/>
  <c r="BC167" i="18"/>
  <c r="BD167" i="18"/>
  <c r="BE167" i="18"/>
  <c r="BF167" i="18"/>
  <c r="BG167" i="18"/>
  <c r="BH167" i="18"/>
  <c r="BB169" i="18"/>
  <c r="BC169" i="18"/>
  <c r="BD169" i="18"/>
  <c r="BE169" i="18"/>
  <c r="BF169" i="18"/>
  <c r="BG169" i="18"/>
  <c r="BH169" i="18"/>
  <c r="BB171" i="18"/>
  <c r="BC171" i="18"/>
  <c r="BD171" i="18"/>
  <c r="BE171" i="18"/>
  <c r="BF171" i="18"/>
  <c r="BG171" i="18"/>
  <c r="BH171" i="18"/>
  <c r="BB173" i="18"/>
  <c r="BC173" i="18"/>
  <c r="BD173" i="18"/>
  <c r="BE173" i="18"/>
  <c r="BF173" i="18"/>
  <c r="BG173" i="18"/>
  <c r="BH173" i="18"/>
  <c r="BB175" i="18"/>
  <c r="BC175" i="18"/>
  <c r="BD175" i="18"/>
  <c r="BE175" i="18"/>
  <c r="BF175" i="18"/>
  <c r="BG175" i="18"/>
  <c r="BH175" i="18"/>
  <c r="BB177" i="18"/>
  <c r="BC177" i="18"/>
  <c r="BD177" i="18"/>
  <c r="BE177" i="18"/>
  <c r="BF177" i="18"/>
  <c r="BG177" i="18"/>
  <c r="BH177" i="18"/>
  <c r="BB179" i="18"/>
  <c r="BC179" i="18"/>
  <c r="BD179" i="18"/>
  <c r="BE179" i="18"/>
  <c r="BF179" i="18"/>
  <c r="BG179" i="18"/>
  <c r="BH179" i="18"/>
  <c r="BB181" i="18"/>
  <c r="BC181" i="18"/>
  <c r="BD181" i="18"/>
  <c r="BE181" i="18"/>
  <c r="BF181" i="18"/>
  <c r="BG181" i="18"/>
  <c r="BH181" i="18"/>
  <c r="BB183" i="18"/>
  <c r="BC183" i="18"/>
  <c r="BD183" i="18"/>
  <c r="BE183" i="18"/>
  <c r="BF183" i="18"/>
  <c r="BG183" i="18"/>
  <c r="BH183" i="18"/>
  <c r="BB185" i="18"/>
  <c r="BC185" i="18"/>
  <c r="BD185" i="18"/>
  <c r="BE185" i="18"/>
  <c r="BF185" i="18"/>
  <c r="BG185" i="18"/>
  <c r="BH185" i="18"/>
  <c r="BB187" i="18"/>
  <c r="BC187" i="18"/>
  <c r="BD187" i="18"/>
  <c r="BE187" i="18"/>
  <c r="BF187" i="18"/>
  <c r="BG187" i="18"/>
  <c r="BH187" i="18"/>
  <c r="BB189" i="18"/>
  <c r="BC189" i="18"/>
  <c r="BD189" i="18"/>
  <c r="BE189" i="18"/>
  <c r="BF189" i="18"/>
  <c r="BG189" i="18"/>
  <c r="BH189" i="18"/>
  <c r="BB191" i="18"/>
  <c r="BC191" i="18"/>
  <c r="BD191" i="18"/>
  <c r="BE191" i="18"/>
  <c r="BF191" i="18"/>
  <c r="BG191" i="18"/>
  <c r="BH191" i="18"/>
  <c r="BB193" i="18"/>
  <c r="BC193" i="18"/>
  <c r="BD193" i="18"/>
  <c r="BE193" i="18"/>
  <c r="BF193" i="18"/>
  <c r="BG193" i="18"/>
  <c r="BH193" i="18"/>
  <c r="BB195" i="18"/>
  <c r="BC195" i="18"/>
  <c r="BD195" i="18"/>
  <c r="BE195" i="18"/>
  <c r="BF195" i="18"/>
  <c r="BG195" i="18"/>
  <c r="BH195" i="18"/>
  <c r="BB197" i="18"/>
  <c r="BC197" i="18"/>
  <c r="BD197" i="18"/>
  <c r="BE197" i="18"/>
  <c r="BF197" i="18"/>
  <c r="BG197" i="18"/>
  <c r="BH197" i="18"/>
  <c r="BB199" i="18"/>
  <c r="BC199" i="18"/>
  <c r="BD199" i="18"/>
  <c r="BE199" i="18"/>
  <c r="BF199" i="18"/>
  <c r="BG199" i="18"/>
  <c r="BH199" i="18"/>
  <c r="BB201" i="18"/>
  <c r="BC201" i="18"/>
  <c r="BD201" i="18"/>
  <c r="BE201" i="18"/>
  <c r="BF201" i="18"/>
  <c r="BG201" i="18"/>
  <c r="BH201" i="18"/>
  <c r="BB203" i="18"/>
  <c r="BC203" i="18"/>
  <c r="BD203" i="18"/>
  <c r="BE203" i="18"/>
  <c r="BF203" i="18"/>
  <c r="BG203" i="18"/>
  <c r="BH203" i="18"/>
  <c r="BB205" i="18"/>
  <c r="BC205" i="18"/>
  <c r="BD205" i="18"/>
  <c r="BE205" i="18"/>
  <c r="BF205" i="18"/>
  <c r="BG205" i="18"/>
  <c r="BH205" i="18"/>
  <c r="BB207" i="18"/>
  <c r="BC207" i="18"/>
  <c r="BD207" i="18"/>
  <c r="BE207" i="18"/>
  <c r="BF207" i="18"/>
  <c r="BG207" i="18"/>
  <c r="BH207" i="18"/>
  <c r="BB209" i="18"/>
  <c r="BC209" i="18"/>
  <c r="BD209" i="18"/>
  <c r="BE209" i="18"/>
  <c r="BF209" i="18"/>
  <c r="BG209" i="18"/>
  <c r="BH209" i="18"/>
  <c r="BB211" i="18"/>
  <c r="BC211" i="18"/>
  <c r="BD211" i="18"/>
  <c r="BE211" i="18"/>
  <c r="BF211" i="18"/>
  <c r="BG211" i="18"/>
  <c r="BH211" i="18"/>
  <c r="BB213" i="18"/>
  <c r="BC213" i="18"/>
  <c r="BD213" i="18"/>
  <c r="BE213" i="18"/>
  <c r="BF213" i="18"/>
  <c r="BG213" i="18"/>
  <c r="BH213" i="18"/>
  <c r="BB215" i="18"/>
  <c r="BC215" i="18"/>
  <c r="BD215" i="18"/>
  <c r="BE215" i="18"/>
  <c r="BF215" i="18"/>
  <c r="BG215" i="18"/>
  <c r="BH215" i="18"/>
  <c r="BB217" i="18"/>
  <c r="BC217" i="18"/>
  <c r="BD217" i="18"/>
  <c r="BE217" i="18"/>
  <c r="BF217" i="18"/>
  <c r="BG217" i="18"/>
  <c r="BH217" i="18"/>
  <c r="BB219" i="18"/>
  <c r="BC219" i="18"/>
  <c r="BD219" i="18"/>
  <c r="BE219" i="18"/>
  <c r="BF219" i="18"/>
  <c r="BG219" i="18"/>
  <c r="BH219" i="18"/>
  <c r="BB221" i="18"/>
  <c r="BC221" i="18"/>
  <c r="BD221" i="18"/>
  <c r="BE221" i="18"/>
  <c r="BF221" i="18"/>
  <c r="BG221" i="18"/>
  <c r="BH221" i="18"/>
  <c r="BB223" i="18"/>
  <c r="BC223" i="18"/>
  <c r="BD223" i="18"/>
  <c r="BE223" i="18"/>
  <c r="BF223" i="18"/>
  <c r="BG223" i="18"/>
  <c r="BH223" i="18"/>
  <c r="BB225" i="18"/>
  <c r="BC225" i="18"/>
  <c r="BD225" i="18"/>
  <c r="BE225" i="18"/>
  <c r="BF225" i="18"/>
  <c r="BG225" i="18"/>
  <c r="BH225" i="18"/>
  <c r="BB227" i="18"/>
  <c r="BC227" i="18"/>
  <c r="BD227" i="18"/>
  <c r="BE227" i="18"/>
  <c r="BF227" i="18"/>
  <c r="BG227" i="18"/>
  <c r="BH227" i="18"/>
  <c r="BB229" i="18"/>
  <c r="BC229" i="18"/>
  <c r="BD229" i="18"/>
  <c r="BE229" i="18"/>
  <c r="BF229" i="18"/>
  <c r="BG229" i="18"/>
  <c r="BH229" i="18"/>
  <c r="BB231" i="18"/>
  <c r="BC231" i="18"/>
  <c r="BD231" i="18"/>
  <c r="BE231" i="18"/>
  <c r="BF231" i="18"/>
  <c r="BG231" i="18"/>
  <c r="BH231" i="18"/>
  <c r="BB233" i="18"/>
  <c r="BC233" i="18"/>
  <c r="BD233" i="18"/>
  <c r="BE233" i="18"/>
  <c r="BF233" i="18"/>
  <c r="BG233" i="18"/>
  <c r="BH233" i="18"/>
  <c r="BB235" i="18"/>
  <c r="BC235" i="18"/>
  <c r="BD235" i="18"/>
  <c r="BE235" i="18"/>
  <c r="BF235" i="18"/>
  <c r="BG235" i="18"/>
  <c r="BH235" i="18"/>
  <c r="BB237" i="18"/>
  <c r="BC237" i="18"/>
  <c r="BD237" i="18"/>
  <c r="BE237" i="18"/>
  <c r="BF237" i="18"/>
  <c r="BG237" i="18"/>
  <c r="BH237" i="18"/>
  <c r="BB239" i="18"/>
  <c r="BC239" i="18"/>
  <c r="BD239" i="18"/>
  <c r="BE239" i="18"/>
  <c r="BF239" i="18"/>
  <c r="BG239" i="18"/>
  <c r="BH239" i="18"/>
  <c r="BB241" i="18"/>
  <c r="BC241" i="18"/>
  <c r="BD241" i="18"/>
  <c r="BE241" i="18"/>
  <c r="BF241" i="18"/>
  <c r="BG241" i="18"/>
  <c r="BH241" i="18"/>
  <c r="BB243" i="18"/>
  <c r="BC243" i="18"/>
  <c r="BD243" i="18"/>
  <c r="BE243" i="18"/>
  <c r="BF243" i="18"/>
  <c r="BG243" i="18"/>
  <c r="BH243" i="18"/>
  <c r="BB245" i="18"/>
  <c r="BC245" i="18"/>
  <c r="BD245" i="18"/>
  <c r="BE245" i="18"/>
  <c r="BF245" i="18"/>
  <c r="BG245" i="18"/>
  <c r="BH245" i="18"/>
  <c r="BB247" i="18"/>
  <c r="BC247" i="18"/>
  <c r="BD247" i="18"/>
  <c r="BE247" i="18"/>
  <c r="BF247" i="18"/>
  <c r="BG247" i="18"/>
  <c r="BH247" i="18"/>
  <c r="BB249" i="18"/>
  <c r="BC249" i="18"/>
  <c r="BD249" i="18"/>
  <c r="BE249" i="18"/>
  <c r="BF249" i="18"/>
  <c r="BG249" i="18"/>
  <c r="BH249" i="18"/>
  <c r="BB251" i="18"/>
  <c r="BC251" i="18"/>
  <c r="BD251" i="18"/>
  <c r="BE251" i="18"/>
  <c r="BF251" i="18"/>
  <c r="BG251" i="18"/>
  <c r="BH251" i="18"/>
  <c r="BB253" i="18"/>
  <c r="BC253" i="18"/>
  <c r="BD253" i="18"/>
  <c r="BE253" i="18"/>
  <c r="BF253" i="18"/>
  <c r="BG253" i="18"/>
  <c r="BH253" i="18"/>
  <c r="BB255" i="18"/>
  <c r="BC255" i="18"/>
  <c r="BD255" i="18"/>
  <c r="BE255" i="18"/>
  <c r="BF255" i="18"/>
  <c r="BG255" i="18"/>
  <c r="BH255" i="18"/>
  <c r="BB257" i="18"/>
  <c r="BC257" i="18"/>
  <c r="BD257" i="18"/>
  <c r="BE257" i="18"/>
  <c r="BF257" i="18"/>
  <c r="BG257" i="18"/>
  <c r="BH257" i="18"/>
  <c r="BB259" i="18"/>
  <c r="BC259" i="18"/>
  <c r="BD259" i="18"/>
  <c r="BE259" i="18"/>
  <c r="BF259" i="18"/>
  <c r="BG259" i="18"/>
  <c r="BH259" i="18"/>
  <c r="BB261" i="18"/>
  <c r="BC261" i="18"/>
  <c r="BD261" i="18"/>
  <c r="BE261" i="18"/>
  <c r="BF261" i="18"/>
  <c r="BG261" i="18"/>
  <c r="BH261" i="18"/>
  <c r="BB263" i="18"/>
  <c r="BC263" i="18"/>
  <c r="BD263" i="18"/>
  <c r="BE263" i="18"/>
  <c r="BF263" i="18"/>
  <c r="BG263" i="18"/>
  <c r="BH263" i="18"/>
  <c r="BB265" i="18"/>
  <c r="BC265" i="18"/>
  <c r="BD265" i="18"/>
  <c r="BE265" i="18"/>
  <c r="BF265" i="18"/>
  <c r="BG265" i="18"/>
  <c r="BH265" i="18"/>
  <c r="BB267" i="18"/>
  <c r="BC267" i="18"/>
  <c r="BD267" i="18"/>
  <c r="BE267" i="18"/>
  <c r="BF267" i="18"/>
  <c r="BG267" i="18"/>
  <c r="BH267" i="18"/>
  <c r="BB269" i="18"/>
  <c r="BC269" i="18"/>
  <c r="BD269" i="18"/>
  <c r="BE269" i="18"/>
  <c r="BF269" i="18"/>
  <c r="BG269" i="18"/>
  <c r="BH269" i="18"/>
  <c r="BB271" i="18"/>
  <c r="BC271" i="18"/>
  <c r="BD271" i="18"/>
  <c r="BE271" i="18"/>
  <c r="BF271" i="18"/>
  <c r="BG271" i="18"/>
  <c r="BH271" i="18"/>
  <c r="BB273" i="18"/>
  <c r="BC273" i="18"/>
  <c r="BD273" i="18"/>
  <c r="BE273" i="18"/>
  <c r="BF273" i="18"/>
  <c r="BG273" i="18"/>
  <c r="BH273" i="18"/>
  <c r="BB275" i="18"/>
  <c r="BC275" i="18"/>
  <c r="BD275" i="18"/>
  <c r="BE275" i="18"/>
  <c r="BF275" i="18"/>
  <c r="BG275" i="18"/>
  <c r="BH275" i="18"/>
  <c r="BB277" i="18"/>
  <c r="BC277" i="18"/>
  <c r="BD277" i="18"/>
  <c r="BE277" i="18"/>
  <c r="BF277" i="18"/>
  <c r="BG277" i="18"/>
  <c r="BH277" i="18"/>
  <c r="BB279" i="18"/>
  <c r="BC279" i="18"/>
  <c r="BD279" i="18"/>
  <c r="BE279" i="18"/>
  <c r="BF279" i="18"/>
  <c r="BG279" i="18"/>
  <c r="BH279" i="18"/>
  <c r="BB281" i="18"/>
  <c r="BC281" i="18"/>
  <c r="BD281" i="18"/>
  <c r="BE281" i="18"/>
  <c r="BF281" i="18"/>
  <c r="BG281" i="18"/>
  <c r="BH281" i="18"/>
  <c r="BB283" i="18"/>
  <c r="BC283" i="18"/>
  <c r="BD283" i="18"/>
  <c r="BE283" i="18"/>
  <c r="BF283" i="18"/>
  <c r="BG283" i="18"/>
  <c r="BH283" i="18"/>
  <c r="BB285" i="18"/>
  <c r="BC285" i="18"/>
  <c r="BD285" i="18"/>
  <c r="BE285" i="18"/>
  <c r="BF285" i="18"/>
  <c r="BG285" i="18"/>
  <c r="BH285" i="18"/>
  <c r="BB287" i="18"/>
  <c r="BC287" i="18"/>
  <c r="BD287" i="18"/>
  <c r="BE287" i="18"/>
  <c r="BF287" i="18"/>
  <c r="BG287" i="18"/>
  <c r="BH287" i="18"/>
  <c r="BB289" i="18"/>
  <c r="BC289" i="18"/>
  <c r="BD289" i="18"/>
  <c r="BE289" i="18"/>
  <c r="BF289" i="18"/>
  <c r="BG289" i="18"/>
  <c r="BH289" i="18"/>
  <c r="BB291" i="18"/>
  <c r="BC291" i="18"/>
  <c r="BD291" i="18"/>
  <c r="BE291" i="18"/>
  <c r="BF291" i="18"/>
  <c r="BG291" i="18"/>
  <c r="BH291" i="18"/>
  <c r="BB293" i="18"/>
  <c r="BC293" i="18"/>
  <c r="BD293" i="18"/>
  <c r="BE293" i="18"/>
  <c r="BF293" i="18"/>
  <c r="BG293" i="18"/>
  <c r="BH293" i="18"/>
  <c r="BB295" i="18"/>
  <c r="BC295" i="18"/>
  <c r="BD295" i="18"/>
  <c r="BE295" i="18"/>
  <c r="BF295" i="18"/>
  <c r="BG295" i="18"/>
  <c r="BH295" i="18"/>
  <c r="BB297" i="18"/>
  <c r="BC297" i="18"/>
  <c r="BD297" i="18"/>
  <c r="BE297" i="18"/>
  <c r="BF297" i="18"/>
  <c r="BG297" i="18"/>
  <c r="BH297" i="18"/>
  <c r="BB299" i="18"/>
  <c r="BC299" i="18"/>
  <c r="BD299" i="18"/>
  <c r="BE299" i="18"/>
  <c r="BF299" i="18"/>
  <c r="BG299" i="18"/>
  <c r="BH299" i="18"/>
  <c r="BB301" i="18"/>
  <c r="BC301" i="18"/>
  <c r="BD301" i="18"/>
  <c r="BE301" i="18"/>
  <c r="BF301" i="18"/>
  <c r="BG301" i="18"/>
  <c r="BH301" i="18"/>
  <c r="BB303" i="18"/>
  <c r="BC303" i="18"/>
  <c r="BD303" i="18"/>
  <c r="BE303" i="18"/>
  <c r="BF303" i="18"/>
  <c r="BG303" i="18"/>
  <c r="BH303" i="18"/>
  <c r="BB305" i="18"/>
  <c r="BC305" i="18"/>
  <c r="BD305" i="18"/>
  <c r="BE305" i="18"/>
  <c r="BF305" i="18"/>
  <c r="BG305" i="18"/>
  <c r="BH305" i="18"/>
  <c r="BB307" i="18"/>
  <c r="BC307" i="18"/>
  <c r="BD307" i="18"/>
  <c r="BE307" i="18"/>
  <c r="BF307" i="18"/>
  <c r="BG307" i="18"/>
  <c r="BH307" i="18"/>
  <c r="BB309" i="18"/>
  <c r="BC309" i="18"/>
  <c r="BD309" i="18"/>
  <c r="BE309" i="18"/>
  <c r="BF309" i="18"/>
  <c r="BG309" i="18"/>
  <c r="BH309" i="18"/>
  <c r="BB311" i="18"/>
  <c r="BC311" i="18"/>
  <c r="BD311" i="18"/>
  <c r="BE311" i="18"/>
  <c r="BF311" i="18"/>
  <c r="BG311" i="18"/>
  <c r="BH311" i="18"/>
  <c r="BB313" i="18"/>
  <c r="BC313" i="18"/>
  <c r="BD313" i="18"/>
  <c r="BE313" i="18"/>
  <c r="BF313" i="18"/>
  <c r="BG313" i="18"/>
  <c r="BH313" i="18"/>
  <c r="BB315" i="18"/>
  <c r="BC315" i="18"/>
  <c r="BD315" i="18"/>
  <c r="BE315" i="18"/>
  <c r="BF315" i="18"/>
  <c r="BG315" i="18"/>
  <c r="BH315" i="18"/>
  <c r="BB317" i="18"/>
  <c r="BC317" i="18"/>
  <c r="BD317" i="18"/>
  <c r="BE317" i="18"/>
  <c r="BF317" i="18"/>
  <c r="BG317" i="18"/>
  <c r="BH317" i="18"/>
  <c r="BB319" i="18"/>
  <c r="BC319" i="18"/>
  <c r="BD319" i="18"/>
  <c r="BE319" i="18"/>
  <c r="BF319" i="18"/>
  <c r="BG319" i="18"/>
  <c r="BH319" i="18"/>
  <c r="BB321" i="18"/>
  <c r="BC321" i="18"/>
  <c r="BD321" i="18"/>
  <c r="BE321" i="18"/>
  <c r="BF321" i="18"/>
  <c r="BG321" i="18"/>
  <c r="BH321" i="18"/>
  <c r="BB323" i="18"/>
  <c r="BC323" i="18"/>
  <c r="BD323" i="18"/>
  <c r="BE323" i="18"/>
  <c r="BF323" i="18"/>
  <c r="BG323" i="18"/>
  <c r="BH323" i="18"/>
  <c r="BB325" i="18"/>
  <c r="BC325" i="18"/>
  <c r="BD325" i="18"/>
  <c r="BE325" i="18"/>
  <c r="BF325" i="18"/>
  <c r="BG325" i="18"/>
  <c r="BH325" i="18"/>
  <c r="BB327" i="18"/>
  <c r="BC327" i="18"/>
  <c r="BD327" i="18"/>
  <c r="BE327" i="18"/>
  <c r="BF327" i="18"/>
  <c r="BG327" i="18"/>
  <c r="BH327" i="18"/>
  <c r="BB329" i="18"/>
  <c r="BC329" i="18"/>
  <c r="BD329" i="18"/>
  <c r="BE329" i="18"/>
  <c r="BF329" i="18"/>
  <c r="BG329" i="18"/>
  <c r="BH329" i="18"/>
  <c r="BB331" i="18"/>
  <c r="BC331" i="18"/>
  <c r="BD331" i="18"/>
  <c r="BE331" i="18"/>
  <c r="BF331" i="18"/>
  <c r="BG331" i="18"/>
  <c r="BH331" i="18"/>
  <c r="BB333" i="18"/>
  <c r="BC333" i="18"/>
  <c r="BD333" i="18"/>
  <c r="BE333" i="18"/>
  <c r="BF333" i="18"/>
  <c r="BG333" i="18"/>
  <c r="BH333" i="18"/>
  <c r="BB335" i="18"/>
  <c r="BC335" i="18"/>
  <c r="BD335" i="18"/>
  <c r="BE335" i="18"/>
  <c r="BF335" i="18"/>
  <c r="BG335" i="18"/>
  <c r="BH335" i="18"/>
  <c r="BB337" i="18"/>
  <c r="BC337" i="18"/>
  <c r="BD337" i="18"/>
  <c r="BE337" i="18"/>
  <c r="BF337" i="18"/>
  <c r="BG337" i="18"/>
  <c r="BH337" i="18"/>
  <c r="BB339" i="18"/>
  <c r="BC339" i="18"/>
  <c r="BD339" i="18"/>
  <c r="BE339" i="18"/>
  <c r="BF339" i="18"/>
  <c r="BG339" i="18"/>
  <c r="BH339" i="18"/>
  <c r="BB341" i="18"/>
  <c r="BC341" i="18"/>
  <c r="BD341" i="18"/>
  <c r="BE341" i="18"/>
  <c r="BF341" i="18"/>
  <c r="BG341" i="18"/>
  <c r="BH341" i="18"/>
  <c r="BB343" i="18"/>
  <c r="BC343" i="18"/>
  <c r="BD343" i="18"/>
  <c r="BE343" i="18"/>
  <c r="BF343" i="18"/>
  <c r="BG343" i="18"/>
  <c r="BH343" i="18"/>
  <c r="BB345" i="18"/>
  <c r="BC345" i="18"/>
  <c r="BD345" i="18"/>
  <c r="BE345" i="18"/>
  <c r="BF345" i="18"/>
  <c r="BG345" i="18"/>
  <c r="BH345" i="18"/>
  <c r="BB347" i="18"/>
  <c r="BC347" i="18"/>
  <c r="BD347" i="18"/>
  <c r="BE347" i="18"/>
  <c r="BF347" i="18"/>
  <c r="BG347" i="18"/>
  <c r="BH347" i="18"/>
  <c r="BB349" i="18"/>
  <c r="BC349" i="18"/>
  <c r="BD349" i="18"/>
  <c r="BE349" i="18"/>
  <c r="BF349" i="18"/>
  <c r="BG349" i="18"/>
  <c r="BH349" i="18"/>
  <c r="BB351" i="18"/>
  <c r="BC351" i="18"/>
  <c r="BD351" i="18"/>
  <c r="BE351" i="18"/>
  <c r="BF351" i="18"/>
  <c r="BG351" i="18"/>
  <c r="BH351" i="18"/>
  <c r="BB353" i="18"/>
  <c r="BC353" i="18"/>
  <c r="BD353" i="18"/>
  <c r="BE353" i="18"/>
  <c r="BF353" i="18"/>
  <c r="BG353" i="18"/>
  <c r="BH353" i="18"/>
  <c r="BB355" i="18"/>
  <c r="BC355" i="18"/>
  <c r="BD355" i="18"/>
  <c r="BE355" i="18"/>
  <c r="BF355" i="18"/>
  <c r="BG355" i="18"/>
  <c r="BH355" i="18"/>
  <c r="BB357" i="18"/>
  <c r="BC357" i="18"/>
  <c r="BD357" i="18"/>
  <c r="BE357" i="18"/>
  <c r="BF357" i="18"/>
  <c r="BG357" i="18"/>
  <c r="BH357" i="18"/>
  <c r="BB359" i="18"/>
  <c r="BC359" i="18"/>
  <c r="BD359" i="18"/>
  <c r="BE359" i="18"/>
  <c r="BF359" i="18"/>
  <c r="BG359" i="18"/>
  <c r="BH359" i="18"/>
  <c r="BB361" i="18"/>
  <c r="BC361" i="18"/>
  <c r="BD361" i="18"/>
  <c r="BE361" i="18"/>
  <c r="BF361" i="18"/>
  <c r="BG361" i="18"/>
  <c r="BH361" i="18"/>
  <c r="BB363" i="18"/>
  <c r="BC363" i="18"/>
  <c r="BD363" i="18"/>
  <c r="BE363" i="18"/>
  <c r="BF363" i="18"/>
  <c r="BG363" i="18"/>
  <c r="BH363" i="18"/>
  <c r="BB365" i="18"/>
  <c r="BC365" i="18"/>
  <c r="BD365" i="18"/>
  <c r="BE365" i="18"/>
  <c r="BF365" i="18"/>
  <c r="BG365" i="18"/>
  <c r="BH365" i="18"/>
  <c r="BB367" i="18"/>
  <c r="BC367" i="18"/>
  <c r="BD367" i="18"/>
  <c r="BE367" i="18"/>
  <c r="BF367" i="18"/>
  <c r="BG367" i="18"/>
  <c r="BH367" i="18"/>
  <c r="BB369" i="18"/>
  <c r="BC369" i="18"/>
  <c r="BD369" i="18"/>
  <c r="BE369" i="18"/>
  <c r="BF369" i="18"/>
  <c r="BG369" i="18"/>
  <c r="BH369" i="18"/>
  <c r="BB371" i="18"/>
  <c r="BC371" i="18"/>
  <c r="BD371" i="18"/>
  <c r="BE371" i="18"/>
  <c r="BF371" i="18"/>
  <c r="BG371" i="18"/>
  <c r="BH371" i="18"/>
  <c r="BB373" i="18"/>
  <c r="BC373" i="18"/>
  <c r="BD373" i="18"/>
  <c r="BE373" i="18"/>
  <c r="BF373" i="18"/>
  <c r="BG373" i="18"/>
  <c r="BH373" i="18"/>
  <c r="BB375" i="18"/>
  <c r="BC375" i="18"/>
  <c r="BD375" i="18"/>
  <c r="BE375" i="18"/>
  <c r="BF375" i="18"/>
  <c r="BG375" i="18"/>
  <c r="BH375" i="18"/>
  <c r="BB377" i="18"/>
  <c r="BC377" i="18"/>
  <c r="BD377" i="18"/>
  <c r="BE377" i="18"/>
  <c r="BF377" i="18"/>
  <c r="BG377" i="18"/>
  <c r="BH377" i="18"/>
  <c r="BB379" i="18"/>
  <c r="BC379" i="18"/>
  <c r="BD379" i="18"/>
  <c r="BE379" i="18"/>
  <c r="BF379" i="18"/>
  <c r="BG379" i="18"/>
  <c r="BH379" i="18"/>
  <c r="BB381" i="18"/>
  <c r="BC381" i="18"/>
  <c r="BD381" i="18"/>
  <c r="BE381" i="18"/>
  <c r="BF381" i="18"/>
  <c r="BG381" i="18"/>
  <c r="BH381" i="18"/>
  <c r="BB383" i="18"/>
  <c r="BC383" i="18"/>
  <c r="BD383" i="18"/>
  <c r="BE383" i="18"/>
  <c r="BF383" i="18"/>
  <c r="BG383" i="18"/>
  <c r="BH383" i="18"/>
  <c r="BB385" i="18"/>
  <c r="BC385" i="18"/>
  <c r="BD385" i="18"/>
  <c r="BE385" i="18"/>
  <c r="BF385" i="18"/>
  <c r="BG385" i="18"/>
  <c r="BH385" i="18"/>
  <c r="BB387" i="18"/>
  <c r="BC387" i="18"/>
  <c r="BD387" i="18"/>
  <c r="BE387" i="18"/>
  <c r="BF387" i="18"/>
  <c r="BG387" i="18"/>
  <c r="BH387" i="18"/>
  <c r="BB389" i="18"/>
  <c r="BC389" i="18"/>
  <c r="BD389" i="18"/>
  <c r="BE389" i="18"/>
  <c r="BF389" i="18"/>
  <c r="BG389" i="18"/>
  <c r="BH389" i="18"/>
  <c r="BB391" i="18"/>
  <c r="BC391" i="18"/>
  <c r="BD391" i="18"/>
  <c r="BE391" i="18"/>
  <c r="BF391" i="18"/>
  <c r="BG391" i="18"/>
  <c r="BH391" i="18"/>
  <c r="BB393" i="18"/>
  <c r="BC393" i="18"/>
  <c r="BD393" i="18"/>
  <c r="BE393" i="18"/>
  <c r="BF393" i="18"/>
  <c r="BG393" i="18"/>
  <c r="BH393" i="18"/>
  <c r="BB395" i="18"/>
  <c r="BC395" i="18"/>
  <c r="BD395" i="18"/>
  <c r="BE395" i="18"/>
  <c r="BF395" i="18"/>
  <c r="BG395" i="18"/>
  <c r="BH395" i="18"/>
  <c r="BB397" i="18"/>
  <c r="BC397" i="18"/>
  <c r="BD397" i="18"/>
  <c r="BE397" i="18"/>
  <c r="BF397" i="18"/>
  <c r="BG397" i="18"/>
  <c r="BH397" i="18"/>
  <c r="BB399" i="18"/>
  <c r="BC399" i="18"/>
  <c r="BD399" i="18"/>
  <c r="BE399" i="18"/>
  <c r="BF399" i="18"/>
  <c r="BG399" i="18"/>
  <c r="BH399" i="18"/>
  <c r="BB401" i="18"/>
  <c r="BC401" i="18"/>
  <c r="BD401" i="18"/>
  <c r="BE401" i="18"/>
  <c r="BF401" i="18"/>
  <c r="BG401" i="18"/>
  <c r="BH401" i="18"/>
  <c r="BB403" i="18"/>
  <c r="BC403" i="18"/>
  <c r="BD403" i="18"/>
  <c r="BE403" i="18"/>
  <c r="BF403" i="18"/>
  <c r="BG403" i="18"/>
  <c r="BH403" i="18"/>
  <c r="BB405" i="18"/>
  <c r="BC405" i="18"/>
  <c r="BD405" i="18"/>
  <c r="BE405" i="18"/>
  <c r="BF405" i="18"/>
  <c r="BG405" i="18"/>
  <c r="BH405" i="18"/>
  <c r="BB407" i="18"/>
  <c r="BC407" i="18"/>
  <c r="BD407" i="18"/>
  <c r="BE407" i="18"/>
  <c r="BF407" i="18"/>
  <c r="BG407" i="18"/>
  <c r="BH407" i="18"/>
  <c r="BB409" i="18"/>
  <c r="BC409" i="18"/>
  <c r="BD409" i="18"/>
  <c r="BE409" i="18"/>
  <c r="BF409" i="18"/>
  <c r="BG409" i="18"/>
  <c r="BH409" i="18"/>
  <c r="BB411" i="18"/>
  <c r="BC411" i="18"/>
  <c r="BD411" i="18"/>
  <c r="BE411" i="18"/>
  <c r="BF411" i="18"/>
  <c r="BG411" i="18"/>
  <c r="BH411" i="18"/>
  <c r="BB413" i="18"/>
  <c r="BC413" i="18"/>
  <c r="BD413" i="18"/>
  <c r="BE413" i="18"/>
  <c r="BF413" i="18"/>
  <c r="BG413" i="18"/>
  <c r="BH413" i="18"/>
  <c r="BB415" i="18"/>
  <c r="BC415" i="18"/>
  <c r="BD415" i="18"/>
  <c r="BE415" i="18"/>
  <c r="BF415" i="18"/>
  <c r="BG415" i="18"/>
  <c r="BH415" i="18"/>
  <c r="BB417" i="18"/>
  <c r="BC417" i="18"/>
  <c r="BD417" i="18"/>
  <c r="BE417" i="18"/>
  <c r="BF417" i="18"/>
  <c r="BG417" i="18"/>
  <c r="BH417" i="18"/>
  <c r="BB419" i="18"/>
  <c r="BC419" i="18"/>
  <c r="BD419" i="18"/>
  <c r="BE419" i="18"/>
  <c r="BF419" i="18"/>
  <c r="BG419" i="18"/>
  <c r="BH419" i="18"/>
  <c r="BB421" i="18"/>
  <c r="BC421" i="18"/>
  <c r="BD421" i="18"/>
  <c r="BE421" i="18"/>
  <c r="BF421" i="18"/>
  <c r="BG421" i="18"/>
  <c r="BH421" i="18"/>
  <c r="BB423" i="18"/>
  <c r="BC423" i="18"/>
  <c r="BD423" i="18"/>
  <c r="BE423" i="18"/>
  <c r="BF423" i="18"/>
  <c r="BG423" i="18"/>
  <c r="BH423" i="18"/>
  <c r="BB425" i="18"/>
  <c r="BC425" i="18"/>
  <c r="BD425" i="18"/>
  <c r="BE425" i="18"/>
  <c r="BF425" i="18"/>
  <c r="BG425" i="18"/>
  <c r="BH425" i="18"/>
  <c r="BB427" i="18"/>
  <c r="BC427" i="18"/>
  <c r="BD427" i="18"/>
  <c r="BE427" i="18"/>
  <c r="BF427" i="18"/>
  <c r="BG427" i="18"/>
  <c r="BH427" i="18"/>
  <c r="BB429" i="18"/>
  <c r="BC429" i="18"/>
  <c r="BD429" i="18"/>
  <c r="BE429" i="18"/>
  <c r="BF429" i="18"/>
  <c r="BG429" i="18"/>
  <c r="BH429" i="18"/>
  <c r="BB431" i="18"/>
  <c r="BC431" i="18"/>
  <c r="BD431" i="18"/>
  <c r="BE431" i="18"/>
  <c r="BF431" i="18"/>
  <c r="BG431" i="18"/>
  <c r="BH431" i="18"/>
  <c r="BB433" i="18"/>
  <c r="BC433" i="18"/>
  <c r="BD433" i="18"/>
  <c r="BE433" i="18"/>
  <c r="BF433" i="18"/>
  <c r="BG433" i="18"/>
  <c r="BH433" i="18"/>
  <c r="BB435" i="18"/>
  <c r="BC435" i="18"/>
  <c r="BD435" i="18"/>
  <c r="BE435" i="18"/>
  <c r="BF435" i="18"/>
  <c r="BG435" i="18"/>
  <c r="BH435" i="18"/>
  <c r="BB437" i="18"/>
  <c r="BC437" i="18"/>
  <c r="BD437" i="18"/>
  <c r="BE437" i="18"/>
  <c r="BF437" i="18"/>
  <c r="BG437" i="18"/>
  <c r="BH437" i="18"/>
  <c r="BB439" i="18"/>
  <c r="BC439" i="18"/>
  <c r="BD439" i="18"/>
  <c r="BE439" i="18"/>
  <c r="BF439" i="18"/>
  <c r="BG439" i="18"/>
  <c r="BH439" i="18"/>
  <c r="BB441" i="18"/>
  <c r="BC441" i="18"/>
  <c r="BD441" i="18"/>
  <c r="BE441" i="18"/>
  <c r="BF441" i="18"/>
  <c r="BG441" i="18"/>
  <c r="BH441" i="18"/>
  <c r="BB443" i="18"/>
  <c r="BC443" i="18"/>
  <c r="BD443" i="18"/>
  <c r="BE443" i="18"/>
  <c r="BF443" i="18"/>
  <c r="BG443" i="18"/>
  <c r="BH443" i="18"/>
  <c r="BB445" i="18"/>
  <c r="BC445" i="18"/>
  <c r="BD445" i="18"/>
  <c r="BE445" i="18"/>
  <c r="BF445" i="18"/>
  <c r="BG445" i="18"/>
  <c r="BH445" i="18"/>
  <c r="BB447" i="18"/>
  <c r="BC447" i="18"/>
  <c r="BD447" i="18"/>
  <c r="BE447" i="18"/>
  <c r="BF447" i="18"/>
  <c r="BG447" i="18"/>
  <c r="BH447" i="18"/>
  <c r="BB449" i="18"/>
  <c r="BC449" i="18"/>
  <c r="BD449" i="18"/>
  <c r="BE449" i="18"/>
  <c r="BF449" i="18"/>
  <c r="BG449" i="18"/>
  <c r="BH449" i="18"/>
  <c r="BB451" i="18"/>
  <c r="BC451" i="18"/>
  <c r="BD451" i="18"/>
  <c r="BE451" i="18"/>
  <c r="BF451" i="18"/>
  <c r="BG451" i="18"/>
  <c r="BH451" i="18"/>
  <c r="BB453" i="18"/>
  <c r="BC453" i="18"/>
  <c r="BD453" i="18"/>
  <c r="BE453" i="18"/>
  <c r="BF453" i="18"/>
  <c r="BG453" i="18"/>
  <c r="BH453" i="18"/>
  <c r="BB455" i="18"/>
  <c r="BC455" i="18"/>
  <c r="BD455" i="18"/>
  <c r="BE455" i="18"/>
  <c r="BF455" i="18"/>
  <c r="BG455" i="18"/>
  <c r="BH455" i="18"/>
  <c r="BB457" i="18"/>
  <c r="BC457" i="18"/>
  <c r="BD457" i="18"/>
  <c r="BE457" i="18"/>
  <c r="BF457" i="18"/>
  <c r="BG457" i="18"/>
  <c r="BH457" i="18"/>
  <c r="BB459" i="18"/>
  <c r="BC459" i="18"/>
  <c r="BD459" i="18"/>
  <c r="BE459" i="18"/>
  <c r="BF459" i="18"/>
  <c r="BG459" i="18"/>
  <c r="BH459" i="18"/>
  <c r="BB461" i="18"/>
  <c r="BC461" i="18"/>
  <c r="BD461" i="18"/>
  <c r="BE461" i="18"/>
  <c r="BF461" i="18"/>
  <c r="BG461" i="18"/>
  <c r="BH461" i="18"/>
  <c r="BB463" i="18"/>
  <c r="BC463" i="18"/>
  <c r="BD463" i="18"/>
  <c r="BE463" i="18"/>
  <c r="BF463" i="18"/>
  <c r="BG463" i="18"/>
  <c r="BH463" i="18"/>
  <c r="BB465" i="18"/>
  <c r="BC465" i="18"/>
  <c r="BD465" i="18"/>
  <c r="BE465" i="18"/>
  <c r="BF465" i="18"/>
  <c r="BG465" i="18"/>
  <c r="BH465" i="18"/>
  <c r="BB467" i="18"/>
  <c r="BC467" i="18"/>
  <c r="BD467" i="18"/>
  <c r="BE467" i="18"/>
  <c r="BF467" i="18"/>
  <c r="BG467" i="18"/>
  <c r="BH467" i="18"/>
  <c r="BB469" i="18"/>
  <c r="BC469" i="18"/>
  <c r="BD469" i="18"/>
  <c r="BE469" i="18"/>
  <c r="BF469" i="18"/>
  <c r="BG469" i="18"/>
  <c r="BH469" i="18"/>
  <c r="BB471" i="18"/>
  <c r="BC471" i="18"/>
  <c r="BD471" i="18"/>
  <c r="BE471" i="18"/>
  <c r="BF471" i="18"/>
  <c r="BG471" i="18"/>
  <c r="BH471" i="18"/>
  <c r="BB473" i="18"/>
  <c r="BC473" i="18"/>
  <c r="BD473" i="18"/>
  <c r="BE473" i="18"/>
  <c r="BF473" i="18"/>
  <c r="BG473" i="18"/>
  <c r="BH473" i="18"/>
  <c r="BB475" i="18"/>
  <c r="BC475" i="18"/>
  <c r="BD475" i="18"/>
  <c r="BE475" i="18"/>
  <c r="BF475" i="18"/>
  <c r="BG475" i="18"/>
  <c r="BH475" i="18"/>
  <c r="BB477" i="18"/>
  <c r="BC477" i="18"/>
  <c r="BD477" i="18"/>
  <c r="BE477" i="18"/>
  <c r="BF477" i="18"/>
  <c r="BG477" i="18"/>
  <c r="BH477" i="18"/>
  <c r="BB479" i="18"/>
  <c r="BC479" i="18"/>
  <c r="BD479" i="18"/>
  <c r="BE479" i="18"/>
  <c r="BF479" i="18"/>
  <c r="BG479" i="18"/>
  <c r="BH479" i="18"/>
  <c r="BB481" i="18"/>
  <c r="BC481" i="18"/>
  <c r="BD481" i="18"/>
  <c r="BE481" i="18"/>
  <c r="BF481" i="18"/>
  <c r="BG481" i="18"/>
  <c r="BH481" i="18"/>
  <c r="BB483" i="18"/>
  <c r="BC483" i="18"/>
  <c r="BD483" i="18"/>
  <c r="BE483" i="18"/>
  <c r="BF483" i="18"/>
  <c r="BG483" i="18"/>
  <c r="BH483" i="18"/>
  <c r="BB485" i="18"/>
  <c r="BC485" i="18"/>
  <c r="BD485" i="18"/>
  <c r="BE485" i="18"/>
  <c r="BF485" i="18"/>
  <c r="BG485" i="18"/>
  <c r="BH485" i="18"/>
  <c r="BB487" i="18"/>
  <c r="BC487" i="18"/>
  <c r="BD487" i="18"/>
  <c r="BE487" i="18"/>
  <c r="BF487" i="18"/>
  <c r="BG487" i="18"/>
  <c r="BH487" i="18"/>
  <c r="BB489" i="18"/>
  <c r="BC489" i="18"/>
  <c r="BD489" i="18"/>
  <c r="BE489" i="18"/>
  <c r="BF489" i="18"/>
  <c r="BG489" i="18"/>
  <c r="BH489" i="18"/>
  <c r="BB491" i="18"/>
  <c r="BC491" i="18"/>
  <c r="BD491" i="18"/>
  <c r="BE491" i="18"/>
  <c r="BF491" i="18"/>
  <c r="BG491" i="18"/>
  <c r="BH491" i="18"/>
  <c r="BB493" i="18"/>
  <c r="BC493" i="18"/>
  <c r="BD493" i="18"/>
  <c r="BE493" i="18"/>
  <c r="BF493" i="18"/>
  <c r="BG493" i="18"/>
  <c r="BH493" i="18"/>
  <c r="BB495" i="18"/>
  <c r="BC495" i="18"/>
  <c r="BD495" i="18"/>
  <c r="BE495" i="18"/>
  <c r="BF495" i="18"/>
  <c r="BG495" i="18"/>
  <c r="BH495" i="18"/>
  <c r="BB497" i="18"/>
  <c r="BC497" i="18"/>
  <c r="BD497" i="18"/>
  <c r="BE497" i="18"/>
  <c r="BF497" i="18"/>
  <c r="BG497" i="18"/>
  <c r="BH497" i="18"/>
  <c r="BB499" i="18"/>
  <c r="BC499" i="18"/>
  <c r="BD499" i="18"/>
  <c r="BE499" i="18"/>
  <c r="BF499" i="18"/>
  <c r="BG499" i="18"/>
  <c r="BH499" i="18"/>
  <c r="BB501" i="18"/>
  <c r="BC501" i="18"/>
  <c r="BD501" i="18"/>
  <c r="BE501" i="18"/>
  <c r="BF501" i="18"/>
  <c r="BG501" i="18"/>
  <c r="BH501" i="18"/>
  <c r="BB503" i="18"/>
  <c r="BC503" i="18"/>
  <c r="BD503" i="18"/>
  <c r="BE503" i="18"/>
  <c r="BF503" i="18"/>
  <c r="BG503" i="18"/>
  <c r="BH503" i="18"/>
  <c r="BB505" i="18"/>
  <c r="BC505" i="18"/>
  <c r="BD505" i="18"/>
  <c r="BE505" i="18"/>
  <c r="BF505" i="18"/>
  <c r="BG505" i="18"/>
  <c r="BH505" i="18"/>
  <c r="C11" i="21"/>
  <c r="D11" i="21"/>
  <c r="E11" i="21"/>
  <c r="F11" i="21"/>
  <c r="G11" i="21"/>
  <c r="H11" i="21"/>
  <c r="I11" i="21"/>
  <c r="J11" i="21"/>
  <c r="BB11" i="21"/>
  <c r="BC11" i="21"/>
  <c r="BD11" i="21"/>
  <c r="T6" i="10"/>
  <c r="M6" i="10"/>
  <c r="L6" i="10"/>
  <c r="K6" i="10"/>
  <c r="J6" i="10"/>
  <c r="I6" i="10"/>
  <c r="H6" i="10"/>
  <c r="G6" i="10"/>
  <c r="E6" i="10"/>
  <c r="D6" i="10"/>
  <c r="C6" i="10"/>
  <c r="C7" i="21"/>
  <c r="D7" i="21"/>
  <c r="E7" i="21"/>
  <c r="F7" i="21"/>
  <c r="G7" i="21"/>
  <c r="H7" i="21"/>
  <c r="I7" i="21"/>
  <c r="J7" i="21"/>
  <c r="C8" i="21"/>
  <c r="D8" i="21"/>
  <c r="E8" i="21"/>
  <c r="F8" i="21"/>
  <c r="G8" i="21"/>
  <c r="H8" i="21"/>
  <c r="I8" i="21"/>
  <c r="J8" i="21"/>
  <c r="C9" i="21"/>
  <c r="D9" i="21"/>
  <c r="E9" i="21"/>
  <c r="F9" i="21"/>
  <c r="G9" i="21"/>
  <c r="H9" i="21"/>
  <c r="I9" i="21"/>
  <c r="J9" i="21"/>
  <c r="C10" i="21"/>
  <c r="D10" i="21"/>
  <c r="E10" i="21"/>
  <c r="F10" i="21"/>
  <c r="H10" i="21"/>
  <c r="I10" i="21"/>
  <c r="C14" i="21"/>
  <c r="D14" i="21"/>
  <c r="E14" i="21"/>
  <c r="F14" i="21"/>
  <c r="G14" i="21"/>
  <c r="H14" i="21"/>
  <c r="I14" i="21"/>
  <c r="J14" i="21"/>
  <c r="C15" i="21"/>
  <c r="D15" i="21"/>
  <c r="E15" i="21"/>
  <c r="F15" i="21"/>
  <c r="G15" i="21"/>
  <c r="H15" i="21"/>
  <c r="I15" i="21"/>
  <c r="J15" i="21"/>
  <c r="C16" i="21"/>
  <c r="D16" i="21"/>
  <c r="E16" i="21"/>
  <c r="F16" i="21"/>
  <c r="G16" i="21"/>
  <c r="H16" i="21"/>
  <c r="I16" i="21"/>
  <c r="J16" i="21"/>
  <c r="C17" i="21"/>
  <c r="D17" i="21"/>
  <c r="E17" i="21"/>
  <c r="F17" i="21"/>
  <c r="G17" i="21"/>
  <c r="H17" i="21"/>
  <c r="I17" i="21"/>
  <c r="J17" i="21"/>
  <c r="C18" i="21"/>
  <c r="D18" i="21"/>
  <c r="E18" i="21"/>
  <c r="F18" i="21"/>
  <c r="G18" i="21"/>
  <c r="H18" i="21"/>
  <c r="I18" i="21"/>
  <c r="J18" i="21"/>
  <c r="C19" i="21"/>
  <c r="D19" i="21"/>
  <c r="E19" i="21"/>
  <c r="F19" i="21"/>
  <c r="G19" i="21"/>
  <c r="H19" i="21"/>
  <c r="I19" i="21"/>
  <c r="J19" i="21"/>
  <c r="C20" i="21"/>
  <c r="D20" i="21"/>
  <c r="E20" i="21"/>
  <c r="F20" i="21"/>
  <c r="G20" i="21"/>
  <c r="H20" i="21"/>
  <c r="I20" i="21"/>
  <c r="J20" i="21"/>
  <c r="C21" i="21"/>
  <c r="D21" i="21"/>
  <c r="E21" i="21"/>
  <c r="F21" i="21"/>
  <c r="H21" i="21"/>
  <c r="I21" i="21"/>
  <c r="J21" i="21"/>
  <c r="C22" i="21"/>
  <c r="D22" i="21"/>
  <c r="E22" i="21"/>
  <c r="F22" i="21"/>
  <c r="G22" i="21"/>
  <c r="H22" i="21"/>
  <c r="I22" i="21"/>
  <c r="J22" i="21"/>
  <c r="C23" i="21"/>
  <c r="D23" i="21"/>
  <c r="E23" i="21"/>
  <c r="F23" i="21"/>
  <c r="G23" i="21"/>
  <c r="H23" i="21"/>
  <c r="I23" i="21"/>
  <c r="J23" i="21"/>
  <c r="C24" i="21"/>
  <c r="D24" i="21"/>
  <c r="E24" i="21"/>
  <c r="F24" i="21"/>
  <c r="G24" i="21"/>
  <c r="H24" i="21"/>
  <c r="I24" i="21"/>
  <c r="J24" i="21"/>
  <c r="C25" i="21"/>
  <c r="D25" i="21"/>
  <c r="E25" i="21"/>
  <c r="F25" i="21"/>
  <c r="G25" i="21"/>
  <c r="H25" i="21"/>
  <c r="I25" i="21"/>
  <c r="J25" i="21"/>
  <c r="C26" i="21"/>
  <c r="D26" i="21"/>
  <c r="E26" i="21"/>
  <c r="F26" i="21"/>
  <c r="G26" i="21"/>
  <c r="H26" i="21"/>
  <c r="I26" i="21"/>
  <c r="J26" i="21"/>
  <c r="C27" i="21"/>
  <c r="D27" i="21"/>
  <c r="E27" i="21"/>
  <c r="F27" i="21"/>
  <c r="G27" i="21"/>
  <c r="H27" i="21"/>
  <c r="I27" i="21"/>
  <c r="J27" i="21"/>
  <c r="C28" i="21"/>
  <c r="D28" i="21"/>
  <c r="E28" i="21"/>
  <c r="F28" i="21"/>
  <c r="G28" i="21"/>
  <c r="H28" i="21"/>
  <c r="I28" i="21"/>
  <c r="J28" i="21"/>
  <c r="C29" i="21"/>
  <c r="D29" i="21"/>
  <c r="E29" i="21"/>
  <c r="F29" i="21"/>
  <c r="G29" i="21"/>
  <c r="H29" i="21"/>
  <c r="I29" i="21"/>
  <c r="J29" i="21"/>
  <c r="C30" i="21"/>
  <c r="D30" i="21"/>
  <c r="E30" i="21"/>
  <c r="F30" i="21"/>
  <c r="G30" i="21"/>
  <c r="H30" i="21"/>
  <c r="I30" i="21"/>
  <c r="J30" i="21"/>
  <c r="C31" i="21"/>
  <c r="D31" i="21"/>
  <c r="E31" i="21"/>
  <c r="F31" i="21"/>
  <c r="G31" i="21"/>
  <c r="H31" i="21"/>
  <c r="I31" i="21"/>
  <c r="J31" i="21"/>
  <c r="C32" i="21"/>
  <c r="D32" i="21"/>
  <c r="E32" i="21"/>
  <c r="F32" i="21"/>
  <c r="G32" i="21"/>
  <c r="H32" i="21"/>
  <c r="I32" i="21"/>
  <c r="J32" i="21"/>
  <c r="C33" i="21"/>
  <c r="D33" i="21"/>
  <c r="E33" i="21"/>
  <c r="F33" i="21"/>
  <c r="G33" i="21"/>
  <c r="H33" i="21"/>
  <c r="I33" i="21"/>
  <c r="J33" i="21"/>
  <c r="C34" i="21"/>
  <c r="D34" i="21"/>
  <c r="E34" i="21"/>
  <c r="F34" i="21"/>
  <c r="G34" i="21"/>
  <c r="H34" i="21"/>
  <c r="I34" i="21"/>
  <c r="J34" i="21"/>
  <c r="C35" i="21"/>
  <c r="D35" i="21"/>
  <c r="E35" i="21"/>
  <c r="F35" i="21"/>
  <c r="G35" i="21"/>
  <c r="H35" i="21"/>
  <c r="I35" i="21"/>
  <c r="J35" i="21"/>
  <c r="C36" i="21"/>
  <c r="D36" i="21"/>
  <c r="E36" i="21"/>
  <c r="F36" i="21"/>
  <c r="G36" i="21"/>
  <c r="H36" i="21"/>
  <c r="I36" i="21"/>
  <c r="J36" i="21"/>
  <c r="C37" i="21"/>
  <c r="D37" i="21"/>
  <c r="E37" i="21"/>
  <c r="F37" i="21"/>
  <c r="G37" i="21"/>
  <c r="H37" i="21"/>
  <c r="I37" i="21"/>
  <c r="J37" i="21"/>
  <c r="C38" i="21"/>
  <c r="D38" i="21"/>
  <c r="E38" i="21"/>
  <c r="F38" i="21"/>
  <c r="G38" i="21"/>
  <c r="H38" i="21"/>
  <c r="I38" i="21"/>
  <c r="J38" i="21"/>
  <c r="C39" i="21"/>
  <c r="D39" i="21"/>
  <c r="E39" i="21"/>
  <c r="F39" i="21"/>
  <c r="G39" i="21"/>
  <c r="H39" i="21"/>
  <c r="I39" i="21"/>
  <c r="J39" i="21"/>
  <c r="C40" i="21"/>
  <c r="D40" i="21"/>
  <c r="E40" i="21"/>
  <c r="F40" i="21"/>
  <c r="G40" i="21"/>
  <c r="H40" i="21"/>
  <c r="I40" i="21"/>
  <c r="J40" i="21"/>
  <c r="C41" i="21"/>
  <c r="D41" i="21"/>
  <c r="E41" i="21"/>
  <c r="F41" i="21"/>
  <c r="G41" i="21"/>
  <c r="H41" i="21"/>
  <c r="I41" i="21"/>
  <c r="J41" i="21"/>
  <c r="C42" i="21"/>
  <c r="D42" i="21"/>
  <c r="E42" i="21"/>
  <c r="F42" i="21"/>
  <c r="G42" i="21"/>
  <c r="H42" i="21"/>
  <c r="I42" i="21"/>
  <c r="J42" i="21"/>
  <c r="C43" i="21"/>
  <c r="D43" i="21"/>
  <c r="E43" i="21"/>
  <c r="F43" i="21"/>
  <c r="G43" i="21"/>
  <c r="H43" i="21"/>
  <c r="I43" i="21"/>
  <c r="J43" i="21"/>
  <c r="C44" i="21"/>
  <c r="D44" i="21"/>
  <c r="E44" i="21"/>
  <c r="F44" i="21"/>
  <c r="G44" i="21"/>
  <c r="H44" i="21"/>
  <c r="I44" i="21"/>
  <c r="J44" i="21"/>
  <c r="C45" i="21"/>
  <c r="D45" i="21"/>
  <c r="E45" i="21"/>
  <c r="F45" i="21"/>
  <c r="G45" i="21"/>
  <c r="H45" i="21"/>
  <c r="I45" i="21"/>
  <c r="J45" i="21"/>
  <c r="C46" i="21"/>
  <c r="D46" i="21"/>
  <c r="E46" i="21"/>
  <c r="F46" i="21"/>
  <c r="G46" i="21"/>
  <c r="H46" i="21"/>
  <c r="I46" i="21"/>
  <c r="J46" i="21"/>
  <c r="C47" i="21"/>
  <c r="D47" i="21"/>
  <c r="E47" i="21"/>
  <c r="F47" i="21"/>
  <c r="H47" i="21"/>
  <c r="I47" i="21"/>
  <c r="J47" i="21"/>
  <c r="C48" i="21"/>
  <c r="D48" i="21"/>
  <c r="E48" i="21"/>
  <c r="F48" i="21"/>
  <c r="G48" i="21"/>
  <c r="H48" i="21"/>
  <c r="I48" i="21"/>
  <c r="J48" i="21"/>
  <c r="C49" i="21"/>
  <c r="D49" i="21"/>
  <c r="E49" i="21"/>
  <c r="F49" i="21"/>
  <c r="G49" i="21"/>
  <c r="H49" i="21"/>
  <c r="I49" i="21"/>
  <c r="J49" i="21"/>
  <c r="C50" i="21"/>
  <c r="D50" i="21"/>
  <c r="E50" i="21"/>
  <c r="F50" i="21"/>
  <c r="G50" i="21"/>
  <c r="H50" i="21"/>
  <c r="I50" i="21"/>
  <c r="J50" i="21"/>
  <c r="C51" i="21"/>
  <c r="D51" i="21"/>
  <c r="E51" i="21"/>
  <c r="F51" i="21"/>
  <c r="G51" i="21"/>
  <c r="H51" i="21"/>
  <c r="I51" i="21"/>
  <c r="J51" i="21"/>
  <c r="C52" i="21"/>
  <c r="D52" i="21"/>
  <c r="E52" i="21"/>
  <c r="F52" i="21"/>
  <c r="G52" i="21"/>
  <c r="H52" i="21"/>
  <c r="I52" i="21"/>
  <c r="J52" i="21"/>
  <c r="C53" i="21"/>
  <c r="D53" i="21"/>
  <c r="E53" i="21"/>
  <c r="F53" i="21"/>
  <c r="G53" i="21"/>
  <c r="H53" i="21"/>
  <c r="I53" i="21"/>
  <c r="J53" i="21"/>
  <c r="C54" i="21"/>
  <c r="D54" i="21"/>
  <c r="E54" i="21"/>
  <c r="F54" i="21"/>
  <c r="G54" i="21"/>
  <c r="H54" i="21"/>
  <c r="I54" i="21"/>
  <c r="J54" i="21"/>
  <c r="C55" i="21"/>
  <c r="D55" i="21"/>
  <c r="E55" i="21"/>
  <c r="F55" i="21"/>
  <c r="G55" i="21"/>
  <c r="H55" i="21"/>
  <c r="I55" i="21"/>
  <c r="J55" i="21"/>
  <c r="C56" i="21"/>
  <c r="D56" i="21"/>
  <c r="E56" i="21"/>
  <c r="F56" i="21"/>
  <c r="G56" i="21"/>
  <c r="H56" i="21"/>
  <c r="I56" i="21"/>
  <c r="J56" i="21"/>
  <c r="C57" i="21"/>
  <c r="D57" i="21"/>
  <c r="E57" i="21"/>
  <c r="F57" i="21"/>
  <c r="G57" i="21"/>
  <c r="H57" i="21"/>
  <c r="I57" i="21"/>
  <c r="J57" i="21"/>
  <c r="C58" i="21"/>
  <c r="D58" i="21"/>
  <c r="E58" i="21"/>
  <c r="F58" i="21"/>
  <c r="G58" i="21"/>
  <c r="H58" i="21"/>
  <c r="I58" i="21"/>
  <c r="J58" i="21"/>
  <c r="C59" i="21"/>
  <c r="D59" i="21"/>
  <c r="E59" i="21"/>
  <c r="F59" i="21"/>
  <c r="G59" i="21"/>
  <c r="H59" i="21"/>
  <c r="I59" i="21"/>
  <c r="J59" i="21"/>
  <c r="C60" i="21"/>
  <c r="D60" i="21"/>
  <c r="E60" i="21"/>
  <c r="F60" i="21"/>
  <c r="G60" i="21"/>
  <c r="H60" i="21"/>
  <c r="I60" i="21"/>
  <c r="J60" i="21"/>
  <c r="C68" i="21"/>
  <c r="D68" i="21"/>
  <c r="E68" i="21"/>
  <c r="F68" i="21"/>
  <c r="G68" i="21"/>
  <c r="H68" i="21"/>
  <c r="I68" i="21"/>
  <c r="J68" i="21"/>
  <c r="J6" i="21"/>
  <c r="I6" i="21"/>
  <c r="H6" i="21"/>
  <c r="G6" i="21"/>
  <c r="F6" i="21"/>
  <c r="E6" i="21"/>
  <c r="D6" i="21"/>
  <c r="C6" i="21"/>
  <c r="A67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F7" i="10"/>
  <c r="F8" i="10"/>
  <c r="N26" i="10"/>
  <c r="F26" i="10"/>
  <c r="F28" i="10"/>
  <c r="F30" i="10"/>
  <c r="F31" i="10"/>
  <c r="F32" i="10"/>
  <c r="F34" i="10"/>
  <c r="F35" i="10"/>
  <c r="F36" i="10"/>
  <c r="F38" i="10"/>
  <c r="F40" i="10"/>
  <c r="F41" i="10"/>
  <c r="F43" i="10"/>
  <c r="F45" i="10"/>
  <c r="F48" i="10"/>
  <c r="F50" i="10"/>
  <c r="N51" i="10"/>
  <c r="F51" i="10"/>
  <c r="F53" i="10"/>
  <c r="F57" i="10"/>
  <c r="F64" i="10"/>
  <c r="F65" i="10"/>
  <c r="BF162" i="16" l="1"/>
  <c r="BG162" i="16" s="1"/>
  <c r="BH162" i="16" s="1"/>
  <c r="G127" i="18"/>
  <c r="D127" i="18"/>
  <c r="I127" i="18"/>
  <c r="F127" i="18"/>
  <c r="F89" i="18"/>
  <c r="F91" i="18"/>
  <c r="I89" i="18"/>
  <c r="G71" i="18"/>
  <c r="D71" i="18"/>
  <c r="BJ20" i="16"/>
  <c r="BM20" i="16" s="1"/>
  <c r="BN20" i="16" s="1"/>
  <c r="P19" i="10" s="1"/>
  <c r="BH24" i="16"/>
  <c r="N23" i="10" s="1"/>
  <c r="BH60" i="16"/>
  <c r="BK65" i="16"/>
  <c r="BF72" i="16"/>
  <c r="BG72" i="16" s="1"/>
  <c r="BH72" i="16" s="1"/>
  <c r="G347" i="18"/>
  <c r="D347" i="18"/>
  <c r="G323" i="18"/>
  <c r="D323" i="18"/>
  <c r="G315" i="18"/>
  <c r="D315" i="18"/>
  <c r="G299" i="18"/>
  <c r="D299" i="18"/>
  <c r="G291" i="18"/>
  <c r="D291" i="18"/>
  <c r="G287" i="18"/>
  <c r="D287" i="18"/>
  <c r="I347" i="18"/>
  <c r="G325" i="18"/>
  <c r="D325" i="18"/>
  <c r="G321" i="18"/>
  <c r="D321" i="18"/>
  <c r="I315" i="18"/>
  <c r="F315" i="18"/>
  <c r="G313" i="18"/>
  <c r="D313" i="18"/>
  <c r="G301" i="18"/>
  <c r="D301" i="18"/>
  <c r="I299" i="18"/>
  <c r="F299" i="18"/>
  <c r="I291" i="18"/>
  <c r="F291" i="18"/>
  <c r="G289" i="18"/>
  <c r="D289" i="18"/>
  <c r="I287" i="18"/>
  <c r="F287" i="18"/>
  <c r="G285" i="18"/>
  <c r="D285" i="18"/>
  <c r="BK160" i="16"/>
  <c r="BK163" i="16"/>
  <c r="C69" i="21"/>
  <c r="G111" i="18"/>
  <c r="D111" i="18"/>
  <c r="G79" i="18"/>
  <c r="D79" i="18"/>
  <c r="I111" i="18"/>
  <c r="F111" i="18"/>
  <c r="I79" i="18"/>
  <c r="F79" i="18"/>
  <c r="BJ48" i="16"/>
  <c r="BM48" i="16" s="1"/>
  <c r="BN48" i="16" s="1"/>
  <c r="BL81" i="16"/>
  <c r="BH131" i="16"/>
  <c r="BH147" i="16"/>
  <c r="BK126" i="16"/>
  <c r="BL153" i="16"/>
  <c r="BN143" i="16"/>
  <c r="G193" i="18"/>
  <c r="G169" i="18"/>
  <c r="G161" i="18"/>
  <c r="D161" i="18"/>
  <c r="G171" i="18"/>
  <c r="D171" i="18"/>
  <c r="G167" i="18"/>
  <c r="D167" i="18"/>
  <c r="I161" i="18"/>
  <c r="F161" i="18"/>
  <c r="G77" i="18"/>
  <c r="D77" i="18"/>
  <c r="I77" i="18"/>
  <c r="F77" i="18"/>
  <c r="I63" i="18"/>
  <c r="BK84" i="16"/>
  <c r="BN84" i="16"/>
  <c r="G159" i="18"/>
  <c r="G147" i="18"/>
  <c r="G135" i="18"/>
  <c r="D135" i="18"/>
  <c r="G131" i="18"/>
  <c r="D131" i="18"/>
  <c r="G105" i="18"/>
  <c r="D105" i="18"/>
  <c r="G101" i="18"/>
  <c r="D101" i="18"/>
  <c r="G97" i="18"/>
  <c r="D97" i="18"/>
  <c r="D159" i="18"/>
  <c r="D147" i="18"/>
  <c r="I159" i="18"/>
  <c r="F159" i="18"/>
  <c r="I147" i="18"/>
  <c r="F147" i="18"/>
  <c r="G145" i="18"/>
  <c r="D145" i="18"/>
  <c r="G137" i="18"/>
  <c r="I135" i="18"/>
  <c r="F135" i="18"/>
  <c r="G133" i="18"/>
  <c r="D133" i="18"/>
  <c r="I131" i="18"/>
  <c r="F131" i="18"/>
  <c r="I105" i="18"/>
  <c r="G103" i="18"/>
  <c r="D103" i="18"/>
  <c r="I101" i="18"/>
  <c r="F101" i="18"/>
  <c r="G99" i="18"/>
  <c r="D99" i="18"/>
  <c r="I97" i="18"/>
  <c r="F97" i="18"/>
  <c r="BF66" i="16"/>
  <c r="BF74" i="16"/>
  <c r="BL68" i="16"/>
  <c r="G265" i="18"/>
  <c r="D265" i="18"/>
  <c r="G241" i="18"/>
  <c r="G233" i="18"/>
  <c r="D233" i="18"/>
  <c r="I265" i="18"/>
  <c r="G243" i="18"/>
  <c r="D243" i="18"/>
  <c r="G239" i="18"/>
  <c r="D239" i="18"/>
  <c r="I233" i="18"/>
  <c r="F233" i="18"/>
  <c r="BK121" i="16"/>
  <c r="G107" i="18"/>
  <c r="D107" i="18"/>
  <c r="I107" i="18"/>
  <c r="F107" i="18"/>
  <c r="BK48" i="16"/>
  <c r="F75" i="18"/>
  <c r="I73" i="18"/>
  <c r="F73" i="18"/>
  <c r="G75" i="18"/>
  <c r="D75" i="18"/>
  <c r="G73" i="18"/>
  <c r="D73" i="18"/>
  <c r="F61" i="18"/>
  <c r="G61" i="18"/>
  <c r="D61" i="18"/>
  <c r="BJ36" i="16"/>
  <c r="BF37" i="16"/>
  <c r="BG37" i="16" s="1"/>
  <c r="BH37" i="16" s="1"/>
  <c r="I45" i="18"/>
  <c r="F45" i="18"/>
  <c r="I55" i="18"/>
  <c r="G47" i="18"/>
  <c r="G45" i="18"/>
  <c r="D45" i="18"/>
  <c r="BJ16" i="16"/>
  <c r="BM16" i="16" s="1"/>
  <c r="BN16" i="16" s="1"/>
  <c r="P15" i="10" s="1"/>
  <c r="BI17" i="16"/>
  <c r="BN19" i="16"/>
  <c r="P18" i="10" s="1"/>
  <c r="BK57" i="16"/>
  <c r="BM53" i="16"/>
  <c r="BN53" i="16" s="1"/>
  <c r="G93" i="18"/>
  <c r="D93" i="18"/>
  <c r="G91" i="18"/>
  <c r="D91" i="18"/>
  <c r="I81" i="18"/>
  <c r="F69" i="18"/>
  <c r="I69" i="18"/>
  <c r="G69" i="18"/>
  <c r="D69" i="18"/>
  <c r="I67" i="18"/>
  <c r="F67" i="18"/>
  <c r="G67" i="18"/>
  <c r="D67" i="18"/>
  <c r="BI35" i="16"/>
  <c r="BF35" i="16"/>
  <c r="BG35" i="16" s="1"/>
  <c r="BH35" i="16" s="1"/>
  <c r="I59" i="18"/>
  <c r="F59" i="18"/>
  <c r="G59" i="18"/>
  <c r="D59" i="18"/>
  <c r="F57" i="18"/>
  <c r="I57" i="18"/>
  <c r="G57" i="18"/>
  <c r="D57" i="18"/>
  <c r="F55" i="18"/>
  <c r="BK32" i="16"/>
  <c r="G55" i="18"/>
  <c r="D55" i="18"/>
  <c r="Q25" i="10"/>
  <c r="R25" i="10" s="1"/>
  <c r="S25" i="10" s="1"/>
  <c r="F41" i="18"/>
  <c r="I41" i="18"/>
  <c r="G41" i="18"/>
  <c r="D41" i="18"/>
  <c r="F39" i="18"/>
  <c r="G39" i="18"/>
  <c r="D39" i="18"/>
  <c r="F37" i="18"/>
  <c r="G37" i="18"/>
  <c r="D37" i="18"/>
  <c r="F115" i="18"/>
  <c r="G115" i="18"/>
  <c r="BH56" i="16"/>
  <c r="N55" i="10" s="1"/>
  <c r="BK51" i="16"/>
  <c r="G89" i="18"/>
  <c r="D89" i="18"/>
  <c r="G87" i="18"/>
  <c r="D87" i="18"/>
  <c r="G85" i="18"/>
  <c r="D85" i="18"/>
  <c r="F83" i="18"/>
  <c r="I83" i="18"/>
  <c r="G83" i="18"/>
  <c r="F81" i="18"/>
  <c r="G81" i="18"/>
  <c r="D81" i="18"/>
  <c r="BJ39" i="16"/>
  <c r="I65" i="18"/>
  <c r="F65" i="18"/>
  <c r="G65" i="18"/>
  <c r="D65" i="18"/>
  <c r="F63" i="18"/>
  <c r="BK36" i="16"/>
  <c r="G63" i="18"/>
  <c r="D63" i="18"/>
  <c r="I53" i="18"/>
  <c r="F53" i="18"/>
  <c r="G53" i="18"/>
  <c r="D53" i="18"/>
  <c r="F51" i="18"/>
  <c r="I51" i="18"/>
  <c r="G51" i="18"/>
  <c r="D51" i="18"/>
  <c r="F49" i="18"/>
  <c r="I49" i="18"/>
  <c r="BJ29" i="16"/>
  <c r="BK29" i="16" s="1"/>
  <c r="G49" i="18"/>
  <c r="D49" i="18"/>
  <c r="BH29" i="16"/>
  <c r="D47" i="18"/>
  <c r="I47" i="18"/>
  <c r="F47" i="18"/>
  <c r="BJ28" i="16"/>
  <c r="BK28" i="16" s="1"/>
  <c r="BJ18" i="16"/>
  <c r="B13" i="21"/>
  <c r="F9" i="18"/>
  <c r="I9" i="18"/>
  <c r="G9" i="18"/>
  <c r="D9" i="18"/>
  <c r="BK12" i="16"/>
  <c r="O11" i="10" s="1"/>
  <c r="BF17" i="16"/>
  <c r="BG17" i="16" s="1"/>
  <c r="BH17" i="16" s="1"/>
  <c r="N16" i="10" s="1"/>
  <c r="Q16" i="10" s="1"/>
  <c r="BK19" i="16"/>
  <c r="O18" i="10" s="1"/>
  <c r="BN11" i="16"/>
  <c r="P10" i="10" s="1"/>
  <c r="BN21" i="16"/>
  <c r="P20" i="10" s="1"/>
  <c r="BN12" i="16"/>
  <c r="P11" i="10" s="1"/>
  <c r="BL37" i="16"/>
  <c r="BF102" i="16"/>
  <c r="BK112" i="16"/>
  <c r="BF207" i="16"/>
  <c r="BK100" i="16"/>
  <c r="BH135" i="16"/>
  <c r="BI74" i="16"/>
  <c r="BI115" i="16"/>
  <c r="BL215" i="16"/>
  <c r="BL38" i="16"/>
  <c r="BJ25" i="16"/>
  <c r="BK25" i="16" s="1"/>
  <c r="O24" i="10" s="1"/>
  <c r="BH182" i="16"/>
  <c r="BH159" i="16"/>
  <c r="BF153" i="16"/>
  <c r="B12" i="21"/>
  <c r="BJ194" i="16"/>
  <c r="BK194" i="16" s="1"/>
  <c r="BJ108" i="16"/>
  <c r="BM128" i="16"/>
  <c r="BN128" i="16" s="1"/>
  <c r="BM139" i="16"/>
  <c r="BN139" i="16" s="1"/>
  <c r="BH134" i="16"/>
  <c r="BI219" i="16"/>
  <c r="BJ233" i="16"/>
  <c r="BK233" i="16" s="1"/>
  <c r="BJ42" i="16"/>
  <c r="BK42" i="16" s="1"/>
  <c r="BI34" i="16"/>
  <c r="BK114" i="16"/>
  <c r="BJ43" i="16"/>
  <c r="BK43" i="16" s="1"/>
  <c r="BM125" i="16"/>
  <c r="BN125" i="16" s="1"/>
  <c r="BI10" i="16"/>
  <c r="BJ10" i="16" s="1"/>
  <c r="BN10" i="16" s="1"/>
  <c r="P9" i="10" s="1"/>
  <c r="BI98" i="16"/>
  <c r="BF150" i="16"/>
  <c r="BG150" i="16" s="1"/>
  <c r="BH150" i="16" s="1"/>
  <c r="BI253" i="16"/>
  <c r="BM121" i="16"/>
  <c r="BN121" i="16" s="1"/>
  <c r="BJ37" i="16"/>
  <c r="BK37" i="16" s="1"/>
  <c r="BL150" i="16"/>
  <c r="BF173" i="16"/>
  <c r="BJ122" i="16"/>
  <c r="BL34" i="16"/>
  <c r="BF22" i="16"/>
  <c r="BG22" i="16" s="1"/>
  <c r="BH22" i="16" s="1"/>
  <c r="N21" i="10" s="1"/>
  <c r="Q21" i="10" s="1"/>
  <c r="BJ132" i="16"/>
  <c r="BK132" i="16" s="1"/>
  <c r="BH125" i="16"/>
  <c r="BF169" i="16"/>
  <c r="BJ64" i="16"/>
  <c r="I7" i="18"/>
  <c r="L11" i="18"/>
  <c r="B11" i="21"/>
  <c r="BM207" i="16"/>
  <c r="BN207" i="16" s="1"/>
  <c r="BK207" i="16"/>
  <c r="BK239" i="16"/>
  <c r="BM239" i="16"/>
  <c r="BN239" i="16" s="1"/>
  <c r="BH45" i="16"/>
  <c r="BF25" i="16"/>
  <c r="BH116" i="16"/>
  <c r="BJ144" i="16"/>
  <c r="BM144" i="16" s="1"/>
  <c r="BN144" i="16" s="1"/>
  <c r="BL248" i="16"/>
  <c r="BJ177" i="16"/>
  <c r="BJ256" i="16"/>
  <c r="BM256" i="16" s="1"/>
  <c r="BN256" i="16" s="1"/>
  <c r="BJ96" i="16"/>
  <c r="BJ254" i="16"/>
  <c r="BN14" i="16"/>
  <c r="P13" i="10" s="1"/>
  <c r="BH103" i="16"/>
  <c r="BH90" i="16"/>
  <c r="BL70" i="16"/>
  <c r="BH179" i="16"/>
  <c r="BH237" i="16"/>
  <c r="BH195" i="16"/>
  <c r="BK223" i="16"/>
  <c r="BJ253" i="16"/>
  <c r="BM253" i="16" s="1"/>
  <c r="BN253" i="16" s="1"/>
  <c r="BM87" i="16"/>
  <c r="BN87" i="16" s="1"/>
  <c r="BL190" i="16"/>
  <c r="BJ187" i="16"/>
  <c r="BK187" i="16" s="1"/>
  <c r="BM213" i="16"/>
  <c r="BN213" i="16" s="1"/>
  <c r="BM227" i="16"/>
  <c r="BN227" i="16" s="1"/>
  <c r="G7" i="18"/>
  <c r="K11" i="18"/>
  <c r="BM32" i="16"/>
  <c r="BN32" i="16" s="1"/>
  <c r="BL120" i="16"/>
  <c r="BI71" i="16"/>
  <c r="BJ71" i="16" s="1"/>
  <c r="BJ157" i="16"/>
  <c r="BM157" i="16" s="1"/>
  <c r="BN157" i="16" s="1"/>
  <c r="BJ183" i="16"/>
  <c r="BK183" i="16" s="1"/>
  <c r="BL227" i="16"/>
  <c r="BH196" i="16"/>
  <c r="BL252" i="16"/>
  <c r="BF237" i="16"/>
  <c r="F7" i="18"/>
  <c r="J11" i="18"/>
  <c r="BL155" i="16"/>
  <c r="BM155" i="16" s="1"/>
  <c r="BH169" i="16"/>
  <c r="BI193" i="16"/>
  <c r="BI227" i="16"/>
  <c r="BJ252" i="16"/>
  <c r="BM252" i="16" s="1"/>
  <c r="BN252" i="16" s="1"/>
  <c r="BI111" i="16"/>
  <c r="BL111" i="16"/>
  <c r="BI207" i="16"/>
  <c r="D7" i="18"/>
  <c r="I11" i="18"/>
  <c r="BL13" i="16"/>
  <c r="BJ83" i="16"/>
  <c r="BM83" i="16" s="1"/>
  <c r="BN83" i="16" s="1"/>
  <c r="BM233" i="16"/>
  <c r="BN233" i="16" s="1"/>
  <c r="BH207" i="16"/>
  <c r="G11" i="18"/>
  <c r="BI49" i="16"/>
  <c r="BL80" i="16"/>
  <c r="BJ58" i="16"/>
  <c r="BK58" i="16" s="1"/>
  <c r="BI164" i="16"/>
  <c r="BI248" i="16"/>
  <c r="BI252" i="16"/>
  <c r="BH239" i="16"/>
  <c r="BI190" i="16"/>
  <c r="F11" i="18"/>
  <c r="BI182" i="16"/>
  <c r="BL138" i="16"/>
  <c r="BJ250" i="16"/>
  <c r="BM250" i="16" s="1"/>
  <c r="BN250" i="16" s="1"/>
  <c r="BF15" i="16"/>
  <c r="BG15" i="16" s="1"/>
  <c r="BH15" i="16" s="1"/>
  <c r="N14" i="10" s="1"/>
  <c r="Q14" i="10" s="1"/>
  <c r="BH117" i="16"/>
  <c r="BJ214" i="16"/>
  <c r="BJ211" i="16"/>
  <c r="BJ141" i="16"/>
  <c r="D11" i="18"/>
  <c r="BJ138" i="16"/>
  <c r="BK138" i="16" s="1"/>
  <c r="BH219" i="16"/>
  <c r="B11" i="18"/>
  <c r="BI45" i="16"/>
  <c r="BJ45" i="16" s="1"/>
  <c r="BK45" i="16" s="1"/>
  <c r="BJ209" i="16"/>
  <c r="BK237" i="16"/>
  <c r="BM237" i="16"/>
  <c r="BN237" i="16" s="1"/>
  <c r="BK195" i="16"/>
  <c r="BM195" i="16"/>
  <c r="BN195" i="16" s="1"/>
  <c r="BK131" i="16"/>
  <c r="BM131" i="16"/>
  <c r="BN131" i="16" s="1"/>
  <c r="BM165" i="16"/>
  <c r="BN165" i="16" s="1"/>
  <c r="BK165" i="16"/>
  <c r="BM152" i="16"/>
  <c r="BN152" i="16" s="1"/>
  <c r="BK152" i="16"/>
  <c r="BK235" i="16"/>
  <c r="BM235" i="16"/>
  <c r="BN235" i="16" s="1"/>
  <c r="BM192" i="16"/>
  <c r="BN192" i="16" s="1"/>
  <c r="BK192" i="16"/>
  <c r="BK219" i="16"/>
  <c r="BM219" i="16"/>
  <c r="BN219" i="16" s="1"/>
  <c r="BK196" i="16"/>
  <c r="BM196" i="16"/>
  <c r="BN196" i="16" s="1"/>
  <c r="BK158" i="16"/>
  <c r="BM158" i="16"/>
  <c r="BN158" i="16" s="1"/>
  <c r="BK206" i="16"/>
  <c r="BM206" i="16"/>
  <c r="BN206" i="16" s="1"/>
  <c r="BK167" i="16"/>
  <c r="BM167" i="16"/>
  <c r="BN167" i="16" s="1"/>
  <c r="BK244" i="16"/>
  <c r="BM244" i="16"/>
  <c r="BN244" i="16" s="1"/>
  <c r="BM248" i="16"/>
  <c r="BN248" i="16" s="1"/>
  <c r="BK248" i="16"/>
  <c r="BF136" i="16"/>
  <c r="BH236" i="16"/>
  <c r="BJ236" i="16"/>
  <c r="BJ181" i="16"/>
  <c r="BM135" i="16"/>
  <c r="BN135" i="16" s="1"/>
  <c r="BL173" i="16"/>
  <c r="BJ251" i="16"/>
  <c r="BM251" i="16" s="1"/>
  <c r="BJ243" i="16"/>
  <c r="BJ232" i="16"/>
  <c r="BM232" i="16" s="1"/>
  <c r="BL228" i="16"/>
  <c r="BJ162" i="16"/>
  <c r="BJ130" i="16"/>
  <c r="BJ198" i="16"/>
  <c r="BM133" i="16"/>
  <c r="BN133" i="16" s="1"/>
  <c r="BH206" i="16"/>
  <c r="BI169" i="16"/>
  <c r="BH167" i="16"/>
  <c r="BH173" i="16"/>
  <c r="BK238" i="16"/>
  <c r="BK256" i="16"/>
  <c r="BF177" i="16"/>
  <c r="BH137" i="16"/>
  <c r="BJ137" i="16"/>
  <c r="BL129" i="16"/>
  <c r="BJ129" i="16"/>
  <c r="BL221" i="16"/>
  <c r="BF139" i="16"/>
  <c r="BJ142" i="16"/>
  <c r="BF161" i="16"/>
  <c r="BG161" i="16" s="1"/>
  <c r="BJ161" i="16" s="1"/>
  <c r="BK169" i="16"/>
  <c r="BF167" i="16"/>
  <c r="BF135" i="16"/>
  <c r="BJ193" i="16"/>
  <c r="BK215" i="16"/>
  <c r="BL219" i="16"/>
  <c r="BI223" i="16"/>
  <c r="BK253" i="16"/>
  <c r="BH238" i="16"/>
  <c r="BF148" i="16"/>
  <c r="BG148" i="16" s="1"/>
  <c r="BH148" i="16" s="1"/>
  <c r="BI148" i="16"/>
  <c r="BJ148" i="16" s="1"/>
  <c r="BL148" i="16"/>
  <c r="BF247" i="16"/>
  <c r="BM176" i="16"/>
  <c r="BN176" i="16" s="1"/>
  <c r="BK173" i="16"/>
  <c r="BK218" i="16"/>
  <c r="BM218" i="16"/>
  <c r="BN218" i="16" s="1"/>
  <c r="BJ178" i="16"/>
  <c r="BK208" i="16"/>
  <c r="BM208" i="16"/>
  <c r="BN208" i="16" s="1"/>
  <c r="BL139" i="16"/>
  <c r="BM140" i="16"/>
  <c r="BN140" i="16" s="1"/>
  <c r="BM222" i="16"/>
  <c r="BN222" i="16" s="1"/>
  <c r="BF129" i="16"/>
  <c r="BK145" i="16"/>
  <c r="BM145" i="16"/>
  <c r="BN145" i="16" s="1"/>
  <c r="BM199" i="16"/>
  <c r="BN199" i="16" s="1"/>
  <c r="BM171" i="16"/>
  <c r="BN171" i="16" s="1"/>
  <c r="BK171" i="16"/>
  <c r="BF131" i="16"/>
  <c r="BI131" i="16"/>
  <c r="BJ185" i="16"/>
  <c r="BM185" i="16" s="1"/>
  <c r="BN185" i="16" s="1"/>
  <c r="BJ150" i="16"/>
  <c r="BL177" i="16"/>
  <c r="BI251" i="16"/>
  <c r="BJ234" i="16"/>
  <c r="BM234" i="16" s="1"/>
  <c r="BN234" i="16" s="1"/>
  <c r="BK202" i="16"/>
  <c r="BK212" i="16"/>
  <c r="BM212" i="16"/>
  <c r="BN212" i="16" s="1"/>
  <c r="BM187" i="16"/>
  <c r="BN187" i="16" s="1"/>
  <c r="BI134" i="16"/>
  <c r="BH158" i="16"/>
  <c r="BH241" i="16"/>
  <c r="BJ241" i="16"/>
  <c r="BJ240" i="16"/>
  <c r="BM240" i="16" s="1"/>
  <c r="BN240" i="16" s="1"/>
  <c r="BK151" i="16"/>
  <c r="BM151" i="16"/>
  <c r="BN151" i="16" s="1"/>
  <c r="BK146" i="16"/>
  <c r="BL206" i="16"/>
  <c r="BF206" i="16"/>
  <c r="BL242" i="16"/>
  <c r="BJ154" i="16"/>
  <c r="BF157" i="16"/>
  <c r="BK164" i="16"/>
  <c r="BH249" i="16"/>
  <c r="BJ249" i="16"/>
  <c r="BM249" i="16" s="1"/>
  <c r="BN249" i="16" s="1"/>
  <c r="BJ226" i="16"/>
  <c r="BM226" i="16" s="1"/>
  <c r="BN226" i="16" s="1"/>
  <c r="BK199" i="16"/>
  <c r="BK242" i="16"/>
  <c r="BM242" i="16"/>
  <c r="BN242" i="16" s="1"/>
  <c r="BH218" i="16"/>
  <c r="BM186" i="16"/>
  <c r="BN186" i="16" s="1"/>
  <c r="BK190" i="16"/>
  <c r="BK174" i="16"/>
  <c r="BF215" i="16"/>
  <c r="BJ156" i="16"/>
  <c r="BM156" i="16" s="1"/>
  <c r="BN156" i="16" s="1"/>
  <c r="BL161" i="16"/>
  <c r="BI171" i="16"/>
  <c r="BL179" i="16"/>
  <c r="BM183" i="16"/>
  <c r="BN183" i="16" s="1"/>
  <c r="BI232" i="16"/>
  <c r="BH255" i="16"/>
  <c r="BJ255" i="16"/>
  <c r="BH248" i="16"/>
  <c r="BK252" i="16"/>
  <c r="BM159" i="16"/>
  <c r="BN159" i="16" s="1"/>
  <c r="BK149" i="16"/>
  <c r="BM149" i="16"/>
  <c r="BN149" i="16" s="1"/>
  <c r="BJ170" i="16"/>
  <c r="BM132" i="16"/>
  <c r="BM179" i="16"/>
  <c r="BN179" i="16" s="1"/>
  <c r="BJ231" i="16"/>
  <c r="BM194" i="16"/>
  <c r="BN194" i="16" s="1"/>
  <c r="BJ225" i="16"/>
  <c r="BM224" i="16"/>
  <c r="BN224" i="16" s="1"/>
  <c r="BF232" i="16"/>
  <c r="BJ228" i="16"/>
  <c r="BM228" i="16" s="1"/>
  <c r="BN228" i="16" s="1"/>
  <c r="BF253" i="16"/>
  <c r="BJ204" i="16"/>
  <c r="BJ230" i="16"/>
  <c r="BH230" i="16"/>
  <c r="BM163" i="16"/>
  <c r="BN163" i="16" s="1"/>
  <c r="BJ180" i="16"/>
  <c r="BM180" i="16" s="1"/>
  <c r="BN180" i="16" s="1"/>
  <c r="BM134" i="16"/>
  <c r="BN134" i="16" s="1"/>
  <c r="BK117" i="16"/>
  <c r="BM117" i="16"/>
  <c r="BN117" i="16" s="1"/>
  <c r="BM70" i="16"/>
  <c r="BM116" i="16"/>
  <c r="BN116" i="16" s="1"/>
  <c r="BK116" i="16"/>
  <c r="BK90" i="16"/>
  <c r="BM90" i="16"/>
  <c r="BN90" i="16" s="1"/>
  <c r="BM81" i="16"/>
  <c r="BN81" i="16" s="1"/>
  <c r="BK81" i="16"/>
  <c r="BH77" i="16"/>
  <c r="BJ77" i="16"/>
  <c r="BM77" i="16" s="1"/>
  <c r="BN77" i="16" s="1"/>
  <c r="BK108" i="16"/>
  <c r="BM108" i="16"/>
  <c r="BN108" i="16" s="1"/>
  <c r="BK86" i="16"/>
  <c r="BI127" i="16"/>
  <c r="BJ59" i="16"/>
  <c r="BM59" i="16" s="1"/>
  <c r="BN59" i="16" s="1"/>
  <c r="BJ54" i="16"/>
  <c r="BJ35" i="16"/>
  <c r="BM35" i="16" s="1"/>
  <c r="BN35" i="16" s="1"/>
  <c r="BK95" i="16"/>
  <c r="BM95" i="16"/>
  <c r="BN95" i="16" s="1"/>
  <c r="BJ66" i="16"/>
  <c r="BM78" i="16"/>
  <c r="BN78" i="16" s="1"/>
  <c r="BJ79" i="16"/>
  <c r="BM80" i="16"/>
  <c r="BN80" i="16" s="1"/>
  <c r="BK76" i="16"/>
  <c r="BH76" i="16"/>
  <c r="BM25" i="16"/>
  <c r="BN25" i="16" s="1"/>
  <c r="P24" i="10" s="1"/>
  <c r="BI33" i="16"/>
  <c r="BK56" i="16"/>
  <c r="BM56" i="16"/>
  <c r="BN56" i="16" s="1"/>
  <c r="P55" i="10" s="1"/>
  <c r="BM86" i="16"/>
  <c r="BN86" i="16" s="1"/>
  <c r="BM103" i="16"/>
  <c r="BN103" i="16" s="1"/>
  <c r="BM126" i="16"/>
  <c r="BN126" i="16" s="1"/>
  <c r="BJ75" i="16"/>
  <c r="BM42" i="16"/>
  <c r="BN42" i="16" s="1"/>
  <c r="BF62" i="16"/>
  <c r="BG62" i="16" s="1"/>
  <c r="BH62" i="16" s="1"/>
  <c r="BH61" i="16"/>
  <c r="BJ61" i="16"/>
  <c r="BJ55" i="16"/>
  <c r="BJ97" i="16"/>
  <c r="BM97" i="16" s="1"/>
  <c r="BN97" i="16" s="1"/>
  <c r="BJ124" i="16"/>
  <c r="BJ69" i="16"/>
  <c r="BM69" i="16" s="1"/>
  <c r="BN69" i="16" s="1"/>
  <c r="BF117" i="16"/>
  <c r="BI117" i="16"/>
  <c r="BK72" i="16"/>
  <c r="BM72" i="16"/>
  <c r="BN72" i="16" s="1"/>
  <c r="BM24" i="16"/>
  <c r="BN24" i="16" s="1"/>
  <c r="P23" i="10" s="1"/>
  <c r="BJ105" i="16"/>
  <c r="BM105" i="16" s="1"/>
  <c r="BN105" i="16" s="1"/>
  <c r="BK27" i="16"/>
  <c r="BM27" i="16"/>
  <c r="BN27" i="16" s="1"/>
  <c r="BK60" i="16"/>
  <c r="BM60" i="16"/>
  <c r="BN60" i="16" s="1"/>
  <c r="BJ92" i="16"/>
  <c r="BK68" i="16"/>
  <c r="BM68" i="16"/>
  <c r="BN68" i="16" s="1"/>
  <c r="BH120" i="16"/>
  <c r="BJ120" i="16"/>
  <c r="BL124" i="16"/>
  <c r="BF69" i="16"/>
  <c r="BJ47" i="16"/>
  <c r="BM47" i="16" s="1"/>
  <c r="BN47" i="16" s="1"/>
  <c r="BM88" i="16"/>
  <c r="BN88" i="16" s="1"/>
  <c r="BJ82" i="16"/>
  <c r="BM82" i="16" s="1"/>
  <c r="BN82" i="16" s="1"/>
  <c r="BM100" i="16"/>
  <c r="BN100" i="16" s="1"/>
  <c r="BK102" i="16"/>
  <c r="BJ123" i="16"/>
  <c r="BI69" i="16"/>
  <c r="BM36" i="16"/>
  <c r="BN36" i="16" s="1"/>
  <c r="BM94" i="16"/>
  <c r="BN94" i="16" s="1"/>
  <c r="BI66" i="16"/>
  <c r="BM65" i="16"/>
  <c r="BN65" i="16" s="1"/>
  <c r="BJ34" i="16"/>
  <c r="BM34" i="16" s="1"/>
  <c r="BN34" i="16" s="1"/>
  <c r="P33" i="10" s="1"/>
  <c r="BI97" i="16"/>
  <c r="BJ107" i="16"/>
  <c r="BJ98" i="16"/>
  <c r="BH104" i="16"/>
  <c r="BJ104" i="16"/>
  <c r="BF112" i="16"/>
  <c r="BM63" i="16"/>
  <c r="BN63" i="16" s="1"/>
  <c r="BJ40" i="16"/>
  <c r="BK109" i="16"/>
  <c r="BM109" i="16"/>
  <c r="BN109" i="16" s="1"/>
  <c r="BJ49" i="16"/>
  <c r="BJ93" i="16"/>
  <c r="BM93" i="16" s="1"/>
  <c r="BN93" i="16" s="1"/>
  <c r="BF128" i="16"/>
  <c r="BL128" i="16"/>
  <c r="BM110" i="16"/>
  <c r="BN110" i="16" s="1"/>
  <c r="BK99" i="16"/>
  <c r="BM99" i="16"/>
  <c r="BN99" i="16" s="1"/>
  <c r="BI31" i="16"/>
  <c r="BJ67" i="16"/>
  <c r="BM58" i="16"/>
  <c r="BN58" i="16" s="1"/>
  <c r="BM127" i="16"/>
  <c r="BN127" i="16" s="1"/>
  <c r="BM119" i="16"/>
  <c r="BN119" i="16" s="1"/>
  <c r="BM91" i="16"/>
  <c r="BN91" i="16" s="1"/>
  <c r="BI112" i="16"/>
  <c r="BJ41" i="16"/>
  <c r="BM41" i="16" s="1"/>
  <c r="BN41" i="16" s="1"/>
  <c r="P40" i="10" s="1"/>
  <c r="BF31" i="16"/>
  <c r="BG31" i="16" s="1"/>
  <c r="BH31" i="16" s="1"/>
  <c r="BK50" i="16"/>
  <c r="BH101" i="16"/>
  <c r="BJ101" i="16"/>
  <c r="BJ118" i="16"/>
  <c r="BJ74" i="16"/>
  <c r="BM112" i="16"/>
  <c r="BN112" i="16" s="1"/>
  <c r="BM106" i="16"/>
  <c r="BN106" i="16" s="1"/>
  <c r="BK30" i="16"/>
  <c r="BM30" i="16"/>
  <c r="BN30" i="16" s="1"/>
  <c r="BH63" i="16"/>
  <c r="BL117" i="16"/>
  <c r="BK115" i="16"/>
  <c r="BK14" i="16"/>
  <c r="O13" i="10" s="1"/>
  <c r="BF9" i="16"/>
  <c r="BG9" i="16" s="1"/>
  <c r="BH9" i="16" s="1"/>
  <c r="N8" i="10" s="1"/>
  <c r="Q8" i="10" s="1"/>
  <c r="BJ23" i="16"/>
  <c r="BM23" i="16" s="1"/>
  <c r="BN23" i="16" s="1"/>
  <c r="P22" i="10" s="1"/>
  <c r="BL19" i="16"/>
  <c r="BL18" i="16"/>
  <c r="BI18" i="16"/>
  <c r="BF10" i="16"/>
  <c r="BG10" i="16" s="1"/>
  <c r="BH10" i="16" s="1"/>
  <c r="N9" i="10" s="1"/>
  <c r="Q9" i="10" s="1"/>
  <c r="BF13" i="16"/>
  <c r="BG13" i="16" s="1"/>
  <c r="BH13" i="16" s="1"/>
  <c r="N12" i="10" s="1"/>
  <c r="Q12" i="10" s="1"/>
  <c r="BI22" i="16"/>
  <c r="BJ22" i="16" s="1"/>
  <c r="BF19" i="16"/>
  <c r="BL15" i="16"/>
  <c r="BM8" i="16"/>
  <c r="BN8" i="16" s="1"/>
  <c r="BH23" i="16"/>
  <c r="N22" i="10" s="1"/>
  <c r="Q22" i="10" s="1"/>
  <c r="BI73" i="16"/>
  <c r="BJ73" i="16" s="1"/>
  <c r="BF73" i="16"/>
  <c r="BG73" i="16" s="1"/>
  <c r="BH73" i="16" s="1"/>
  <c r="BL73" i="16"/>
  <c r="BM73" i="16" s="1"/>
  <c r="BN73" i="16" s="1"/>
  <c r="BI46" i="16"/>
  <c r="BK118" i="16"/>
  <c r="BI68" i="16"/>
  <c r="BI80" i="16"/>
  <c r="BI93" i="16"/>
  <c r="BK156" i="16"/>
  <c r="BI124" i="16"/>
  <c r="BL157" i="16"/>
  <c r="BK182" i="16"/>
  <c r="BN182" i="16"/>
  <c r="BF201" i="16"/>
  <c r="BL201" i="16"/>
  <c r="BI201" i="16"/>
  <c r="BF127" i="16"/>
  <c r="BL123" i="16"/>
  <c r="BL193" i="16"/>
  <c r="BK249" i="16"/>
  <c r="BL45" i="16"/>
  <c r="BF46" i="16"/>
  <c r="BG46" i="16" s="1"/>
  <c r="BH46" i="16" s="1"/>
  <c r="BI89" i="16"/>
  <c r="BL85" i="16"/>
  <c r="BM85" i="16" s="1"/>
  <c r="BH105" i="16"/>
  <c r="BI58" i="16"/>
  <c r="BH93" i="16"/>
  <c r="BI140" i="16"/>
  <c r="BF200" i="16"/>
  <c r="BI200" i="16"/>
  <c r="BL200" i="16"/>
  <c r="BF203" i="16"/>
  <c r="BI203" i="16"/>
  <c r="BL203" i="16"/>
  <c r="BL168" i="16"/>
  <c r="BI138" i="16"/>
  <c r="BH180" i="16"/>
  <c r="BK240" i="16"/>
  <c r="BK232" i="16"/>
  <c r="BN232" i="16"/>
  <c r="BL26" i="16"/>
  <c r="BF38" i="16"/>
  <c r="BG38" i="16" s="1"/>
  <c r="BH38" i="16" s="1"/>
  <c r="BH41" i="16"/>
  <c r="BI61" i="16"/>
  <c r="BL61" i="16"/>
  <c r="BI85" i="16"/>
  <c r="BJ85" i="16" s="1"/>
  <c r="BK85" i="16" s="1"/>
  <c r="BF33" i="16"/>
  <c r="BG33" i="16" s="1"/>
  <c r="BH33" i="16" s="1"/>
  <c r="BF58" i="16"/>
  <c r="BF70" i="16"/>
  <c r="BG70" i="16" s="1"/>
  <c r="BJ70" i="16" s="1"/>
  <c r="BK70" i="16" s="1"/>
  <c r="BF71" i="16"/>
  <c r="BG71" i="16" s="1"/>
  <c r="BH71" i="16" s="1"/>
  <c r="BI188" i="16"/>
  <c r="BF188" i="16"/>
  <c r="BF182" i="16"/>
  <c r="BI120" i="16"/>
  <c r="BI168" i="16"/>
  <c r="BL167" i="16"/>
  <c r="BF179" i="16"/>
  <c r="BL164" i="16"/>
  <c r="BI228" i="16"/>
  <c r="BF256" i="16"/>
  <c r="BK144" i="16"/>
  <c r="BL156" i="16"/>
  <c r="BI156" i="16"/>
  <c r="BI102" i="16"/>
  <c r="BF140" i="16"/>
  <c r="BK157" i="16"/>
  <c r="BF115" i="16"/>
  <c r="BI181" i="16"/>
  <c r="BL181" i="16"/>
  <c r="BF181" i="16"/>
  <c r="BI123" i="16"/>
  <c r="BI222" i="16"/>
  <c r="BF243" i="16"/>
  <c r="BI196" i="16"/>
  <c r="BF196" i="16"/>
  <c r="BL256" i="16"/>
  <c r="BK44" i="16"/>
  <c r="BN44" i="16"/>
  <c r="BK11" i="16"/>
  <c r="O10" i="10" s="1"/>
  <c r="BL89" i="16"/>
  <c r="BL86" i="16"/>
  <c r="BH102" i="16"/>
  <c r="BN132" i="16"/>
  <c r="BL158" i="16"/>
  <c r="BI158" i="16"/>
  <c r="BK246" i="16"/>
  <c r="BN246" i="16"/>
  <c r="BI106" i="16"/>
  <c r="BI52" i="16"/>
  <c r="BL52" i="16"/>
  <c r="BF52" i="16"/>
  <c r="BF50" i="16"/>
  <c r="BG50" i="16" s="1"/>
  <c r="BH50" i="16" s="1"/>
  <c r="BK83" i="16"/>
  <c r="BF151" i="16"/>
  <c r="BI151" i="16"/>
  <c r="BI155" i="16"/>
  <c r="BJ155" i="16" s="1"/>
  <c r="BK155" i="16" s="1"/>
  <c r="BL49" i="16"/>
  <c r="BK47" i="16"/>
  <c r="BH86" i="16"/>
  <c r="BL98" i="16"/>
  <c r="BL151" i="16"/>
  <c r="BL142" i="16"/>
  <c r="BI189" i="16"/>
  <c r="BF189" i="16"/>
  <c r="BF222" i="16"/>
  <c r="BF97" i="16"/>
  <c r="BK251" i="16"/>
  <c r="BN251" i="16"/>
  <c r="BL50" i="16"/>
  <c r="BM50" i="16" s="1"/>
  <c r="BN50" i="16" s="1"/>
  <c r="P49" i="10" s="1"/>
  <c r="BF132" i="16"/>
  <c r="BL132" i="16"/>
  <c r="BK161" i="16"/>
  <c r="BH161" i="16"/>
  <c r="BK226" i="16"/>
  <c r="BK21" i="16"/>
  <c r="O20" i="10" s="1"/>
  <c r="BF64" i="16"/>
  <c r="BI64" i="16"/>
  <c r="BL64" i="16"/>
  <c r="BL57" i="16"/>
  <c r="BF57" i="16"/>
  <c r="BI62" i="16"/>
  <c r="BJ62" i="16" s="1"/>
  <c r="BM62" i="16" s="1"/>
  <c r="BN62" i="16" s="1"/>
  <c r="BL170" i="16"/>
  <c r="BI170" i="16"/>
  <c r="BF185" i="16"/>
  <c r="BI185" i="16"/>
  <c r="BF171" i="16"/>
  <c r="BF191" i="16"/>
  <c r="BL191" i="16"/>
  <c r="BI135" i="16"/>
  <c r="BL106" i="16"/>
  <c r="BI183" i="16"/>
  <c r="BF226" i="16"/>
  <c r="BK185" i="16"/>
  <c r="BK234" i="16"/>
  <c r="BI243" i="16"/>
  <c r="BL25" i="16"/>
  <c r="BK77" i="16"/>
  <c r="BI136" i="16"/>
  <c r="BF176" i="16"/>
  <c r="BI176" i="16"/>
  <c r="BF134" i="16"/>
  <c r="BH197" i="16"/>
  <c r="BK197" i="16"/>
  <c r="BF183" i="16"/>
  <c r="BF192" i="16"/>
  <c r="BI192" i="16"/>
  <c r="BK225" i="16"/>
  <c r="BI226" i="16"/>
  <c r="BF26" i="16"/>
  <c r="BK78" i="16"/>
  <c r="BF82" i="16"/>
  <c r="BI82" i="16"/>
  <c r="BI147" i="16"/>
  <c r="BJ147" i="16" s="1"/>
  <c r="BK147" i="16" s="1"/>
  <c r="BL147" i="16"/>
  <c r="BM147" i="16" s="1"/>
  <c r="BF142" i="16"/>
  <c r="BF240" i="16"/>
  <c r="BI240" i="16"/>
  <c r="BL240" i="16"/>
  <c r="BI239" i="16"/>
  <c r="BF239" i="16"/>
  <c r="BK250" i="16"/>
  <c r="BF223" i="16"/>
  <c r="BF251" i="16"/>
  <c r="BI238" i="16"/>
  <c r="BK247" i="16"/>
  <c r="J324" i="18"/>
  <c r="J276" i="18"/>
  <c r="J204" i="18"/>
  <c r="J156" i="18"/>
  <c r="J84" i="18"/>
  <c r="E12" i="18"/>
  <c r="H46" i="18"/>
  <c r="L256" i="18"/>
  <c r="L208" i="18"/>
  <c r="L88" i="18"/>
  <c r="K314" i="18"/>
  <c r="K266" i="18"/>
  <c r="K146" i="18"/>
  <c r="K98" i="18"/>
  <c r="H334" i="18"/>
  <c r="H262" i="18"/>
  <c r="H214" i="18"/>
  <c r="H166" i="18"/>
  <c r="H142" i="18"/>
  <c r="H94" i="18"/>
  <c r="E344" i="18"/>
  <c r="E320" i="18"/>
  <c r="E272" i="18"/>
  <c r="E224" i="18"/>
  <c r="E200" i="18"/>
  <c r="E152" i="18"/>
  <c r="E104" i="18"/>
  <c r="E56" i="18"/>
  <c r="L12" i="18"/>
  <c r="K12" i="18"/>
  <c r="J12" i="18"/>
  <c r="H12" i="18"/>
  <c r="L490" i="18"/>
  <c r="K490" i="18"/>
  <c r="J490" i="18"/>
  <c r="H490" i="18"/>
  <c r="E490" i="18"/>
  <c r="L466" i="18"/>
  <c r="K466" i="18"/>
  <c r="J466" i="18"/>
  <c r="H466" i="18"/>
  <c r="E466" i="18"/>
  <c r="L442" i="18"/>
  <c r="K442" i="18"/>
  <c r="J442" i="18"/>
  <c r="H442" i="18"/>
  <c r="E442" i="18"/>
  <c r="L418" i="18"/>
  <c r="K418" i="18"/>
  <c r="J418" i="18"/>
  <c r="H418" i="18"/>
  <c r="E418" i="18"/>
  <c r="L394" i="18"/>
  <c r="K394" i="18"/>
  <c r="J394" i="18"/>
  <c r="H394" i="18"/>
  <c r="E394" i="18"/>
  <c r="L370" i="18"/>
  <c r="K370" i="18"/>
  <c r="J370" i="18"/>
  <c r="H370" i="18"/>
  <c r="E370" i="18"/>
  <c r="L346" i="18"/>
  <c r="K346" i="18"/>
  <c r="J346" i="18"/>
  <c r="H346" i="18"/>
  <c r="E346" i="18"/>
  <c r="L322" i="18"/>
  <c r="K322" i="18"/>
  <c r="J322" i="18"/>
  <c r="H322" i="18"/>
  <c r="E322" i="18"/>
  <c r="L298" i="18"/>
  <c r="K298" i="18"/>
  <c r="J298" i="18"/>
  <c r="H298" i="18"/>
  <c r="E298" i="18"/>
  <c r="L274" i="18"/>
  <c r="K274" i="18"/>
  <c r="J274" i="18"/>
  <c r="H274" i="18"/>
  <c r="E274" i="18"/>
  <c r="L250" i="18"/>
  <c r="K250" i="18"/>
  <c r="J250" i="18"/>
  <c r="H250" i="18"/>
  <c r="E250" i="18"/>
  <c r="L226" i="18"/>
  <c r="K226" i="18"/>
  <c r="J226" i="18"/>
  <c r="H226" i="18"/>
  <c r="E226" i="18"/>
  <c r="L202" i="18"/>
  <c r="K202" i="18"/>
  <c r="J202" i="18"/>
  <c r="H202" i="18"/>
  <c r="E202" i="18"/>
  <c r="L178" i="18"/>
  <c r="K178" i="18"/>
  <c r="J178" i="18"/>
  <c r="H178" i="18"/>
  <c r="E178" i="18"/>
  <c r="L154" i="18"/>
  <c r="K154" i="18"/>
  <c r="J154" i="18"/>
  <c r="H154" i="18"/>
  <c r="E154" i="18"/>
  <c r="L130" i="18"/>
  <c r="K130" i="18"/>
  <c r="J130" i="18"/>
  <c r="H130" i="18"/>
  <c r="E130" i="18"/>
  <c r="L106" i="18"/>
  <c r="K106" i="18"/>
  <c r="J106" i="18"/>
  <c r="H106" i="18"/>
  <c r="E106" i="18"/>
  <c r="L82" i="18"/>
  <c r="K82" i="18"/>
  <c r="J82" i="18"/>
  <c r="H82" i="18"/>
  <c r="E82" i="18"/>
  <c r="L58" i="18"/>
  <c r="K58" i="18"/>
  <c r="J58" i="18"/>
  <c r="H58" i="18"/>
  <c r="E58" i="18"/>
  <c r="L500" i="18"/>
  <c r="K500" i="18"/>
  <c r="J500" i="18"/>
  <c r="H500" i="18"/>
  <c r="E500" i="18"/>
  <c r="L476" i="18"/>
  <c r="K476" i="18"/>
  <c r="J476" i="18"/>
  <c r="H476" i="18"/>
  <c r="E476" i="18"/>
  <c r="L452" i="18"/>
  <c r="K452" i="18"/>
  <c r="J452" i="18"/>
  <c r="H452" i="18"/>
  <c r="E452" i="18"/>
  <c r="L428" i="18"/>
  <c r="K428" i="18"/>
  <c r="J428" i="18"/>
  <c r="H428" i="18"/>
  <c r="E428" i="18"/>
  <c r="L404" i="18"/>
  <c r="K404" i="18"/>
  <c r="J404" i="18"/>
  <c r="H404" i="18"/>
  <c r="E404" i="18"/>
  <c r="L380" i="18"/>
  <c r="K380" i="18"/>
  <c r="J380" i="18"/>
  <c r="H380" i="18"/>
  <c r="E380" i="18"/>
  <c r="L356" i="18"/>
  <c r="K356" i="18"/>
  <c r="J356" i="18"/>
  <c r="H356" i="18"/>
  <c r="E356" i="18"/>
  <c r="L332" i="18"/>
  <c r="K332" i="18"/>
  <c r="J332" i="18"/>
  <c r="H332" i="18"/>
  <c r="E332" i="18"/>
  <c r="L308" i="18"/>
  <c r="K308" i="18"/>
  <c r="J308" i="18"/>
  <c r="H308" i="18"/>
  <c r="E308" i="18"/>
  <c r="L284" i="18"/>
  <c r="K284" i="18"/>
  <c r="J284" i="18"/>
  <c r="H284" i="18"/>
  <c r="E284" i="18"/>
  <c r="L260" i="18"/>
  <c r="K260" i="18"/>
  <c r="J260" i="18"/>
  <c r="H260" i="18"/>
  <c r="E260" i="18"/>
  <c r="L236" i="18"/>
  <c r="K236" i="18"/>
  <c r="J236" i="18"/>
  <c r="H236" i="18"/>
  <c r="E236" i="18"/>
  <c r="L212" i="18"/>
  <c r="K212" i="18"/>
  <c r="J212" i="18"/>
  <c r="H212" i="18"/>
  <c r="E212" i="18"/>
  <c r="L188" i="18"/>
  <c r="K188" i="18"/>
  <c r="J188" i="18"/>
  <c r="H188" i="18"/>
  <c r="E188" i="18"/>
  <c r="L164" i="18"/>
  <c r="K164" i="18"/>
  <c r="J164" i="18"/>
  <c r="H164" i="18"/>
  <c r="E164" i="18"/>
  <c r="L140" i="18"/>
  <c r="K140" i="18"/>
  <c r="J140" i="18"/>
  <c r="H140" i="18"/>
  <c r="E140" i="18"/>
  <c r="L116" i="18"/>
  <c r="K116" i="18"/>
  <c r="J116" i="18"/>
  <c r="H116" i="18"/>
  <c r="E116" i="18"/>
  <c r="L92" i="18"/>
  <c r="K92" i="18"/>
  <c r="J92" i="18"/>
  <c r="H92" i="18"/>
  <c r="E92" i="18"/>
  <c r="L68" i="18"/>
  <c r="K68" i="18"/>
  <c r="J68" i="18"/>
  <c r="H68" i="18"/>
  <c r="E68" i="18"/>
  <c r="L486" i="18"/>
  <c r="K486" i="18"/>
  <c r="J486" i="18"/>
  <c r="H486" i="18"/>
  <c r="E486" i="18"/>
  <c r="L462" i="18"/>
  <c r="K462" i="18"/>
  <c r="J462" i="18"/>
  <c r="H462" i="18"/>
  <c r="E462" i="18"/>
  <c r="L438" i="18"/>
  <c r="K438" i="18"/>
  <c r="J438" i="18"/>
  <c r="H438" i="18"/>
  <c r="E438" i="18"/>
  <c r="L414" i="18"/>
  <c r="K414" i="18"/>
  <c r="J414" i="18"/>
  <c r="H414" i="18"/>
  <c r="E414" i="18"/>
  <c r="L390" i="18"/>
  <c r="K390" i="18"/>
  <c r="J390" i="18"/>
  <c r="H390" i="18"/>
  <c r="E390" i="18"/>
  <c r="L366" i="18"/>
  <c r="K366" i="18"/>
  <c r="J366" i="18"/>
  <c r="H366" i="18"/>
  <c r="E366" i="18"/>
  <c r="L342" i="18"/>
  <c r="K342" i="18"/>
  <c r="J342" i="18"/>
  <c r="H342" i="18"/>
  <c r="E342" i="18"/>
  <c r="L318" i="18"/>
  <c r="K318" i="18"/>
  <c r="J318" i="18"/>
  <c r="H318" i="18"/>
  <c r="E318" i="18"/>
  <c r="L294" i="18"/>
  <c r="K294" i="18"/>
  <c r="J294" i="18"/>
  <c r="H294" i="18"/>
  <c r="E294" i="18"/>
  <c r="L270" i="18"/>
  <c r="K270" i="18"/>
  <c r="J270" i="18"/>
  <c r="H270" i="18"/>
  <c r="E270" i="18"/>
  <c r="L246" i="18"/>
  <c r="K246" i="18"/>
  <c r="J246" i="18"/>
  <c r="H246" i="18"/>
  <c r="E246" i="18"/>
  <c r="L222" i="18"/>
  <c r="K222" i="18"/>
  <c r="J222" i="18"/>
  <c r="H222" i="18"/>
  <c r="E222" i="18"/>
  <c r="L198" i="18"/>
  <c r="K198" i="18"/>
  <c r="J198" i="18"/>
  <c r="H198" i="18"/>
  <c r="E198" i="18"/>
  <c r="L174" i="18"/>
  <c r="K174" i="18"/>
  <c r="J174" i="18"/>
  <c r="H174" i="18"/>
  <c r="E174" i="18"/>
  <c r="L150" i="18"/>
  <c r="K150" i="18"/>
  <c r="J150" i="18"/>
  <c r="H150" i="18"/>
  <c r="E150" i="18"/>
  <c r="L126" i="18"/>
  <c r="K126" i="18"/>
  <c r="J126" i="18"/>
  <c r="H126" i="18"/>
  <c r="E126" i="18"/>
  <c r="L102" i="18"/>
  <c r="K102" i="18"/>
  <c r="J102" i="18"/>
  <c r="H102" i="18"/>
  <c r="E102" i="18"/>
  <c r="L78" i="18"/>
  <c r="K78" i="18"/>
  <c r="J78" i="18"/>
  <c r="H78" i="18"/>
  <c r="E78" i="18"/>
  <c r="L54" i="18"/>
  <c r="K54" i="18"/>
  <c r="J54" i="18"/>
  <c r="H54" i="18"/>
  <c r="E54" i="18"/>
  <c r="K496" i="18"/>
  <c r="J496" i="18"/>
  <c r="H496" i="18"/>
  <c r="E496" i="18"/>
  <c r="L496" i="18"/>
  <c r="K472" i="18"/>
  <c r="J472" i="18"/>
  <c r="H472" i="18"/>
  <c r="E472" i="18"/>
  <c r="L472" i="18"/>
  <c r="K448" i="18"/>
  <c r="J448" i="18"/>
  <c r="H448" i="18"/>
  <c r="E448" i="18"/>
  <c r="L448" i="18"/>
  <c r="K424" i="18"/>
  <c r="J424" i="18"/>
  <c r="H424" i="18"/>
  <c r="E424" i="18"/>
  <c r="L424" i="18"/>
  <c r="K400" i="18"/>
  <c r="J400" i="18"/>
  <c r="H400" i="18"/>
  <c r="E400" i="18"/>
  <c r="L400" i="18"/>
  <c r="K376" i="18"/>
  <c r="J376" i="18"/>
  <c r="H376" i="18"/>
  <c r="E376" i="18"/>
  <c r="L376" i="18"/>
  <c r="K352" i="18"/>
  <c r="J352" i="18"/>
  <c r="H352" i="18"/>
  <c r="E352" i="18"/>
  <c r="K328" i="18"/>
  <c r="J328" i="18"/>
  <c r="H328" i="18"/>
  <c r="E328" i="18"/>
  <c r="K304" i="18"/>
  <c r="J304" i="18"/>
  <c r="H304" i="18"/>
  <c r="E304" i="18"/>
  <c r="K280" i="18"/>
  <c r="J280" i="18"/>
  <c r="H280" i="18"/>
  <c r="E280" i="18"/>
  <c r="K256" i="18"/>
  <c r="J256" i="18"/>
  <c r="H256" i="18"/>
  <c r="E256" i="18"/>
  <c r="K232" i="18"/>
  <c r="J232" i="18"/>
  <c r="H232" i="18"/>
  <c r="E232" i="18"/>
  <c r="K208" i="18"/>
  <c r="J208" i="18"/>
  <c r="H208" i="18"/>
  <c r="E208" i="18"/>
  <c r="K184" i="18"/>
  <c r="J184" i="18"/>
  <c r="H184" i="18"/>
  <c r="E184" i="18"/>
  <c r="K160" i="18"/>
  <c r="J160" i="18"/>
  <c r="H160" i="18"/>
  <c r="E160" i="18"/>
  <c r="K136" i="18"/>
  <c r="J136" i="18"/>
  <c r="H136" i="18"/>
  <c r="E136" i="18"/>
  <c r="K112" i="18"/>
  <c r="J112" i="18"/>
  <c r="H112" i="18"/>
  <c r="E112" i="18"/>
  <c r="K88" i="18"/>
  <c r="J88" i="18"/>
  <c r="H88" i="18"/>
  <c r="E88" i="18"/>
  <c r="K64" i="18"/>
  <c r="J64" i="18"/>
  <c r="H64" i="18"/>
  <c r="E64" i="18"/>
  <c r="L328" i="18"/>
  <c r="J506" i="18"/>
  <c r="H506" i="18"/>
  <c r="E506" i="18"/>
  <c r="L506" i="18"/>
  <c r="K506" i="18"/>
  <c r="J482" i="18"/>
  <c r="H482" i="18"/>
  <c r="E482" i="18"/>
  <c r="L482" i="18"/>
  <c r="K482" i="18"/>
  <c r="J458" i="18"/>
  <c r="H458" i="18"/>
  <c r="E458" i="18"/>
  <c r="L458" i="18"/>
  <c r="K458" i="18"/>
  <c r="J434" i="18"/>
  <c r="H434" i="18"/>
  <c r="E434" i="18"/>
  <c r="L434" i="18"/>
  <c r="K434" i="18"/>
  <c r="J410" i="18"/>
  <c r="H410" i="18"/>
  <c r="E410" i="18"/>
  <c r="L410" i="18"/>
  <c r="K410" i="18"/>
  <c r="J386" i="18"/>
  <c r="H386" i="18"/>
  <c r="E386" i="18"/>
  <c r="L386" i="18"/>
  <c r="K386" i="18"/>
  <c r="J362" i="18"/>
  <c r="H362" i="18"/>
  <c r="E362" i="18"/>
  <c r="L362" i="18"/>
  <c r="J338" i="18"/>
  <c r="H338" i="18"/>
  <c r="E338" i="18"/>
  <c r="L338" i="18"/>
  <c r="J314" i="18"/>
  <c r="H314" i="18"/>
  <c r="E314" i="18"/>
  <c r="L314" i="18"/>
  <c r="J290" i="18"/>
  <c r="H290" i="18"/>
  <c r="E290" i="18"/>
  <c r="L290" i="18"/>
  <c r="J266" i="18"/>
  <c r="H266" i="18"/>
  <c r="E266" i="18"/>
  <c r="L266" i="18"/>
  <c r="J242" i="18"/>
  <c r="H242" i="18"/>
  <c r="E242" i="18"/>
  <c r="L242" i="18"/>
  <c r="J218" i="18"/>
  <c r="H218" i="18"/>
  <c r="E218" i="18"/>
  <c r="L218" i="18"/>
  <c r="J194" i="18"/>
  <c r="H194" i="18"/>
  <c r="E194" i="18"/>
  <c r="L194" i="18"/>
  <c r="J170" i="18"/>
  <c r="H170" i="18"/>
  <c r="E170" i="18"/>
  <c r="L170" i="18"/>
  <c r="J146" i="18"/>
  <c r="H146" i="18"/>
  <c r="E146" i="18"/>
  <c r="L146" i="18"/>
  <c r="J122" i="18"/>
  <c r="H122" i="18"/>
  <c r="E122" i="18"/>
  <c r="L122" i="18"/>
  <c r="J98" i="18"/>
  <c r="H98" i="18"/>
  <c r="E98" i="18"/>
  <c r="L98" i="18"/>
  <c r="J74" i="18"/>
  <c r="H74" i="18"/>
  <c r="E74" i="18"/>
  <c r="L74" i="18"/>
  <c r="J50" i="18"/>
  <c r="H50" i="18"/>
  <c r="E50" i="18"/>
  <c r="L50" i="18"/>
  <c r="L160" i="18"/>
  <c r="K218" i="18"/>
  <c r="H492" i="18"/>
  <c r="E492" i="18"/>
  <c r="L492" i="18"/>
  <c r="K492" i="18"/>
  <c r="J492" i="18"/>
  <c r="H468" i="18"/>
  <c r="E468" i="18"/>
  <c r="L468" i="18"/>
  <c r="K468" i="18"/>
  <c r="J468" i="18"/>
  <c r="H444" i="18"/>
  <c r="E444" i="18"/>
  <c r="L444" i="18"/>
  <c r="K444" i="18"/>
  <c r="J444" i="18"/>
  <c r="H420" i="18"/>
  <c r="E420" i="18"/>
  <c r="L420" i="18"/>
  <c r="K420" i="18"/>
  <c r="J420" i="18"/>
  <c r="H396" i="18"/>
  <c r="E396" i="18"/>
  <c r="L396" i="18"/>
  <c r="K396" i="18"/>
  <c r="J396" i="18"/>
  <c r="H372" i="18"/>
  <c r="E372" i="18"/>
  <c r="L372" i="18"/>
  <c r="K372" i="18"/>
  <c r="J372" i="18"/>
  <c r="H348" i="18"/>
  <c r="E348" i="18"/>
  <c r="L348" i="18"/>
  <c r="K348" i="18"/>
  <c r="H324" i="18"/>
  <c r="E324" i="18"/>
  <c r="L324" i="18"/>
  <c r="K324" i="18"/>
  <c r="H300" i="18"/>
  <c r="E300" i="18"/>
  <c r="L300" i="18"/>
  <c r="K300" i="18"/>
  <c r="H276" i="18"/>
  <c r="E276" i="18"/>
  <c r="L276" i="18"/>
  <c r="K276" i="18"/>
  <c r="H252" i="18"/>
  <c r="E252" i="18"/>
  <c r="L252" i="18"/>
  <c r="K252" i="18"/>
  <c r="H228" i="18"/>
  <c r="E228" i="18"/>
  <c r="L228" i="18"/>
  <c r="K228" i="18"/>
  <c r="H204" i="18"/>
  <c r="E204" i="18"/>
  <c r="L204" i="18"/>
  <c r="K204" i="18"/>
  <c r="H180" i="18"/>
  <c r="E180" i="18"/>
  <c r="L180" i="18"/>
  <c r="K180" i="18"/>
  <c r="H156" i="18"/>
  <c r="E156" i="18"/>
  <c r="L156" i="18"/>
  <c r="K156" i="18"/>
  <c r="H132" i="18"/>
  <c r="E132" i="18"/>
  <c r="L132" i="18"/>
  <c r="K132" i="18"/>
  <c r="H108" i="18"/>
  <c r="E108" i="18"/>
  <c r="L108" i="18"/>
  <c r="K108" i="18"/>
  <c r="H84" i="18"/>
  <c r="E84" i="18"/>
  <c r="L84" i="18"/>
  <c r="K84" i="18"/>
  <c r="H60" i="18"/>
  <c r="E60" i="18"/>
  <c r="L60" i="18"/>
  <c r="K60" i="18"/>
  <c r="K50" i="18"/>
  <c r="J108" i="18"/>
  <c r="L280" i="18"/>
  <c r="K338" i="18"/>
  <c r="E502" i="18"/>
  <c r="L502" i="18"/>
  <c r="K502" i="18"/>
  <c r="J502" i="18"/>
  <c r="H502" i="18"/>
  <c r="E478" i="18"/>
  <c r="L478" i="18"/>
  <c r="K478" i="18"/>
  <c r="J478" i="18"/>
  <c r="H478" i="18"/>
  <c r="E454" i="18"/>
  <c r="L454" i="18"/>
  <c r="K454" i="18"/>
  <c r="J454" i="18"/>
  <c r="H454" i="18"/>
  <c r="E430" i="18"/>
  <c r="L430" i="18"/>
  <c r="K430" i="18"/>
  <c r="J430" i="18"/>
  <c r="H430" i="18"/>
  <c r="E406" i="18"/>
  <c r="L406" i="18"/>
  <c r="K406" i="18"/>
  <c r="J406" i="18"/>
  <c r="H406" i="18"/>
  <c r="E382" i="18"/>
  <c r="L382" i="18"/>
  <c r="K382" i="18"/>
  <c r="J382" i="18"/>
  <c r="H382" i="18"/>
  <c r="E358" i="18"/>
  <c r="L358" i="18"/>
  <c r="K358" i="18"/>
  <c r="J358" i="18"/>
  <c r="E334" i="18"/>
  <c r="L334" i="18"/>
  <c r="K334" i="18"/>
  <c r="J334" i="18"/>
  <c r="E310" i="18"/>
  <c r="L310" i="18"/>
  <c r="K310" i="18"/>
  <c r="J310" i="18"/>
  <c r="E286" i="18"/>
  <c r="L286" i="18"/>
  <c r="K286" i="18"/>
  <c r="J286" i="18"/>
  <c r="E262" i="18"/>
  <c r="L262" i="18"/>
  <c r="K262" i="18"/>
  <c r="J262" i="18"/>
  <c r="E238" i="18"/>
  <c r="L238" i="18"/>
  <c r="K238" i="18"/>
  <c r="J238" i="18"/>
  <c r="E214" i="18"/>
  <c r="L214" i="18"/>
  <c r="K214" i="18"/>
  <c r="J214" i="18"/>
  <c r="E190" i="18"/>
  <c r="L190" i="18"/>
  <c r="K190" i="18"/>
  <c r="J190" i="18"/>
  <c r="E166" i="18"/>
  <c r="L166" i="18"/>
  <c r="K166" i="18"/>
  <c r="J166" i="18"/>
  <c r="E142" i="18"/>
  <c r="L142" i="18"/>
  <c r="K142" i="18"/>
  <c r="J142" i="18"/>
  <c r="E118" i="18"/>
  <c r="L118" i="18"/>
  <c r="K118" i="18"/>
  <c r="J118" i="18"/>
  <c r="E94" i="18"/>
  <c r="L94" i="18"/>
  <c r="K94" i="18"/>
  <c r="J94" i="18"/>
  <c r="E70" i="18"/>
  <c r="L70" i="18"/>
  <c r="K70" i="18"/>
  <c r="J70" i="18"/>
  <c r="E46" i="18"/>
  <c r="L46" i="18"/>
  <c r="K46" i="18"/>
  <c r="J46" i="18"/>
  <c r="L112" i="18"/>
  <c r="K170" i="18"/>
  <c r="J228" i="18"/>
  <c r="H286" i="18"/>
  <c r="L488" i="18"/>
  <c r="K488" i="18"/>
  <c r="J488" i="18"/>
  <c r="H488" i="18"/>
  <c r="E488" i="18"/>
  <c r="L464" i="18"/>
  <c r="K464" i="18"/>
  <c r="J464" i="18"/>
  <c r="H464" i="18"/>
  <c r="E464" i="18"/>
  <c r="L440" i="18"/>
  <c r="K440" i="18"/>
  <c r="J440" i="18"/>
  <c r="H440" i="18"/>
  <c r="E440" i="18"/>
  <c r="L416" i="18"/>
  <c r="K416" i="18"/>
  <c r="J416" i="18"/>
  <c r="H416" i="18"/>
  <c r="E416" i="18"/>
  <c r="L392" i="18"/>
  <c r="K392" i="18"/>
  <c r="J392" i="18"/>
  <c r="H392" i="18"/>
  <c r="E392" i="18"/>
  <c r="L368" i="18"/>
  <c r="K368" i="18"/>
  <c r="J368" i="18"/>
  <c r="H368" i="18"/>
  <c r="L344" i="18"/>
  <c r="K344" i="18"/>
  <c r="J344" i="18"/>
  <c r="H344" i="18"/>
  <c r="L320" i="18"/>
  <c r="K320" i="18"/>
  <c r="J320" i="18"/>
  <c r="H320" i="18"/>
  <c r="L296" i="18"/>
  <c r="K296" i="18"/>
  <c r="J296" i="18"/>
  <c r="H296" i="18"/>
  <c r="L272" i="18"/>
  <c r="K272" i="18"/>
  <c r="J272" i="18"/>
  <c r="H272" i="18"/>
  <c r="L248" i="18"/>
  <c r="K248" i="18"/>
  <c r="J248" i="18"/>
  <c r="H248" i="18"/>
  <c r="L224" i="18"/>
  <c r="K224" i="18"/>
  <c r="J224" i="18"/>
  <c r="H224" i="18"/>
  <c r="L200" i="18"/>
  <c r="K200" i="18"/>
  <c r="J200" i="18"/>
  <c r="H200" i="18"/>
  <c r="L176" i="18"/>
  <c r="K176" i="18"/>
  <c r="J176" i="18"/>
  <c r="H176" i="18"/>
  <c r="L152" i="18"/>
  <c r="K152" i="18"/>
  <c r="J152" i="18"/>
  <c r="H152" i="18"/>
  <c r="L128" i="18"/>
  <c r="K128" i="18"/>
  <c r="J128" i="18"/>
  <c r="H128" i="18"/>
  <c r="L104" i="18"/>
  <c r="K104" i="18"/>
  <c r="J104" i="18"/>
  <c r="H104" i="18"/>
  <c r="L80" i="18"/>
  <c r="K80" i="18"/>
  <c r="J80" i="18"/>
  <c r="H80" i="18"/>
  <c r="L56" i="18"/>
  <c r="K56" i="18"/>
  <c r="J56" i="18"/>
  <c r="H56" i="18"/>
  <c r="J60" i="18"/>
  <c r="H118" i="18"/>
  <c r="E176" i="18"/>
  <c r="L232" i="18"/>
  <c r="K290" i="18"/>
  <c r="J348" i="18"/>
  <c r="L498" i="18"/>
  <c r="K498" i="18"/>
  <c r="J498" i="18"/>
  <c r="H498" i="18"/>
  <c r="E498" i="18"/>
  <c r="L474" i="18"/>
  <c r="K474" i="18"/>
  <c r="J474" i="18"/>
  <c r="H474" i="18"/>
  <c r="E474" i="18"/>
  <c r="L450" i="18"/>
  <c r="K450" i="18"/>
  <c r="J450" i="18"/>
  <c r="H450" i="18"/>
  <c r="E450" i="18"/>
  <c r="L426" i="18"/>
  <c r="K426" i="18"/>
  <c r="J426" i="18"/>
  <c r="H426" i="18"/>
  <c r="E426" i="18"/>
  <c r="L402" i="18"/>
  <c r="K402" i="18"/>
  <c r="J402" i="18"/>
  <c r="H402" i="18"/>
  <c r="E402" i="18"/>
  <c r="L378" i="18"/>
  <c r="K378" i="18"/>
  <c r="J378" i="18"/>
  <c r="H378" i="18"/>
  <c r="E378" i="18"/>
  <c r="L354" i="18"/>
  <c r="K354" i="18"/>
  <c r="J354" i="18"/>
  <c r="H354" i="18"/>
  <c r="E354" i="18"/>
  <c r="L330" i="18"/>
  <c r="K330" i="18"/>
  <c r="J330" i="18"/>
  <c r="H330" i="18"/>
  <c r="E330" i="18"/>
  <c r="L306" i="18"/>
  <c r="K306" i="18"/>
  <c r="J306" i="18"/>
  <c r="H306" i="18"/>
  <c r="E306" i="18"/>
  <c r="L282" i="18"/>
  <c r="K282" i="18"/>
  <c r="J282" i="18"/>
  <c r="H282" i="18"/>
  <c r="E282" i="18"/>
  <c r="L258" i="18"/>
  <c r="K258" i="18"/>
  <c r="J258" i="18"/>
  <c r="H258" i="18"/>
  <c r="E258" i="18"/>
  <c r="L234" i="18"/>
  <c r="K234" i="18"/>
  <c r="J234" i="18"/>
  <c r="H234" i="18"/>
  <c r="E234" i="18"/>
  <c r="L210" i="18"/>
  <c r="K210" i="18"/>
  <c r="J210" i="18"/>
  <c r="H210" i="18"/>
  <c r="E210" i="18"/>
  <c r="L186" i="18"/>
  <c r="K186" i="18"/>
  <c r="J186" i="18"/>
  <c r="H186" i="18"/>
  <c r="E186" i="18"/>
  <c r="L162" i="18"/>
  <c r="K162" i="18"/>
  <c r="J162" i="18"/>
  <c r="H162" i="18"/>
  <c r="E162" i="18"/>
  <c r="L138" i="18"/>
  <c r="K138" i="18"/>
  <c r="J138" i="18"/>
  <c r="H138" i="18"/>
  <c r="E138" i="18"/>
  <c r="L114" i="18"/>
  <c r="K114" i="18"/>
  <c r="J114" i="18"/>
  <c r="H114" i="18"/>
  <c r="E114" i="18"/>
  <c r="L90" i="18"/>
  <c r="K90" i="18"/>
  <c r="J90" i="18"/>
  <c r="H90" i="18"/>
  <c r="E90" i="18"/>
  <c r="L66" i="18"/>
  <c r="K66" i="18"/>
  <c r="J66" i="18"/>
  <c r="H66" i="18"/>
  <c r="E66" i="18"/>
  <c r="L64" i="18"/>
  <c r="K122" i="18"/>
  <c r="J180" i="18"/>
  <c r="H238" i="18"/>
  <c r="E296" i="18"/>
  <c r="L352" i="18"/>
  <c r="L484" i="18"/>
  <c r="K484" i="18"/>
  <c r="J484" i="18"/>
  <c r="H484" i="18"/>
  <c r="E484" i="18"/>
  <c r="L460" i="18"/>
  <c r="K460" i="18"/>
  <c r="J460" i="18"/>
  <c r="H460" i="18"/>
  <c r="E460" i="18"/>
  <c r="L436" i="18"/>
  <c r="K436" i="18"/>
  <c r="J436" i="18"/>
  <c r="H436" i="18"/>
  <c r="E436" i="18"/>
  <c r="L412" i="18"/>
  <c r="K412" i="18"/>
  <c r="J412" i="18"/>
  <c r="H412" i="18"/>
  <c r="E412" i="18"/>
  <c r="L388" i="18"/>
  <c r="K388" i="18"/>
  <c r="J388" i="18"/>
  <c r="H388" i="18"/>
  <c r="E388" i="18"/>
  <c r="L364" i="18"/>
  <c r="K364" i="18"/>
  <c r="J364" i="18"/>
  <c r="H364" i="18"/>
  <c r="E364" i="18"/>
  <c r="L340" i="18"/>
  <c r="K340" i="18"/>
  <c r="J340" i="18"/>
  <c r="H340" i="18"/>
  <c r="E340" i="18"/>
  <c r="L316" i="18"/>
  <c r="K316" i="18"/>
  <c r="J316" i="18"/>
  <c r="H316" i="18"/>
  <c r="E316" i="18"/>
  <c r="L292" i="18"/>
  <c r="K292" i="18"/>
  <c r="J292" i="18"/>
  <c r="H292" i="18"/>
  <c r="E292" i="18"/>
  <c r="L268" i="18"/>
  <c r="K268" i="18"/>
  <c r="J268" i="18"/>
  <c r="H268" i="18"/>
  <c r="E268" i="18"/>
  <c r="L244" i="18"/>
  <c r="K244" i="18"/>
  <c r="J244" i="18"/>
  <c r="H244" i="18"/>
  <c r="E244" i="18"/>
  <c r="L220" i="18"/>
  <c r="K220" i="18"/>
  <c r="J220" i="18"/>
  <c r="H220" i="18"/>
  <c r="E220" i="18"/>
  <c r="L196" i="18"/>
  <c r="K196" i="18"/>
  <c r="J196" i="18"/>
  <c r="H196" i="18"/>
  <c r="E196" i="18"/>
  <c r="L172" i="18"/>
  <c r="K172" i="18"/>
  <c r="J172" i="18"/>
  <c r="H172" i="18"/>
  <c r="E172" i="18"/>
  <c r="L148" i="18"/>
  <c r="K148" i="18"/>
  <c r="J148" i="18"/>
  <c r="H148" i="18"/>
  <c r="E148" i="18"/>
  <c r="L124" i="18"/>
  <c r="K124" i="18"/>
  <c r="J124" i="18"/>
  <c r="H124" i="18"/>
  <c r="E124" i="18"/>
  <c r="L100" i="18"/>
  <c r="K100" i="18"/>
  <c r="J100" i="18"/>
  <c r="H100" i="18"/>
  <c r="E100" i="18"/>
  <c r="L76" i="18"/>
  <c r="K76" i="18"/>
  <c r="J76" i="18"/>
  <c r="H76" i="18"/>
  <c r="E76" i="18"/>
  <c r="L52" i="18"/>
  <c r="K52" i="18"/>
  <c r="J52" i="18"/>
  <c r="H52" i="18"/>
  <c r="E52" i="18"/>
  <c r="H70" i="18"/>
  <c r="E128" i="18"/>
  <c r="L184" i="18"/>
  <c r="K242" i="18"/>
  <c r="J300" i="18"/>
  <c r="H358" i="18"/>
  <c r="L494" i="18"/>
  <c r="K494" i="18"/>
  <c r="J494" i="18"/>
  <c r="H494" i="18"/>
  <c r="E494" i="18"/>
  <c r="L470" i="18"/>
  <c r="K470" i="18"/>
  <c r="J470" i="18"/>
  <c r="H470" i="18"/>
  <c r="E470" i="18"/>
  <c r="L446" i="18"/>
  <c r="K446" i="18"/>
  <c r="J446" i="18"/>
  <c r="H446" i="18"/>
  <c r="E446" i="18"/>
  <c r="L422" i="18"/>
  <c r="K422" i="18"/>
  <c r="J422" i="18"/>
  <c r="H422" i="18"/>
  <c r="E422" i="18"/>
  <c r="L398" i="18"/>
  <c r="K398" i="18"/>
  <c r="J398" i="18"/>
  <c r="H398" i="18"/>
  <c r="E398" i="18"/>
  <c r="L374" i="18"/>
  <c r="K374" i="18"/>
  <c r="J374" i="18"/>
  <c r="H374" i="18"/>
  <c r="E374" i="18"/>
  <c r="L350" i="18"/>
  <c r="K350" i="18"/>
  <c r="J350" i="18"/>
  <c r="H350" i="18"/>
  <c r="E350" i="18"/>
  <c r="L326" i="18"/>
  <c r="K326" i="18"/>
  <c r="J326" i="18"/>
  <c r="H326" i="18"/>
  <c r="E326" i="18"/>
  <c r="L302" i="18"/>
  <c r="K302" i="18"/>
  <c r="J302" i="18"/>
  <c r="H302" i="18"/>
  <c r="E302" i="18"/>
  <c r="L278" i="18"/>
  <c r="K278" i="18"/>
  <c r="J278" i="18"/>
  <c r="H278" i="18"/>
  <c r="E278" i="18"/>
  <c r="L254" i="18"/>
  <c r="K254" i="18"/>
  <c r="J254" i="18"/>
  <c r="H254" i="18"/>
  <c r="E254" i="18"/>
  <c r="L230" i="18"/>
  <c r="K230" i="18"/>
  <c r="J230" i="18"/>
  <c r="H230" i="18"/>
  <c r="E230" i="18"/>
  <c r="L206" i="18"/>
  <c r="K206" i="18"/>
  <c r="J206" i="18"/>
  <c r="H206" i="18"/>
  <c r="E206" i="18"/>
  <c r="L182" i="18"/>
  <c r="K182" i="18"/>
  <c r="J182" i="18"/>
  <c r="H182" i="18"/>
  <c r="E182" i="18"/>
  <c r="L158" i="18"/>
  <c r="K158" i="18"/>
  <c r="J158" i="18"/>
  <c r="H158" i="18"/>
  <c r="E158" i="18"/>
  <c r="L134" i="18"/>
  <c r="K134" i="18"/>
  <c r="J134" i="18"/>
  <c r="H134" i="18"/>
  <c r="E134" i="18"/>
  <c r="L110" i="18"/>
  <c r="K110" i="18"/>
  <c r="J110" i="18"/>
  <c r="H110" i="18"/>
  <c r="E110" i="18"/>
  <c r="L86" i="18"/>
  <c r="K86" i="18"/>
  <c r="J86" i="18"/>
  <c r="H86" i="18"/>
  <c r="E86" i="18"/>
  <c r="L62" i="18"/>
  <c r="K62" i="18"/>
  <c r="J62" i="18"/>
  <c r="H62" i="18"/>
  <c r="E62" i="18"/>
  <c r="K74" i="18"/>
  <c r="J132" i="18"/>
  <c r="H190" i="18"/>
  <c r="E248" i="18"/>
  <c r="L304" i="18"/>
  <c r="K362" i="18"/>
  <c r="L504" i="18"/>
  <c r="K504" i="18"/>
  <c r="J504" i="18"/>
  <c r="H504" i="18"/>
  <c r="E504" i="18"/>
  <c r="L480" i="18"/>
  <c r="K480" i="18"/>
  <c r="J480" i="18"/>
  <c r="H480" i="18"/>
  <c r="E480" i="18"/>
  <c r="L456" i="18"/>
  <c r="K456" i="18"/>
  <c r="J456" i="18"/>
  <c r="H456" i="18"/>
  <c r="E456" i="18"/>
  <c r="L432" i="18"/>
  <c r="K432" i="18"/>
  <c r="J432" i="18"/>
  <c r="H432" i="18"/>
  <c r="E432" i="18"/>
  <c r="L408" i="18"/>
  <c r="K408" i="18"/>
  <c r="J408" i="18"/>
  <c r="H408" i="18"/>
  <c r="E408" i="18"/>
  <c r="L384" i="18"/>
  <c r="K384" i="18"/>
  <c r="J384" i="18"/>
  <c r="H384" i="18"/>
  <c r="E384" i="18"/>
  <c r="L360" i="18"/>
  <c r="K360" i="18"/>
  <c r="J360" i="18"/>
  <c r="H360" i="18"/>
  <c r="E360" i="18"/>
  <c r="L336" i="18"/>
  <c r="K336" i="18"/>
  <c r="J336" i="18"/>
  <c r="H336" i="18"/>
  <c r="E336" i="18"/>
  <c r="L312" i="18"/>
  <c r="K312" i="18"/>
  <c r="J312" i="18"/>
  <c r="H312" i="18"/>
  <c r="E312" i="18"/>
  <c r="L288" i="18"/>
  <c r="K288" i="18"/>
  <c r="J288" i="18"/>
  <c r="H288" i="18"/>
  <c r="E288" i="18"/>
  <c r="L264" i="18"/>
  <c r="K264" i="18"/>
  <c r="J264" i="18"/>
  <c r="H264" i="18"/>
  <c r="E264" i="18"/>
  <c r="L240" i="18"/>
  <c r="K240" i="18"/>
  <c r="J240" i="18"/>
  <c r="H240" i="18"/>
  <c r="E240" i="18"/>
  <c r="L216" i="18"/>
  <c r="K216" i="18"/>
  <c r="J216" i="18"/>
  <c r="H216" i="18"/>
  <c r="E216" i="18"/>
  <c r="L192" i="18"/>
  <c r="K192" i="18"/>
  <c r="J192" i="18"/>
  <c r="H192" i="18"/>
  <c r="E192" i="18"/>
  <c r="L168" i="18"/>
  <c r="K168" i="18"/>
  <c r="J168" i="18"/>
  <c r="H168" i="18"/>
  <c r="E168" i="18"/>
  <c r="L144" i="18"/>
  <c r="K144" i="18"/>
  <c r="J144" i="18"/>
  <c r="H144" i="18"/>
  <c r="E144" i="18"/>
  <c r="L120" i="18"/>
  <c r="K120" i="18"/>
  <c r="J120" i="18"/>
  <c r="H120" i="18"/>
  <c r="E120" i="18"/>
  <c r="L96" i="18"/>
  <c r="K96" i="18"/>
  <c r="J96" i="18"/>
  <c r="H96" i="18"/>
  <c r="E96" i="18"/>
  <c r="L72" i="18"/>
  <c r="K72" i="18"/>
  <c r="J72" i="18"/>
  <c r="H72" i="18"/>
  <c r="E72" i="18"/>
  <c r="L48" i="18"/>
  <c r="K48" i="18"/>
  <c r="J48" i="18"/>
  <c r="H48" i="18"/>
  <c r="E48" i="18"/>
  <c r="E80" i="18"/>
  <c r="L136" i="18"/>
  <c r="K194" i="18"/>
  <c r="J252" i="18"/>
  <c r="H310" i="18"/>
  <c r="E368" i="18"/>
  <c r="Q10" i="10"/>
  <c r="Q24" i="10"/>
  <c r="R24" i="10" s="1"/>
  <c r="S24" i="10" s="1"/>
  <c r="Q23" i="10"/>
  <c r="R23" i="10" s="1"/>
  <c r="Q11" i="10"/>
  <c r="Q18" i="10"/>
  <c r="Q19" i="10"/>
  <c r="Q17" i="10"/>
  <c r="Q20" i="10"/>
  <c r="R20" i="10" s="1"/>
  <c r="S20" i="10" s="1"/>
  <c r="Q15" i="10"/>
  <c r="Q13" i="10"/>
  <c r="K289" i="18"/>
  <c r="L331" i="18"/>
  <c r="D25" i="18"/>
  <c r="L333" i="18"/>
  <c r="J111" i="18"/>
  <c r="K97" i="18"/>
  <c r="B353" i="18"/>
  <c r="C457" i="18"/>
  <c r="J323" i="18"/>
  <c r="J257" i="18"/>
  <c r="L227" i="18"/>
  <c r="J321" i="18"/>
  <c r="E11" i="18"/>
  <c r="J337" i="18"/>
  <c r="L219" i="18"/>
  <c r="J135" i="18"/>
  <c r="J315" i="18"/>
  <c r="L195" i="18"/>
  <c r="J269" i="18"/>
  <c r="J107" i="18"/>
  <c r="H11" i="18"/>
  <c r="C493" i="18"/>
  <c r="L309" i="18"/>
  <c r="L295" i="18"/>
  <c r="J259" i="18"/>
  <c r="B135" i="18"/>
  <c r="B397" i="18"/>
  <c r="L267" i="18"/>
  <c r="C175" i="18"/>
  <c r="B147" i="18"/>
  <c r="E295" i="18"/>
  <c r="L407" i="18"/>
  <c r="L191" i="18"/>
  <c r="K407" i="18"/>
  <c r="L499" i="18"/>
  <c r="J407" i="18"/>
  <c r="B377" i="18"/>
  <c r="J349" i="18"/>
  <c r="L297" i="18"/>
  <c r="B295" i="18"/>
  <c r="J267" i="18"/>
  <c r="K227" i="18"/>
  <c r="B121" i="18"/>
  <c r="D21" i="18"/>
  <c r="C155" i="18"/>
  <c r="L361" i="18"/>
  <c r="L97" i="18"/>
  <c r="J361" i="18"/>
  <c r="E263" i="18"/>
  <c r="L493" i="18"/>
  <c r="C481" i="18"/>
  <c r="C403" i="18"/>
  <c r="B259" i="18"/>
  <c r="E181" i="18"/>
  <c r="J131" i="18"/>
  <c r="B111" i="18"/>
  <c r="D15" i="18"/>
  <c r="C407" i="18"/>
  <c r="L377" i="18"/>
  <c r="K325" i="18"/>
  <c r="L321" i="18"/>
  <c r="B279" i="18"/>
  <c r="K233" i="18"/>
  <c r="K121" i="18"/>
  <c r="J91" i="18"/>
  <c r="K321" i="18"/>
  <c r="E5" i="18"/>
  <c r="H169" i="18"/>
  <c r="K169" i="18"/>
  <c r="C157" i="18"/>
  <c r="B157" i="18"/>
  <c r="L157" i="18"/>
  <c r="H83" i="18"/>
  <c r="J83" i="18"/>
  <c r="E225" i="18"/>
  <c r="K225" i="18"/>
  <c r="L225" i="18"/>
  <c r="H125" i="18"/>
  <c r="C125" i="18"/>
  <c r="C483" i="18"/>
  <c r="B341" i="18"/>
  <c r="B329" i="18"/>
  <c r="K295" i="18"/>
  <c r="E293" i="18"/>
  <c r="E273" i="18"/>
  <c r="B223" i="18"/>
  <c r="E187" i="18"/>
  <c r="C451" i="18"/>
  <c r="E289" i="18"/>
  <c r="C473" i="18"/>
  <c r="C459" i="18"/>
  <c r="K393" i="18"/>
  <c r="B391" i="18"/>
  <c r="L283" i="18"/>
  <c r="L271" i="18"/>
  <c r="K159" i="18"/>
  <c r="L135" i="18"/>
  <c r="J99" i="18"/>
  <c r="B361" i="18"/>
  <c r="K283" i="18"/>
  <c r="K197" i="18"/>
  <c r="J159" i="18"/>
  <c r="K135" i="18"/>
  <c r="D29" i="18"/>
  <c r="K245" i="18"/>
  <c r="E189" i="18"/>
  <c r="L147" i="18"/>
  <c r="J85" i="18"/>
  <c r="L345" i="18"/>
  <c r="L317" i="18"/>
  <c r="L313" i="18"/>
  <c r="L305" i="18"/>
  <c r="E283" i="18"/>
  <c r="K391" i="18"/>
  <c r="L383" i="18"/>
  <c r="K313" i="18"/>
  <c r="C159" i="18"/>
  <c r="J387" i="18"/>
  <c r="K361" i="18"/>
  <c r="J313" i="18"/>
  <c r="H5" i="18"/>
  <c r="H449" i="18"/>
  <c r="C449" i="18"/>
  <c r="H251" i="18"/>
  <c r="J251" i="18"/>
  <c r="K251" i="18"/>
  <c r="L251" i="18"/>
  <c r="H453" i="18"/>
  <c r="C453" i="18"/>
  <c r="E389" i="18"/>
  <c r="H389" i="18"/>
  <c r="B389" i="18"/>
  <c r="J389" i="18"/>
  <c r="K389" i="18"/>
  <c r="L389" i="18"/>
  <c r="E139" i="18"/>
  <c r="H139" i="18"/>
  <c r="J139" i="18"/>
  <c r="K139" i="18"/>
  <c r="L139" i="18"/>
  <c r="H475" i="18"/>
  <c r="C475" i="18"/>
  <c r="B359" i="18"/>
  <c r="H359" i="18"/>
  <c r="J359" i="18"/>
  <c r="E123" i="18"/>
  <c r="H123" i="18"/>
  <c r="B123" i="18"/>
  <c r="C123" i="18"/>
  <c r="J123" i="18"/>
  <c r="K123" i="18"/>
  <c r="L123" i="18"/>
  <c r="B213" i="18"/>
  <c r="H213" i="18"/>
  <c r="E213" i="18"/>
  <c r="K213" i="18"/>
  <c r="L213" i="18"/>
  <c r="H165" i="18"/>
  <c r="L165" i="18"/>
  <c r="C265" i="18"/>
  <c r="H265" i="18"/>
  <c r="B265" i="18"/>
  <c r="E265" i="18"/>
  <c r="K265" i="18"/>
  <c r="E117" i="18"/>
  <c r="H117" i="18"/>
  <c r="L117" i="18"/>
  <c r="E105" i="18"/>
  <c r="H105" i="18"/>
  <c r="B105" i="18"/>
  <c r="J105" i="18"/>
  <c r="L105" i="18"/>
  <c r="H149" i="18"/>
  <c r="C149" i="18"/>
  <c r="L149" i="18"/>
  <c r="H221" i="18"/>
  <c r="E221" i="18"/>
  <c r="K221" i="18"/>
  <c r="H33" i="18"/>
  <c r="D33" i="18"/>
  <c r="C479" i="18"/>
  <c r="H479" i="18"/>
  <c r="C409" i="18"/>
  <c r="C405" i="18"/>
  <c r="H405" i="18"/>
  <c r="B403" i="18"/>
  <c r="K383" i="18"/>
  <c r="E373" i="18"/>
  <c r="H373" i="18"/>
  <c r="B369" i="18"/>
  <c r="H369" i="18"/>
  <c r="B355" i="18"/>
  <c r="H355" i="18"/>
  <c r="K331" i="18"/>
  <c r="K305" i="18"/>
  <c r="K297" i="18"/>
  <c r="C291" i="18"/>
  <c r="H291" i="18"/>
  <c r="C273" i="18"/>
  <c r="H273" i="18"/>
  <c r="K271" i="18"/>
  <c r="B211" i="18"/>
  <c r="B189" i="18"/>
  <c r="E171" i="18"/>
  <c r="H171" i="18"/>
  <c r="J169" i="18"/>
  <c r="E153" i="18"/>
  <c r="H153" i="18"/>
  <c r="E133" i="18"/>
  <c r="H133" i="18"/>
  <c r="E435" i="18"/>
  <c r="H435" i="18"/>
  <c r="E431" i="18"/>
  <c r="H431" i="18"/>
  <c r="E427" i="18"/>
  <c r="H427" i="18"/>
  <c r="E423" i="18"/>
  <c r="H423" i="18"/>
  <c r="E419" i="18"/>
  <c r="H419" i="18"/>
  <c r="E415" i="18"/>
  <c r="H415" i="18"/>
  <c r="E411" i="18"/>
  <c r="H411" i="18"/>
  <c r="E401" i="18"/>
  <c r="H401" i="18"/>
  <c r="K395" i="18"/>
  <c r="E391" i="18"/>
  <c r="H391" i="18"/>
  <c r="J383" i="18"/>
  <c r="L373" i="18"/>
  <c r="L369" i="18"/>
  <c r="L355" i="18"/>
  <c r="L337" i="18"/>
  <c r="B325" i="18"/>
  <c r="J305" i="18"/>
  <c r="J297" i="18"/>
  <c r="L291" i="18"/>
  <c r="B281" i="18"/>
  <c r="H281" i="18"/>
  <c r="L277" i="18"/>
  <c r="L273" i="18"/>
  <c r="J271" i="18"/>
  <c r="B261" i="18"/>
  <c r="H261" i="18"/>
  <c r="B205" i="18"/>
  <c r="H205" i="18"/>
  <c r="B201" i="18"/>
  <c r="H201" i="18"/>
  <c r="B183" i="18"/>
  <c r="H183" i="18"/>
  <c r="L171" i="18"/>
  <c r="E161" i="18"/>
  <c r="H161" i="18"/>
  <c r="L133" i="18"/>
  <c r="E113" i="18"/>
  <c r="H113" i="18"/>
  <c r="C109" i="18"/>
  <c r="K101" i="18"/>
  <c r="C505" i="18"/>
  <c r="C497" i="18"/>
  <c r="C467" i="18"/>
  <c r="E407" i="18"/>
  <c r="H407" i="18"/>
  <c r="L401" i="18"/>
  <c r="L391" i="18"/>
  <c r="J373" i="18"/>
  <c r="J369" i="18"/>
  <c r="K355" i="18"/>
  <c r="K337" i="18"/>
  <c r="J291" i="18"/>
  <c r="K277" i="18"/>
  <c r="K273" i="18"/>
  <c r="L261" i="18"/>
  <c r="E245" i="18"/>
  <c r="E233" i="18"/>
  <c r="K209" i="18"/>
  <c r="K205" i="18"/>
  <c r="L201" i="18"/>
  <c r="B199" i="18"/>
  <c r="L187" i="18"/>
  <c r="K171" i="18"/>
  <c r="K161" i="18"/>
  <c r="E135" i="18"/>
  <c r="H135" i="18"/>
  <c r="K133" i="18"/>
  <c r="K113" i="18"/>
  <c r="J101" i="18"/>
  <c r="D31" i="18"/>
  <c r="D17" i="18"/>
  <c r="C495" i="18"/>
  <c r="H495" i="18"/>
  <c r="C465" i="18"/>
  <c r="H465" i="18"/>
  <c r="E385" i="18"/>
  <c r="H385" i="18"/>
  <c r="J355" i="18"/>
  <c r="B349" i="18"/>
  <c r="B333" i="18"/>
  <c r="H333" i="18"/>
  <c r="C283" i="18"/>
  <c r="H283" i="18"/>
  <c r="C267" i="18"/>
  <c r="H267" i="18"/>
  <c r="E107" i="18"/>
  <c r="H107" i="18"/>
  <c r="C469" i="18"/>
  <c r="H469" i="18"/>
  <c r="E375" i="18"/>
  <c r="H375" i="18"/>
  <c r="B347" i="18"/>
  <c r="H347" i="18"/>
  <c r="B231" i="18"/>
  <c r="H231" i="18"/>
  <c r="B193" i="18"/>
  <c r="H193" i="18"/>
  <c r="E155" i="18"/>
  <c r="H155" i="18"/>
  <c r="E145" i="18"/>
  <c r="H145" i="18"/>
  <c r="C131" i="18"/>
  <c r="L397" i="18"/>
  <c r="K375" i="18"/>
  <c r="B357" i="18"/>
  <c r="H357" i="18"/>
  <c r="J347" i="18"/>
  <c r="B343" i="18"/>
  <c r="H343" i="18"/>
  <c r="J307" i="18"/>
  <c r="J299" i="18"/>
  <c r="E297" i="18"/>
  <c r="E271" i="18"/>
  <c r="B215" i="18"/>
  <c r="H215" i="18"/>
  <c r="K193" i="18"/>
  <c r="B169" i="18"/>
  <c r="E163" i="18"/>
  <c r="H163" i="18"/>
  <c r="J155" i="18"/>
  <c r="K145" i="18"/>
  <c r="E141" i="18"/>
  <c r="H141" i="18"/>
  <c r="E115" i="18"/>
  <c r="H115" i="18"/>
  <c r="E109" i="18"/>
  <c r="H109" i="18"/>
  <c r="J93" i="18"/>
  <c r="J89" i="18"/>
  <c r="C455" i="18"/>
  <c r="H455" i="18"/>
  <c r="L403" i="18"/>
  <c r="J397" i="18"/>
  <c r="C383" i="18"/>
  <c r="E377" i="18"/>
  <c r="H377" i="18"/>
  <c r="J375" i="18"/>
  <c r="L357" i="18"/>
  <c r="L343" i="18"/>
  <c r="L325" i="18"/>
  <c r="J283" i="18"/>
  <c r="K257" i="18"/>
  <c r="K253" i="18"/>
  <c r="K215" i="18"/>
  <c r="E209" i="18"/>
  <c r="L189" i="18"/>
  <c r="B177" i="18"/>
  <c r="H177" i="18"/>
  <c r="B173" i="18"/>
  <c r="H173" i="18"/>
  <c r="L163" i="18"/>
  <c r="E157" i="18"/>
  <c r="H157" i="18"/>
  <c r="E147" i="18"/>
  <c r="H147" i="18"/>
  <c r="J145" i="18"/>
  <c r="L141" i="18"/>
  <c r="E129" i="18"/>
  <c r="H129" i="18"/>
  <c r="J119" i="18"/>
  <c r="L115" i="18"/>
  <c r="L109" i="18"/>
  <c r="J97" i="18"/>
  <c r="D13" i="18"/>
  <c r="H477" i="18"/>
  <c r="E437" i="18"/>
  <c r="H437" i="18"/>
  <c r="E433" i="18"/>
  <c r="H433" i="18"/>
  <c r="E429" i="18"/>
  <c r="H429" i="18"/>
  <c r="E425" i="18"/>
  <c r="H425" i="18"/>
  <c r="E421" i="18"/>
  <c r="H421" i="18"/>
  <c r="E417" i="18"/>
  <c r="H417" i="18"/>
  <c r="E413" i="18"/>
  <c r="H413" i="18"/>
  <c r="E409" i="18"/>
  <c r="H409" i="18"/>
  <c r="B367" i="18"/>
  <c r="H367" i="18"/>
  <c r="C259" i="18"/>
  <c r="H259" i="18"/>
  <c r="B249" i="18"/>
  <c r="H249" i="18"/>
  <c r="B237" i="18"/>
  <c r="H237" i="18"/>
  <c r="B203" i="18"/>
  <c r="H203" i="18"/>
  <c r="E201" i="18"/>
  <c r="L173" i="18"/>
  <c r="K163" i="18"/>
  <c r="E137" i="18"/>
  <c r="H137" i="18"/>
  <c r="K115" i="18"/>
  <c r="K109" i="18"/>
  <c r="L505" i="18"/>
  <c r="C503" i="18"/>
  <c r="C499" i="18"/>
  <c r="C491" i="18"/>
  <c r="C443" i="18"/>
  <c r="C401" i="18"/>
  <c r="J393" i="18"/>
  <c r="E387" i="18"/>
  <c r="H387" i="18"/>
  <c r="C385" i="18"/>
  <c r="K377" i="18"/>
  <c r="L367" i="18"/>
  <c r="B365" i="18"/>
  <c r="L349" i="18"/>
  <c r="J343" i="18"/>
  <c r="B337" i="18"/>
  <c r="J325" i="18"/>
  <c r="C295" i="18"/>
  <c r="H295" i="18"/>
  <c r="C289" i="18"/>
  <c r="H289" i="18"/>
  <c r="E287" i="18"/>
  <c r="C269" i="18"/>
  <c r="H269" i="18"/>
  <c r="L259" i="18"/>
  <c r="L249" i="18"/>
  <c r="B247" i="18"/>
  <c r="L237" i="18"/>
  <c r="B235" i="18"/>
  <c r="K203" i="18"/>
  <c r="E197" i="18"/>
  <c r="C171" i="18"/>
  <c r="J163" i="18"/>
  <c r="E159" i="18"/>
  <c r="H159" i="18"/>
  <c r="K157" i="18"/>
  <c r="K147" i="18"/>
  <c r="K137" i="18"/>
  <c r="C133" i="18"/>
  <c r="J115" i="18"/>
  <c r="E111" i="18"/>
  <c r="H111" i="18"/>
  <c r="J109" i="18"/>
  <c r="L99" i="18"/>
  <c r="J505" i="18"/>
  <c r="C501" i="18"/>
  <c r="H501" i="18"/>
  <c r="C489" i="18"/>
  <c r="H489" i="18"/>
  <c r="C441" i="18"/>
  <c r="H441" i="18"/>
  <c r="B401" i="18"/>
  <c r="C391" i="18"/>
  <c r="B385" i="18"/>
  <c r="J377" i="18"/>
  <c r="K367" i="18"/>
  <c r="K349" i="18"/>
  <c r="B335" i="18"/>
  <c r="H335" i="18"/>
  <c r="B273" i="18"/>
  <c r="K259" i="18"/>
  <c r="K249" i="18"/>
  <c r="B241" i="18"/>
  <c r="H241" i="18"/>
  <c r="K237" i="18"/>
  <c r="B225" i="18"/>
  <c r="H225" i="18"/>
  <c r="B171" i="18"/>
  <c r="L159" i="18"/>
  <c r="J157" i="18"/>
  <c r="J147" i="18"/>
  <c r="J137" i="18"/>
  <c r="B133" i="18"/>
  <c r="E121" i="18"/>
  <c r="H121" i="18"/>
  <c r="L111" i="18"/>
  <c r="C107" i="18"/>
  <c r="K99" i="18"/>
  <c r="D23" i="18"/>
  <c r="C445" i="18"/>
  <c r="H445" i="18"/>
  <c r="B399" i="18"/>
  <c r="H399" i="18"/>
  <c r="E383" i="18"/>
  <c r="H383" i="18"/>
  <c r="B345" i="18"/>
  <c r="H345" i="18"/>
  <c r="B331" i="18"/>
  <c r="H331" i="18"/>
  <c r="C297" i="18"/>
  <c r="H297" i="18"/>
  <c r="C271" i="18"/>
  <c r="H271" i="18"/>
  <c r="B191" i="18"/>
  <c r="H191" i="18"/>
  <c r="E131" i="18"/>
  <c r="H131" i="18"/>
  <c r="C179" i="18"/>
  <c r="J179" i="18"/>
  <c r="K179" i="18"/>
  <c r="L179" i="18"/>
  <c r="B179" i="18"/>
  <c r="E179" i="18"/>
  <c r="C207" i="18"/>
  <c r="J207" i="18"/>
  <c r="B207" i="18"/>
  <c r="E207" i="18"/>
  <c r="K207" i="18"/>
  <c r="L207" i="18"/>
  <c r="C217" i="18"/>
  <c r="J217" i="18"/>
  <c r="L217" i="18"/>
  <c r="B217" i="18"/>
  <c r="E217" i="18"/>
  <c r="K217" i="18"/>
  <c r="E485" i="18"/>
  <c r="J485" i="18"/>
  <c r="K485" i="18"/>
  <c r="L485" i="18"/>
  <c r="B485" i="18"/>
  <c r="C485" i="18"/>
  <c r="C255" i="18"/>
  <c r="K255" i="18"/>
  <c r="E255" i="18"/>
  <c r="B255" i="18"/>
  <c r="J255" i="18"/>
  <c r="L255" i="18"/>
  <c r="B9" i="18"/>
  <c r="C9" i="18"/>
  <c r="E9" i="18"/>
  <c r="J9" i="18"/>
  <c r="E461" i="18"/>
  <c r="J461" i="18"/>
  <c r="K461" i="18"/>
  <c r="L461" i="18"/>
  <c r="B461" i="18"/>
  <c r="C461" i="18"/>
  <c r="C285" i="18"/>
  <c r="J285" i="18"/>
  <c r="K285" i="18"/>
  <c r="B285" i="18"/>
  <c r="E285" i="18"/>
  <c r="L285" i="18"/>
  <c r="C351" i="18"/>
  <c r="E351" i="18"/>
  <c r="B351" i="18"/>
  <c r="J351" i="18"/>
  <c r="K351" i="18"/>
  <c r="L351" i="18"/>
  <c r="E379" i="18"/>
  <c r="J379" i="18"/>
  <c r="K379" i="18"/>
  <c r="B379" i="18"/>
  <c r="C379" i="18"/>
  <c r="L379" i="18"/>
  <c r="E471" i="18"/>
  <c r="J471" i="18"/>
  <c r="K471" i="18"/>
  <c r="L471" i="18"/>
  <c r="B471" i="18"/>
  <c r="C471" i="18"/>
  <c r="E447" i="18"/>
  <c r="J447" i="18"/>
  <c r="K447" i="18"/>
  <c r="L447" i="18"/>
  <c r="B447" i="18"/>
  <c r="C447" i="18"/>
  <c r="E503" i="18"/>
  <c r="J503" i="18"/>
  <c r="K503" i="18"/>
  <c r="B503" i="18"/>
  <c r="E497" i="18"/>
  <c r="J497" i="18"/>
  <c r="K497" i="18"/>
  <c r="B497" i="18"/>
  <c r="E491" i="18"/>
  <c r="J491" i="18"/>
  <c r="K491" i="18"/>
  <c r="B491" i="18"/>
  <c r="E481" i="18"/>
  <c r="J481" i="18"/>
  <c r="K481" i="18"/>
  <c r="L481" i="18"/>
  <c r="B481" i="18"/>
  <c r="E457" i="18"/>
  <c r="J457" i="18"/>
  <c r="K457" i="18"/>
  <c r="L457" i="18"/>
  <c r="B457" i="18"/>
  <c r="E395" i="18"/>
  <c r="J395" i="18"/>
  <c r="B395" i="18"/>
  <c r="C395" i="18"/>
  <c r="L503" i="18"/>
  <c r="L497" i="18"/>
  <c r="L491" i="18"/>
  <c r="E467" i="18"/>
  <c r="J467" i="18"/>
  <c r="K467" i="18"/>
  <c r="L467" i="18"/>
  <c r="B467" i="18"/>
  <c r="E443" i="18"/>
  <c r="J443" i="18"/>
  <c r="K443" i="18"/>
  <c r="L443" i="18"/>
  <c r="B443" i="18"/>
  <c r="E403" i="18"/>
  <c r="J403" i="18"/>
  <c r="K403" i="18"/>
  <c r="L395" i="18"/>
  <c r="E477" i="18"/>
  <c r="J477" i="18"/>
  <c r="K477" i="18"/>
  <c r="L477" i="18"/>
  <c r="B477" i="18"/>
  <c r="E453" i="18"/>
  <c r="J453" i="18"/>
  <c r="K453" i="18"/>
  <c r="L453" i="18"/>
  <c r="B453" i="18"/>
  <c r="C399" i="18"/>
  <c r="C363" i="18"/>
  <c r="E363" i="18"/>
  <c r="B363" i="18"/>
  <c r="J363" i="18"/>
  <c r="K363" i="18"/>
  <c r="L363" i="18"/>
  <c r="E505" i="18"/>
  <c r="K505" i="18"/>
  <c r="B505" i="18"/>
  <c r="E487" i="18"/>
  <c r="J487" i="18"/>
  <c r="K487" i="18"/>
  <c r="L487" i="18"/>
  <c r="B487" i="18"/>
  <c r="E463" i="18"/>
  <c r="J463" i="18"/>
  <c r="K463" i="18"/>
  <c r="L463" i="18"/>
  <c r="B463" i="18"/>
  <c r="E439" i="18"/>
  <c r="J439" i="18"/>
  <c r="K439" i="18"/>
  <c r="L439" i="18"/>
  <c r="B439" i="18"/>
  <c r="E499" i="18"/>
  <c r="J499" i="18"/>
  <c r="K499" i="18"/>
  <c r="B499" i="18"/>
  <c r="E493" i="18"/>
  <c r="J493" i="18"/>
  <c r="K493" i="18"/>
  <c r="B493" i="18"/>
  <c r="E473" i="18"/>
  <c r="J473" i="18"/>
  <c r="K473" i="18"/>
  <c r="L473" i="18"/>
  <c r="B473" i="18"/>
  <c r="E449" i="18"/>
  <c r="J449" i="18"/>
  <c r="K449" i="18"/>
  <c r="L449" i="18"/>
  <c r="B449" i="18"/>
  <c r="E397" i="18"/>
  <c r="K397" i="18"/>
  <c r="C397" i="18"/>
  <c r="E381" i="18"/>
  <c r="B381" i="18"/>
  <c r="J381" i="18"/>
  <c r="K381" i="18"/>
  <c r="L381" i="18"/>
  <c r="B317" i="18"/>
  <c r="C317" i="18"/>
  <c r="E317" i="18"/>
  <c r="J317" i="18"/>
  <c r="K317" i="18"/>
  <c r="E483" i="18"/>
  <c r="J483" i="18"/>
  <c r="K483" i="18"/>
  <c r="L483" i="18"/>
  <c r="B483" i="18"/>
  <c r="E459" i="18"/>
  <c r="J459" i="18"/>
  <c r="K459" i="18"/>
  <c r="L459" i="18"/>
  <c r="B459" i="18"/>
  <c r="C327" i="18"/>
  <c r="E327" i="18"/>
  <c r="B327" i="18"/>
  <c r="J327" i="18"/>
  <c r="K327" i="18"/>
  <c r="L327" i="18"/>
  <c r="E469" i="18"/>
  <c r="J469" i="18"/>
  <c r="K469" i="18"/>
  <c r="L469" i="18"/>
  <c r="B469" i="18"/>
  <c r="E445" i="18"/>
  <c r="J445" i="18"/>
  <c r="K445" i="18"/>
  <c r="L445" i="18"/>
  <c r="B445" i="18"/>
  <c r="B309" i="18"/>
  <c r="C309" i="18"/>
  <c r="E309" i="18"/>
  <c r="J309" i="18"/>
  <c r="K309" i="18"/>
  <c r="E479" i="18"/>
  <c r="J479" i="18"/>
  <c r="K479" i="18"/>
  <c r="L479" i="18"/>
  <c r="B479" i="18"/>
  <c r="E455" i="18"/>
  <c r="J455" i="18"/>
  <c r="K455" i="18"/>
  <c r="L455" i="18"/>
  <c r="B455" i="18"/>
  <c r="E405" i="18"/>
  <c r="B405" i="18"/>
  <c r="J405" i="18"/>
  <c r="K405" i="18"/>
  <c r="L405" i="18"/>
  <c r="E399" i="18"/>
  <c r="L399" i="18"/>
  <c r="C243" i="18"/>
  <c r="J243" i="18"/>
  <c r="K243" i="18"/>
  <c r="B243" i="18"/>
  <c r="E243" i="18"/>
  <c r="E501" i="18"/>
  <c r="J501" i="18"/>
  <c r="K501" i="18"/>
  <c r="B501" i="18"/>
  <c r="E495" i="18"/>
  <c r="J495" i="18"/>
  <c r="K495" i="18"/>
  <c r="B495" i="18"/>
  <c r="E489" i="18"/>
  <c r="J489" i="18"/>
  <c r="K489" i="18"/>
  <c r="L489" i="18"/>
  <c r="B489" i="18"/>
  <c r="E465" i="18"/>
  <c r="J465" i="18"/>
  <c r="K465" i="18"/>
  <c r="L465" i="18"/>
  <c r="B465" i="18"/>
  <c r="E441" i="18"/>
  <c r="J441" i="18"/>
  <c r="K441" i="18"/>
  <c r="L441" i="18"/>
  <c r="B441" i="18"/>
  <c r="E393" i="18"/>
  <c r="B393" i="18"/>
  <c r="C393" i="18"/>
  <c r="E371" i="18"/>
  <c r="J371" i="18"/>
  <c r="K371" i="18"/>
  <c r="L371" i="18"/>
  <c r="B371" i="18"/>
  <c r="C371" i="18"/>
  <c r="C339" i="18"/>
  <c r="E339" i="18"/>
  <c r="B339" i="18"/>
  <c r="J339" i="18"/>
  <c r="K339" i="18"/>
  <c r="L339" i="18"/>
  <c r="B301" i="18"/>
  <c r="C301" i="18"/>
  <c r="E301" i="18"/>
  <c r="J301" i="18"/>
  <c r="K301" i="18"/>
  <c r="L243" i="18"/>
  <c r="L501" i="18"/>
  <c r="L495" i="18"/>
  <c r="C487" i="18"/>
  <c r="E475" i="18"/>
  <c r="J475" i="18"/>
  <c r="K475" i="18"/>
  <c r="L475" i="18"/>
  <c r="B475" i="18"/>
  <c r="C463" i="18"/>
  <c r="E451" i="18"/>
  <c r="J451" i="18"/>
  <c r="K451" i="18"/>
  <c r="L451" i="18"/>
  <c r="B451" i="18"/>
  <c r="C439" i="18"/>
  <c r="J399" i="18"/>
  <c r="L393" i="18"/>
  <c r="C381" i="18"/>
  <c r="L301" i="18"/>
  <c r="B437" i="18"/>
  <c r="B435" i="18"/>
  <c r="B433" i="18"/>
  <c r="B431" i="18"/>
  <c r="B429" i="18"/>
  <c r="B427" i="18"/>
  <c r="B425" i="18"/>
  <c r="B423" i="18"/>
  <c r="B421" i="18"/>
  <c r="B419" i="18"/>
  <c r="B417" i="18"/>
  <c r="B415" i="18"/>
  <c r="B413" i="18"/>
  <c r="B411" i="18"/>
  <c r="J401" i="18"/>
  <c r="C389" i="18"/>
  <c r="B387" i="18"/>
  <c r="E261" i="18"/>
  <c r="C365" i="18"/>
  <c r="E365" i="18"/>
  <c r="C353" i="18"/>
  <c r="E353" i="18"/>
  <c r="C341" i="18"/>
  <c r="E341" i="18"/>
  <c r="C329" i="18"/>
  <c r="E329" i="18"/>
  <c r="B319" i="18"/>
  <c r="C319" i="18"/>
  <c r="E319" i="18"/>
  <c r="B311" i="18"/>
  <c r="C311" i="18"/>
  <c r="E311" i="18"/>
  <c r="B303" i="18"/>
  <c r="C303" i="18"/>
  <c r="E303" i="18"/>
  <c r="C293" i="18"/>
  <c r="K293" i="18"/>
  <c r="L293" i="18"/>
  <c r="B293" i="18"/>
  <c r="C279" i="18"/>
  <c r="K279" i="18"/>
  <c r="E279" i="18"/>
  <c r="C263" i="18"/>
  <c r="B263" i="18"/>
  <c r="J263" i="18"/>
  <c r="K263" i="18"/>
  <c r="L263" i="18"/>
  <c r="C239" i="18"/>
  <c r="J239" i="18"/>
  <c r="B239" i="18"/>
  <c r="E239" i="18"/>
  <c r="L437" i="18"/>
  <c r="L435" i="18"/>
  <c r="L433" i="18"/>
  <c r="L431" i="18"/>
  <c r="L429" i="18"/>
  <c r="L427" i="18"/>
  <c r="L425" i="18"/>
  <c r="L423" i="18"/>
  <c r="L421" i="18"/>
  <c r="L419" i="18"/>
  <c r="L417" i="18"/>
  <c r="L415" i="18"/>
  <c r="L413" i="18"/>
  <c r="L411" i="18"/>
  <c r="L409" i="18"/>
  <c r="L385" i="18"/>
  <c r="L365" i="18"/>
  <c r="L353" i="18"/>
  <c r="L341" i="18"/>
  <c r="L329" i="18"/>
  <c r="L319" i="18"/>
  <c r="L311" i="18"/>
  <c r="L303" i="18"/>
  <c r="J293" i="18"/>
  <c r="L279" i="18"/>
  <c r="C257" i="18"/>
  <c r="L257" i="18"/>
  <c r="E257" i="18"/>
  <c r="C251" i="18"/>
  <c r="B251" i="18"/>
  <c r="E251" i="18"/>
  <c r="L239" i="18"/>
  <c r="K437" i="18"/>
  <c r="K435" i="18"/>
  <c r="K433" i="18"/>
  <c r="K431" i="18"/>
  <c r="K429" i="18"/>
  <c r="K427" i="18"/>
  <c r="K425" i="18"/>
  <c r="K423" i="18"/>
  <c r="K421" i="18"/>
  <c r="K419" i="18"/>
  <c r="K417" i="18"/>
  <c r="K415" i="18"/>
  <c r="K413" i="18"/>
  <c r="K411" i="18"/>
  <c r="K409" i="18"/>
  <c r="L387" i="18"/>
  <c r="K385" i="18"/>
  <c r="C367" i="18"/>
  <c r="E367" i="18"/>
  <c r="K365" i="18"/>
  <c r="C355" i="18"/>
  <c r="E355" i="18"/>
  <c r="K353" i="18"/>
  <c r="C343" i="18"/>
  <c r="E343" i="18"/>
  <c r="K341" i="18"/>
  <c r="C331" i="18"/>
  <c r="E331" i="18"/>
  <c r="K329" i="18"/>
  <c r="K319" i="18"/>
  <c r="K311" i="18"/>
  <c r="K303" i="18"/>
  <c r="C287" i="18"/>
  <c r="B287" i="18"/>
  <c r="K287" i="18"/>
  <c r="L287" i="18"/>
  <c r="J279" i="18"/>
  <c r="K239" i="18"/>
  <c r="C229" i="18"/>
  <c r="J229" i="18"/>
  <c r="L229" i="18"/>
  <c r="B229" i="18"/>
  <c r="E229" i="18"/>
  <c r="J437" i="18"/>
  <c r="J435" i="18"/>
  <c r="J433" i="18"/>
  <c r="J431" i="18"/>
  <c r="J429" i="18"/>
  <c r="J427" i="18"/>
  <c r="J425" i="18"/>
  <c r="J423" i="18"/>
  <c r="J421" i="18"/>
  <c r="J419" i="18"/>
  <c r="J417" i="18"/>
  <c r="J415" i="18"/>
  <c r="J413" i="18"/>
  <c r="J411" i="18"/>
  <c r="J409" i="18"/>
  <c r="K387" i="18"/>
  <c r="J385" i="18"/>
  <c r="C373" i="18"/>
  <c r="J365" i="18"/>
  <c r="J353" i="18"/>
  <c r="J341" i="18"/>
  <c r="J329" i="18"/>
  <c r="B321" i="18"/>
  <c r="C321" i="18"/>
  <c r="E321" i="18"/>
  <c r="J319" i="18"/>
  <c r="B313" i="18"/>
  <c r="C313" i="18"/>
  <c r="E313" i="18"/>
  <c r="J311" i="18"/>
  <c r="B305" i="18"/>
  <c r="C305" i="18"/>
  <c r="E305" i="18"/>
  <c r="J303" i="18"/>
  <c r="J287" i="18"/>
  <c r="K229" i="18"/>
  <c r="C219" i="18"/>
  <c r="J219" i="18"/>
  <c r="B219" i="18"/>
  <c r="E219" i="18"/>
  <c r="K219" i="18"/>
  <c r="C195" i="18"/>
  <c r="J195" i="18"/>
  <c r="B195" i="18"/>
  <c r="E195" i="18"/>
  <c r="K195" i="18"/>
  <c r="C185" i="18"/>
  <c r="J185" i="18"/>
  <c r="K185" i="18"/>
  <c r="L185" i="18"/>
  <c r="B185" i="18"/>
  <c r="E185" i="18"/>
  <c r="C375" i="18"/>
  <c r="B373" i="18"/>
  <c r="C369" i="18"/>
  <c r="E369" i="18"/>
  <c r="C357" i="18"/>
  <c r="E357" i="18"/>
  <c r="C345" i="18"/>
  <c r="E345" i="18"/>
  <c r="C333" i="18"/>
  <c r="E333" i="18"/>
  <c r="C281" i="18"/>
  <c r="L281" i="18"/>
  <c r="E281" i="18"/>
  <c r="C275" i="18"/>
  <c r="B275" i="18"/>
  <c r="E275" i="18"/>
  <c r="K281" i="18"/>
  <c r="L275" i="18"/>
  <c r="C253" i="18"/>
  <c r="J253" i="18"/>
  <c r="B253" i="18"/>
  <c r="E253" i="18"/>
  <c r="C241" i="18"/>
  <c r="J241" i="18"/>
  <c r="L241" i="18"/>
  <c r="E241" i="18"/>
  <c r="K369" i="18"/>
  <c r="C359" i="18"/>
  <c r="E359" i="18"/>
  <c r="C347" i="18"/>
  <c r="E347" i="18"/>
  <c r="C335" i="18"/>
  <c r="E335" i="18"/>
  <c r="B323" i="18"/>
  <c r="C323" i="18"/>
  <c r="E323" i="18"/>
  <c r="B315" i="18"/>
  <c r="C315" i="18"/>
  <c r="E315" i="18"/>
  <c r="B307" i="18"/>
  <c r="C307" i="18"/>
  <c r="E307" i="18"/>
  <c r="C299" i="18"/>
  <c r="B299" i="18"/>
  <c r="E299" i="18"/>
  <c r="J281" i="18"/>
  <c r="K275" i="18"/>
  <c r="C261" i="18"/>
  <c r="J261" i="18"/>
  <c r="K261" i="18"/>
  <c r="L253" i="18"/>
  <c r="K241" i="18"/>
  <c r="L359" i="18"/>
  <c r="J357" i="18"/>
  <c r="L347" i="18"/>
  <c r="J345" i="18"/>
  <c r="L335" i="18"/>
  <c r="J333" i="18"/>
  <c r="L323" i="18"/>
  <c r="L315" i="18"/>
  <c r="L307" i="18"/>
  <c r="L299" i="18"/>
  <c r="J275" i="18"/>
  <c r="C231" i="18"/>
  <c r="J231" i="18"/>
  <c r="E231" i="18"/>
  <c r="K231" i="18"/>
  <c r="L375" i="18"/>
  <c r="K373" i="18"/>
  <c r="C361" i="18"/>
  <c r="E361" i="18"/>
  <c r="K359" i="18"/>
  <c r="C349" i="18"/>
  <c r="E349" i="18"/>
  <c r="K347" i="18"/>
  <c r="C337" i="18"/>
  <c r="E337" i="18"/>
  <c r="K335" i="18"/>
  <c r="C325" i="18"/>
  <c r="E325" i="18"/>
  <c r="K323" i="18"/>
  <c r="K315" i="18"/>
  <c r="K307" i="18"/>
  <c r="K299" i="18"/>
  <c r="C277" i="18"/>
  <c r="J277" i="18"/>
  <c r="B277" i="18"/>
  <c r="E277" i="18"/>
  <c r="B257" i="18"/>
  <c r="L231" i="18"/>
  <c r="C227" i="18"/>
  <c r="J227" i="18"/>
  <c r="B227" i="18"/>
  <c r="E227" i="18"/>
  <c r="B269" i="18"/>
  <c r="C245" i="18"/>
  <c r="J245" i="18"/>
  <c r="C233" i="18"/>
  <c r="J233" i="18"/>
  <c r="C221" i="18"/>
  <c r="J221" i="18"/>
  <c r="C209" i="18"/>
  <c r="J209" i="18"/>
  <c r="C197" i="18"/>
  <c r="J197" i="18"/>
  <c r="E167" i="18"/>
  <c r="K167" i="18"/>
  <c r="B167" i="18"/>
  <c r="C167" i="18"/>
  <c r="L289" i="18"/>
  <c r="L265" i="18"/>
  <c r="L245" i="18"/>
  <c r="L233" i="18"/>
  <c r="L221" i="18"/>
  <c r="E215" i="18"/>
  <c r="L209" i="18"/>
  <c r="E203" i="18"/>
  <c r="L197" i="18"/>
  <c r="E191" i="18"/>
  <c r="C187" i="18"/>
  <c r="J187" i="18"/>
  <c r="K187" i="18"/>
  <c r="L167" i="18"/>
  <c r="E149" i="18"/>
  <c r="B149" i="18"/>
  <c r="J149" i="18"/>
  <c r="K149" i="18"/>
  <c r="C247" i="18"/>
  <c r="J247" i="18"/>
  <c r="C235" i="18"/>
  <c r="J235" i="18"/>
  <c r="C223" i="18"/>
  <c r="J223" i="18"/>
  <c r="C211" i="18"/>
  <c r="J211" i="18"/>
  <c r="C199" i="18"/>
  <c r="J199" i="18"/>
  <c r="C181" i="18"/>
  <c r="J181" i="18"/>
  <c r="K181" i="18"/>
  <c r="L181" i="18"/>
  <c r="E175" i="18"/>
  <c r="B175" i="18"/>
  <c r="J175" i="18"/>
  <c r="K175" i="18"/>
  <c r="L175" i="18"/>
  <c r="J167" i="18"/>
  <c r="E125" i="18"/>
  <c r="J125" i="18"/>
  <c r="K125" i="18"/>
  <c r="K291" i="18"/>
  <c r="J289" i="18"/>
  <c r="L269" i="18"/>
  <c r="K267" i="18"/>
  <c r="J265" i="18"/>
  <c r="L247" i="18"/>
  <c r="L235" i="18"/>
  <c r="L223" i="18"/>
  <c r="L211" i="18"/>
  <c r="E205" i="18"/>
  <c r="L199" i="18"/>
  <c r="E193" i="18"/>
  <c r="C173" i="18"/>
  <c r="E143" i="18"/>
  <c r="K143" i="18"/>
  <c r="L143" i="18"/>
  <c r="B143" i="18"/>
  <c r="C143" i="18"/>
  <c r="L125" i="18"/>
  <c r="K269" i="18"/>
  <c r="C249" i="18"/>
  <c r="J249" i="18"/>
  <c r="K247" i="18"/>
  <c r="C237" i="18"/>
  <c r="J237" i="18"/>
  <c r="K235" i="18"/>
  <c r="C225" i="18"/>
  <c r="J225" i="18"/>
  <c r="K223" i="18"/>
  <c r="C213" i="18"/>
  <c r="J213" i="18"/>
  <c r="K211" i="18"/>
  <c r="C201" i="18"/>
  <c r="J201" i="18"/>
  <c r="K199" i="18"/>
  <c r="C189" i="18"/>
  <c r="J189" i="18"/>
  <c r="K189" i="18"/>
  <c r="E169" i="18"/>
  <c r="L169" i="18"/>
  <c r="C169" i="18"/>
  <c r="J143" i="18"/>
  <c r="E119" i="18"/>
  <c r="K119" i="18"/>
  <c r="L119" i="18"/>
  <c r="B119" i="18"/>
  <c r="C119" i="18"/>
  <c r="C215" i="18"/>
  <c r="J215" i="18"/>
  <c r="C203" i="18"/>
  <c r="J203" i="18"/>
  <c r="C191" i="18"/>
  <c r="J191" i="18"/>
  <c r="C183" i="18"/>
  <c r="J183" i="18"/>
  <c r="K183" i="18"/>
  <c r="L183" i="18"/>
  <c r="C177" i="18"/>
  <c r="J177" i="18"/>
  <c r="K177" i="18"/>
  <c r="L177" i="18"/>
  <c r="C87" i="18"/>
  <c r="E87" i="18"/>
  <c r="K87" i="18"/>
  <c r="L87" i="18"/>
  <c r="J87" i="18"/>
  <c r="L215" i="18"/>
  <c r="L203" i="18"/>
  <c r="E165" i="18"/>
  <c r="J165" i="18"/>
  <c r="B165" i="18"/>
  <c r="C165" i="18"/>
  <c r="C205" i="18"/>
  <c r="J205" i="18"/>
  <c r="C193" i="18"/>
  <c r="J193" i="18"/>
  <c r="E151" i="18"/>
  <c r="B151" i="18"/>
  <c r="C151" i="18"/>
  <c r="J151" i="18"/>
  <c r="K151" i="18"/>
  <c r="L151" i="18"/>
  <c r="E291" i="18"/>
  <c r="E267" i="18"/>
  <c r="E247" i="18"/>
  <c r="B245" i="18"/>
  <c r="E235" i="18"/>
  <c r="B233" i="18"/>
  <c r="E223" i="18"/>
  <c r="B221" i="18"/>
  <c r="E211" i="18"/>
  <c r="B209" i="18"/>
  <c r="L205" i="18"/>
  <c r="E199" i="18"/>
  <c r="B197" i="18"/>
  <c r="L193" i="18"/>
  <c r="B187" i="18"/>
  <c r="B181" i="18"/>
  <c r="E173" i="18"/>
  <c r="J173" i="18"/>
  <c r="K173" i="18"/>
  <c r="K165" i="18"/>
  <c r="E127" i="18"/>
  <c r="B127" i="18"/>
  <c r="C127" i="18"/>
  <c r="J127" i="18"/>
  <c r="K127" i="18"/>
  <c r="L127" i="18"/>
  <c r="B103" i="18"/>
  <c r="C103" i="18"/>
  <c r="E103" i="18"/>
  <c r="B95" i="18"/>
  <c r="C95" i="18"/>
  <c r="E95" i="18"/>
  <c r="B79" i="18"/>
  <c r="C79" i="18"/>
  <c r="E79" i="18"/>
  <c r="J79" i="18"/>
  <c r="K79" i="18"/>
  <c r="L79" i="18"/>
  <c r="C75" i="18"/>
  <c r="E75" i="18"/>
  <c r="J75" i="18"/>
  <c r="K75" i="18"/>
  <c r="L75" i="18"/>
  <c r="B71" i="18"/>
  <c r="C71" i="18"/>
  <c r="E71" i="18"/>
  <c r="J71" i="18"/>
  <c r="K71" i="18"/>
  <c r="L71" i="18"/>
  <c r="B67" i="18"/>
  <c r="C67" i="18"/>
  <c r="E67" i="18"/>
  <c r="J67" i="18"/>
  <c r="K67" i="18"/>
  <c r="L67" i="18"/>
  <c r="B63" i="18"/>
  <c r="C63" i="18"/>
  <c r="E63" i="18"/>
  <c r="J63" i="18"/>
  <c r="K63" i="18"/>
  <c r="L63" i="18"/>
  <c r="B59" i="18"/>
  <c r="C59" i="18"/>
  <c r="E59" i="18"/>
  <c r="J59" i="18"/>
  <c r="K59" i="18"/>
  <c r="L59" i="18"/>
  <c r="B55" i="18"/>
  <c r="C55" i="18"/>
  <c r="E55" i="18"/>
  <c r="J55" i="18"/>
  <c r="K55" i="18"/>
  <c r="L55" i="18"/>
  <c r="C51" i="18"/>
  <c r="E51" i="18"/>
  <c r="J51" i="18"/>
  <c r="K51" i="18"/>
  <c r="L51" i="18"/>
  <c r="B47" i="18"/>
  <c r="C47" i="18"/>
  <c r="E47" i="18"/>
  <c r="J47" i="18"/>
  <c r="K47" i="18"/>
  <c r="L47" i="18"/>
  <c r="B43" i="18"/>
  <c r="C43" i="18"/>
  <c r="E43" i="18"/>
  <c r="J43" i="18"/>
  <c r="K43" i="18"/>
  <c r="L43" i="18"/>
  <c r="B39" i="18"/>
  <c r="C39" i="18"/>
  <c r="E39" i="18"/>
  <c r="J39" i="18"/>
  <c r="K39" i="18"/>
  <c r="L39" i="18"/>
  <c r="B35" i="18"/>
  <c r="C35" i="18"/>
  <c r="E35" i="18"/>
  <c r="F35" i="18"/>
  <c r="G35" i="18"/>
  <c r="I35" i="18"/>
  <c r="J35" i="18"/>
  <c r="K35" i="18"/>
  <c r="L35" i="18"/>
  <c r="C27" i="18"/>
  <c r="E27" i="18"/>
  <c r="F27" i="18"/>
  <c r="G27" i="18"/>
  <c r="I27" i="18"/>
  <c r="J27" i="18"/>
  <c r="K27" i="18"/>
  <c r="L27" i="18"/>
  <c r="B19" i="18"/>
  <c r="C19" i="18"/>
  <c r="E19" i="18"/>
  <c r="F19" i="18"/>
  <c r="G19" i="18"/>
  <c r="I19" i="18"/>
  <c r="J19" i="18"/>
  <c r="L19" i="18"/>
  <c r="C111" i="18"/>
  <c r="L103" i="18"/>
  <c r="L95" i="18"/>
  <c r="B89" i="18"/>
  <c r="C89" i="18"/>
  <c r="E89" i="18"/>
  <c r="K89" i="18"/>
  <c r="L89" i="18"/>
  <c r="C161" i="18"/>
  <c r="L153" i="18"/>
  <c r="C137" i="18"/>
  <c r="L129" i="18"/>
  <c r="C113" i="18"/>
  <c r="K103" i="18"/>
  <c r="K95" i="18"/>
  <c r="D35" i="18"/>
  <c r="D27" i="18"/>
  <c r="D19" i="18"/>
  <c r="C163" i="18"/>
  <c r="B161" i="18"/>
  <c r="L155" i="18"/>
  <c r="K153" i="18"/>
  <c r="C139" i="18"/>
  <c r="B137" i="18"/>
  <c r="L131" i="18"/>
  <c r="K129" i="18"/>
  <c r="C115" i="18"/>
  <c r="B113" i="18"/>
  <c r="L107" i="18"/>
  <c r="K105" i="18"/>
  <c r="J103" i="18"/>
  <c r="B97" i="18"/>
  <c r="C97" i="18"/>
  <c r="E97" i="18"/>
  <c r="J95" i="18"/>
  <c r="B85" i="18"/>
  <c r="C85" i="18"/>
  <c r="E85" i="18"/>
  <c r="K85" i="18"/>
  <c r="L85" i="18"/>
  <c r="C33" i="18"/>
  <c r="E33" i="18"/>
  <c r="F33" i="18"/>
  <c r="G33" i="18"/>
  <c r="I33" i="18"/>
  <c r="J33" i="18"/>
  <c r="K33" i="18"/>
  <c r="L33" i="18"/>
  <c r="B25" i="18"/>
  <c r="C25" i="18"/>
  <c r="E25" i="18"/>
  <c r="F25" i="18"/>
  <c r="G25" i="18"/>
  <c r="I25" i="18"/>
  <c r="J25" i="18"/>
  <c r="K25" i="18"/>
  <c r="L25" i="18"/>
  <c r="B17" i="18"/>
  <c r="C17" i="18"/>
  <c r="E17" i="18"/>
  <c r="F17" i="18"/>
  <c r="G17" i="18"/>
  <c r="I17" i="18"/>
  <c r="J17" i="18"/>
  <c r="L17" i="18"/>
  <c r="B163" i="18"/>
  <c r="K155" i="18"/>
  <c r="J153" i="18"/>
  <c r="C141" i="18"/>
  <c r="B139" i="18"/>
  <c r="K131" i="18"/>
  <c r="J129" i="18"/>
  <c r="C117" i="18"/>
  <c r="B115" i="18"/>
  <c r="K107" i="18"/>
  <c r="B141" i="18"/>
  <c r="B117" i="18"/>
  <c r="B91" i="18"/>
  <c r="C91" i="18"/>
  <c r="E91" i="18"/>
  <c r="K91" i="18"/>
  <c r="C81" i="18"/>
  <c r="E81" i="18"/>
  <c r="K81" i="18"/>
  <c r="L81" i="18"/>
  <c r="B7" i="18"/>
  <c r="C7" i="18"/>
  <c r="E7" i="18"/>
  <c r="J7" i="18"/>
  <c r="L7" i="18"/>
  <c r="L161" i="18"/>
  <c r="C145" i="18"/>
  <c r="L137" i="18"/>
  <c r="C121" i="18"/>
  <c r="L113" i="18"/>
  <c r="B99" i="18"/>
  <c r="C99" i="18"/>
  <c r="E99" i="18"/>
  <c r="L91" i="18"/>
  <c r="J81" i="18"/>
  <c r="B77" i="18"/>
  <c r="C77" i="18"/>
  <c r="E77" i="18"/>
  <c r="J77" i="18"/>
  <c r="K77" i="18"/>
  <c r="L77" i="18"/>
  <c r="B73" i="18"/>
  <c r="C73" i="18"/>
  <c r="E73" i="18"/>
  <c r="J73" i="18"/>
  <c r="K73" i="18"/>
  <c r="L73" i="18"/>
  <c r="C69" i="18"/>
  <c r="E69" i="18"/>
  <c r="J69" i="18"/>
  <c r="K69" i="18"/>
  <c r="L69" i="18"/>
  <c r="C65" i="18"/>
  <c r="E65" i="18"/>
  <c r="J65" i="18"/>
  <c r="K65" i="18"/>
  <c r="L65" i="18"/>
  <c r="C61" i="18"/>
  <c r="E61" i="18"/>
  <c r="J61" i="18"/>
  <c r="K61" i="18"/>
  <c r="L61" i="18"/>
  <c r="B57" i="18"/>
  <c r="C57" i="18"/>
  <c r="E57" i="18"/>
  <c r="J57" i="18"/>
  <c r="K57" i="18"/>
  <c r="L57" i="18"/>
  <c r="B53" i="18"/>
  <c r="C53" i="18"/>
  <c r="E53" i="18"/>
  <c r="J53" i="18"/>
  <c r="K53" i="18"/>
  <c r="L53" i="18"/>
  <c r="B49" i="18"/>
  <c r="C49" i="18"/>
  <c r="E49" i="18"/>
  <c r="J49" i="18"/>
  <c r="K49" i="18"/>
  <c r="L49" i="18"/>
  <c r="B45" i="18"/>
  <c r="C45" i="18"/>
  <c r="E45" i="18"/>
  <c r="J45" i="18"/>
  <c r="K45" i="18"/>
  <c r="L45" i="18"/>
  <c r="B41" i="18"/>
  <c r="C41" i="18"/>
  <c r="E41" i="18"/>
  <c r="J41" i="18"/>
  <c r="K41" i="18"/>
  <c r="L41" i="18"/>
  <c r="B37" i="18"/>
  <c r="C37" i="18"/>
  <c r="E37" i="18"/>
  <c r="J37" i="18"/>
  <c r="K37" i="18"/>
  <c r="L37" i="18"/>
  <c r="B31" i="18"/>
  <c r="C31" i="18"/>
  <c r="E31" i="18"/>
  <c r="F31" i="18"/>
  <c r="G31" i="18"/>
  <c r="I31" i="18"/>
  <c r="J31" i="18"/>
  <c r="K31" i="18"/>
  <c r="L31" i="18"/>
  <c r="B23" i="18"/>
  <c r="C23" i="18"/>
  <c r="E23" i="18"/>
  <c r="F23" i="18"/>
  <c r="G23" i="18"/>
  <c r="I23" i="18"/>
  <c r="J23" i="18"/>
  <c r="K23" i="18"/>
  <c r="L23" i="18"/>
  <c r="B15" i="18"/>
  <c r="C15" i="18"/>
  <c r="E15" i="18"/>
  <c r="F15" i="18"/>
  <c r="G15" i="18"/>
  <c r="I15" i="18"/>
  <c r="J15" i="18"/>
  <c r="L15" i="18"/>
  <c r="K141" i="18"/>
  <c r="K117" i="18"/>
  <c r="B101" i="18"/>
  <c r="C101" i="18"/>
  <c r="E101" i="18"/>
  <c r="C93" i="18"/>
  <c r="E93" i="18"/>
  <c r="K93" i="18"/>
  <c r="B29" i="18"/>
  <c r="C29" i="18"/>
  <c r="E29" i="18"/>
  <c r="F29" i="18"/>
  <c r="G29" i="18"/>
  <c r="I29" i="18"/>
  <c r="J29" i="18"/>
  <c r="K29" i="18"/>
  <c r="L29" i="18"/>
  <c r="B21" i="18"/>
  <c r="C21" i="18"/>
  <c r="E21" i="18"/>
  <c r="F21" i="18"/>
  <c r="G21" i="18"/>
  <c r="I21" i="18"/>
  <c r="J21" i="18"/>
  <c r="K21" i="18"/>
  <c r="L21" i="18"/>
  <c r="B13" i="18"/>
  <c r="C13" i="18"/>
  <c r="E13" i="18"/>
  <c r="F13" i="18"/>
  <c r="G13" i="18"/>
  <c r="I13" i="18"/>
  <c r="J13" i="18"/>
  <c r="C153" i="18"/>
  <c r="L145" i="18"/>
  <c r="J141" i="18"/>
  <c r="C129" i="18"/>
  <c r="L121" i="18"/>
  <c r="J117" i="18"/>
  <c r="C105" i="18"/>
  <c r="L101" i="18"/>
  <c r="L93" i="18"/>
  <c r="B83" i="18"/>
  <c r="C83" i="18"/>
  <c r="E83" i="18"/>
  <c r="K83" i="18"/>
  <c r="L83" i="18"/>
  <c r="B5" i="18"/>
  <c r="C5" i="18"/>
  <c r="D5" i="18"/>
  <c r="F5" i="18"/>
  <c r="G5" i="18"/>
  <c r="F68" i="10"/>
  <c r="F56" i="10"/>
  <c r="Q48" i="10"/>
  <c r="F44" i="10"/>
  <c r="F52" i="10"/>
  <c r="F69" i="10"/>
  <c r="F49" i="10"/>
  <c r="F67" i="10"/>
  <c r="F63" i="10"/>
  <c r="F59" i="10"/>
  <c r="F55" i="10"/>
  <c r="Q51" i="10"/>
  <c r="F47" i="10"/>
  <c r="F39" i="10"/>
  <c r="F27" i="10"/>
  <c r="F37" i="10"/>
  <c r="F33" i="10"/>
  <c r="Q33" i="10" s="1"/>
  <c r="F29" i="10"/>
  <c r="F66" i="10"/>
  <c r="F58" i="10"/>
  <c r="F54" i="10"/>
  <c r="F46" i="10"/>
  <c r="F42" i="10"/>
  <c r="Q26" i="10"/>
  <c r="N40" i="10"/>
  <c r="Q40" i="10" s="1"/>
  <c r="N41" i="10"/>
  <c r="Q41" i="10" s="1"/>
  <c r="N53" i="10"/>
  <c r="Q53" i="10" s="1"/>
  <c r="N49" i="10"/>
  <c r="N65" i="10"/>
  <c r="Q65" i="10" s="1"/>
  <c r="N34" i="10"/>
  <c r="Q34" i="10" s="1"/>
  <c r="N69" i="10"/>
  <c r="N27" i="10"/>
  <c r="N57" i="10"/>
  <c r="Q57" i="10" s="1"/>
  <c r="P64" i="10"/>
  <c r="N52" i="10"/>
  <c r="N64" i="10"/>
  <c r="Q64" i="10" s="1"/>
  <c r="N66" i="10"/>
  <c r="N31" i="10"/>
  <c r="Q31" i="10" s="1"/>
  <c r="N47" i="10"/>
  <c r="O50" i="10"/>
  <c r="N50" i="10"/>
  <c r="Q50" i="10" s="1"/>
  <c r="N67" i="10"/>
  <c r="N42" i="10"/>
  <c r="P52" i="10"/>
  <c r="N29" i="10"/>
  <c r="N56" i="10"/>
  <c r="O52" i="10"/>
  <c r="O41" i="10"/>
  <c r="O26" i="10"/>
  <c r="BB7" i="21"/>
  <c r="BC7" i="21"/>
  <c r="BD7" i="21"/>
  <c r="BB8" i="21"/>
  <c r="BC8" i="21"/>
  <c r="BD8" i="21"/>
  <c r="BB9" i="21"/>
  <c r="BC9" i="21"/>
  <c r="BD9" i="21"/>
  <c r="BB10" i="21"/>
  <c r="BC10" i="21"/>
  <c r="BD10" i="21"/>
  <c r="BB14" i="21"/>
  <c r="BC14" i="21"/>
  <c r="BD14" i="21"/>
  <c r="BB15" i="21"/>
  <c r="BC15" i="21"/>
  <c r="BD15" i="21"/>
  <c r="BB16" i="21"/>
  <c r="BC16" i="21"/>
  <c r="BD16" i="21"/>
  <c r="BB17" i="21"/>
  <c r="BC17" i="21"/>
  <c r="BD17" i="21"/>
  <c r="BB18" i="21"/>
  <c r="BC18" i="21"/>
  <c r="BD18" i="21"/>
  <c r="BB19" i="21"/>
  <c r="BC19" i="21"/>
  <c r="BD19" i="21"/>
  <c r="BB20" i="21"/>
  <c r="BC20" i="21"/>
  <c r="BD20" i="21"/>
  <c r="BB21" i="21"/>
  <c r="BC21" i="21"/>
  <c r="BD21" i="21"/>
  <c r="BB22" i="21"/>
  <c r="BC22" i="21"/>
  <c r="BD22" i="21"/>
  <c r="BB23" i="21"/>
  <c r="BC23" i="21"/>
  <c r="BD23" i="21"/>
  <c r="BB24" i="21"/>
  <c r="BC24" i="21"/>
  <c r="BD24" i="21"/>
  <c r="BB25" i="21"/>
  <c r="BC25" i="21"/>
  <c r="BD25" i="21"/>
  <c r="BB26" i="21"/>
  <c r="BC26" i="21"/>
  <c r="BD26" i="21"/>
  <c r="BB27" i="21"/>
  <c r="BC27" i="21"/>
  <c r="BD27" i="21"/>
  <c r="BB28" i="21"/>
  <c r="BC28" i="21"/>
  <c r="BD28" i="21"/>
  <c r="BB29" i="21"/>
  <c r="BC29" i="21"/>
  <c r="BD29" i="21"/>
  <c r="BB30" i="21"/>
  <c r="BC30" i="21"/>
  <c r="BD30" i="21"/>
  <c r="BB31" i="21"/>
  <c r="BC31" i="21"/>
  <c r="BD31" i="21"/>
  <c r="BB32" i="21"/>
  <c r="BC32" i="21"/>
  <c r="BD32" i="21"/>
  <c r="BB33" i="21"/>
  <c r="BC33" i="21"/>
  <c r="BD33" i="21"/>
  <c r="BB34" i="21"/>
  <c r="BC34" i="21"/>
  <c r="BD34" i="21"/>
  <c r="BB35" i="21"/>
  <c r="BC35" i="21"/>
  <c r="BD35" i="21"/>
  <c r="BB36" i="21"/>
  <c r="BC36" i="21"/>
  <c r="BD36" i="21"/>
  <c r="BB37" i="21"/>
  <c r="BC37" i="21"/>
  <c r="BD37" i="21"/>
  <c r="BB38" i="21"/>
  <c r="BC38" i="21"/>
  <c r="BD38" i="21"/>
  <c r="BB39" i="21"/>
  <c r="BC39" i="21"/>
  <c r="BD39" i="21"/>
  <c r="BB40" i="21"/>
  <c r="BC40" i="21"/>
  <c r="BD40" i="21"/>
  <c r="BB41" i="21"/>
  <c r="BC41" i="21"/>
  <c r="BD41" i="21"/>
  <c r="BB42" i="21"/>
  <c r="BC42" i="21"/>
  <c r="BD42" i="21"/>
  <c r="BB43" i="21"/>
  <c r="BC43" i="21"/>
  <c r="BD43" i="21"/>
  <c r="BB44" i="21"/>
  <c r="BC44" i="21"/>
  <c r="BD44" i="21"/>
  <c r="BB45" i="21"/>
  <c r="BC45" i="21"/>
  <c r="BD45" i="21"/>
  <c r="BB46" i="21"/>
  <c r="BC46" i="21"/>
  <c r="BD46" i="21"/>
  <c r="BB47" i="21"/>
  <c r="BC47" i="21"/>
  <c r="BD47" i="21"/>
  <c r="BB48" i="21"/>
  <c r="BC48" i="21"/>
  <c r="BD48" i="21"/>
  <c r="BB49" i="21"/>
  <c r="BC49" i="21"/>
  <c r="BD49" i="21"/>
  <c r="BB50" i="21"/>
  <c r="BC50" i="21"/>
  <c r="BD50" i="21"/>
  <c r="BB51" i="21"/>
  <c r="BC51" i="21"/>
  <c r="BD51" i="21"/>
  <c r="BB52" i="21"/>
  <c r="BC52" i="21"/>
  <c r="BD52" i="21"/>
  <c r="BB53" i="21"/>
  <c r="BC53" i="21"/>
  <c r="BD53" i="21"/>
  <c r="BB54" i="21"/>
  <c r="BC54" i="21"/>
  <c r="BD54" i="21"/>
  <c r="BB55" i="21"/>
  <c r="BC55" i="21"/>
  <c r="BD55" i="21"/>
  <c r="BB56" i="21"/>
  <c r="BC56" i="21"/>
  <c r="BD56" i="21"/>
  <c r="BB57" i="21"/>
  <c r="BC57" i="21"/>
  <c r="BD57" i="21"/>
  <c r="BB58" i="21"/>
  <c r="BC58" i="21"/>
  <c r="BD58" i="21"/>
  <c r="BB59" i="21"/>
  <c r="BC59" i="21"/>
  <c r="BD59" i="21"/>
  <c r="BB60" i="21"/>
  <c r="BC60" i="21"/>
  <c r="BD60" i="21"/>
  <c r="BB68" i="21"/>
  <c r="B68" i="21" s="1"/>
  <c r="BC68" i="21"/>
  <c r="BD68" i="21"/>
  <c r="BC6" i="21"/>
  <c r="BB6" i="21"/>
  <c r="BD6" i="21"/>
  <c r="BM49" i="16" l="1"/>
  <c r="BN49" i="16" s="1"/>
  <c r="P48" i="10" s="1"/>
  <c r="BN155" i="16"/>
  <c r="BM43" i="16"/>
  <c r="BK20" i="16"/>
  <c r="O19" i="10" s="1"/>
  <c r="R19" i="10" s="1"/>
  <c r="S19" i="10" s="1"/>
  <c r="BN147" i="16"/>
  <c r="BM161" i="16"/>
  <c r="BN161" i="16" s="1"/>
  <c r="BM148" i="16"/>
  <c r="BN148" i="16" s="1"/>
  <c r="BK148" i="16"/>
  <c r="BN85" i="16"/>
  <c r="BN43" i="16"/>
  <c r="BJ38" i="16"/>
  <c r="BM38" i="16" s="1"/>
  <c r="BN38" i="16" s="1"/>
  <c r="P37" i="10" s="1"/>
  <c r="BJ33" i="16"/>
  <c r="BK33" i="16" s="1"/>
  <c r="O32" i="10" s="1"/>
  <c r="BK73" i="16"/>
  <c r="BN70" i="16"/>
  <c r="BH70" i="16"/>
  <c r="BK59" i="16"/>
  <c r="B54" i="21"/>
  <c r="BJ46" i="16"/>
  <c r="BK46" i="16" s="1"/>
  <c r="BK35" i="16"/>
  <c r="BM37" i="16"/>
  <c r="BN37" i="16" s="1"/>
  <c r="P36" i="10" s="1"/>
  <c r="BJ31" i="16"/>
  <c r="B26" i="21"/>
  <c r="BK16" i="16"/>
  <c r="O15" i="10" s="1"/>
  <c r="R15" i="10" s="1"/>
  <c r="S15" i="10" s="1"/>
  <c r="BJ13" i="16"/>
  <c r="BM13" i="16" s="1"/>
  <c r="BN13" i="16" s="1"/>
  <c r="P12" i="10" s="1"/>
  <c r="B49" i="21"/>
  <c r="BK38" i="16"/>
  <c r="BK34" i="16"/>
  <c r="O33" i="10" s="1"/>
  <c r="BJ15" i="16"/>
  <c r="BM15" i="16" s="1"/>
  <c r="BN15" i="16" s="1"/>
  <c r="P14" i="10" s="1"/>
  <c r="R13" i="10"/>
  <c r="S13" i="10" s="1"/>
  <c r="R11" i="10"/>
  <c r="S11" i="10" s="1"/>
  <c r="R10" i="10"/>
  <c r="S10" i="10" s="1"/>
  <c r="BM39" i="16"/>
  <c r="BN39" i="16" s="1"/>
  <c r="P38" i="10" s="1"/>
  <c r="BK39" i="16"/>
  <c r="BK62" i="16"/>
  <c r="B57" i="21"/>
  <c r="B53" i="21"/>
  <c r="BM45" i="16"/>
  <c r="BN45" i="16" s="1"/>
  <c r="P44" i="10" s="1"/>
  <c r="BN29" i="16"/>
  <c r="BN28" i="16"/>
  <c r="P27" i="10" s="1"/>
  <c r="S23" i="10"/>
  <c r="R18" i="10"/>
  <c r="S18" i="10" s="1"/>
  <c r="BK18" i="16"/>
  <c r="O17" i="10" s="1"/>
  <c r="R17" i="10" s="1"/>
  <c r="BM18" i="16"/>
  <c r="BN18" i="16" s="1"/>
  <c r="P17" i="10" s="1"/>
  <c r="BJ17" i="16"/>
  <c r="B16" i="21"/>
  <c r="BK9" i="16"/>
  <c r="B21" i="21"/>
  <c r="B22" i="21"/>
  <c r="B18" i="21"/>
  <c r="B14" i="21"/>
  <c r="BK22" i="16"/>
  <c r="O21" i="10" s="1"/>
  <c r="R21" i="10" s="1"/>
  <c r="BK82" i="16"/>
  <c r="BM138" i="16"/>
  <c r="BN138" i="16" s="1"/>
  <c r="BK64" i="16"/>
  <c r="BM64" i="16"/>
  <c r="BN64" i="16" s="1"/>
  <c r="BK69" i="16"/>
  <c r="BK93" i="16"/>
  <c r="BK122" i="16"/>
  <c r="BM122" i="16"/>
  <c r="BN122" i="16" s="1"/>
  <c r="BK228" i="16"/>
  <c r="B59" i="21"/>
  <c r="B55" i="21"/>
  <c r="B51" i="21"/>
  <c r="B52" i="21"/>
  <c r="B48" i="21"/>
  <c r="B28" i="21"/>
  <c r="B24" i="21"/>
  <c r="BK177" i="16"/>
  <c r="BM177" i="16"/>
  <c r="BN177" i="16" s="1"/>
  <c r="B23" i="21"/>
  <c r="B19" i="21"/>
  <c r="B15" i="21"/>
  <c r="B8" i="21"/>
  <c r="BM209" i="16"/>
  <c r="BN209" i="16" s="1"/>
  <c r="BK209" i="16"/>
  <c r="BK49" i="16"/>
  <c r="O48" i="10" s="1"/>
  <c r="R48" i="10" s="1"/>
  <c r="BK105" i="16"/>
  <c r="BM254" i="16"/>
  <c r="BN254" i="16" s="1"/>
  <c r="BK254" i="16"/>
  <c r="BK141" i="16"/>
  <c r="BM141" i="16"/>
  <c r="BN141" i="16" s="1"/>
  <c r="BK96" i="16"/>
  <c r="BM96" i="16"/>
  <c r="BN96" i="16" s="1"/>
  <c r="BK211" i="16"/>
  <c r="BM211" i="16"/>
  <c r="BN211" i="16" s="1"/>
  <c r="BK214" i="16"/>
  <c r="BM214" i="16"/>
  <c r="BN214" i="16" s="1"/>
  <c r="BM71" i="16"/>
  <c r="BN71" i="16" s="1"/>
  <c r="BK71" i="16"/>
  <c r="BM243" i="16"/>
  <c r="BN243" i="16" s="1"/>
  <c r="BK243" i="16"/>
  <c r="BM150" i="16"/>
  <c r="BN150" i="16" s="1"/>
  <c r="BK150" i="16"/>
  <c r="BM230" i="16"/>
  <c r="BN230" i="16" s="1"/>
  <c r="BK230" i="16"/>
  <c r="BK170" i="16"/>
  <c r="BM170" i="16"/>
  <c r="BN170" i="16" s="1"/>
  <c r="BK241" i="16"/>
  <c r="BM241" i="16"/>
  <c r="BN241" i="16" s="1"/>
  <c r="BM142" i="16"/>
  <c r="BN142" i="16" s="1"/>
  <c r="BK142" i="16"/>
  <c r="BK204" i="16"/>
  <c r="BM204" i="16"/>
  <c r="BN204" i="16" s="1"/>
  <c r="BM181" i="16"/>
  <c r="BN181" i="16" s="1"/>
  <c r="BK181" i="16"/>
  <c r="BK178" i="16"/>
  <c r="BM178" i="16"/>
  <c r="BN178" i="16" s="1"/>
  <c r="BK129" i="16"/>
  <c r="BM129" i="16"/>
  <c r="BN129" i="16" s="1"/>
  <c r="BM236" i="16"/>
  <c r="BN236" i="16" s="1"/>
  <c r="BK236" i="16"/>
  <c r="BK154" i="16"/>
  <c r="BM154" i="16"/>
  <c r="BN154" i="16" s="1"/>
  <c r="BM198" i="16"/>
  <c r="BN198" i="16" s="1"/>
  <c r="BK198" i="16"/>
  <c r="BM255" i="16"/>
  <c r="BN255" i="16" s="1"/>
  <c r="BK255" i="16"/>
  <c r="BK193" i="16"/>
  <c r="BM193" i="16"/>
  <c r="BN193" i="16" s="1"/>
  <c r="BK130" i="16"/>
  <c r="BM130" i="16"/>
  <c r="BN130" i="16" s="1"/>
  <c r="BM225" i="16"/>
  <c r="BN225" i="16" s="1"/>
  <c r="BK180" i="16"/>
  <c r="BK137" i="16"/>
  <c r="BM137" i="16"/>
  <c r="BN137" i="16" s="1"/>
  <c r="BM162" i="16"/>
  <c r="BN162" i="16" s="1"/>
  <c r="BK162" i="16"/>
  <c r="BK231" i="16"/>
  <c r="BM231" i="16"/>
  <c r="BN231" i="16" s="1"/>
  <c r="BK74" i="16"/>
  <c r="BM74" i="16"/>
  <c r="BN74" i="16" s="1"/>
  <c r="BM118" i="16"/>
  <c r="BN118" i="16" s="1"/>
  <c r="BK97" i="16"/>
  <c r="BM33" i="16"/>
  <c r="BN33" i="16" s="1"/>
  <c r="P32" i="10" s="1"/>
  <c r="BK101" i="16"/>
  <c r="BM101" i="16"/>
  <c r="BN101" i="16" s="1"/>
  <c r="BK67" i="16"/>
  <c r="BM67" i="16"/>
  <c r="BN67" i="16" s="1"/>
  <c r="BM40" i="16"/>
  <c r="BN40" i="16" s="1"/>
  <c r="P39" i="10" s="1"/>
  <c r="BK40" i="16"/>
  <c r="BK55" i="16"/>
  <c r="BM55" i="16"/>
  <c r="BN55" i="16" s="1"/>
  <c r="P54" i="10" s="1"/>
  <c r="BM66" i="16"/>
  <c r="BN66" i="16" s="1"/>
  <c r="P65" i="10" s="1"/>
  <c r="BK66" i="16"/>
  <c r="BK61" i="16"/>
  <c r="BM61" i="16"/>
  <c r="BN61" i="16" s="1"/>
  <c r="BM120" i="16"/>
  <c r="BN120" i="16" s="1"/>
  <c r="BK120" i="16"/>
  <c r="BK104" i="16"/>
  <c r="BM104" i="16"/>
  <c r="BN104" i="16" s="1"/>
  <c r="BK123" i="16"/>
  <c r="BM123" i="16"/>
  <c r="BN123" i="16" s="1"/>
  <c r="BK54" i="16"/>
  <c r="O53" i="10" s="1"/>
  <c r="BM54" i="16"/>
  <c r="BN54" i="16" s="1"/>
  <c r="P53" i="10" s="1"/>
  <c r="BM75" i="16"/>
  <c r="BN75" i="16" s="1"/>
  <c r="BK75" i="16"/>
  <c r="BK98" i="16"/>
  <c r="BM98" i="16"/>
  <c r="BN98" i="16" s="1"/>
  <c r="BK92" i="16"/>
  <c r="BM92" i="16"/>
  <c r="BN92" i="16" s="1"/>
  <c r="BK107" i="16"/>
  <c r="BM107" i="16"/>
  <c r="BN107" i="16" s="1"/>
  <c r="BK41" i="16"/>
  <c r="O40" i="10" s="1"/>
  <c r="R40" i="10" s="1"/>
  <c r="S40" i="10" s="1"/>
  <c r="BK31" i="16"/>
  <c r="BM31" i="16"/>
  <c r="BK79" i="16"/>
  <c r="BM79" i="16"/>
  <c r="BN79" i="16" s="1"/>
  <c r="BM46" i="16"/>
  <c r="BN46" i="16" s="1"/>
  <c r="BK124" i="16"/>
  <c r="BM124" i="16"/>
  <c r="BN124" i="16" s="1"/>
  <c r="BK10" i="16"/>
  <c r="O9" i="10" s="1"/>
  <c r="R9" i="10" s="1"/>
  <c r="S9" i="10" s="1"/>
  <c r="BK23" i="16"/>
  <c r="O22" i="10" s="1"/>
  <c r="R22" i="10" s="1"/>
  <c r="S22" i="10" s="1"/>
  <c r="BN22" i="16"/>
  <c r="P21" i="10" s="1"/>
  <c r="B6" i="21"/>
  <c r="A5" i="18"/>
  <c r="O27" i="10"/>
  <c r="R53" i="10"/>
  <c r="N46" i="10"/>
  <c r="Q46" i="10" s="1"/>
  <c r="N44" i="10"/>
  <c r="Q44" i="10" s="1"/>
  <c r="O64" i="10"/>
  <c r="R64" i="10" s="1"/>
  <c r="S64" i="10" s="1"/>
  <c r="R50" i="10"/>
  <c r="R41" i="10"/>
  <c r="N32" i="10"/>
  <c r="Q32" i="10" s="1"/>
  <c r="P31" i="10"/>
  <c r="Q69" i="10"/>
  <c r="Q66" i="10"/>
  <c r="Q47" i="10"/>
  <c r="Q52" i="10"/>
  <c r="R52" i="10" s="1"/>
  <c r="S52" i="10" s="1"/>
  <c r="Q42" i="10"/>
  <c r="Q56" i="10"/>
  <c r="Q29" i="10"/>
  <c r="Q55" i="10"/>
  <c r="Q49" i="10"/>
  <c r="R33" i="10"/>
  <c r="S33" i="10" s="1"/>
  <c r="Q27" i="10"/>
  <c r="R26" i="10"/>
  <c r="Q67" i="10"/>
  <c r="O69" i="10"/>
  <c r="N28" i="10"/>
  <c r="Q28" i="10" s="1"/>
  <c r="N30" i="10"/>
  <c r="Q30" i="10" s="1"/>
  <c r="P46" i="10"/>
  <c r="P59" i="10"/>
  <c r="P50" i="10"/>
  <c r="N35" i="10"/>
  <c r="Q35" i="10" s="1"/>
  <c r="P35" i="10"/>
  <c r="O55" i="10"/>
  <c r="N45" i="10"/>
  <c r="Q45" i="10" s="1"/>
  <c r="O51" i="10"/>
  <c r="R51" i="10" s="1"/>
  <c r="N36" i="10"/>
  <c r="Q36" i="10" s="1"/>
  <c r="P67" i="10"/>
  <c r="O65" i="10"/>
  <c r="R65" i="10" s="1"/>
  <c r="P56" i="10"/>
  <c r="N68" i="10"/>
  <c r="Q68" i="10" s="1"/>
  <c r="P68" i="10"/>
  <c r="N63" i="10"/>
  <c r="Q63" i="10" s="1"/>
  <c r="N58" i="10"/>
  <c r="Q58" i="10" s="1"/>
  <c r="P58" i="10"/>
  <c r="N54" i="10"/>
  <c r="Q54" i="10" s="1"/>
  <c r="P43" i="10"/>
  <c r="N39" i="10"/>
  <c r="Q39" i="10" s="1"/>
  <c r="O57" i="10"/>
  <c r="R57" i="10" s="1"/>
  <c r="P57" i="10"/>
  <c r="N37" i="10"/>
  <c r="Q37" i="10" s="1"/>
  <c r="O44" i="10"/>
  <c r="O54" i="10"/>
  <c r="O39" i="10"/>
  <c r="P47" i="10"/>
  <c r="O37" i="10"/>
  <c r="P66" i="10"/>
  <c r="P51" i="10"/>
  <c r="O35" i="10"/>
  <c r="N43" i="10"/>
  <c r="Q43" i="10" s="1"/>
  <c r="O68" i="10"/>
  <c r="P63" i="10"/>
  <c r="O49" i="10"/>
  <c r="O56" i="10"/>
  <c r="O67" i="10"/>
  <c r="O63" i="10"/>
  <c r="P42" i="10"/>
  <c r="P26" i="10"/>
  <c r="O42" i="10"/>
  <c r="O47" i="10"/>
  <c r="O31" i="10"/>
  <c r="R31" i="10" s="1"/>
  <c r="O58" i="10"/>
  <c r="P69" i="10"/>
  <c r="P7" i="10"/>
  <c r="O7" i="10"/>
  <c r="O46" i="10"/>
  <c r="N7" i="10"/>
  <c r="Q7" i="10" s="1"/>
  <c r="N38" i="10"/>
  <c r="Q38" i="10" s="1"/>
  <c r="O38" i="10"/>
  <c r="O66" i="10"/>
  <c r="O36" i="10"/>
  <c r="N59" i="10"/>
  <c r="Q59" i="10" s="1"/>
  <c r="P41" i="10"/>
  <c r="D69" i="21"/>
  <c r="F69" i="21"/>
  <c r="H69" i="21"/>
  <c r="E69" i="21"/>
  <c r="G69" i="21"/>
  <c r="I69" i="21"/>
  <c r="BH7" i="18"/>
  <c r="BH9" i="18"/>
  <c r="BH13" i="18"/>
  <c r="BH15" i="18"/>
  <c r="BH17" i="18"/>
  <c r="BH19" i="18"/>
  <c r="BH21" i="18"/>
  <c r="BH23" i="18"/>
  <c r="BH25" i="18"/>
  <c r="BH27" i="18"/>
  <c r="BH29" i="18"/>
  <c r="BH31" i="18"/>
  <c r="BH33" i="18"/>
  <c r="BH35" i="18"/>
  <c r="BH37" i="18"/>
  <c r="BH39" i="18"/>
  <c r="BH41" i="18"/>
  <c r="BH43" i="18"/>
  <c r="BH5" i="18"/>
  <c r="BG5" i="18"/>
  <c r="L5" i="18" s="1"/>
  <c r="BE7" i="18"/>
  <c r="BF7" i="18"/>
  <c r="K7" i="18" s="1"/>
  <c r="BG7" i="18"/>
  <c r="BE9" i="18"/>
  <c r="BF9" i="18"/>
  <c r="K9" i="18" s="1"/>
  <c r="BG9" i="18"/>
  <c r="L9" i="18" s="1"/>
  <c r="BE13" i="18"/>
  <c r="BF13" i="18"/>
  <c r="K13" i="18" s="1"/>
  <c r="BG13" i="18"/>
  <c r="L13" i="18" s="1"/>
  <c r="BE15" i="18"/>
  <c r="BF15" i="18"/>
  <c r="K15" i="18" s="1"/>
  <c r="BG15" i="18"/>
  <c r="BE17" i="18"/>
  <c r="BF17" i="18"/>
  <c r="K17" i="18" s="1"/>
  <c r="BG17" i="18"/>
  <c r="BE19" i="18"/>
  <c r="BF19" i="18"/>
  <c r="K19" i="18" s="1"/>
  <c r="BG19" i="18"/>
  <c r="BE21" i="18"/>
  <c r="BF21" i="18"/>
  <c r="BG21" i="18"/>
  <c r="BE23" i="18"/>
  <c r="BF23" i="18"/>
  <c r="BG23" i="18"/>
  <c r="BE25" i="18"/>
  <c r="BF25" i="18"/>
  <c r="BG25" i="18"/>
  <c r="BE27" i="18"/>
  <c r="BF27" i="18"/>
  <c r="BG27" i="18"/>
  <c r="BE29" i="18"/>
  <c r="BF29" i="18"/>
  <c r="BG29" i="18"/>
  <c r="BE31" i="18"/>
  <c r="BF31" i="18"/>
  <c r="BG31" i="18"/>
  <c r="BE33" i="18"/>
  <c r="BF33" i="18"/>
  <c r="BG33" i="18"/>
  <c r="BE35" i="18"/>
  <c r="BF35" i="18"/>
  <c r="BG35" i="18"/>
  <c r="BE37" i="18"/>
  <c r="BF37" i="18"/>
  <c r="BG37" i="18"/>
  <c r="BE39" i="18"/>
  <c r="BF39" i="18"/>
  <c r="BG39" i="18"/>
  <c r="BE41" i="18"/>
  <c r="BF41" i="18"/>
  <c r="BG41" i="18"/>
  <c r="BE43" i="18"/>
  <c r="BF43" i="18"/>
  <c r="BG43" i="18"/>
  <c r="BF5" i="18"/>
  <c r="K5" i="18" s="1"/>
  <c r="BE5" i="18"/>
  <c r="S31" i="10" l="1"/>
  <c r="BN31" i="16"/>
  <c r="BK13" i="16"/>
  <c r="O12" i="10" s="1"/>
  <c r="R12" i="10" s="1"/>
  <c r="S12" i="10" s="1"/>
  <c r="A28" i="21"/>
  <c r="BK15" i="16"/>
  <c r="O14" i="10" s="1"/>
  <c r="R14" i="10" s="1"/>
  <c r="S14" i="10" s="1"/>
  <c r="S17" i="10"/>
  <c r="BM17" i="16"/>
  <c r="BN17" i="16" s="1"/>
  <c r="P16" i="10" s="1"/>
  <c r="BK17" i="16"/>
  <c r="O16" i="10" s="1"/>
  <c r="R16" i="10" s="1"/>
  <c r="A26" i="21"/>
  <c r="S21" i="10"/>
  <c r="R7" i="10"/>
  <c r="S7" i="10" s="1"/>
  <c r="A12" i="21"/>
  <c r="A13" i="21"/>
  <c r="A14" i="21"/>
  <c r="A15" i="21"/>
  <c r="A59" i="21"/>
  <c r="A10" i="21"/>
  <c r="A31" i="21"/>
  <c r="A6" i="21"/>
  <c r="A19" i="21"/>
  <c r="A16" i="21"/>
  <c r="A11" i="21"/>
  <c r="A40" i="21"/>
  <c r="A8" i="21"/>
  <c r="A21" i="21"/>
  <c r="A30" i="21"/>
  <c r="A23" i="21"/>
  <c r="A24" i="21"/>
  <c r="A18" i="21"/>
  <c r="A22" i="21"/>
  <c r="S57" i="10"/>
  <c r="R27" i="10"/>
  <c r="S27" i="10" s="1"/>
  <c r="R38" i="10"/>
  <c r="S38" i="10" s="1"/>
  <c r="S51" i="10"/>
  <c r="S65" i="10"/>
  <c r="R39" i="10"/>
  <c r="S39" i="10" s="1"/>
  <c r="R63" i="10"/>
  <c r="S63" i="10" s="1"/>
  <c r="R37" i="10"/>
  <c r="S37" i="10" s="1"/>
  <c r="R54" i="10"/>
  <c r="S54" i="10" s="1"/>
  <c r="R58" i="10"/>
  <c r="S58" i="10" s="1"/>
  <c r="R68" i="10"/>
  <c r="S68" i="10" s="1"/>
  <c r="R67" i="10"/>
  <c r="S67" i="10" s="1"/>
  <c r="R47" i="10"/>
  <c r="S47" i="10" s="1"/>
  <c r="R36" i="10"/>
  <c r="S36" i="10" s="1"/>
  <c r="S48" i="10"/>
  <c r="R69" i="10"/>
  <c r="S69" i="10" s="1"/>
  <c r="S26" i="10"/>
  <c r="S53" i="10"/>
  <c r="R55" i="10"/>
  <c r="S55" i="10" s="1"/>
  <c r="R42" i="10"/>
  <c r="S42" i="10" s="1"/>
  <c r="R35" i="10"/>
  <c r="S35" i="10" s="1"/>
  <c r="R49" i="10"/>
  <c r="S49" i="10" s="1"/>
  <c r="S50" i="10"/>
  <c r="R46" i="10"/>
  <c r="S46" i="10" s="1"/>
  <c r="S41" i="10"/>
  <c r="R56" i="10"/>
  <c r="S56" i="10" s="1"/>
  <c r="R44" i="10"/>
  <c r="S44" i="10" s="1"/>
  <c r="R32" i="10"/>
  <c r="S32" i="10" s="1"/>
  <c r="R66" i="10"/>
  <c r="S66" i="10" s="1"/>
  <c r="P45" i="10"/>
  <c r="O45" i="10"/>
  <c r="R45" i="10" s="1"/>
  <c r="O29" i="10"/>
  <c r="R29" i="10" s="1"/>
  <c r="P29" i="10"/>
  <c r="P28" i="10"/>
  <c r="O28" i="10"/>
  <c r="R28" i="10" s="1"/>
  <c r="O43" i="10"/>
  <c r="R43" i="10" s="1"/>
  <c r="S43" i="10" s="1"/>
  <c r="P30" i="10"/>
  <c r="O30" i="10"/>
  <c r="R30" i="10" s="1"/>
  <c r="O34" i="10"/>
  <c r="R34" i="10" s="1"/>
  <c r="P34" i="10"/>
  <c r="O59" i="10"/>
  <c r="R59" i="10" s="1"/>
  <c r="S59" i="10" s="1"/>
  <c r="P8" i="10"/>
  <c r="O8" i="10"/>
  <c r="R8" i="10" s="1"/>
  <c r="S16" i="10" l="1"/>
  <c r="S8" i="10"/>
  <c r="S30" i="10"/>
  <c r="S45" i="10"/>
  <c r="S29" i="10"/>
  <c r="S34" i="10"/>
  <c r="S28" i="10"/>
  <c r="BD43" i="18"/>
  <c r="BC43" i="18"/>
  <c r="BB43" i="18"/>
  <c r="BD41" i="18"/>
  <c r="BC41" i="18"/>
  <c r="BB41" i="18"/>
  <c r="BD39" i="18"/>
  <c r="BC39" i="18"/>
  <c r="BB39" i="18"/>
  <c r="BD37" i="18"/>
  <c r="BC37" i="18"/>
  <c r="BB37" i="18"/>
  <c r="BD35" i="18"/>
  <c r="BC35" i="18"/>
  <c r="BB35" i="18"/>
  <c r="BD33" i="18"/>
  <c r="BC33" i="18"/>
  <c r="BB33" i="18"/>
  <c r="BD31" i="18"/>
  <c r="BC31" i="18"/>
  <c r="BB31" i="18"/>
  <c r="BD29" i="18"/>
  <c r="BC29" i="18"/>
  <c r="BB29" i="18"/>
  <c r="BD27" i="18"/>
  <c r="BC27" i="18"/>
  <c r="BB27" i="18"/>
  <c r="BD25" i="18"/>
  <c r="BC25" i="18"/>
  <c r="BB25" i="18"/>
  <c r="BD23" i="18"/>
  <c r="BC23" i="18"/>
  <c r="BB23" i="18"/>
  <c r="BD21" i="18"/>
  <c r="BC21" i="18"/>
  <c r="BB21" i="18"/>
  <c r="BD19" i="18"/>
  <c r="BC19" i="18"/>
  <c r="BB19" i="18"/>
  <c r="BD17" i="18"/>
  <c r="BC17" i="18"/>
  <c r="BB17" i="18"/>
  <c r="BD15" i="18"/>
  <c r="BC15" i="18"/>
  <c r="BB15" i="18"/>
  <c r="BD13" i="18"/>
  <c r="BC13" i="18"/>
  <c r="BB13" i="18"/>
  <c r="BD9" i="18"/>
  <c r="BC9" i="18"/>
  <c r="BB9" i="18"/>
  <c r="BD7" i="18"/>
  <c r="BC7" i="18"/>
  <c r="BB7" i="18"/>
  <c r="BD5" i="18"/>
  <c r="BC5" i="18"/>
  <c r="BB5" i="18"/>
  <c r="E28" i="18" l="1"/>
  <c r="H28" i="18"/>
  <c r="J28" i="18"/>
  <c r="K28" i="18"/>
  <c r="L28" i="18"/>
  <c r="L32" i="18"/>
  <c r="K32" i="18"/>
  <c r="J32" i="18"/>
  <c r="H32" i="18"/>
  <c r="E32" i="18"/>
  <c r="L8" i="18"/>
  <c r="K8" i="18"/>
  <c r="J8" i="18"/>
  <c r="H8" i="18"/>
  <c r="E8" i="18"/>
  <c r="L18" i="18"/>
  <c r="K18" i="18"/>
  <c r="J18" i="18"/>
  <c r="H18" i="18"/>
  <c r="E18" i="18"/>
  <c r="J26" i="18"/>
  <c r="H26" i="18"/>
  <c r="E26" i="18"/>
  <c r="L26" i="18"/>
  <c r="K26" i="18"/>
  <c r="L34" i="18"/>
  <c r="K34" i="18"/>
  <c r="J34" i="18"/>
  <c r="H34" i="18"/>
  <c r="E34" i="18"/>
  <c r="L42" i="18"/>
  <c r="K42" i="18"/>
  <c r="J42" i="18"/>
  <c r="H42" i="18"/>
  <c r="E42" i="18"/>
  <c r="L6" i="18"/>
  <c r="K6" i="18"/>
  <c r="J6" i="18"/>
  <c r="H6" i="18"/>
  <c r="E6" i="18"/>
  <c r="H10" i="18"/>
  <c r="E10" i="18"/>
  <c r="L10" i="18"/>
  <c r="K10" i="18"/>
  <c r="J10" i="18"/>
  <c r="L20" i="18"/>
  <c r="K20" i="18"/>
  <c r="J20" i="18"/>
  <c r="H20" i="18"/>
  <c r="E20" i="18"/>
  <c r="H36" i="18"/>
  <c r="E36" i="18"/>
  <c r="L36" i="18"/>
  <c r="K36" i="18"/>
  <c r="J36" i="18"/>
  <c r="L44" i="18"/>
  <c r="K44" i="18"/>
  <c r="J44" i="18"/>
  <c r="H44" i="18"/>
  <c r="E44" i="18"/>
  <c r="K40" i="18"/>
  <c r="J40" i="18"/>
  <c r="H40" i="18"/>
  <c r="E40" i="18"/>
  <c r="L40" i="18"/>
  <c r="K16" i="18"/>
  <c r="J16" i="18"/>
  <c r="H16" i="18"/>
  <c r="E16" i="18"/>
  <c r="L16" i="18"/>
  <c r="E22" i="18"/>
  <c r="L22" i="18"/>
  <c r="K22" i="18"/>
  <c r="J22" i="18"/>
  <c r="H22" i="18"/>
  <c r="L38" i="18"/>
  <c r="K38" i="18"/>
  <c r="J38" i="18"/>
  <c r="H38" i="18"/>
  <c r="E38" i="18"/>
  <c r="L24" i="18"/>
  <c r="K24" i="18"/>
  <c r="J24" i="18"/>
  <c r="H24" i="18"/>
  <c r="E24" i="18"/>
  <c r="L14" i="18"/>
  <c r="K14" i="18"/>
  <c r="J14" i="18"/>
  <c r="H14" i="18"/>
  <c r="E14" i="18"/>
  <c r="L30" i="18"/>
  <c r="K30" i="18"/>
  <c r="J30" i="18"/>
  <c r="H30" i="18"/>
  <c r="E30" i="18"/>
  <c r="B6" i="10"/>
  <c r="I79" i="10"/>
  <c r="N75" i="10"/>
  <c r="H75" i="10"/>
  <c r="M79" i="10"/>
  <c r="A79" i="10"/>
  <c r="A26" i="10" l="1"/>
  <c r="A28" i="10"/>
  <c r="A7" i="18"/>
  <c r="A275" i="18"/>
  <c r="A479" i="18"/>
  <c r="A459" i="18"/>
  <c r="A251" i="18"/>
  <c r="A309" i="18"/>
  <c r="A481" i="18"/>
  <c r="A427" i="18"/>
  <c r="A499" i="18"/>
  <c r="A155" i="18"/>
  <c r="A339" i="18"/>
  <c r="A169" i="18"/>
  <c r="A397" i="18"/>
  <c r="A265" i="18"/>
  <c r="A361" i="18"/>
  <c r="A389" i="18"/>
  <c r="A367" i="18"/>
  <c r="A311" i="18"/>
  <c r="A413" i="18"/>
  <c r="A445" i="18"/>
  <c r="A237" i="18"/>
  <c r="A493" i="18"/>
  <c r="A163" i="18"/>
  <c r="A301" i="18"/>
  <c r="A285" i="18"/>
  <c r="A363" i="18"/>
  <c r="A483" i="18"/>
  <c r="A407" i="18"/>
  <c r="A441" i="18"/>
  <c r="A357" i="18"/>
  <c r="A199" i="18"/>
  <c r="A223" i="18"/>
  <c r="A365" i="18"/>
  <c r="A329" i="18"/>
  <c r="A377" i="18"/>
  <c r="A391" i="18"/>
  <c r="A217" i="18"/>
  <c r="A475" i="18"/>
  <c r="A463" i="18"/>
  <c r="A473" i="18"/>
  <c r="A505" i="18"/>
  <c r="A187" i="18"/>
  <c r="A449" i="18"/>
  <c r="A467" i="18"/>
  <c r="A317" i="18"/>
  <c r="A409" i="18"/>
  <c r="A267" i="18"/>
  <c r="A283" i="18"/>
  <c r="A455" i="18"/>
  <c r="A213" i="18"/>
  <c r="A345" i="18"/>
  <c r="A193" i="18"/>
  <c r="A347" i="18"/>
  <c r="A335" i="18"/>
  <c r="A203" i="18"/>
  <c r="A469" i="18"/>
  <c r="A173" i="18"/>
  <c r="A175" i="18"/>
  <c r="A443" i="18"/>
  <c r="A197" i="18"/>
  <c r="A439" i="18"/>
  <c r="A221" i="18"/>
  <c r="A497" i="18"/>
  <c r="A503" i="18"/>
  <c r="A487" i="18"/>
  <c r="A153" i="18"/>
  <c r="A117" i="18"/>
  <c r="A491" i="18"/>
  <c r="A133" i="18"/>
  <c r="A333" i="18"/>
  <c r="A341" i="18"/>
  <c r="A259" i="18"/>
  <c r="A465" i="18"/>
  <c r="A297" i="18"/>
  <c r="A325" i="18"/>
  <c r="A269" i="18"/>
  <c r="A165" i="18"/>
  <c r="A151" i="18"/>
  <c r="A227" i="18"/>
  <c r="A471" i="18"/>
  <c r="A395" i="18"/>
  <c r="A375" i="18"/>
  <c r="A401" i="18"/>
  <c r="A261" i="18"/>
  <c r="A247" i="18"/>
  <c r="A281" i="18"/>
  <c r="A211" i="18"/>
  <c r="A349" i="18"/>
  <c r="A447" i="18"/>
  <c r="A129" i="18"/>
  <c r="A159" i="18"/>
  <c r="A185" i="18"/>
  <c r="A137" i="18"/>
  <c r="A461" i="18"/>
  <c r="A373" i="18"/>
  <c r="A315" i="18"/>
  <c r="A205" i="18"/>
  <c r="A279" i="18"/>
  <c r="A253" i="18"/>
  <c r="A161" i="18"/>
  <c r="A351" i="18"/>
  <c r="A271" i="18"/>
  <c r="A209" i="18"/>
  <c r="A135" i="18"/>
  <c r="A215" i="18"/>
  <c r="A355" i="18"/>
  <c r="A369" i="18"/>
  <c r="A277" i="18"/>
  <c r="A305" i="18"/>
  <c r="A219" i="18"/>
  <c r="A181" i="18"/>
  <c r="A415" i="18"/>
  <c r="A417" i="18"/>
  <c r="A379" i="18"/>
  <c r="A425" i="18"/>
  <c r="A145" i="18"/>
  <c r="A307" i="18"/>
  <c r="A201" i="18"/>
  <c r="A371" i="18"/>
  <c r="A359" i="18"/>
  <c r="A437" i="18"/>
  <c r="A313" i="18"/>
  <c r="A245" i="18"/>
  <c r="A453" i="18"/>
  <c r="A495" i="18"/>
  <c r="A233" i="18"/>
  <c r="A451" i="18"/>
  <c r="A321" i="18"/>
  <c r="A431" i="18"/>
  <c r="A149" i="18"/>
  <c r="A291" i="18"/>
  <c r="A131" i="18"/>
  <c r="A195" i="18"/>
  <c r="A485" i="18"/>
  <c r="A241" i="18"/>
  <c r="A337" i="18"/>
  <c r="A191" i="18"/>
  <c r="A147" i="18"/>
  <c r="A477" i="18"/>
  <c r="A243" i="18"/>
  <c r="A287" i="18"/>
  <c r="A331" i="18"/>
  <c r="A323" i="18"/>
  <c r="A457" i="18"/>
  <c r="A143" i="18"/>
  <c r="A501" i="18"/>
  <c r="A229" i="18"/>
  <c r="A393" i="18"/>
  <c r="A257" i="18"/>
  <c r="A383" i="18"/>
  <c r="A239" i="18"/>
  <c r="A403" i="18"/>
  <c r="A235" i="18"/>
  <c r="A399" i="18"/>
  <c r="A183" i="18"/>
  <c r="A295" i="18"/>
  <c r="A141" i="18"/>
  <c r="A303" i="18"/>
  <c r="A225" i="18"/>
  <c r="A263" i="18"/>
  <c r="A139" i="18"/>
  <c r="A179" i="18"/>
  <c r="A327" i="18"/>
  <c r="A167" i="18"/>
  <c r="A157" i="18"/>
  <c r="A387" i="18"/>
  <c r="A489" i="18"/>
  <c r="A293" i="18"/>
  <c r="A411" i="18"/>
  <c r="A249" i="18"/>
  <c r="A273" i="18"/>
  <c r="A189" i="18"/>
  <c r="A171" i="18"/>
  <c r="A343" i="18"/>
  <c r="A353" i="18"/>
  <c r="A421" i="18"/>
  <c r="A385" i="18"/>
  <c r="A423" i="18"/>
  <c r="A381" i="18"/>
  <c r="A419" i="18"/>
  <c r="A255" i="18"/>
  <c r="A299" i="18"/>
  <c r="A429" i="18"/>
  <c r="A405" i="18"/>
  <c r="A207" i="18"/>
  <c r="A319" i="18"/>
  <c r="A289" i="18"/>
  <c r="A435" i="18"/>
  <c r="A177" i="18"/>
  <c r="A433" i="18"/>
  <c r="A231" i="18"/>
  <c r="A6" i="10"/>
  <c r="A65" i="10"/>
  <c r="A31" i="10"/>
  <c r="A54" i="10"/>
  <c r="A23" i="10"/>
  <c r="A22" i="10"/>
  <c r="A38" i="10"/>
  <c r="A30" i="10"/>
  <c r="A68" i="10"/>
  <c r="A35" i="10"/>
  <c r="A53" i="10"/>
  <c r="A11" i="10"/>
  <c r="A40" i="10"/>
  <c r="A67" i="10"/>
  <c r="A52" i="10"/>
  <c r="A57" i="10"/>
  <c r="A59" i="10"/>
  <c r="A64" i="10"/>
  <c r="A55" i="10"/>
  <c r="A56" i="10"/>
  <c r="A39" i="10"/>
  <c r="A69" i="10"/>
  <c r="A13" i="10"/>
  <c r="A63" i="10"/>
  <c r="A16" i="10"/>
  <c r="A15" i="10"/>
  <c r="A8" i="10"/>
  <c r="A10" i="10"/>
  <c r="A24" i="10"/>
  <c r="A37" i="10"/>
  <c r="A49" i="10"/>
  <c r="A14" i="10"/>
  <c r="A12" i="10"/>
  <c r="A51" i="10"/>
  <c r="D70" i="10"/>
  <c r="K70" i="10"/>
  <c r="I70" i="10" l="1"/>
  <c r="M70" i="10"/>
  <c r="G70" i="10"/>
  <c r="J70" i="10"/>
  <c r="L70" i="10"/>
  <c r="H70" i="10"/>
  <c r="E70" i="10"/>
  <c r="BC7" i="16" l="1"/>
  <c r="BE7" i="16" s="1"/>
  <c r="BB7" i="16"/>
  <c r="F6" i="10" l="1"/>
  <c r="F70" i="10" s="1"/>
  <c r="J5" i="18"/>
  <c r="BD7" i="16"/>
  <c r="BL7" i="16" l="1"/>
  <c r="BI7" i="16" l="1"/>
  <c r="BF7" i="16"/>
  <c r="BG7" i="16" s="1"/>
  <c r="BJ7" i="16" l="1"/>
  <c r="BH7" i="16"/>
  <c r="N6" i="10" s="1"/>
  <c r="Q6" i="10" s="1"/>
  <c r="H76" i="10"/>
  <c r="H77" i="10" s="1"/>
  <c r="BM7" i="16" l="1"/>
  <c r="BN7" i="16" s="1"/>
  <c r="P6" i="10" s="1"/>
  <c r="BK7" i="16"/>
  <c r="O6" i="10" s="1"/>
  <c r="R6" i="10" s="1"/>
  <c r="Q70" i="10"/>
  <c r="N70" i="10"/>
  <c r="S6" i="10" l="1"/>
  <c r="P70" i="10"/>
  <c r="O70" i="10"/>
  <c r="R70" i="10"/>
  <c r="S70" i="10" l="1"/>
  <c r="Q71" i="10"/>
  <c r="Q72" i="10" s="1"/>
  <c r="Q73" i="10" s="1"/>
  <c r="S71" i="10" l="1"/>
  <c r="S72" i="10" s="1"/>
  <c r="S73" i="10" s="1"/>
  <c r="R71" i="10"/>
  <c r="R72" i="10" s="1"/>
  <c r="R73" i="10" s="1"/>
</calcChain>
</file>

<file path=xl/sharedStrings.xml><?xml version="1.0" encoding="utf-8"?>
<sst xmlns="http://schemas.openxmlformats.org/spreadsheetml/2006/main" count="1754" uniqueCount="1430">
  <si>
    <t>กรอบอัตรากำลังเดิม</t>
  </si>
  <si>
    <t>เพิ่ม/ลด</t>
  </si>
  <si>
    <t>หมายเหตุ</t>
  </si>
  <si>
    <t>รวม</t>
  </si>
  <si>
    <t>ว่างเดิม</t>
  </si>
  <si>
    <t>อัตรากำลังคน</t>
  </si>
  <si>
    <t>ระดับ</t>
  </si>
  <si>
    <t>สูง</t>
  </si>
  <si>
    <t>กลาง</t>
  </si>
  <si>
    <t>ต้น</t>
  </si>
  <si>
    <t>ปก./ชก.</t>
  </si>
  <si>
    <t>ปง./ชง.</t>
  </si>
  <si>
    <t>ชช.</t>
  </si>
  <si>
    <t>ชก.</t>
  </si>
  <si>
    <t>ที่</t>
  </si>
  <si>
    <t>กรอบอัตรากำลังใหม่</t>
  </si>
  <si>
    <t>เงินเดือน</t>
  </si>
  <si>
    <t>เงินประจำ</t>
  </si>
  <si>
    <t>เลขที่ตำแหน่ง</t>
  </si>
  <si>
    <t>ตำแหน่ง</t>
  </si>
  <si>
    <t>ปก.</t>
  </si>
  <si>
    <t>ปง.</t>
  </si>
  <si>
    <t>ชง.</t>
  </si>
  <si>
    <t>จำนวนที่มีอยู่ปัจจุบัน</t>
  </si>
  <si>
    <t>ภาระค่าใช้จ่ายที่เพิ่มขึ้น (3)</t>
  </si>
  <si>
    <t>ค่าใช้จ่ายรวม (4)</t>
  </si>
  <si>
    <t>ชื่อสายงาน</t>
  </si>
  <si>
    <t>ระดับ/</t>
  </si>
  <si>
    <t>จำนวน</t>
  </si>
  <si>
    <t>ทั้งหมด</t>
  </si>
  <si>
    <t>(คน)</t>
  </si>
  <si>
    <t>ตำแหน่ง (2)</t>
  </si>
  <si>
    <t>(5)</t>
  </si>
  <si>
    <t>(6)</t>
  </si>
  <si>
    <t xml:space="preserve">ประมาณการประโยขน์ตอบแทนอื่น 15% </t>
  </si>
  <si>
    <t>(7)</t>
  </si>
  <si>
    <t>รวมเป็นค่าใช้จ่ายบุคคลทั้งสิ้น (10)+(๑๑)</t>
  </si>
  <si>
    <t>(8)</t>
  </si>
  <si>
    <t xml:space="preserve">คิดเป็นร้อยละ 40 ของงบประมาณรายจ่ายประจำปี </t>
  </si>
  <si>
    <t>***หมายเหตุ***</t>
  </si>
  <si>
    <t>บาท</t>
  </si>
  <si>
    <t>หัวหน้าฝ่าย</t>
  </si>
  <si>
    <t>รองปลัด</t>
  </si>
  <si>
    <t>ปลัด</t>
  </si>
  <si>
    <t>ประเภท</t>
  </si>
  <si>
    <t>คุณวุฒิการศึกษา</t>
  </si>
  <si>
    <t>ทั่วไป</t>
  </si>
  <si>
    <t>วิชาการ</t>
  </si>
  <si>
    <t>อำนวยการท้องถิ่น</t>
  </si>
  <si>
    <t>บริหารท้องถิ่น</t>
  </si>
  <si>
    <t>11. บัญชีแสดงจัดคนลงสู่ตำแหน่งและการกำหนดเลขที่ตำแหน่งในส่วนราชการ</t>
  </si>
  <si>
    <t>ชื่อ - นามสกุล</t>
  </si>
  <si>
    <t>เงินประจำตำแหน่ง</t>
  </si>
  <si>
    <t xml:space="preserve">เงินค่าตอบแทน/ </t>
  </si>
  <si>
    <t>เงินเพิ่มอื่น ๆ</t>
  </si>
  <si>
    <t>ลำดับ</t>
  </si>
  <si>
    <t>งบประมาณรายจ่ายประจำปี  2567</t>
  </si>
  <si>
    <t>งบประมาณรายจ่ายประจำปี  2568</t>
  </si>
  <si>
    <t>งบประมาณรายจ่ายประจำปี  2569</t>
  </si>
  <si>
    <t>ขั้น</t>
  </si>
  <si>
    <t>ชื่อ - สกุล</t>
  </si>
  <si>
    <t>พนจ.ทั่วไป</t>
  </si>
  <si>
    <t>ประเภททั่วไประดับปฏิบัติงาน</t>
  </si>
  <si>
    <t>ประเภททั่วไประดับชำนาญงาน</t>
  </si>
  <si>
    <t>ประเภททั่วไประดับอาวุโส</t>
  </si>
  <si>
    <t>ประเภทวิชาการระดับปฏิบัติการ</t>
  </si>
  <si>
    <t>ประเภทวิชาการระดับชำนาญการ</t>
  </si>
  <si>
    <t>ประเภทวิชาการระดับชำนาญการพิเศษ</t>
  </si>
  <si>
    <t>ประเภทวิชาการระดับเชี่ยวชาญ</t>
  </si>
  <si>
    <t>ประเภทอำนวยการท้องถิ่นระดับต้น</t>
  </si>
  <si>
    <t>ประเภทอำนวยการท้องถิ่นระดับกลาง</t>
  </si>
  <si>
    <t>ประเภทอำนวยการท้องถิ่นระดับสูง</t>
  </si>
  <si>
    <t>ประเภทบริหารท้องถิ่นระดับต้น</t>
  </si>
  <si>
    <t>ประเภทบริหารท้องถิ่นระดับกลาง</t>
  </si>
  <si>
    <t>ประเภทบริหารท้องถิ่นระดับสูง</t>
  </si>
  <si>
    <t>ทั่วไปปง.32.5</t>
  </si>
  <si>
    <t>ทั่วไปชง.32.5</t>
  </si>
  <si>
    <t>ทั่วไปอส.32.5</t>
  </si>
  <si>
    <t>วิชาการปก.32.5</t>
  </si>
  <si>
    <t>วิชาการชก.32.5</t>
  </si>
  <si>
    <t>วิชาการชพ.32.5</t>
  </si>
  <si>
    <t>วิชาการชช.32.5</t>
  </si>
  <si>
    <t>อำนวยการท้องถิ่นต้น32.5</t>
  </si>
  <si>
    <t>อำนวยการท้องถิ่นกลาง32.5</t>
  </si>
  <si>
    <t>อำนวยการท้องถิ่นสูง32.5</t>
  </si>
  <si>
    <t>บริหารท้องถิ่นต้น32.5</t>
  </si>
  <si>
    <t>บริหารท้องถิ่นกลาง32.5</t>
  </si>
  <si>
    <t>บริหารท้องถิ่นสูง32.5</t>
  </si>
  <si>
    <t>ทั่วไปปง.32</t>
  </si>
  <si>
    <t>ทั่วไปชง.32</t>
  </si>
  <si>
    <t>ทั่วไปอส.32</t>
  </si>
  <si>
    <t>วิชาการปก.32</t>
  </si>
  <si>
    <t>วิชาการชก.32</t>
  </si>
  <si>
    <t>วิชาการชพ.32</t>
  </si>
  <si>
    <t>วิชาการชช.32</t>
  </si>
  <si>
    <t>อำนวยการท้องถิ่นต้น32</t>
  </si>
  <si>
    <t>อำนวยการท้องถิ่นกลาง32</t>
  </si>
  <si>
    <t>อำนวยการท้องถิ่นสูง32</t>
  </si>
  <si>
    <t>บริหารท้องถิ่นต้น32</t>
  </si>
  <si>
    <t>บริหารท้องถิ่นกลาง32</t>
  </si>
  <si>
    <t>บริหารท้องถิ่นสูง32</t>
  </si>
  <si>
    <t>ทั่วไปปง.31.5</t>
  </si>
  <si>
    <t>ทั่วไปชง.31.5</t>
  </si>
  <si>
    <t>ทั่วไปอส.31.5</t>
  </si>
  <si>
    <t>วิชาการปก.31.5</t>
  </si>
  <si>
    <t>วิชาการชก.31.5</t>
  </si>
  <si>
    <t>วิชาการชพ.31.5</t>
  </si>
  <si>
    <t>วิชาการชช.31.5</t>
  </si>
  <si>
    <t>อำนวยการท้องถิ่นต้น31.5</t>
  </si>
  <si>
    <t>อำนวยการท้องถิ่นกลาง31.5</t>
  </si>
  <si>
    <t>อำนวยการท้องถิ่นสูง31.5</t>
  </si>
  <si>
    <t>บริหารท้องถิ่นต้น31.5</t>
  </si>
  <si>
    <t>บริหารท้องถิ่นกลาง31.5</t>
  </si>
  <si>
    <t>บริหารท้องถิ่นสูง31.5</t>
  </si>
  <si>
    <t>ทั่วไปปง.31</t>
  </si>
  <si>
    <t>ทั่วไปชง.31</t>
  </si>
  <si>
    <t>ทั่วไปอส.31</t>
  </si>
  <si>
    <t>วิชาการปก.31</t>
  </si>
  <si>
    <t>วิชาการชก.31</t>
  </si>
  <si>
    <t>วิชาการชพ.31</t>
  </si>
  <si>
    <t>วิชาการชช.31</t>
  </si>
  <si>
    <t>อำนวยการท้องถิ่นต้น31</t>
  </si>
  <si>
    <t>อำนวยการท้องถิ่นกลาง31</t>
  </si>
  <si>
    <t>อำนวยการท้องถิ่นสูง31</t>
  </si>
  <si>
    <t>บริหารท้องถิ่นต้น31</t>
  </si>
  <si>
    <t>บริหารท้องถิ่นกลาง31</t>
  </si>
  <si>
    <t>บริหารท้องถิ่นสูง31</t>
  </si>
  <si>
    <t>ทั่วไปปง.30.5</t>
  </si>
  <si>
    <t>ทั่วไปชง.30.5</t>
  </si>
  <si>
    <t>ทั่วไปอส.30.5</t>
  </si>
  <si>
    <t>วิชาการปก.30.5</t>
  </si>
  <si>
    <t>วิชาการชก.30.5</t>
  </si>
  <si>
    <t>วิชาการชพ.30.5</t>
  </si>
  <si>
    <t>วิชาการชช.30.5</t>
  </si>
  <si>
    <t>อำนวยการท้องถิ่นต้น30.5</t>
  </si>
  <si>
    <t>อำนวยการท้องถิ่นกลาง30.5</t>
  </si>
  <si>
    <t>อำนวยการท้องถิ่นสูง30.5</t>
  </si>
  <si>
    <t>บริหารท้องถิ่นต้น30.5</t>
  </si>
  <si>
    <t>บริหารท้องถิ่นกลาง30.5</t>
  </si>
  <si>
    <t>บริหารท้องถิ่นสูง30.5</t>
  </si>
  <si>
    <t>ทั่วไปปง.30</t>
  </si>
  <si>
    <t>ทั่วไปชง.30</t>
  </si>
  <si>
    <t>ทั่วไปอส.30</t>
  </si>
  <si>
    <t>วิชาการปก.30</t>
  </si>
  <si>
    <t>วิชาการชก.30</t>
  </si>
  <si>
    <t>วิชาการชพ.30</t>
  </si>
  <si>
    <t>วิชาการชช.30</t>
  </si>
  <si>
    <t>อำนวยการท้องถิ่นต้น30</t>
  </si>
  <si>
    <t>อำนวยการท้องถิ่นกลาง30</t>
  </si>
  <si>
    <t>อำนวยการท้องถิ่นสูง30</t>
  </si>
  <si>
    <t>บริหารท้องถิ่นต้น30</t>
  </si>
  <si>
    <t>บริหารท้องถิ่นกลาง30</t>
  </si>
  <si>
    <t>บริหารท้องถิ่นสูง30</t>
  </si>
  <si>
    <t>ทั่วไปปง.29.5</t>
  </si>
  <si>
    <t>ทั่วไปชง.29.5</t>
  </si>
  <si>
    <t>ทั่วไปอส.29.5</t>
  </si>
  <si>
    <t>วิชาการปก.29.5</t>
  </si>
  <si>
    <t>วิชาการชก.29.5</t>
  </si>
  <si>
    <t>วิชาการชพ.29.5</t>
  </si>
  <si>
    <t>วิชาการชช.29.5</t>
  </si>
  <si>
    <t>อำนวยการท้องถิ่นต้น29.5</t>
  </si>
  <si>
    <t>อำนวยการท้องถิ่นกลาง29.5</t>
  </si>
  <si>
    <t>อำนวยการท้องถิ่นสูง29.5</t>
  </si>
  <si>
    <t>บริหารท้องถิ่นต้น29.5</t>
  </si>
  <si>
    <t>บริหารท้องถิ่นกลาง29.5</t>
  </si>
  <si>
    <t>บริหารท้องถิ่นสูง29.5</t>
  </si>
  <si>
    <t>ทั่วไปปง.29</t>
  </si>
  <si>
    <t>ทั่วไปชง.29</t>
  </si>
  <si>
    <t>ทั่วไปอส.29</t>
  </si>
  <si>
    <t>วิชาการปก.29</t>
  </si>
  <si>
    <t>วิชาการชก.29</t>
  </si>
  <si>
    <t>วิชาการชพ.29</t>
  </si>
  <si>
    <t>วิชาการชช.29</t>
  </si>
  <si>
    <t>อำนวยการท้องถิ่นต้น29</t>
  </si>
  <si>
    <t>อำนวยการท้องถิ่นกลาง29</t>
  </si>
  <si>
    <t>อำนวยการท้องถิ่นสูง29</t>
  </si>
  <si>
    <t>บริหารท้องถิ่นต้น29</t>
  </si>
  <si>
    <t>บริหารท้องถิ่นกลาง29</t>
  </si>
  <si>
    <t>บริหารท้องถิ่นสูง29</t>
  </si>
  <si>
    <t>ทั่วไปปง.28.5</t>
  </si>
  <si>
    <t>ทั่วไปชง.28.5</t>
  </si>
  <si>
    <t>ทั่วไปอส.28.5</t>
  </si>
  <si>
    <t>วิชาการปก.28.5</t>
  </si>
  <si>
    <t>วิชาการชก.28.5</t>
  </si>
  <si>
    <t>วิชาการชพ.28.5</t>
  </si>
  <si>
    <t>วิชาการชช.28.5</t>
  </si>
  <si>
    <t>อำนวยการท้องถิ่นต้น28.5</t>
  </si>
  <si>
    <t>อำนวยการท้องถิ่นกลาง28.5</t>
  </si>
  <si>
    <t>อำนวยการท้องถิ่นสูง28.5</t>
  </si>
  <si>
    <t>บริหารท้องถิ่นต้น28.5</t>
  </si>
  <si>
    <t>บริหารท้องถิ่นกลาง28.5</t>
  </si>
  <si>
    <t>บริหารท้องถิ่นสูง28.5</t>
  </si>
  <si>
    <t>ทั่วไปปง.28</t>
  </si>
  <si>
    <t>ทั่วไปชง.28</t>
  </si>
  <si>
    <t>ทั่วไปอส.28</t>
  </si>
  <si>
    <t>วิชาการปก.28</t>
  </si>
  <si>
    <t>วิชาการชก.28</t>
  </si>
  <si>
    <t>วิชาการชพ.28</t>
  </si>
  <si>
    <t>วิชาการชช.28</t>
  </si>
  <si>
    <t>อำนวยการท้องถิ่นต้น28</t>
  </si>
  <si>
    <t>อำนวยการท้องถิ่นกลาง28</t>
  </si>
  <si>
    <t>อำนวยการท้องถิ่นสูง28</t>
  </si>
  <si>
    <t>บริหารท้องถิ่นต้น28</t>
  </si>
  <si>
    <t>บริหารท้องถิ่นกลาง28</t>
  </si>
  <si>
    <t>บริหารท้องถิ่นสูง28</t>
  </si>
  <si>
    <t>ทั่วไปปง.27.5</t>
  </si>
  <si>
    <t>ทั่วไปชง.27.5</t>
  </si>
  <si>
    <t>ทั่วไปอส.27.5</t>
  </si>
  <si>
    <t>วิชาการปก.27.5</t>
  </si>
  <si>
    <t>วิชาการชก.27.5</t>
  </si>
  <si>
    <t>วิชาการชพ.27.5</t>
  </si>
  <si>
    <t>วิชาการชช.27.5</t>
  </si>
  <si>
    <t>อำนวยการท้องถิ่นต้น27.5</t>
  </si>
  <si>
    <t>อำนวยการท้องถิ่นกลาง27.5</t>
  </si>
  <si>
    <t>อำนวยการท้องถิ่นสูง27.5</t>
  </si>
  <si>
    <t>บริหารท้องถิ่นต้น27.5</t>
  </si>
  <si>
    <t>บริหารท้องถิ่นกลาง27.5</t>
  </si>
  <si>
    <t>บริหารท้องถิ่นสูง27.5</t>
  </si>
  <si>
    <t>ทั่วไปปง.27</t>
  </si>
  <si>
    <t>ทั่วไปชง.27</t>
  </si>
  <si>
    <t>ทั่วไปอส.27</t>
  </si>
  <si>
    <t>วิชาการปก.27</t>
  </si>
  <si>
    <t>วิชาการชก.27</t>
  </si>
  <si>
    <t>วิชาการชพ.27</t>
  </si>
  <si>
    <t>วิชาการชช.27</t>
  </si>
  <si>
    <t>อำนวยการท้องถิ่นต้น27</t>
  </si>
  <si>
    <t>อำนวยการท้องถิ่นกลาง27</t>
  </si>
  <si>
    <t>อำนวยการท้องถิ่นสูง27</t>
  </si>
  <si>
    <t>บริหารท้องถิ่นต้น27</t>
  </si>
  <si>
    <t>บริหารท้องถิ่นกลาง27</t>
  </si>
  <si>
    <t>บริหารท้องถิ่นสูง27</t>
  </si>
  <si>
    <t>ทั่วไปปง.26.5</t>
  </si>
  <si>
    <t>ทั่วไปชง.26.5</t>
  </si>
  <si>
    <t>ทั่วไปอส.26.5</t>
  </si>
  <si>
    <t>วิชาการปก.26.5</t>
  </si>
  <si>
    <t>วิชาการชก.26.5</t>
  </si>
  <si>
    <t>วิชาการชพ.26.5</t>
  </si>
  <si>
    <t>วิชาการชช.26.5</t>
  </si>
  <si>
    <t>อำนวยการท้องถิ่นต้น26.5</t>
  </si>
  <si>
    <t>อำนวยการท้องถิ่นกลาง26.5</t>
  </si>
  <si>
    <t>อำนวยการท้องถิ่นสูง26.5</t>
  </si>
  <si>
    <t>บริหารท้องถิ่นต้น26.5</t>
  </si>
  <si>
    <t>บริหารท้องถิ่นกลาง26.5</t>
  </si>
  <si>
    <t>บริหารท้องถิ่นสูง26.5</t>
  </si>
  <si>
    <t>ทั่วไปปง.26</t>
  </si>
  <si>
    <t>ทั่วไปชง.26</t>
  </si>
  <si>
    <t>ทั่วไปอส.26</t>
  </si>
  <si>
    <t>วิชาการปก.26</t>
  </si>
  <si>
    <t>วิชาการชก.26</t>
  </si>
  <si>
    <t>วิชาการชพ.26</t>
  </si>
  <si>
    <t>วิชาการชช.26</t>
  </si>
  <si>
    <t>อำนวยการท้องถิ่นต้น26</t>
  </si>
  <si>
    <t>อำนวยการท้องถิ่นกลาง26</t>
  </si>
  <si>
    <t>อำนวยการท้องถิ่นสูง26</t>
  </si>
  <si>
    <t>บริหารท้องถิ่นต้น26</t>
  </si>
  <si>
    <t>บริหารท้องถิ่นกลาง26</t>
  </si>
  <si>
    <t>บริหารท้องถิ่นสูง26</t>
  </si>
  <si>
    <t>ทั่วไปปง.25.5</t>
  </si>
  <si>
    <t>ทั่วไปชง.25.5</t>
  </si>
  <si>
    <t>ทั่วไปอส.25.5</t>
  </si>
  <si>
    <t>วิชาการปก.25.5</t>
  </si>
  <si>
    <t>วิชาการชก.25.5</t>
  </si>
  <si>
    <t>วิชาการชพ.25.5</t>
  </si>
  <si>
    <t>วิชาการชช.25.5</t>
  </si>
  <si>
    <t>อำนวยการท้องถิ่นต้น25.5</t>
  </si>
  <si>
    <t>อำนวยการท้องถิ่นกลาง25.5</t>
  </si>
  <si>
    <t>อำนวยการท้องถิ่นสูง25.5</t>
  </si>
  <si>
    <t>บริหารท้องถิ่นต้น25.5</t>
  </si>
  <si>
    <t>บริหารท้องถิ่นกลาง25.5</t>
  </si>
  <si>
    <t>บริหารท้องถิ่นสูง25.5</t>
  </si>
  <si>
    <t>ทั่วไปปง.25</t>
  </si>
  <si>
    <t>ทั่วไปชง.25</t>
  </si>
  <si>
    <t>ทั่วไปอส.25</t>
  </si>
  <si>
    <t>วิชาการปก.25</t>
  </si>
  <si>
    <t>วิชาการชก.25</t>
  </si>
  <si>
    <t>วิชาการชพ.25</t>
  </si>
  <si>
    <t>วิชาการชช.25</t>
  </si>
  <si>
    <t>อำนวยการท้องถิ่นต้น25</t>
  </si>
  <si>
    <t>อำนวยการท้องถิ่นกลาง25</t>
  </si>
  <si>
    <t>อำนวยการท้องถิ่นสูง25</t>
  </si>
  <si>
    <t>บริหารท้องถิ่นต้น25</t>
  </si>
  <si>
    <t>บริหารท้องถิ่นกลาง25</t>
  </si>
  <si>
    <t>บริหารท้องถิ่นสูง25</t>
  </si>
  <si>
    <t>ทั่วไปปง.24.5</t>
  </si>
  <si>
    <t>ทั่วไปชง.24.5</t>
  </si>
  <si>
    <t>ทั่วไปอส.24.5</t>
  </si>
  <si>
    <t>วิชาการปก.24.5</t>
  </si>
  <si>
    <t>วิชาการชก.24.5</t>
  </si>
  <si>
    <t>วิชาการชพ.24.5</t>
  </si>
  <si>
    <t>วิชาการชช.24.5</t>
  </si>
  <si>
    <t>อำนวยการท้องถิ่นต้น24.5</t>
  </si>
  <si>
    <t>อำนวยการท้องถิ่นกลาง24.5</t>
  </si>
  <si>
    <t>อำนวยการท้องถิ่นสูง24.5</t>
  </si>
  <si>
    <t>บริหารท้องถิ่นต้น24.5</t>
  </si>
  <si>
    <t>บริหารท้องถิ่นกลาง24.5</t>
  </si>
  <si>
    <t>บริหารท้องถิ่นสูง24.5</t>
  </si>
  <si>
    <t>ทั่วไปปง.24</t>
  </si>
  <si>
    <t>ทั่วไปชง.24</t>
  </si>
  <si>
    <t>ทั่วไปอส.24</t>
  </si>
  <si>
    <t>วิชาการปก.24</t>
  </si>
  <si>
    <t>วิชาการชก.24</t>
  </si>
  <si>
    <t>วิชาการชพ.24</t>
  </si>
  <si>
    <t>วิชาการชช.24</t>
  </si>
  <si>
    <t>อำนวยการท้องถิ่นต้น24</t>
  </si>
  <si>
    <t>อำนวยการท้องถิ่นกลาง24</t>
  </si>
  <si>
    <t>อำนวยการท้องถิ่นสูง24</t>
  </si>
  <si>
    <t>บริหารท้องถิ่นต้น24</t>
  </si>
  <si>
    <t>บริหารท้องถิ่นกลาง24</t>
  </si>
  <si>
    <t>บริหารท้องถิ่นสูง24</t>
  </si>
  <si>
    <t>ทั่วไปปง.23.5</t>
  </si>
  <si>
    <t>ทั่วไปชง.23.5</t>
  </si>
  <si>
    <t>ทั่วไปอส.23.5</t>
  </si>
  <si>
    <t>วิชาการปก.23.5</t>
  </si>
  <si>
    <t>วิชาการชก.23.5</t>
  </si>
  <si>
    <t>วิชาการชพ.23.5</t>
  </si>
  <si>
    <t>วิชาการชช.23.5</t>
  </si>
  <si>
    <t>อำนวยการท้องถิ่นต้น23.5</t>
  </si>
  <si>
    <t>อำนวยการท้องถิ่นกลาง23.5</t>
  </si>
  <si>
    <t>อำนวยการท้องถิ่นสูง23.5</t>
  </si>
  <si>
    <t>บริหารท้องถิ่นต้น23.5</t>
  </si>
  <si>
    <t>บริหารท้องถิ่นกลาง23.5</t>
  </si>
  <si>
    <t>บริหารท้องถิ่นสูง23.5</t>
  </si>
  <si>
    <t>ทั่วไปปง.23</t>
  </si>
  <si>
    <t>ทั่วไปชง.23</t>
  </si>
  <si>
    <t>ทั่วไปอส.23</t>
  </si>
  <si>
    <t>วิชาการปก.23</t>
  </si>
  <si>
    <t>วิชาการชก.23</t>
  </si>
  <si>
    <t>วิชาการชพ.23</t>
  </si>
  <si>
    <t>วิชาการชช.23</t>
  </si>
  <si>
    <t>อำนวยการท้องถิ่นต้น23</t>
  </si>
  <si>
    <t>อำนวยการท้องถิ่นกลาง23</t>
  </si>
  <si>
    <t>อำนวยการท้องถิ่นสูง23</t>
  </si>
  <si>
    <t>บริหารท้องถิ่นต้น23</t>
  </si>
  <si>
    <t>บริหารท้องถิ่นกลาง23</t>
  </si>
  <si>
    <t>บริหารท้องถิ่นสูง23</t>
  </si>
  <si>
    <t>ทั่วไปปง.22.5</t>
  </si>
  <si>
    <t>ทั่วไปชง.22.5</t>
  </si>
  <si>
    <t>ทั่วไปอส.22.5</t>
  </si>
  <si>
    <t>วิชาการปก.22.5</t>
  </si>
  <si>
    <t>วิชาการชก.22.5</t>
  </si>
  <si>
    <t>วิชาการชพ.22.5</t>
  </si>
  <si>
    <t>วิชาการชช.22.5</t>
  </si>
  <si>
    <t>อำนวยการท้องถิ่นต้น22.5</t>
  </si>
  <si>
    <t>อำนวยการท้องถิ่นกลาง22.5</t>
  </si>
  <si>
    <t>อำนวยการท้องถิ่นสูง22.5</t>
  </si>
  <si>
    <t>บริหารท้องถิ่นต้น22.5</t>
  </si>
  <si>
    <t>บริหารท้องถิ่นกลาง22.5</t>
  </si>
  <si>
    <t>บริหารท้องถิ่นสูง22.5</t>
  </si>
  <si>
    <t>ทั่วไปปง.22</t>
  </si>
  <si>
    <t>ทั่วไปชง.22</t>
  </si>
  <si>
    <t>ทั่วไปอส.22</t>
  </si>
  <si>
    <t>วิชาการปก.22</t>
  </si>
  <si>
    <t>วิชาการชก.22</t>
  </si>
  <si>
    <t>วิชาการชพ.22</t>
  </si>
  <si>
    <t>วิชาการชช.22</t>
  </si>
  <si>
    <t>อำนวยการท้องถิ่นต้น22</t>
  </si>
  <si>
    <t>อำนวยการท้องถิ่นกลาง22</t>
  </si>
  <si>
    <t>อำนวยการท้องถิ่นสูง22</t>
  </si>
  <si>
    <t>บริหารท้องถิ่นต้น22</t>
  </si>
  <si>
    <t>บริหารท้องถิ่นกลาง22</t>
  </si>
  <si>
    <t>บริหารท้องถิ่นสูง22</t>
  </si>
  <si>
    <t>ทั่วไปปง.21.5</t>
  </si>
  <si>
    <t>ทั่วไปชง.21.5</t>
  </si>
  <si>
    <t>ทั่วไปอส.21.5</t>
  </si>
  <si>
    <t>วิชาการปก.21.5</t>
  </si>
  <si>
    <t>วิชาการชก.21.5</t>
  </si>
  <si>
    <t>วิชาการชพ.21.5</t>
  </si>
  <si>
    <t>วิชาการชช.21.5</t>
  </si>
  <si>
    <t>อำนวยการท้องถิ่นต้น21.5</t>
  </si>
  <si>
    <t>อำนวยการท้องถิ่นกลาง21.5</t>
  </si>
  <si>
    <t>อำนวยการท้องถิ่นสูง21.5</t>
  </si>
  <si>
    <t>บริหารท้องถิ่นต้น21.5</t>
  </si>
  <si>
    <t>บริหารท้องถิ่นกลาง21.5</t>
  </si>
  <si>
    <t>บริหารท้องถิ่นสูง21.5</t>
  </si>
  <si>
    <t>ทั่วไปปง.21</t>
  </si>
  <si>
    <t>ทั่วไปชง.21</t>
  </si>
  <si>
    <t>ทั่วไปอส.21</t>
  </si>
  <si>
    <t>วิชาการปก.21</t>
  </si>
  <si>
    <t>วิชาการชก.21</t>
  </si>
  <si>
    <t>วิชาการชพ.21</t>
  </si>
  <si>
    <t>วิชาการชช.21</t>
  </si>
  <si>
    <t>อำนวยการท้องถิ่นต้น21</t>
  </si>
  <si>
    <t>อำนวยการท้องถิ่นกลาง21</t>
  </si>
  <si>
    <t>อำนวยการท้องถิ่นสูง21</t>
  </si>
  <si>
    <t>บริหารท้องถิ่นต้น21</t>
  </si>
  <si>
    <t>บริหารท้องถิ่นกลาง21</t>
  </si>
  <si>
    <t>บริหารท้องถิ่นสูง21</t>
  </si>
  <si>
    <t>ทั่วไปปง.20.5</t>
  </si>
  <si>
    <t>ทั่วไปชง.20.5</t>
  </si>
  <si>
    <t>ทั่วไปอส.20.5</t>
  </si>
  <si>
    <t>วิชาการปก.20.5</t>
  </si>
  <si>
    <t>วิชาการชก.20.5</t>
  </si>
  <si>
    <t>วิชาการชพ.20.5</t>
  </si>
  <si>
    <t>วิชาการชช.20.5</t>
  </si>
  <si>
    <t>อำนวยการท้องถิ่นต้น20.5</t>
  </si>
  <si>
    <t>อำนวยการท้องถิ่นกลาง20.5</t>
  </si>
  <si>
    <t>อำนวยการท้องถิ่นสูง20.5</t>
  </si>
  <si>
    <t>บริหารท้องถิ่นต้น20.5</t>
  </si>
  <si>
    <t>บริหารท้องถิ่นกลาง20.5</t>
  </si>
  <si>
    <t>บริหารท้องถิ่นสูง20.5</t>
  </si>
  <si>
    <t>ทั่วไปปง.20</t>
  </si>
  <si>
    <t>ทั่วไปชง.20</t>
  </si>
  <si>
    <t>ทั่วไปอส.20</t>
  </si>
  <si>
    <t>วิชาการปก.20</t>
  </si>
  <si>
    <t>วิชาการชก.20</t>
  </si>
  <si>
    <t>วิชาการชพ.20</t>
  </si>
  <si>
    <t>วิชาการชช.20</t>
  </si>
  <si>
    <t>อำนวยการท้องถิ่นต้น20</t>
  </si>
  <si>
    <t>อำนวยการท้องถิ่นกลาง20</t>
  </si>
  <si>
    <t>อำนวยการท้องถิ่นสูง20</t>
  </si>
  <si>
    <t>บริหารท้องถิ่นต้น20</t>
  </si>
  <si>
    <t>บริหารท้องถิ่นกลาง20</t>
  </si>
  <si>
    <t>บริหารท้องถิ่นสูง20</t>
  </si>
  <si>
    <t>ทั่วไปปง.19.5</t>
  </si>
  <si>
    <t>ทั่วไปชง.19.5</t>
  </si>
  <si>
    <t>ทั่วไปอส.19.5</t>
  </si>
  <si>
    <t>วิชาการปก.19.5</t>
  </si>
  <si>
    <t>วิชาการชก.19.5</t>
  </si>
  <si>
    <t>วิชาการชพ.19.5</t>
  </si>
  <si>
    <t>วิชาการชช.19.5</t>
  </si>
  <si>
    <t>อำนวยการท้องถิ่นต้น19.5</t>
  </si>
  <si>
    <t>อำนวยการท้องถิ่นกลาง19.5</t>
  </si>
  <si>
    <t>อำนวยการท้องถิ่นสูง19.5</t>
  </si>
  <si>
    <t>บริหารท้องถิ่นต้น19.5</t>
  </si>
  <si>
    <t>บริหารท้องถิ่นกลาง19.5</t>
  </si>
  <si>
    <t>บริหารท้องถิ่นสูง19.5</t>
  </si>
  <si>
    <t>ทั่วไปปง.19</t>
  </si>
  <si>
    <t>ทั่วไปชง.19</t>
  </si>
  <si>
    <t>ทั่วไปอส.19</t>
  </si>
  <si>
    <t>วิชาการปก.19</t>
  </si>
  <si>
    <t>วิชาการชก.19</t>
  </si>
  <si>
    <t>วิชาการชพ.19</t>
  </si>
  <si>
    <t>วิชาการชช.19</t>
  </si>
  <si>
    <t>อำนวยการท้องถิ่นต้น19</t>
  </si>
  <si>
    <t>อำนวยการท้องถิ่นกลาง19</t>
  </si>
  <si>
    <t>อำนวยการท้องถิ่นสูง19</t>
  </si>
  <si>
    <t>บริหารท้องถิ่นต้น19</t>
  </si>
  <si>
    <t>บริหารท้องถิ่นกลาง19</t>
  </si>
  <si>
    <t>บริหารท้องถิ่นสูง19</t>
  </si>
  <si>
    <t>ทั่วไปปง.18.5</t>
  </si>
  <si>
    <t>ทั่วไปชง.18.5</t>
  </si>
  <si>
    <t>ทั่วไปอส.18.5</t>
  </si>
  <si>
    <t>วิชาการปก.18.5</t>
  </si>
  <si>
    <t>วิชาการชก.18.5</t>
  </si>
  <si>
    <t>วิชาการชพ.18.5</t>
  </si>
  <si>
    <t>วิชาการชช.18.5</t>
  </si>
  <si>
    <t>อำนวยการท้องถิ่นต้น18.5</t>
  </si>
  <si>
    <t>อำนวยการท้องถิ่นกลาง18.5</t>
  </si>
  <si>
    <t>อำนวยการท้องถิ่นสูง18.5</t>
  </si>
  <si>
    <t>บริหารท้องถิ่นต้น18.5</t>
  </si>
  <si>
    <t>บริหารท้องถิ่นกลาง18.5</t>
  </si>
  <si>
    <t>บริหารท้องถิ่นสูง18.5</t>
  </si>
  <si>
    <t>ทั่วไปปง.18</t>
  </si>
  <si>
    <t>ทั่วไปชง.18</t>
  </si>
  <si>
    <t>ทั่วไปอส.18</t>
  </si>
  <si>
    <t>วิชาการปก.18</t>
  </si>
  <si>
    <t>วิชาการชก.18</t>
  </si>
  <si>
    <t>วิชาการชพ.18</t>
  </si>
  <si>
    <t>วิชาการชช.18</t>
  </si>
  <si>
    <t>อำนวยการท้องถิ่นต้น18</t>
  </si>
  <si>
    <t>อำนวยการท้องถิ่นกลาง18</t>
  </si>
  <si>
    <t>อำนวยการท้องถิ่นสูง18</t>
  </si>
  <si>
    <t>บริหารท้องถิ่นต้น18</t>
  </si>
  <si>
    <t>บริหารท้องถิ่นกลาง18</t>
  </si>
  <si>
    <t>บริหารท้องถิ่นสูง18</t>
  </si>
  <si>
    <t>ทั่วไปปง.17.5</t>
  </si>
  <si>
    <t>ทั่วไปชง.17.5</t>
  </si>
  <si>
    <t>ทั่วไปอส.17.5</t>
  </si>
  <si>
    <t>วิชาการปก.17.5</t>
  </si>
  <si>
    <t>วิชาการชก.17.5</t>
  </si>
  <si>
    <t>วิชาการชพ.17.5</t>
  </si>
  <si>
    <t>วิชาการชช.17.5</t>
  </si>
  <si>
    <t>อำนวยการท้องถิ่นต้น17.5</t>
  </si>
  <si>
    <t>อำนวยการท้องถิ่นกลาง17.5</t>
  </si>
  <si>
    <t>อำนวยการท้องถิ่นสูง17.5</t>
  </si>
  <si>
    <t>บริหารท้องถิ่นต้น17.5</t>
  </si>
  <si>
    <t>บริหารท้องถิ่นกลาง17.5</t>
  </si>
  <si>
    <t>บริหารท้องถิ่นสูง17.5</t>
  </si>
  <si>
    <t>ทั่วไปปง.17</t>
  </si>
  <si>
    <t>ทั่วไปชง.17</t>
  </si>
  <si>
    <t>ทั่วไปอส.17</t>
  </si>
  <si>
    <t>วิชาการปก.17</t>
  </si>
  <si>
    <t>วิชาการชก.17</t>
  </si>
  <si>
    <t>วิชาการชพ.17</t>
  </si>
  <si>
    <t>วิชาการชช.17</t>
  </si>
  <si>
    <t>อำนวยการท้องถิ่นต้น17</t>
  </si>
  <si>
    <t>อำนวยการท้องถิ่นกลาง17</t>
  </si>
  <si>
    <t>อำนวยการท้องถิ่นสูง17</t>
  </si>
  <si>
    <t>บริหารท้องถิ่นต้น17</t>
  </si>
  <si>
    <t>บริหารท้องถิ่นกลาง17</t>
  </si>
  <si>
    <t>บริหารท้องถิ่นสูง17</t>
  </si>
  <si>
    <t>ทั่วไปปง.16.5</t>
  </si>
  <si>
    <t>ทั่วไปชง.16.5</t>
  </si>
  <si>
    <t>ทั่วไปอส.16.5</t>
  </si>
  <si>
    <t>วิชาการปก.16.5</t>
  </si>
  <si>
    <t>วิชาการชก.16.5</t>
  </si>
  <si>
    <t>วิชาการชพ.16.5</t>
  </si>
  <si>
    <t>วิชาการชช.16.5</t>
  </si>
  <si>
    <t>อำนวยการท้องถิ่นต้น16.5</t>
  </si>
  <si>
    <t>อำนวยการท้องถิ่นกลาง16.5</t>
  </si>
  <si>
    <t>อำนวยการท้องถิ่นสูง16.5</t>
  </si>
  <si>
    <t>บริหารท้องถิ่นต้น16.5</t>
  </si>
  <si>
    <t>บริหารท้องถิ่นกลาง16.5</t>
  </si>
  <si>
    <t>บริหารท้องถิ่นสูง16.5</t>
  </si>
  <si>
    <t>ทั่วไปปง.16</t>
  </si>
  <si>
    <t>ทั่วไปชง.16</t>
  </si>
  <si>
    <t>ทั่วไปอส.16</t>
  </si>
  <si>
    <t>วิชาการปก.16</t>
  </si>
  <si>
    <t>วิชาการชก.16</t>
  </si>
  <si>
    <t>วิชาการชพ.16</t>
  </si>
  <si>
    <t>วิชาการชช.16</t>
  </si>
  <si>
    <t>อำนวยการท้องถิ่นต้น16</t>
  </si>
  <si>
    <t>อำนวยการท้องถิ่นกลาง16</t>
  </si>
  <si>
    <t>อำนวยการท้องถิ่นสูง16</t>
  </si>
  <si>
    <t>บริหารท้องถิ่นต้น16</t>
  </si>
  <si>
    <t>บริหารท้องถิ่นกลาง16</t>
  </si>
  <si>
    <t>บริหารท้องถิ่นสูง16</t>
  </si>
  <si>
    <t>ทั่วไปปง.15.5</t>
  </si>
  <si>
    <t>ทั่วไปชง.15.5</t>
  </si>
  <si>
    <t>ทั่วไปอส.15.5</t>
  </si>
  <si>
    <t>วิชาการปก.15.5</t>
  </si>
  <si>
    <t>วิชาการชก.15.5</t>
  </si>
  <si>
    <t>วิชาการชพ.15.5</t>
  </si>
  <si>
    <t>วิชาการชช.15.5</t>
  </si>
  <si>
    <t>อำนวยการท้องถิ่นต้น15.5</t>
  </si>
  <si>
    <t>อำนวยการท้องถิ่นกลาง15.5</t>
  </si>
  <si>
    <t>อำนวยการท้องถิ่นสูง15.5</t>
  </si>
  <si>
    <t>บริหารท้องถิ่นต้น15.5</t>
  </si>
  <si>
    <t>บริหารท้องถิ่นกลาง15.5</t>
  </si>
  <si>
    <t>บริหารท้องถิ่นสูง15.5</t>
  </si>
  <si>
    <t>ทั่วไปปง.15</t>
  </si>
  <si>
    <t>ทั่วไปชง.15</t>
  </si>
  <si>
    <t>ทั่วไปอส.15</t>
  </si>
  <si>
    <t>วิชาการปก.15</t>
  </si>
  <si>
    <t>วิชาการชก.15</t>
  </si>
  <si>
    <t>วิชาการชพ.15</t>
  </si>
  <si>
    <t>วิชาการชช.15</t>
  </si>
  <si>
    <t>อำนวยการท้องถิ่นต้น15</t>
  </si>
  <si>
    <t>อำนวยการท้องถิ่นกลาง15</t>
  </si>
  <si>
    <t>อำนวยการท้องถิ่นสูง15</t>
  </si>
  <si>
    <t>บริหารท้องถิ่นต้น15</t>
  </si>
  <si>
    <t>บริหารท้องถิ่นกลาง15</t>
  </si>
  <si>
    <t>บริหารท้องถิ่นสูง15</t>
  </si>
  <si>
    <t>ทั่วไปปง.14.5</t>
  </si>
  <si>
    <t>ทั่วไปชง.14.5</t>
  </si>
  <si>
    <t>ทั่วไปอส.14.5</t>
  </si>
  <si>
    <t>วิชาการปก.14.5</t>
  </si>
  <si>
    <t>วิชาการชก.14.5</t>
  </si>
  <si>
    <t>วิชาการชพ.14.5</t>
  </si>
  <si>
    <t>วิชาการชช.14.5</t>
  </si>
  <si>
    <t>อำนวยการท้องถิ่นต้น14.5</t>
  </si>
  <si>
    <t>อำนวยการท้องถิ่นกลาง14.5</t>
  </si>
  <si>
    <t>อำนวยการท้องถิ่นสูง14.5</t>
  </si>
  <si>
    <t>บริหารท้องถิ่นต้น14.5</t>
  </si>
  <si>
    <t>บริหารท้องถิ่นกลาง14.5</t>
  </si>
  <si>
    <t>บริหารท้องถิ่นสูง14.5</t>
  </si>
  <si>
    <t>ทั่วไปปง.14</t>
  </si>
  <si>
    <t>ทั่วไปชง.14</t>
  </si>
  <si>
    <t>ทั่วไปอส.14</t>
  </si>
  <si>
    <t>วิชาการปก.14</t>
  </si>
  <si>
    <t>วิชาการชก.14</t>
  </si>
  <si>
    <t>วิชาการชพ.14</t>
  </si>
  <si>
    <t>วิชาการชช.14</t>
  </si>
  <si>
    <t>อำนวยการท้องถิ่นต้น14</t>
  </si>
  <si>
    <t>อำนวยการท้องถิ่นกลาง14</t>
  </si>
  <si>
    <t>อำนวยการท้องถิ่นสูง14</t>
  </si>
  <si>
    <t>บริหารท้องถิ่นต้น14</t>
  </si>
  <si>
    <t>บริหารท้องถิ่นกลาง14</t>
  </si>
  <si>
    <t>บริหารท้องถิ่นสูง14</t>
  </si>
  <si>
    <t>ทั่วไปปง.13.5</t>
  </si>
  <si>
    <t>ทั่วไปชง.13.5</t>
  </si>
  <si>
    <t>ทั่วไปอส.13.5</t>
  </si>
  <si>
    <t>วิชาการปก.13.5</t>
  </si>
  <si>
    <t>วิชาการชก.13.5</t>
  </si>
  <si>
    <t>วิชาการชพ.13.5</t>
  </si>
  <si>
    <t>วิชาการชช.13.5</t>
  </si>
  <si>
    <t>อำนวยการท้องถิ่นต้น13.5</t>
  </si>
  <si>
    <t>อำนวยการท้องถิ่นกลาง13.5</t>
  </si>
  <si>
    <t>อำนวยการท้องถิ่นสูง13.5</t>
  </si>
  <si>
    <t>บริหารท้องถิ่นต้น13.5</t>
  </si>
  <si>
    <t>บริหารท้องถิ่นกลาง13.5</t>
  </si>
  <si>
    <t>บริหารท้องถิ่นสูง13.5</t>
  </si>
  <si>
    <t>ทั่วไปปง.13</t>
  </si>
  <si>
    <t>ทั่วไปชง.13</t>
  </si>
  <si>
    <t>ทั่วไปอส.13</t>
  </si>
  <si>
    <t>วิชาการปก.13</t>
  </si>
  <si>
    <t>วิชาการชก.13</t>
  </si>
  <si>
    <t>วิชาการชพ.13</t>
  </si>
  <si>
    <t>วิชาการชช.13</t>
  </si>
  <si>
    <t>อำนวยการท้องถิ่นต้น13</t>
  </si>
  <si>
    <t>อำนวยการท้องถิ่นกลาง13</t>
  </si>
  <si>
    <t>อำนวยการท้องถิ่นสูง13</t>
  </si>
  <si>
    <t>บริหารท้องถิ่นต้น13</t>
  </si>
  <si>
    <t>บริหารท้องถิ่นกลาง13</t>
  </si>
  <si>
    <t>บริหารท้องถิ่นสูง13</t>
  </si>
  <si>
    <t>ทั่วไปปง.12.5</t>
  </si>
  <si>
    <t>ทั่วไปชง.12.5</t>
  </si>
  <si>
    <t>ทั่วไปอส.12.5</t>
  </si>
  <si>
    <t>วิชาการปก.12.5</t>
  </si>
  <si>
    <t>วิชาการชก.12.5</t>
  </si>
  <si>
    <t>วิชาการชพ.12.5</t>
  </si>
  <si>
    <t>วิชาการชช.12.5</t>
  </si>
  <si>
    <t>อำนวยการท้องถิ่นต้น12.5</t>
  </si>
  <si>
    <t>อำนวยการท้องถิ่นกลาง12.5</t>
  </si>
  <si>
    <t>อำนวยการท้องถิ่นสูง12.5</t>
  </si>
  <si>
    <t>บริหารท้องถิ่นต้น12.5</t>
  </si>
  <si>
    <t>บริหารท้องถิ่นกลาง12.5</t>
  </si>
  <si>
    <t>บริหารท้องถิ่นสูง12.5</t>
  </si>
  <si>
    <t>ทั่วไปปง.12</t>
  </si>
  <si>
    <t>ทั่วไปชง.12</t>
  </si>
  <si>
    <t>ทั่วไปอส.12</t>
  </si>
  <si>
    <t>วิชาการปก.12</t>
  </si>
  <si>
    <t>วิชาการชก.12</t>
  </si>
  <si>
    <t>วิชาการชพ.12</t>
  </si>
  <si>
    <t>วิชาการชช.12</t>
  </si>
  <si>
    <t>อำนวยการท้องถิ่นต้น12</t>
  </si>
  <si>
    <t>อำนวยการท้องถิ่นกลาง12</t>
  </si>
  <si>
    <t>อำนวยการท้องถิ่นสูง12</t>
  </si>
  <si>
    <t>บริหารท้องถิ่นต้น12</t>
  </si>
  <si>
    <t>บริหารท้องถิ่นกลาง12</t>
  </si>
  <si>
    <t>บริหารท้องถิ่นสูง12</t>
  </si>
  <si>
    <t>ทั่วไปปง.11.5</t>
  </si>
  <si>
    <t>ทั่วไปชง.11.5</t>
  </si>
  <si>
    <t>ทั่วไปอส.11.5</t>
  </si>
  <si>
    <t>วิชาการปก.11.5</t>
  </si>
  <si>
    <t>วิชาการชก.11.5</t>
  </si>
  <si>
    <t>วิชาการชพ.11.5</t>
  </si>
  <si>
    <t>วิชาการชช.11.5</t>
  </si>
  <si>
    <t>อำนวยการท้องถิ่นต้น11.5</t>
  </si>
  <si>
    <t>อำนวยการท้องถิ่นกลาง11.5</t>
  </si>
  <si>
    <t>อำนวยการท้องถิ่นสูง11.5</t>
  </si>
  <si>
    <t>บริหารท้องถิ่นต้น11.5</t>
  </si>
  <si>
    <t>บริหารท้องถิ่นกลาง11.5</t>
  </si>
  <si>
    <t>บริหารท้องถิ่นสูง11.5</t>
  </si>
  <si>
    <t>ทั่วไปปง.11</t>
  </si>
  <si>
    <t>ทั่วไปชง.11</t>
  </si>
  <si>
    <t>ทั่วไปอส.11</t>
  </si>
  <si>
    <t>วิชาการปก.11</t>
  </si>
  <si>
    <t>วิชาการชก.11</t>
  </si>
  <si>
    <t>วิชาการชพ.11</t>
  </si>
  <si>
    <t>วิชาการชช.11</t>
  </si>
  <si>
    <t>อำนวยการท้องถิ่นต้น11</t>
  </si>
  <si>
    <t>อำนวยการท้องถิ่นกลาง11</t>
  </si>
  <si>
    <t>อำนวยการท้องถิ่นสูง11</t>
  </si>
  <si>
    <t>บริหารท้องถิ่นต้น11</t>
  </si>
  <si>
    <t>บริหารท้องถิ่นกลาง11</t>
  </si>
  <si>
    <t>บริหารท้องถิ่นสูง11</t>
  </si>
  <si>
    <t>ทั่วไปปง.10.5</t>
  </si>
  <si>
    <t>ทั่วไปชง.10.5</t>
  </si>
  <si>
    <t>ทั่วไปอส.10.5</t>
  </si>
  <si>
    <t>วิชาการปก.10.5</t>
  </si>
  <si>
    <t>วิชาการชก.10.5</t>
  </si>
  <si>
    <t>วิชาการชพ.10.5</t>
  </si>
  <si>
    <t>วิชาการชช.10.5</t>
  </si>
  <si>
    <t>อำนวยการท้องถิ่นต้น10.5</t>
  </si>
  <si>
    <t>อำนวยการท้องถิ่นกลาง10.5</t>
  </si>
  <si>
    <t>อำนวยการท้องถิ่นสูง10.5</t>
  </si>
  <si>
    <t>บริหารท้องถิ่นต้น10.5</t>
  </si>
  <si>
    <t>บริหารท้องถิ่นกลาง10.5</t>
  </si>
  <si>
    <t>บริหารท้องถิ่นสูง10.5</t>
  </si>
  <si>
    <t>ทั่วไปปง.10</t>
  </si>
  <si>
    <t>ทั่วไปชง.10</t>
  </si>
  <si>
    <t>ทั่วไปอส.10</t>
  </si>
  <si>
    <t>วิชาการปก.10</t>
  </si>
  <si>
    <t>วิชาการชก.10</t>
  </si>
  <si>
    <t>วิชาการชพ.10</t>
  </si>
  <si>
    <t>วิชาการชช.10</t>
  </si>
  <si>
    <t>อำนวยการท้องถิ่นต้น10</t>
  </si>
  <si>
    <t>อำนวยการท้องถิ่นกลาง10</t>
  </si>
  <si>
    <t>อำนวยการท้องถิ่นสูง10</t>
  </si>
  <si>
    <t>บริหารท้องถิ่นต้น10</t>
  </si>
  <si>
    <t>บริหารท้องถิ่นกลาง10</t>
  </si>
  <si>
    <t>บริหารท้องถิ่นสูง10</t>
  </si>
  <si>
    <t>ทั่วไปปง.9.5</t>
  </si>
  <si>
    <t>ทั่วไปชง.9.5</t>
  </si>
  <si>
    <t>ทั่วไปอส.9.5</t>
  </si>
  <si>
    <t>วิชาการปก.9.5</t>
  </si>
  <si>
    <t>วิชาการชก.9.5</t>
  </si>
  <si>
    <t>วิชาการชพ.9.5</t>
  </si>
  <si>
    <t>วิชาการชช.9.5</t>
  </si>
  <si>
    <t>อำนวยการท้องถิ่นต้น9.5</t>
  </si>
  <si>
    <t>อำนวยการท้องถิ่นกลาง9.5</t>
  </si>
  <si>
    <t>อำนวยการท้องถิ่นสูง9.5</t>
  </si>
  <si>
    <t>บริหารท้องถิ่นต้น9.5</t>
  </si>
  <si>
    <t>บริหารท้องถิ่นกลาง9.5</t>
  </si>
  <si>
    <t>บริหารท้องถิ่นสูง9.5</t>
  </si>
  <si>
    <t>ทั่วไปปง.9</t>
  </si>
  <si>
    <t>ทั่วไปชง.9</t>
  </si>
  <si>
    <t>ทั่วไปอส.9</t>
  </si>
  <si>
    <t>วิชาการปก.9</t>
  </si>
  <si>
    <t>วิชาการชก.9</t>
  </si>
  <si>
    <t>วิชาการชพ.9</t>
  </si>
  <si>
    <t>วิชาการชช.9</t>
  </si>
  <si>
    <t>อำนวยการท้องถิ่นต้น9</t>
  </si>
  <si>
    <t>อำนวยการท้องถิ่นกลาง9</t>
  </si>
  <si>
    <t>อำนวยการท้องถิ่นสูง9</t>
  </si>
  <si>
    <t>บริหารท้องถิ่นต้น9</t>
  </si>
  <si>
    <t>บริหารท้องถิ่นกลาง9</t>
  </si>
  <si>
    <t>บริหารท้องถิ่นสูง9</t>
  </si>
  <si>
    <t>ทั่วไปปง.8.5</t>
  </si>
  <si>
    <t>ทั่วไปชง.8.5</t>
  </si>
  <si>
    <t>ทั่วไปอส.8.5</t>
  </si>
  <si>
    <t>วิชาการปก.8.5</t>
  </si>
  <si>
    <t>วิชาการชก.8.5</t>
  </si>
  <si>
    <t>วิชาการชพ.8.5</t>
  </si>
  <si>
    <t>วิชาการชช.8.5</t>
  </si>
  <si>
    <t>อำนวยการท้องถิ่นต้น8.5</t>
  </si>
  <si>
    <t>อำนวยการท้องถิ่นกลาง8.5</t>
  </si>
  <si>
    <t>อำนวยการท้องถิ่นสูง8.5</t>
  </si>
  <si>
    <t>บริหารท้องถิ่นต้น8.5</t>
  </si>
  <si>
    <t>บริหารท้องถิ่นกลาง8.5</t>
  </si>
  <si>
    <t>บริหารท้องถิ่นสูง8.5</t>
  </si>
  <si>
    <t>ทั่วไปปง.8</t>
  </si>
  <si>
    <t>ทั่วไปชง.8</t>
  </si>
  <si>
    <t>ทั่วไปอส.8</t>
  </si>
  <si>
    <t>วิชาการปก.8</t>
  </si>
  <si>
    <t>วิชาการชก.8</t>
  </si>
  <si>
    <t>วิชาการชพ.8</t>
  </si>
  <si>
    <t>วิชาการชช.8</t>
  </si>
  <si>
    <t>อำนวยการท้องถิ่นต้น8</t>
  </si>
  <si>
    <t>อำนวยการท้องถิ่นกลาง8</t>
  </si>
  <si>
    <t>อำนวยการท้องถิ่นสูง8</t>
  </si>
  <si>
    <t>บริหารท้องถิ่นต้น8</t>
  </si>
  <si>
    <t>บริหารท้องถิ่นกลาง8</t>
  </si>
  <si>
    <t>บริหารท้องถิ่นสูง8</t>
  </si>
  <si>
    <t>ทั่วไปปง.7.5</t>
  </si>
  <si>
    <t>ทั่วไปชง.7.5</t>
  </si>
  <si>
    <t>ทั่วไปอส.7.5</t>
  </si>
  <si>
    <t>วิชาการปก.7.5</t>
  </si>
  <si>
    <t>วิชาการชก.7.5</t>
  </si>
  <si>
    <t>วิชาการชพ.7.5</t>
  </si>
  <si>
    <t>วิชาการชช.7.5</t>
  </si>
  <si>
    <t>อำนวยการท้องถิ่นต้น7.5</t>
  </si>
  <si>
    <t>อำนวยการท้องถิ่นกลาง7.5</t>
  </si>
  <si>
    <t>อำนวยการท้องถิ่นสูง7.5</t>
  </si>
  <si>
    <t>บริหารท้องถิ่นต้น7.5</t>
  </si>
  <si>
    <t>บริหารท้องถิ่นกลาง7.5</t>
  </si>
  <si>
    <t>บริหารท้องถิ่นสูง7.5</t>
  </si>
  <si>
    <t>ทั่วไปปง.7</t>
  </si>
  <si>
    <t>ทั่วไปชง.7</t>
  </si>
  <si>
    <t>ทั่วไปอส.7</t>
  </si>
  <si>
    <t>วิชาการปก.7</t>
  </si>
  <si>
    <t>วิชาการชก.7</t>
  </si>
  <si>
    <t>วิชาการชพ.7</t>
  </si>
  <si>
    <t>วิชาการชช.7</t>
  </si>
  <si>
    <t>อำนวยการท้องถิ่นต้น7</t>
  </si>
  <si>
    <t>อำนวยการท้องถิ่นกลาง7</t>
  </si>
  <si>
    <t>อำนวยการท้องถิ่นสูง7</t>
  </si>
  <si>
    <t>บริหารท้องถิ่นต้น7</t>
  </si>
  <si>
    <t>บริหารท้องถิ่นกลาง7</t>
  </si>
  <si>
    <t>บริหารท้องถิ่นสูง7</t>
  </si>
  <si>
    <t>ทั่วไปปง.6.5</t>
  </si>
  <si>
    <t>ทั่วไปชง.6.5</t>
  </si>
  <si>
    <t>ทั่วไปอส.6.5</t>
  </si>
  <si>
    <t>วิชาการปก.6.5</t>
  </si>
  <si>
    <t>วิชาการชก.6.5</t>
  </si>
  <si>
    <t>วิชาการชพ.6.5</t>
  </si>
  <si>
    <t>วิชาการชช.6.5</t>
  </si>
  <si>
    <t>อำนวยการท้องถิ่นต้น6.5</t>
  </si>
  <si>
    <t>อำนวยการท้องถิ่นกลาง6.5</t>
  </si>
  <si>
    <t>อำนวยการท้องถิ่นสูง6.5</t>
  </si>
  <si>
    <t>บริหารท้องถิ่นต้น6.5</t>
  </si>
  <si>
    <t>บริหารท้องถิ่นกลาง6.5</t>
  </si>
  <si>
    <t>บริหารท้องถิ่นสูง6.5</t>
  </si>
  <si>
    <t>ทั่วไปปง.6</t>
  </si>
  <si>
    <t>ทั่วไปชง.6</t>
  </si>
  <si>
    <t>ทั่วไปอส.6</t>
  </si>
  <si>
    <t>วิชาการปก.6</t>
  </si>
  <si>
    <t>วิชาการชก.6</t>
  </si>
  <si>
    <t>วิชาการชพ.6</t>
  </si>
  <si>
    <t>วิชาการชช.6</t>
  </si>
  <si>
    <t>อำนวยการท้องถิ่นต้น6</t>
  </si>
  <si>
    <t>อำนวยการท้องถิ่นกลาง6</t>
  </si>
  <si>
    <t>อำนวยการท้องถิ่นสูง6</t>
  </si>
  <si>
    <t>บริหารท้องถิ่นต้น6</t>
  </si>
  <si>
    <t>บริหารท้องถิ่นกลาง6</t>
  </si>
  <si>
    <t>บริหารท้องถิ่นสูง6</t>
  </si>
  <si>
    <t>ทั่วไปปง.5.5</t>
  </si>
  <si>
    <t>ทั่วไปชง.5.5</t>
  </si>
  <si>
    <t>ทั่วไปอส.5.5</t>
  </si>
  <si>
    <t>วิชาการปก.5.5</t>
  </si>
  <si>
    <t>วิชาการชก.5.5</t>
  </si>
  <si>
    <t>วิชาการชพ.5.5</t>
  </si>
  <si>
    <t>วิชาการชช.5.5</t>
  </si>
  <si>
    <t>อำนวยการท้องถิ่นต้น5.5</t>
  </si>
  <si>
    <t>อำนวยการท้องถิ่นกลาง5.5</t>
  </si>
  <si>
    <t>อำนวยการท้องถิ่นสูง5.5</t>
  </si>
  <si>
    <t>บริหารท้องถิ่นต้น5.5</t>
  </si>
  <si>
    <t>บริหารท้องถิ่นกลาง5.5</t>
  </si>
  <si>
    <t>บริหารท้องถิ่นสูง5.5</t>
  </si>
  <si>
    <t>ทั่วไปปง.5</t>
  </si>
  <si>
    <t>ทั่วไปชง.5</t>
  </si>
  <si>
    <t>ทั่วไปอส.5</t>
  </si>
  <si>
    <t>วิชาการปก.5</t>
  </si>
  <si>
    <t>วิชาการชก.5</t>
  </si>
  <si>
    <t>วิชาการชพ.5</t>
  </si>
  <si>
    <t>วิชาการชช.5</t>
  </si>
  <si>
    <t>อำนวยการท้องถิ่นต้น5</t>
  </si>
  <si>
    <t>อำนวยการท้องถิ่นกลาง5</t>
  </si>
  <si>
    <t>อำนวยการท้องถิ่นสูง5</t>
  </si>
  <si>
    <t>บริหารท้องถิ่นต้น5</t>
  </si>
  <si>
    <t>บริหารท้องถิ่นกลาง5</t>
  </si>
  <si>
    <t>บริหารท้องถิ่นสูง5</t>
  </si>
  <si>
    <t>ทั่วไปปง.4.5</t>
  </si>
  <si>
    <t>ทั่วไปชง.4.5</t>
  </si>
  <si>
    <t>ทั่วไปอส.4.5</t>
  </si>
  <si>
    <t>วิชาการปก.4.5</t>
  </si>
  <si>
    <t>วิชาการชก.4.5</t>
  </si>
  <si>
    <t>วิชาการชพ.4.5</t>
  </si>
  <si>
    <t>วิชาการชช.4.5</t>
  </si>
  <si>
    <t>อำนวยการท้องถิ่นต้น4.5</t>
  </si>
  <si>
    <t>อำนวยการท้องถิ่นกลาง4.5</t>
  </si>
  <si>
    <t>อำนวยการท้องถิ่นสูง4.5</t>
  </si>
  <si>
    <t>บริหารท้องถิ่นต้น4.5</t>
  </si>
  <si>
    <t>บริหารท้องถิ่นกลาง4.5</t>
  </si>
  <si>
    <t>บริหารท้องถิ่นสูง4.5</t>
  </si>
  <si>
    <t>ทั่วไปปง.4</t>
  </si>
  <si>
    <t>ทั่วไปชง.4</t>
  </si>
  <si>
    <t>ทั่วไปอส.4</t>
  </si>
  <si>
    <t>วิชาการปก.4</t>
  </si>
  <si>
    <t>วิชาการชก.4</t>
  </si>
  <si>
    <t>วิชาการชพ.4</t>
  </si>
  <si>
    <t>วิชาการชช.4</t>
  </si>
  <si>
    <t>อำนวยการท้องถิ่นต้น4</t>
  </si>
  <si>
    <t>อำนวยการท้องถิ่นกลาง4</t>
  </si>
  <si>
    <t>อำนวยการท้องถิ่นสูง4</t>
  </si>
  <si>
    <t>บริหารท้องถิ่นต้น4</t>
  </si>
  <si>
    <t>บริหารท้องถิ่นกลาง4</t>
  </si>
  <si>
    <t>บริหารท้องถิ่นสูง4</t>
  </si>
  <si>
    <t>ทั่วไปปง.3.5</t>
  </si>
  <si>
    <t>ทั่วไปชง.3.5</t>
  </si>
  <si>
    <t>ทั่วไปอส.3.5</t>
  </si>
  <si>
    <t>วิชาการปก.3.5</t>
  </si>
  <si>
    <t>วิชาการชก.3.5</t>
  </si>
  <si>
    <t>วิชาการชพ.3.5</t>
  </si>
  <si>
    <t>วิชาการชช.3.5</t>
  </si>
  <si>
    <t>อำนวยการท้องถิ่นต้น3.5</t>
  </si>
  <si>
    <t>อำนวยการท้องถิ่นกลาง3.5</t>
  </si>
  <si>
    <t>อำนวยการท้องถิ่นสูง3.5</t>
  </si>
  <si>
    <t>บริหารท้องถิ่นต้น3.5</t>
  </si>
  <si>
    <t>บริหารท้องถิ่นกลาง3.5</t>
  </si>
  <si>
    <t>บริหารท้องถิ่นสูง3.5</t>
  </si>
  <si>
    <t>ทั่วไปปง.3</t>
  </si>
  <si>
    <t>ทั่วไปชง.3</t>
  </si>
  <si>
    <t>ทั่วไปอส.3</t>
  </si>
  <si>
    <t>วิชาการปก.3</t>
  </si>
  <si>
    <t>วิชาการชก.3</t>
  </si>
  <si>
    <t>วิชาการชพ.3</t>
  </si>
  <si>
    <t>วิชาการชช.3</t>
  </si>
  <si>
    <t>อำนวยการท้องถิ่นต้น3</t>
  </si>
  <si>
    <t>อำนวยการท้องถิ่นกลาง3</t>
  </si>
  <si>
    <t>อำนวยการท้องถิ่นสูง3</t>
  </si>
  <si>
    <t>บริหารท้องถิ่นต้น3</t>
  </si>
  <si>
    <t>บริหารท้องถิ่นกลาง3</t>
  </si>
  <si>
    <t>บริหารท้องถิ่นสูง3</t>
  </si>
  <si>
    <t>ทั่วไปปง.2.5</t>
  </si>
  <si>
    <t>ทั่วไปชง.2.5</t>
  </si>
  <si>
    <t>ทั่วไปอส.2.5</t>
  </si>
  <si>
    <t>วิชาการปก.2.5</t>
  </si>
  <si>
    <t>วิชาการชก.2.5</t>
  </si>
  <si>
    <t>วิชาการชพ.2.5</t>
  </si>
  <si>
    <t>วิชาการชช.2.5</t>
  </si>
  <si>
    <t>อำนวยการท้องถิ่นต้น2.5</t>
  </si>
  <si>
    <t>อำนวยการท้องถิ่นกลาง2.5</t>
  </si>
  <si>
    <t>อำนวยการท้องถิ่นสูง2.5</t>
  </si>
  <si>
    <t>บริหารท้องถิ่นต้น2.5</t>
  </si>
  <si>
    <t>บริหารท้องถิ่นกลาง2.5</t>
  </si>
  <si>
    <t>บริหารท้องถิ่นสูง2.5</t>
  </si>
  <si>
    <t>ทั่วไปปง.2</t>
  </si>
  <si>
    <t>ทั่วไปชง.2</t>
  </si>
  <si>
    <t>ทั่วไปอส.2</t>
  </si>
  <si>
    <t>วิชาการปก.2</t>
  </si>
  <si>
    <t>วิชาการชก.2</t>
  </si>
  <si>
    <t>วิชาการชพ.2</t>
  </si>
  <si>
    <t>วิชาการชช.2</t>
  </si>
  <si>
    <t>อำนวยการท้องถิ่นต้น2</t>
  </si>
  <si>
    <t>อำนวยการท้องถิ่นกลาง2</t>
  </si>
  <si>
    <t>อำนวยการท้องถิ่นสูง2</t>
  </si>
  <si>
    <t>บริหารท้องถิ่นต้น2</t>
  </si>
  <si>
    <t>บริหารท้องถิ่นกลาง2</t>
  </si>
  <si>
    <t>บริหารท้องถิ่นสูง2</t>
  </si>
  <si>
    <t>ทั่วไปปง.1.5</t>
  </si>
  <si>
    <t>ทั่วไปชง.1.5</t>
  </si>
  <si>
    <t>ทั่วไปอส.1.5</t>
  </si>
  <si>
    <t>วิชาการปก.1.5</t>
  </si>
  <si>
    <t>วิชาการชก.1.5</t>
  </si>
  <si>
    <t>วิชาการชพ.1.5</t>
  </si>
  <si>
    <t>วิชาการชช.1.5</t>
  </si>
  <si>
    <t>อำนวยการท้องถิ่นต้น1.5</t>
  </si>
  <si>
    <t>อำนวยการท้องถิ่นกลาง1.5</t>
  </si>
  <si>
    <t>อำนวยการท้องถิ่นสูง1.5</t>
  </si>
  <si>
    <t>บริหารท้องถิ่นต้น1.5</t>
  </si>
  <si>
    <t>บริหารท้องถิ่นกลาง1.5</t>
  </si>
  <si>
    <t>บริหารท้องถิ่นสูง1.5</t>
  </si>
  <si>
    <t>ทั่วไปปง.1</t>
  </si>
  <si>
    <t>ทั่วไปชง.1</t>
  </si>
  <si>
    <t>ทั่วไปอส.1</t>
  </si>
  <si>
    <t>วิชาการปก.1</t>
  </si>
  <si>
    <t>วิชาการชก.1</t>
  </si>
  <si>
    <t>วิชาการชพ.1</t>
  </si>
  <si>
    <t>วิชาการชช.1</t>
  </si>
  <si>
    <t>อำนวยการท้องถิ่นต้น1</t>
  </si>
  <si>
    <t>อำนวยการท้องถิ่นกลาง1</t>
  </si>
  <si>
    <t>อำนวยการท้องถิ่นสูง1</t>
  </si>
  <si>
    <t>บริหารท้องถิ่นต้น1</t>
  </si>
  <si>
    <t>บริหารท้องถิ่นกลาง1</t>
  </si>
  <si>
    <t>บริหารท้องถิ่นสูง1</t>
  </si>
  <si>
    <t>บริหารท้องถิ่นต้น</t>
  </si>
  <si>
    <t>บริหารท้องถิ่นกลาง</t>
  </si>
  <si>
    <t>บริหารท้องถิ่นสูง</t>
  </si>
  <si>
    <t>เงินเดือนเฉลี่ยx12</t>
  </si>
  <si>
    <t>เงินประจำตำแหน่งx12</t>
  </si>
  <si>
    <t>เงินเพิ่ม</t>
  </si>
  <si>
    <t>เงินเพิ่มx12</t>
  </si>
  <si>
    <t>อำนวยการท้องถิ่นสูง(ผอ.สำนัก)</t>
  </si>
  <si>
    <t>บริหารท้องถิ่นต้น(รองปลัด)</t>
  </si>
  <si>
    <t>บริหารท้องถิ่นต้น(ปลัด)</t>
  </si>
  <si>
    <t>บริหารท้องถิ่นกลาง(รองปลัด)</t>
  </si>
  <si>
    <t>บริหารท้องถิ่นกลาง(ปลัด)</t>
  </si>
  <si>
    <t>บริหารท้องถิ่นสูง(ปลัด)</t>
  </si>
  <si>
    <t>พนจ.ภารกิจ(ปวช.)</t>
  </si>
  <si>
    <t>พนจ.ภารกิจ(ปวท.)</t>
  </si>
  <si>
    <t>พนจ.ภารกิจ(ปวส.)</t>
  </si>
  <si>
    <t>พนจ.ภารกิจ(ป.ตรี)</t>
  </si>
  <si>
    <t>พนจ.ภารกิจ(ป.โท)</t>
  </si>
  <si>
    <t>อำนวยการท้องถิ่นต้น(ผอ.กอง)</t>
  </si>
  <si>
    <t>อำนวยการท้องถิ่นต้น(หัวหน้าฝ่าย)</t>
  </si>
  <si>
    <t>ผอ.กอง</t>
  </si>
  <si>
    <t>พนจ.ทั่วไป()</t>
  </si>
  <si>
    <t>ทั่วไปปง./ชง.()</t>
  </si>
  <si>
    <t>วิชาการปก./ชก.()</t>
  </si>
  <si>
    <t>2567</t>
  </si>
  <si>
    <t>2568</t>
  </si>
  <si>
    <t>2569</t>
  </si>
  <si>
    <t>ขั้นบริการพื้นฐาน</t>
  </si>
  <si>
    <t>กลุ่มงานบริการพื้นฐาน</t>
  </si>
  <si>
    <t>ขั้นสนับสนุน</t>
  </si>
  <si>
    <t>กลุ่มงานสนับสนุน</t>
  </si>
  <si>
    <t>9. ภาระค่าใช้จ่ายเกี่ยวกับเงินเดือนและประโยชน์ตอบแทนอื่น</t>
  </si>
  <si>
    <t xml:space="preserve">   1. เทศบัญญัติ/ข้อบัญญัติ ประจำปีงบประมาณ 2566</t>
  </si>
  <si>
    <t>บริหารสถานศึกษา</t>
  </si>
  <si>
    <t>ครู</t>
  </si>
  <si>
    <t>ลูกจ้างประจำ(บริการพื้นฐาน)</t>
  </si>
  <si>
    <t>ลูกจ้างประจำ(สนับสนุน)</t>
  </si>
  <si>
    <t>พนจ.ภารกิจ(ทักษะ)</t>
  </si>
  <si>
    <t>พนจ.ภารกิจ(ทักษะ พนง.ขับเครื่องจักรกลขนาดกลาง/ใหญ่)</t>
  </si>
  <si>
    <t>ชื่อตำแหน่งทางการบริหาร</t>
  </si>
  <si>
    <t>เงินค่าตอบแทนนอกเหนือจากเงินเดือน</t>
  </si>
  <si>
    <t>เงินประจำตำแหน่ง/เงินอื่น</t>
  </si>
  <si>
    <t>กำหนดเพิ่ม2567</t>
  </si>
  <si>
    <t>กำหนดเพิ่ม2568</t>
  </si>
  <si>
    <t>กำหนดเพิ่ม2569</t>
  </si>
  <si>
    <t>อำนวยการท้องถิ่นกลาง(ผอ.กอง)</t>
  </si>
  <si>
    <t>อำนวยการท้องถิ่นกลาง(ผอ.ส่วน)</t>
  </si>
  <si>
    <t>ประเภทบริหาร</t>
  </si>
  <si>
    <t>ผอ.ส่วน</t>
  </si>
  <si>
    <t>กรณีตำแหน่งบริหารว่าง</t>
  </si>
  <si>
    <t>กลาง/ต้น</t>
  </si>
  <si>
    <t>อส.</t>
  </si>
  <si>
    <t>ชพ.</t>
  </si>
  <si>
    <t>เพิ่มขึ้น*12</t>
  </si>
  <si>
    <t>บริหารท้องถิ่นสูง(รองปลัด)</t>
  </si>
  <si>
    <t>พนจ.ภารกิจ(ปวช.)()</t>
  </si>
  <si>
    <t>พนจ.ภารกิจ(ปวท.)()</t>
  </si>
  <si>
    <t>พนจ.ภารกิจ(ปวส.)()</t>
  </si>
  <si>
    <t>พนจ.ภารกิจ(ป.ตรี)()</t>
  </si>
  <si>
    <t>พนจ.ภารกิจ(ป.โท)()</t>
  </si>
  <si>
    <t>บริหารท้องถิ่นกลาง/ต้น(ปลัด)</t>
  </si>
  <si>
    <t>วิชาการชพ.(หัวหน้ากลุ่มงาน)</t>
  </si>
  <si>
    <t>หัวหน้ากลุ่มงาน</t>
  </si>
  <si>
    <t>ลูกจ้างประจำ(บริการพื้นฐาน)1</t>
  </si>
  <si>
    <t>ลูกจ้างประจำ(บริการพื้นฐาน)1.5</t>
  </si>
  <si>
    <t>ลูกจ้างประจำ(บริการพื้นฐาน)2</t>
  </si>
  <si>
    <t>ลูกจ้างประจำ(บริการพื้นฐาน)2.5</t>
  </si>
  <si>
    <t>ลูกจ้างประจำ(บริการพื้นฐาน)3</t>
  </si>
  <si>
    <t>ลูกจ้างประจำ(บริการพื้นฐาน)3.5</t>
  </si>
  <si>
    <t>ลูกจ้างประจำ(บริการพื้นฐาน)4</t>
  </si>
  <si>
    <t>ลูกจ้างประจำ(บริการพื้นฐาน)4.5</t>
  </si>
  <si>
    <t>ลูกจ้างประจำ(บริการพื้นฐาน)5</t>
  </si>
  <si>
    <t>ลูกจ้างประจำ(บริการพื้นฐาน)5.5</t>
  </si>
  <si>
    <t>ลูกจ้างประจำ(บริการพื้นฐาน)6</t>
  </si>
  <si>
    <t>ลูกจ้างประจำ(บริการพื้นฐาน)6.5</t>
  </si>
  <si>
    <t>ลูกจ้างประจำ(บริการพื้นฐาน)7</t>
  </si>
  <si>
    <t>ลูกจ้างประจำ(บริการพื้นฐาน)7.5</t>
  </si>
  <si>
    <t>ลูกจ้างประจำ(บริการพื้นฐาน)8</t>
  </si>
  <si>
    <t>ลูกจ้างประจำ(บริการพื้นฐาน)8.5</t>
  </si>
  <si>
    <t>ลูกจ้างประจำ(บริการพื้นฐาน)9</t>
  </si>
  <si>
    <t>ลูกจ้างประจำ(บริการพื้นฐาน)9.5</t>
  </si>
  <si>
    <t>ลูกจ้างประจำ(บริการพื้นฐาน)10</t>
  </si>
  <si>
    <t>ลูกจ้างประจำ(บริการพื้นฐาน)10.5</t>
  </si>
  <si>
    <t>ลูกจ้างประจำ(บริการพื้นฐาน)11</t>
  </si>
  <si>
    <t>ลูกจ้างประจำ(บริการพื้นฐาน)11.5</t>
  </si>
  <si>
    <t>ลูกจ้างประจำ(บริการพื้นฐาน)12</t>
  </si>
  <si>
    <t>ลูกจ้างประจำ(บริการพื้นฐาน)12.5</t>
  </si>
  <si>
    <t>ลูกจ้างประจำ(บริการพื้นฐาน)13</t>
  </si>
  <si>
    <t>ลูกจ้างประจำ(บริการพื้นฐาน)13.5</t>
  </si>
  <si>
    <t>ลูกจ้างประจำ(บริการพื้นฐาน)14</t>
  </si>
  <si>
    <t>ลูกจ้างประจำ(บริการพื้นฐาน)14.5</t>
  </si>
  <si>
    <t>ลูกจ้างประจำ(บริการพื้นฐาน)15</t>
  </si>
  <si>
    <t>ลูกจ้างประจำ(บริการพื้นฐาน)15.5</t>
  </si>
  <si>
    <t>ลูกจ้างประจำ(บริการพื้นฐาน)16</t>
  </si>
  <si>
    <t>ลูกจ้างประจำ(บริการพื้นฐาน)16.5</t>
  </si>
  <si>
    <t>ลูกจ้างประจำ(บริการพื้นฐาน)17</t>
  </si>
  <si>
    <t>ลูกจ้างประจำ(บริการพื้นฐาน)17.5</t>
  </si>
  <si>
    <t>ลูกจ้างประจำ(บริการพื้นฐาน)18</t>
  </si>
  <si>
    <t>ลูกจ้างประจำ(บริการพื้นฐาน)18.5</t>
  </si>
  <si>
    <t>ลูกจ้างประจำ(บริการพื้นฐาน)19</t>
  </si>
  <si>
    <t>ลูกจ้างประจำ(บริการพื้นฐาน)19.5</t>
  </si>
  <si>
    <t>ลูกจ้างประจำ(บริการพื้นฐาน)20</t>
  </si>
  <si>
    <t>ลูกจ้างประจำ(บริการพื้นฐาน)20.5</t>
  </si>
  <si>
    <t>ลูกจ้างประจำ(บริการพื้นฐาน)21</t>
  </si>
  <si>
    <t>ลูกจ้างประจำ(บริการพื้นฐาน)21.5</t>
  </si>
  <si>
    <t>ลูกจ้างประจำ(บริการพื้นฐาน)22</t>
  </si>
  <si>
    <t>ลูกจ้างประจำ(บริการพื้นฐาน)22.5</t>
  </si>
  <si>
    <t>ลูกจ้างประจำ(บริการพื้นฐาน)23</t>
  </si>
  <si>
    <t>ลูกจ้างประจำ(บริการพื้นฐาน)23.5</t>
  </si>
  <si>
    <t>ลูกจ้างประจำ(บริการพื้นฐาน)24</t>
  </si>
  <si>
    <t>ลูกจ้างประจำ(บริการพื้นฐาน)24.5</t>
  </si>
  <si>
    <t>ลูกจ้างประจำ(บริการพื้นฐาน)25</t>
  </si>
  <si>
    <t>ลูกจ้างประจำ(บริการพื้นฐาน)25.5</t>
  </si>
  <si>
    <t>ลูกจ้างประจำ(บริการพื้นฐาน)26</t>
  </si>
  <si>
    <t>ลูกจ้างประจำ(บริการพื้นฐาน)26.5</t>
  </si>
  <si>
    <t>ลูกจ้างประจำ(บริการพื้นฐาน)27</t>
  </si>
  <si>
    <t>ลูกจ้างประจำ(บริการพื้นฐาน)27.5</t>
  </si>
  <si>
    <t>ลูกจ้างประจำ(บริการพื้นฐาน)28</t>
  </si>
  <si>
    <t>ลูกจ้างประจำ(บริการพื้นฐาน)28.5</t>
  </si>
  <si>
    <t>ลูกจ้างประจำ(บริการพื้นฐาน)29</t>
  </si>
  <si>
    <t>ลูกจ้างประจำ(บริการพื้นฐาน)29.5</t>
  </si>
  <si>
    <t>ลูกจ้างประจำ(บริการพื้นฐาน)30</t>
  </si>
  <si>
    <t>ลูกจ้างประจำ(บริการพื้นฐาน)30.5</t>
  </si>
  <si>
    <t>ลูกจ้างประจำ(บริการพื้นฐาน)31</t>
  </si>
  <si>
    <t>ลูกจ้างประจำ(บริการพื้นฐาน)31.5</t>
  </si>
  <si>
    <t>ลูกจ้างประจำ(บริการพื้นฐาน)32</t>
  </si>
  <si>
    <t>ลูกจ้างประจำ(บริการพื้นฐาน)32.5</t>
  </si>
  <si>
    <t>ลูกจ้างประจำ(บริการพื้นฐาน)33</t>
  </si>
  <si>
    <t>ลูกจ้างประจำ(บริการพื้นฐาน)33.5</t>
  </si>
  <si>
    <t>ลูกจ้างประจำ(บริการพื้นฐาน)34</t>
  </si>
  <si>
    <t>ลูกจ้างประจำ(บริการพื้นฐาน)34.5</t>
  </si>
  <si>
    <t>ลูกจ้างประจำ(บริการพื้นฐาน)35</t>
  </si>
  <si>
    <t>ลูกจ้างประจำ(บริการพื้นฐาน)35.5</t>
  </si>
  <si>
    <t>ลูกจ้างประจำ(บริการพื้นฐาน)36</t>
  </si>
  <si>
    <t>ลูกจ้างประจำ(บริการพื้นฐาน)36.5</t>
  </si>
  <si>
    <t>ลูกจ้างประจำ(บริการพื้นฐาน)37</t>
  </si>
  <si>
    <t>ลูกจ้างประจำ(สนับสนุน)1</t>
  </si>
  <si>
    <t>ลูกจ้างประจำ(สนับสนุน)1.5</t>
  </si>
  <si>
    <t>ลูกจ้างประจำ(สนับสนุน)2</t>
  </si>
  <si>
    <t>ลูกจ้างประจำ(สนับสนุน)2.5</t>
  </si>
  <si>
    <t>ลูกจ้างประจำ(สนับสนุน)3</t>
  </si>
  <si>
    <t>ลูกจ้างประจำ(สนับสนุน)3.5</t>
  </si>
  <si>
    <t>ลูกจ้างประจำ(สนับสนุน)4</t>
  </si>
  <si>
    <t>ลูกจ้างประจำ(สนับสนุน)4.5</t>
  </si>
  <si>
    <t>ลูกจ้างประจำ(สนับสนุน)5</t>
  </si>
  <si>
    <t>ลูกจ้างประจำ(สนับสนุน)5.5</t>
  </si>
  <si>
    <t>ลูกจ้างประจำ(สนับสนุน)6</t>
  </si>
  <si>
    <t>ลูกจ้างประจำ(สนับสนุน)6.5</t>
  </si>
  <si>
    <t>ลูกจ้างประจำ(สนับสนุน)7</t>
  </si>
  <si>
    <t>ลูกจ้างประจำ(สนับสนุน)7.5</t>
  </si>
  <si>
    <t>ลูกจ้างประจำ(สนับสนุน)8</t>
  </si>
  <si>
    <t>ลูกจ้างประจำ(สนับสนุน)8.5</t>
  </si>
  <si>
    <t>ลูกจ้างประจำ(สนับสนุน)9</t>
  </si>
  <si>
    <t>ลูกจ้างประจำ(สนับสนุน)9.5</t>
  </si>
  <si>
    <t>ลูกจ้างประจำ(สนับสนุน)10</t>
  </si>
  <si>
    <t>ลูกจ้างประจำ(สนับสนุน)10.5</t>
  </si>
  <si>
    <t>ลูกจ้างประจำ(สนับสนุน)11</t>
  </si>
  <si>
    <t>ลูกจ้างประจำ(สนับสนุน)11.5</t>
  </si>
  <si>
    <t>ลูกจ้างประจำ(สนับสนุน)12</t>
  </si>
  <si>
    <t>ลูกจ้างประจำ(สนับสนุน)12.5</t>
  </si>
  <si>
    <t>ลูกจ้างประจำ(สนับสนุน)13</t>
  </si>
  <si>
    <t>ลูกจ้างประจำ(สนับสนุน)13.5</t>
  </si>
  <si>
    <t>ลูกจ้างประจำ(สนับสนุน)14</t>
  </si>
  <si>
    <t>ลูกจ้างประจำ(สนับสนุน)14.5</t>
  </si>
  <si>
    <t>ลูกจ้างประจำ(สนับสนุน)15</t>
  </si>
  <si>
    <t>ลูกจ้างประจำ(สนับสนุน)15.5</t>
  </si>
  <si>
    <t>ลูกจ้างประจำ(สนับสนุน)16</t>
  </si>
  <si>
    <t>ลูกจ้างประจำ(สนับสนุน)16.5</t>
  </si>
  <si>
    <t>ลูกจ้างประจำ(สนับสนุน)17</t>
  </si>
  <si>
    <t>ลูกจ้างประจำ(สนับสนุน)17.5</t>
  </si>
  <si>
    <t>ลูกจ้างประจำ(สนับสนุน)18</t>
  </si>
  <si>
    <t>ลูกจ้างประจำ(สนับสนุน)18.5</t>
  </si>
  <si>
    <t>ลูกจ้างประจำ(สนับสนุน)19</t>
  </si>
  <si>
    <t>ลูกจ้างประจำ(สนับสนุน)19.5</t>
  </si>
  <si>
    <t>ลูกจ้างประจำ(สนับสนุน)20</t>
  </si>
  <si>
    <t>ลูกจ้างประจำ(สนับสนุน)20.5</t>
  </si>
  <si>
    <t>ลูกจ้างประจำ(สนับสนุน)21</t>
  </si>
  <si>
    <t>ลูกจ้างประจำ(สนับสนุน)21.5</t>
  </si>
  <si>
    <t>ลูกจ้างประจำ(สนับสนุน)22</t>
  </si>
  <si>
    <t>ลูกจ้างประจำ(สนับสนุน)22.5</t>
  </si>
  <si>
    <t>ลูกจ้างประจำ(สนับสนุน)23</t>
  </si>
  <si>
    <t>ลูกจ้างประจำ(สนับสนุน)23.5</t>
  </si>
  <si>
    <t>ลูกจ้างประจำ(สนับสนุน)24</t>
  </si>
  <si>
    <t>ลูกจ้างประจำ(สนับสนุน)24.5</t>
  </si>
  <si>
    <t>ลูกจ้างประจำ(สนับสนุน)25</t>
  </si>
  <si>
    <t>ลูกจ้างประจำ(สนับสนุน)25.5</t>
  </si>
  <si>
    <t>ลูกจ้างประจำ(สนับสนุน)26</t>
  </si>
  <si>
    <t>ลูกจ้างประจำ(สนับสนุน)26.5</t>
  </si>
  <si>
    <t>ลูกจ้างประจำ(สนับสนุน)27</t>
  </si>
  <si>
    <t>ลูกจ้างประจำ(สนับสนุน)27.5</t>
  </si>
  <si>
    <t>ลูกจ้างประจำ(สนับสนุน)28</t>
  </si>
  <si>
    <t>ลูกจ้างประจำ(สนับสนุน)28.5</t>
  </si>
  <si>
    <t>ลูกจ้างประจำ(สนับสนุน)29</t>
  </si>
  <si>
    <t>ลูกจ้างประจำ(สนับสนุน)29.5</t>
  </si>
  <si>
    <t>ลูกจ้างประจำ(สนับสนุน)30</t>
  </si>
  <si>
    <t>ลูกจ้างประจำ(สนับสนุน)30.5</t>
  </si>
  <si>
    <t>ลูกจ้างประจำ(สนับสนุน)31</t>
  </si>
  <si>
    <t>ลูกจ้างประจำ(สนับสนุน)31.5</t>
  </si>
  <si>
    <t>ลูกจ้างประจำ(สนับสนุน)32</t>
  </si>
  <si>
    <t>ลูกจ้างประจำ(สนับสนุน)32.5</t>
  </si>
  <si>
    <t>ลูกจ้างประจำ(สนับสนุน)33</t>
  </si>
  <si>
    <t>ลูกจ้างประจำ(สนับสนุน)33.5</t>
  </si>
  <si>
    <t>ลูกจ้างประจำ(สนับสนุน)34</t>
  </si>
  <si>
    <t>ลูกจ้างประจำ(สนับสนุน)34.5</t>
  </si>
  <si>
    <t>ลูกจ้างประจำ(สนับสนุน)35</t>
  </si>
  <si>
    <t>ลูกจ้างประจำ(สนับสนุน)35.5</t>
  </si>
  <si>
    <t>ลูกจ้างประจำ(สนับสนุน)36</t>
  </si>
  <si>
    <t>ลูกจ้างประจำ(สนับสนุน)36.5</t>
  </si>
  <si>
    <t>ลูกจ้างประจำ(สนับสนุน)37</t>
  </si>
  <si>
    <t>ลูกจ้างประจำ(สนับสนุน)37.5</t>
  </si>
  <si>
    <t>ลูกจ้างประจำ(สนับสนุน)38</t>
  </si>
  <si>
    <t>ลูกจ้างประจำ(สนับสนุน)38.5</t>
  </si>
  <si>
    <t>ลูกจ้างประจำ(สนับสนุน)39</t>
  </si>
  <si>
    <t>ลูกจ้างประจำ(สนับสนุน)39.5</t>
  </si>
  <si>
    <t>ลูกจ้างประจำ(สนับสนุน)40</t>
  </si>
  <si>
    <t>ลูกจ้างประจำ(สนับสนุน)40.5</t>
  </si>
  <si>
    <t>ลูกจ้างประจำ(สนับสนุน)41</t>
  </si>
  <si>
    <t>ลูกจ้างประจำ(สนับสนุน)41.5</t>
  </si>
  <si>
    <t>ลูกจ้างประจำ(สนับสนุน)42</t>
  </si>
  <si>
    <t>ลูกจ้างประจำ(สนับสนุน)42.5</t>
  </si>
  <si>
    <t>ลูกจ้างประจำ(สนับสนุน)43</t>
  </si>
  <si>
    <t>ลูกจ้างประจำ(สนับสนุน)43.5</t>
  </si>
  <si>
    <t>ลูกจ้างประจำ(สนับสนุน)44</t>
  </si>
  <si>
    <t>ลูกจ้างประจำ(สนับสนุน)44.5</t>
  </si>
  <si>
    <t>ลูกจ้างประจำ(สนับสนุน)45</t>
  </si>
  <si>
    <t>ลูกจ้างประจำ(สนับสนุน)45.5</t>
  </si>
  <si>
    <t>ลูกจ้างประจำ(สนับสนุน)46</t>
  </si>
  <si>
    <t>ลูกจ้างประจำ(สนับสนุน)46.5</t>
  </si>
  <si>
    <t>ลูกจ้างประจำ(สนับสนุน)47</t>
  </si>
  <si>
    <t>ลูกจ้างประจำ(สนับสนุน)47.5</t>
  </si>
  <si>
    <t>ลูกจ้างประจำ(สนับสนุน)48</t>
  </si>
  <si>
    <t>ลูกจ้างประจำ(สนับสนุน)48.5</t>
  </si>
  <si>
    <t>ลูกจ้างประจำ(สนับสนุน)49</t>
  </si>
  <si>
    <t>ลูกจ้างประจำ(สนับสนุน)49.5</t>
  </si>
  <si>
    <t>ลูกจ้างประจำ(สนับสนุน)50</t>
  </si>
  <si>
    <t>ลูกจ้างประจำ(สนับสนุน)50.5</t>
  </si>
  <si>
    <t>ลูกจ้างประจำ(สนับสนุน)51</t>
  </si>
  <si>
    <t>เงินปัจจุบัน*12</t>
  </si>
  <si>
    <t>พนจ.ภารกิจ(ทักษะ)()</t>
  </si>
  <si>
    <t>พนจ.ภารกิจ(ทักษะ พนง.ขับเครื่องจักรกลขนาดกลาง/ใหญ่)()</t>
  </si>
  <si>
    <t>เพิ่มขึ้นปี1</t>
  </si>
  <si>
    <t>เพิ่มขึ้นปี2</t>
  </si>
  <si>
    <t>เพิ่มขึ้นปี3</t>
  </si>
  <si>
    <t>เงินเดือน 
(1)</t>
  </si>
  <si>
    <t>อัตราตำแหน่งที่คาดว่าจะต้องใช้</t>
  </si>
  <si>
    <t>จะต้องใช้ในช่วงระยะเวลา 3 ปีข้างหน้า</t>
  </si>
  <si>
    <t>ยุบเลิก2567</t>
  </si>
  <si>
    <t>ยุบเลิก2568</t>
  </si>
  <si>
    <t>ยุบเลิก2569</t>
  </si>
  <si>
    <t>ว่างยุบเลิก2567</t>
  </si>
  <si>
    <t>ว่างยุบเลิก2568</t>
  </si>
  <si>
    <t>ว่างยุบเลิก2569</t>
  </si>
  <si>
    <t>ชชพ.</t>
  </si>
  <si>
    <t>ครูผู้ช่วย</t>
  </si>
  <si>
    <t>บาท หรือเทศบัญญัติ/ข้อบัญญัติ ประจำปีงบประมาณ 2567</t>
  </si>
  <si>
    <r>
      <t xml:space="preserve">   2. กรอกข้อมูลที่เกี่ยวข้อง</t>
    </r>
    <r>
      <rPr>
        <sz val="16"/>
        <rFont val="TH SarabunIT๙"/>
        <family val="2"/>
      </rPr>
      <t xml:space="preserve"> *</t>
    </r>
    <r>
      <rPr>
        <u/>
        <sz val="16"/>
        <rFont val="TH SarabunIT๙"/>
        <family val="2"/>
      </rPr>
      <t xml:space="preserve">* กรณีตำแหน่ง "ว่างเดิม" หรือ "กำหนดเพิ่ม" หรือ "ยุบเลิก" ให้กรอกตรงช่องหมายเหตุ </t>
    </r>
  </si>
  <si>
    <t>(คิดจากร้อยละ 5 ของงบประมาณรายจ่ายประจำปี 2567)</t>
  </si>
  <si>
    <t>(คิดจากร้อยละ 5 ของงบประมาณรายจ่ายประจำปี 2568)</t>
  </si>
  <si>
    <t>(ต้องเลือกรายการ)</t>
  </si>
  <si>
    <t>จัดทำโดย สุทธิเกียรติ  พงษ์ไพบูลย์ นักทรัพยากรบุคคลชำนาญการ</t>
  </si>
  <si>
    <r>
      <t xml:space="preserve">                                </t>
    </r>
    <r>
      <rPr>
        <u/>
        <sz val="16"/>
        <rFont val="TH SarabunIT๙"/>
        <family val="2"/>
      </rPr>
      <t>** กรณีตำแหน่งเดิมว่างแล้วต้องการยุบเลิกตำแหน่ง ให้เลือกตรงช่องหมายเหตุ "ว่างยุบเลิก" หากเป็นตำแหน่งลูกจ้างประจำเกษียณในปีนั้นๆแล้วต้องยุบตำแหน่ง ให้เลือกตรงช่องหมายเหตุ "ยุบเลิก"</t>
    </r>
  </si>
  <si>
    <t>เงินอุดหนุน</t>
  </si>
  <si>
    <t>ข้าราชการถ่ายโอน</t>
  </si>
  <si>
    <t>จ่ายจากเงินรายได้</t>
  </si>
  <si>
    <t>บุคลากรทางการศึกษา</t>
  </si>
  <si>
    <t>จ่ายจากเงินรายได้ (ว่าง)</t>
  </si>
  <si>
    <t>บุคลากรทางการศึกษา()</t>
  </si>
  <si>
    <t>ครู()</t>
  </si>
  <si>
    <t>ครูผู้ช่วย()</t>
  </si>
  <si>
    <t>ผอ./รองผอ. โรงเรียนหรือศพด.</t>
  </si>
  <si>
    <t>บริหารสถานศึกษา(ผอ./รองผอ. โรงเรียนหรือศพด.)</t>
  </si>
  <si>
    <t>เงินอุดหนุน (ว่าง)</t>
  </si>
  <si>
    <t>ฟอร์มกรอกข้อมูลแผนอัตรากำลัง 3 ปี (2567 - 2569) จังหวัดเชียงใหม่</t>
  </si>
  <si>
    <t>กรอบอัตรากำลัง 3 ปี ประจำปีงบประมาณ พ.ศ. 2567 - 2569</t>
  </si>
  <si>
    <t>ส่วนราชการ</t>
  </si>
  <si>
    <t>กรอบอัตราตำแหน่งที่คาดว่า</t>
  </si>
  <si>
    <t>จะต้องใช้จะต้องใช้ในช่วง</t>
  </si>
  <si>
    <t>ระยะเวลา 3 ปีข้างหน้า</t>
  </si>
  <si>
    <t>อัตรากำลังคน
เพิ่ม/ลด</t>
  </si>
  <si>
    <t>กรอบอัตรา
กำลัง
เดิม</t>
  </si>
  <si>
    <t>ขั้นช่าง</t>
  </si>
  <si>
    <t>กลุ่มงานช่าง</t>
  </si>
  <si>
    <t>ลูกจ้างประจำ(ช่าง)1</t>
  </si>
  <si>
    <t>ลูกจ้างประจำ(ช่าง)1.5</t>
  </si>
  <si>
    <t>ลูกจ้างประจำ(ช่าง)2</t>
  </si>
  <si>
    <t>ลูกจ้างประจำ(ช่าง)2.5</t>
  </si>
  <si>
    <t>ลูกจ้างประจำ(ช่าง)3</t>
  </si>
  <si>
    <t>ลูกจ้างประจำ(ช่าง)3.5</t>
  </si>
  <si>
    <t>ลูกจ้างประจำ(ช่าง)4</t>
  </si>
  <si>
    <t>ลูกจ้างประจำ(ช่าง)4.5</t>
  </si>
  <si>
    <t>ลูกจ้างประจำ(ช่าง)5</t>
  </si>
  <si>
    <t>ลูกจ้างประจำ(ช่าง)5.5</t>
  </si>
  <si>
    <t>ลูกจ้างประจำ(ช่าง)6</t>
  </si>
  <si>
    <t>ลูกจ้างประจำ(ช่าง)6.5</t>
  </si>
  <si>
    <t>ลูกจ้างประจำ(ช่าง)7</t>
  </si>
  <si>
    <t>ลูกจ้างประจำ(ช่าง)7.5</t>
  </si>
  <si>
    <t>ลูกจ้างประจำ(ช่าง)8</t>
  </si>
  <si>
    <t>ลูกจ้างประจำ(ช่าง)8.5</t>
  </si>
  <si>
    <t>ลูกจ้างประจำ(ช่าง)9</t>
  </si>
  <si>
    <t>ลูกจ้างประจำ(ช่าง)9.5</t>
  </si>
  <si>
    <t>ลูกจ้างประจำ(ช่าง)10</t>
  </si>
  <si>
    <t>ลูกจ้างประจำ(ช่าง)10.5</t>
  </si>
  <si>
    <t>ลูกจ้างประจำ(ช่าง)11</t>
  </si>
  <si>
    <t>ลูกจ้างประจำ(ช่าง)11.5</t>
  </si>
  <si>
    <t>ลูกจ้างประจำ(ช่าง)12</t>
  </si>
  <si>
    <t>ลูกจ้างประจำ(ช่าง)12.5</t>
  </si>
  <si>
    <t>ลูกจ้างประจำ(ช่าง)13</t>
  </si>
  <si>
    <t>ลูกจ้างประจำ(ช่าง)13.5</t>
  </si>
  <si>
    <t>ลูกจ้างประจำ(ช่าง)14</t>
  </si>
  <si>
    <t>ลูกจ้างประจำ(ช่าง)14.5</t>
  </si>
  <si>
    <t>ลูกจ้างประจำ(ช่าง)15</t>
  </si>
  <si>
    <t>ลูกจ้างประจำ(ช่าง)15.5</t>
  </si>
  <si>
    <t>ลูกจ้างประจำ(ช่าง)16</t>
  </si>
  <si>
    <t>ลูกจ้างประจำ(ช่าง)16.5</t>
  </si>
  <si>
    <t>ลูกจ้างประจำ(ช่าง)17</t>
  </si>
  <si>
    <t>ลูกจ้างประจำ(ช่าง)17.5</t>
  </si>
  <si>
    <t>ลูกจ้างประจำ(ช่าง)18</t>
  </si>
  <si>
    <t>ลูกจ้างประจำ(ช่าง)18.5</t>
  </si>
  <si>
    <t>ลูกจ้างประจำ(ช่าง)19</t>
  </si>
  <si>
    <t>ลูกจ้างประจำ(ช่าง)19.5</t>
  </si>
  <si>
    <t>ลูกจ้างประจำ(ช่าง)20</t>
  </si>
  <si>
    <t>ลูกจ้างประจำ(ช่าง)20.5</t>
  </si>
  <si>
    <t>ลูกจ้างประจำ(ช่าง)21</t>
  </si>
  <si>
    <t>ลูกจ้างประจำ(ช่าง)21.5</t>
  </si>
  <si>
    <t>ลูกจ้างประจำ(ช่าง)22</t>
  </si>
  <si>
    <t>ลูกจ้างประจำ(ช่าง)22.5</t>
  </si>
  <si>
    <t>ลูกจ้างประจำ(ช่าง)23</t>
  </si>
  <si>
    <t>ลูกจ้างประจำ(ช่าง)23.5</t>
  </si>
  <si>
    <t>ลูกจ้างประจำ(ช่าง)24</t>
  </si>
  <si>
    <t>ลูกจ้างประจำ(ช่าง)24.5</t>
  </si>
  <si>
    <t>ลูกจ้างประจำ(ช่าง)25</t>
  </si>
  <si>
    <t>ลูกจ้างประจำ(ช่าง)25.5</t>
  </si>
  <si>
    <t>ลูกจ้างประจำ(ช่าง)26</t>
  </si>
  <si>
    <t>ลูกจ้างประจำ(ช่าง)26.5</t>
  </si>
  <si>
    <t>ลูกจ้างประจำ(ช่าง)27</t>
  </si>
  <si>
    <t>ลูกจ้างประจำ(ช่าง)27.5</t>
  </si>
  <si>
    <t>ลูกจ้างประจำ(ช่าง)28</t>
  </si>
  <si>
    <t>ลูกจ้างประจำ(ช่าง)28.5</t>
  </si>
  <si>
    <t>ลูกจ้างประจำ(ช่าง)29</t>
  </si>
  <si>
    <t>ลูกจ้างประจำ(ช่าง)29.5</t>
  </si>
  <si>
    <t>ลูกจ้างประจำ(ช่าง)30</t>
  </si>
  <si>
    <t>ลูกจ้างประจำ(ช่าง)30.5</t>
  </si>
  <si>
    <t>ลูกจ้างประจำ(ช่าง)31</t>
  </si>
  <si>
    <t>ลูกจ้างประจำ(ช่าง)31.5</t>
  </si>
  <si>
    <t>ลูกจ้างประจำ(ช่าง)32</t>
  </si>
  <si>
    <t>ลูกจ้างประจำ(ช่าง)32.5</t>
  </si>
  <si>
    <t>ลูกจ้างประจำ(ช่าง)33</t>
  </si>
  <si>
    <t>ลูกจ้างประจำ(ช่าง)33.5</t>
  </si>
  <si>
    <t>ลูกจ้างประจำ(ช่าง)34</t>
  </si>
  <si>
    <t>ลูกจ้างประจำ(ช่าง)34.5</t>
  </si>
  <si>
    <t>ลูกจ้างประจำ(ช่าง)35</t>
  </si>
  <si>
    <t>ลูกจ้างประจำ(ช่าง)35.5</t>
  </si>
  <si>
    <t>ลูกจ้างประจำ(ช่าง)36</t>
  </si>
  <si>
    <t>ลูกจ้างประจำ(ช่าง)36.5</t>
  </si>
  <si>
    <t>ลูกจ้างประจำ(ช่าง)37</t>
  </si>
  <si>
    <t>ลูกจ้างประจำ(ช่าง)37.5</t>
  </si>
  <si>
    <t>ลูกจ้างประจำ(ช่าง)38</t>
  </si>
  <si>
    <t>ลูกจ้างประจำ(ช่าง)38.5</t>
  </si>
  <si>
    <t>ลูกจ้างประจำ(ช่าง)39</t>
  </si>
  <si>
    <t>ลูกจ้างประจำ(ช่าง)39.5</t>
  </si>
  <si>
    <t>ลูกจ้างประจำ(ช่าง)40</t>
  </si>
  <si>
    <t>ลูกจ้างประจำ(ช่าง)40.5</t>
  </si>
  <si>
    <t>ลูกจ้างประจำ(ช่าง)41</t>
  </si>
  <si>
    <t>ลูกจ้างประจำ(ช่าง)41.5</t>
  </si>
  <si>
    <t>ลูกจ้างประจำ(ช่าง)42</t>
  </si>
  <si>
    <t>ลูกจ้างประจำ(ช่าง)42.5</t>
  </si>
  <si>
    <t>ลูกจ้างประจำ(ช่าง)43</t>
  </si>
  <si>
    <t>ลูกจ้างประจำ(ช่าง)43.5</t>
  </si>
  <si>
    <t>ลูกจ้างประจำ(ช่าง)44</t>
  </si>
  <si>
    <t>ลูกจ้างประจำ(ช่าง)44.5</t>
  </si>
  <si>
    <t>ลูกจ้างประจำ(ช่าง)45</t>
  </si>
  <si>
    <t>ลูกจ้างประจำ(ช่าง)45.5</t>
  </si>
  <si>
    <t>ลูกจ้างประจำ(ช่าง)46</t>
  </si>
  <si>
    <t>ลูกจ้างประจำ(ช่าง)46.5</t>
  </si>
  <si>
    <t>ลูกจ้างประจำ(ช่าง)47</t>
  </si>
  <si>
    <t>ลูกจ้างประจำ(ช่าง)47.5</t>
  </si>
  <si>
    <t>ลูกจ้างประจำ(ช่าง)48</t>
  </si>
  <si>
    <t>ลูกจ้างประจำ(ช่าง)48.5</t>
  </si>
  <si>
    <t>ลูกจ้างประจำ(ช่าง)49</t>
  </si>
  <si>
    <t>ลูกจ้างประจำ(ช่าง)49.5</t>
  </si>
  <si>
    <t>ลูกจ้างประจำ(ช่าง)50</t>
  </si>
  <si>
    <t>ลูกจ้างประจำ(ช่าง)50.5</t>
  </si>
  <si>
    <t>ลูกจ้างประจำ(ช่าง)51</t>
  </si>
  <si>
    <t>ลูกจ้างประจำ(ช่าง)51.5</t>
  </si>
  <si>
    <t>ลูกจ้างประจำ(ช่าง)52</t>
  </si>
  <si>
    <t>ลูกจ้างประจำ(ช่าง)52.5</t>
  </si>
  <si>
    <t>ลูกจ้างประจำ(ช่าง)53</t>
  </si>
  <si>
    <t>ลูกจ้างประจำ(ช่าง)53.5</t>
  </si>
  <si>
    <t>ลูกจ้างประจำ(ช่าง)54</t>
  </si>
  <si>
    <t>ลูกจ้างประจำ(ช่าง)54.5</t>
  </si>
  <si>
    <t>ลูกจ้างประจำ(ช่าง)55</t>
  </si>
  <si>
    <t>ลูกจ้างประจำ(ช่าง)</t>
  </si>
  <si>
    <t>สังกัด</t>
  </si>
  <si>
    <t>(บังคับเลือก)</t>
  </si>
  <si>
    <t>เม.ย. 66</t>
  </si>
  <si>
    <t>ชื่อสายงาน/สังกัด</t>
  </si>
  <si>
    <t>อัตโนมัติ</t>
  </si>
  <si>
    <t>Copyright ©2023 Suttikeat Pongpaiboon. Human Resource Officer, Professional Level.</t>
  </si>
  <si>
    <t>นักบริหารงานท้องถิ่น</t>
  </si>
  <si>
    <t>นักบริหารงานทั่วไป</t>
  </si>
  <si>
    <t>นักพัฒนาชุมชน</t>
  </si>
  <si>
    <t>นักทรัพยากรบุคคล</t>
  </si>
  <si>
    <t>พันจ่าเอกเทพมงคล เจริญนิช</t>
  </si>
  <si>
    <t>ปลัดองค์การบริหารส่วนตำบล</t>
  </si>
  <si>
    <t>นางมาณิศา สมชื่อ</t>
  </si>
  <si>
    <t>หัวหน้าสำนักปลัด</t>
  </si>
  <si>
    <t>ปริญญาโท</t>
  </si>
  <si>
    <t>ว่าง</t>
  </si>
  <si>
    <t>นายสรายุธ มาตันบุญ</t>
  </si>
  <si>
    <t>ปริญญาตรี</t>
  </si>
  <si>
    <t>นักวิชาการสาธารณสุข</t>
  </si>
  <si>
    <t>13-3-01-2101-001</t>
  </si>
  <si>
    <t>13-3-01-3102-001</t>
  </si>
  <si>
    <t>13-3-01-3801-001</t>
  </si>
  <si>
    <t>13-3-01-3601-001</t>
  </si>
  <si>
    <t>ผช.จพง.ธุรการ (คุณวุฒิ)</t>
  </si>
  <si>
    <t>ปวส.</t>
  </si>
  <si>
    <t>นายวุฒิ เสาสวัสดิ์</t>
  </si>
  <si>
    <t>คนงานทั่วไป (พนักงานขับรถยนต์)</t>
  </si>
  <si>
    <t>คนงานทั่วไป (นักการภารโรง)</t>
  </si>
  <si>
    <t>ป.4</t>
  </si>
  <si>
    <t>นางนิภา เด่นสม</t>
  </si>
  <si>
    <t>คนงานทั่วไป (แม่บ้าน)</t>
  </si>
  <si>
    <t>ม.3</t>
  </si>
  <si>
    <t>นางสาวอารยา ไชยทารินทร์</t>
  </si>
  <si>
    <t>คนงานทั่วไป</t>
  </si>
  <si>
    <t>นางสาวนิภาพร ปิงเมือง</t>
  </si>
  <si>
    <t>13-3-01-3103-001</t>
  </si>
  <si>
    <t>นางณัชชนิษฐ์ วรพัชร์อุดมเดช</t>
  </si>
  <si>
    <t>นักวิเคราะห์นโยบายและแผน</t>
  </si>
  <si>
    <t>13-3-01-3105-001</t>
  </si>
  <si>
    <t>นิติกร</t>
  </si>
  <si>
    <t>13-3-01-4805-001</t>
  </si>
  <si>
    <t>จพง.ป้องกันและบรรเทาสาธารภัย</t>
  </si>
  <si>
    <t>นายนริทร์ เป็งเรือน</t>
  </si>
  <si>
    <t>พนักงานขับเครื่องจักรกลขนาดเบา</t>
  </si>
  <si>
    <t>นายอนุกูล สุวรรณเลิศ</t>
  </si>
  <si>
    <t>คนงานทั่วไป (กู้ชีพกู้ภัย)</t>
  </si>
  <si>
    <t>นายพิทักษ์สินทร์ สินธิวงค์</t>
  </si>
  <si>
    <t>กองคลัง</t>
  </si>
  <si>
    <t>13-3-04-2102-001</t>
  </si>
  <si>
    <t>นางสาวณัฐพร นฤชิตปรีชา</t>
  </si>
  <si>
    <t>นักบริหารงานการคลัง</t>
  </si>
  <si>
    <t>ผู้อำนวยการกองคลัง</t>
  </si>
  <si>
    <t>13-3-04-3201-001</t>
  </si>
  <si>
    <t>นางหรรษา ทองคงอ่วม</t>
  </si>
  <si>
    <t>นักวิชาการเงินและบัญชี</t>
  </si>
  <si>
    <t>13-3-04-3203-001</t>
  </si>
  <si>
    <t>นางสาวธัญชนก ฟูเฟื่อง</t>
  </si>
  <si>
    <t>นักวิชาการจัดเก็บรายได้</t>
  </si>
  <si>
    <t>13-3-04-4203-001</t>
  </si>
  <si>
    <t>นายเทพประสิทธิ์ เพชรบูรณ์</t>
  </si>
  <si>
    <t>เจ้าพนักงานพัสดุ</t>
  </si>
  <si>
    <t>นางพัชรินทร์ ทิศหล้า</t>
  </si>
  <si>
    <t>ผู้ช่วยเจ้าพนักงานจัดเก็บรายได้</t>
  </si>
  <si>
    <t>นางสาวขวัญฤทัย อุตตะมา</t>
  </si>
  <si>
    <t>กองช่าง</t>
  </si>
  <si>
    <t>13-3-05-2103-001</t>
  </si>
  <si>
    <t>นายนพพร สัมปุรณะพันธ์</t>
  </si>
  <si>
    <t>นักบริหารงานช่าง</t>
  </si>
  <si>
    <t>ผู้อำนวยการกองช่าง</t>
  </si>
  <si>
    <t>13-3-05-4701-001</t>
  </si>
  <si>
    <t>นายอนุศักดิ์ กิติราช</t>
  </si>
  <si>
    <t>นายช่างโยธา</t>
  </si>
  <si>
    <t>ผู้ช่วยนายช่างไฟฟ้า</t>
  </si>
  <si>
    <t>นายกัลป์ชัย ทาจ้อย</t>
  </si>
  <si>
    <t>ผู้ช่วยนายช่างโยธา</t>
  </si>
  <si>
    <t>นายปิยะพงษ์ กุเหล็กดำ</t>
  </si>
  <si>
    <t>คนงานทั่วไป (คนงานขับเครื่องจักรกลขนาดเบา)</t>
  </si>
  <si>
    <t>ม.6</t>
  </si>
  <si>
    <t>นางสาววรพิชชา ทานา</t>
  </si>
  <si>
    <t>กองการศึกษา</t>
  </si>
  <si>
    <t>13-3-08-2107-001</t>
  </si>
  <si>
    <t>นางจิรพร โยธินสิริวัฒนา</t>
  </si>
  <si>
    <t>นักบริหารงานศึกษา</t>
  </si>
  <si>
    <t>ผู้อำนวยการกองการศึกษา</t>
  </si>
  <si>
    <t>13-3-08-3803-001</t>
  </si>
  <si>
    <t>นางวิจิตรา สายปัญญาใย</t>
  </si>
  <si>
    <t>นักวิชาการศึกษา</t>
  </si>
  <si>
    <t>กองการศึกษา ฯ</t>
  </si>
  <si>
    <t>ศูนย์พัฒนาเด็กเล็ก</t>
  </si>
  <si>
    <t>ผู้อำนวยการศูนย์พัฒนาเด็กเล็ก</t>
  </si>
  <si>
    <t>13-3-08-6600-377</t>
  </si>
  <si>
    <t>นางสาวบัวเรียง เมืองใจ</t>
  </si>
  <si>
    <t>13-3-08-6600-384</t>
  </si>
  <si>
    <t>นางสาวเนตรนภา เจริญรัตน์</t>
  </si>
  <si>
    <t>13-3-08-6600-378</t>
  </si>
  <si>
    <t>ครูผู้ดูแลเด็ก</t>
  </si>
  <si>
    <t>นางสาวพรพันธุ์ วันเพ็ญ</t>
  </si>
  <si>
    <t>ผู้ดูแลเด็ก</t>
  </si>
  <si>
    <t>นางศศิพร กันทนัน</t>
  </si>
  <si>
    <t>คนงานทั่วไป (ผู้ดูแลเด็ก)</t>
  </si>
  <si>
    <t>นางสาวอังคณา เลิมสุ่ม</t>
  </si>
  <si>
    <t>นางฟองจันทร์ ใฝคำ</t>
  </si>
  <si>
    <t>หน่วยตรวจสอบภายใน</t>
  </si>
  <si>
    <t>13-3-12-3205-001</t>
  </si>
  <si>
    <t>นักวิชาการตรวจสอบภายใน</t>
  </si>
  <si>
    <t>สำนักปลัด อบต.</t>
  </si>
  <si>
    <t>กองการศึกษาฯ</t>
  </si>
  <si>
    <t>-</t>
  </si>
  <si>
    <t xml:space="preserve">  </t>
  </si>
  <si>
    <t>นางศิราณี  แก้วมณี</t>
  </si>
  <si>
    <t>ปวส</t>
  </si>
  <si>
    <t>นายภานุพันธ์ ปัญญาอุทัย</t>
  </si>
  <si>
    <t>นายนิคม  หอมอบ</t>
  </si>
  <si>
    <t>หัวหน้ากลุ่มงานอำนวยการ</t>
  </si>
  <si>
    <t>หัวหน้ากลุ่มงานปกครอง</t>
  </si>
  <si>
    <t>นักวิชาการเงินและบัญชี ปฏิบัติการ/ชำนาญการ</t>
  </si>
  <si>
    <t>นักวิชาการจัดเก็บรายได้ ปฏิบัติการ/ชำนาญการ</t>
  </si>
  <si>
    <t>เจ้าพนักงานพัสดุ ชำนาญงาน</t>
  </si>
  <si>
    <t>นายช่างโยธา อาวุโส</t>
  </si>
  <si>
    <t>ชก.พิเศษ</t>
  </si>
  <si>
    <t>หัวหน้ากลุ่มงานอำนวยการ ชก.พิเศษ</t>
  </si>
  <si>
    <t>หัวหน้ากลุ่มงานปกครอง ชก.พิเศษ</t>
  </si>
  <si>
    <t>พนักงานจ้างตามภารกิจ</t>
  </si>
  <si>
    <t>พนักงานจ้างทั่วไป</t>
  </si>
  <si>
    <t>ผู้อำนวยการกองคลัง (นักบริหารงานการคลัง ระดับต้น)</t>
  </si>
  <si>
    <t>ผู้อำนวยการกองช่าง (นักบริหารงานช่าง ระดับต้น)</t>
  </si>
  <si>
    <t xml:space="preserve">ครูผู้ดูแลเด็ก </t>
  </si>
  <si>
    <t xml:space="preserve">ผู้ดูแลเด็ก </t>
  </si>
  <si>
    <t>นักวิชาการตรวจสอบภายใน ปฏิบัติการ/ชำนาญการ</t>
  </si>
  <si>
    <t>ว่างเดิม 1 อัตรา</t>
  </si>
  <si>
    <t>พนักงานทั่วไป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</si>
</sst>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\-0\-00\-0000\-000"/>
    <numFmt numFmtId="165" formatCode="_-* #,##0_-;\-* #,##0_-;_-* &quot;-&quot;??_-;_-@_-"/>
    <numFmt numFmtId="166" formatCode="_-* #,##0.0_-;\-* #,##0.0_-;_-* &quot;-&quot;??_-;_-@_-"/>
  </numFmts>
  <fonts count="47">
    <font>
      <sz val="14"/>
      <color theme="1"/>
      <name val="TH SarabunIT๙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TH SarabunIT๙"/>
      <family val="2"/>
    </font>
    <font>
      <sz val="10"/>
      <name val="Arial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indexed="8"/>
      <name val="TH Niramit AS"/>
      <family val="2"/>
      <charset val="222"/>
    </font>
    <font>
      <sz val="16"/>
      <color theme="1"/>
      <name val="TH Niramit AS"/>
      <family val="2"/>
      <charset val="222"/>
    </font>
    <font>
      <sz val="14"/>
      <color theme="1"/>
      <name val="TH SarabunIT๙"/>
      <family val="2"/>
      <charset val="222"/>
    </font>
    <font>
      <sz val="10"/>
      <name val="Arial"/>
      <family val="2"/>
    </font>
    <font>
      <sz val="8"/>
      <name val="TH SarabunIT๙"/>
      <family val="2"/>
      <charset val="222"/>
    </font>
    <font>
      <b/>
      <sz val="22"/>
      <name val="TH SarabunIT๙"/>
      <family val="2"/>
    </font>
    <font>
      <u/>
      <sz val="16"/>
      <name val="TH SarabunIT๙"/>
      <family val="2"/>
    </font>
    <font>
      <b/>
      <sz val="10"/>
      <color theme="0"/>
      <name val="TH SarabunPSK"/>
      <family val="2"/>
      <charset val="222"/>
    </font>
    <font>
      <b/>
      <sz val="10"/>
      <color theme="0"/>
      <name val="TH SarabunIT๙"/>
      <family val="2"/>
      <charset val="222"/>
    </font>
    <font>
      <b/>
      <sz val="12"/>
      <color theme="0"/>
      <name val="TH SarabunPSK"/>
      <family val="2"/>
      <charset val="222"/>
    </font>
    <font>
      <b/>
      <sz val="8"/>
      <color theme="0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6"/>
      <color rgb="FFFF0000"/>
      <name val="TH SarabunIT๙"/>
      <family val="2"/>
      <charset val="22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sz val="14"/>
      <color theme="1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b/>
      <sz val="18"/>
      <name val="TH SarabunIT๙"/>
      <family val="2"/>
    </font>
    <font>
      <sz val="14"/>
      <color theme="0"/>
      <name val="TH SarabunIT๙"/>
      <family val="2"/>
    </font>
    <font>
      <sz val="11"/>
      <color rgb="FFFF0000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0"/>
      <name val="TH SarabunPSK"/>
      <family val="2"/>
      <charset val="222"/>
    </font>
    <font>
      <b/>
      <sz val="14"/>
      <color theme="0"/>
      <name val="TH SarabunPSK"/>
      <family val="2"/>
      <charset val="222"/>
    </font>
    <font>
      <sz val="14"/>
      <color theme="0"/>
      <name val="TH SarabunPSK"/>
      <family val="2"/>
      <charset val="222"/>
    </font>
    <font>
      <b/>
      <sz val="14"/>
      <color theme="1"/>
      <name val="TH SarabunIT๙"/>
      <family val="2"/>
    </font>
    <font>
      <b/>
      <sz val="10"/>
      <color theme="1"/>
      <name val="TH SarabunIT๙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7" fillId="0" borderId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13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left"/>
    </xf>
    <xf numFmtId="164" fontId="12" fillId="0" borderId="13" xfId="2" applyNumberFormat="1" applyFont="1" applyBorder="1" applyAlignment="1">
      <alignment horizontal="left" vertical="center" shrinkToFit="1"/>
    </xf>
    <xf numFmtId="164" fontId="12" fillId="0" borderId="0" xfId="2" applyNumberFormat="1" applyFont="1" applyAlignment="1">
      <alignment horizontal="left" vertical="center" shrinkToFi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3" fontId="12" fillId="0" borderId="0" xfId="0" applyNumberFormat="1" applyFont="1" applyAlignment="1">
      <alignment horizontal="center"/>
    </xf>
    <xf numFmtId="0" fontId="8" fillId="0" borderId="0" xfId="3" applyFont="1" applyProtection="1">
      <protection locked="0"/>
    </xf>
    <xf numFmtId="0" fontId="9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9" fillId="0" borderId="0" xfId="3" applyFont="1" applyAlignment="1" applyProtection="1">
      <alignment vertical="center"/>
      <protection locked="0"/>
    </xf>
    <xf numFmtId="0" fontId="9" fillId="0" borderId="0" xfId="8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1" xfId="3" applyFont="1" applyBorder="1" applyAlignment="1" applyProtection="1">
      <alignment horizontal="center" vertical="center" shrinkToFit="1"/>
      <protection locked="0"/>
    </xf>
    <xf numFmtId="165" fontId="8" fillId="0" borderId="1" xfId="3" applyNumberFormat="1" applyFont="1" applyBorder="1" applyAlignment="1" applyProtection="1">
      <alignment horizontal="center" vertical="center" shrinkToFit="1"/>
      <protection locked="0"/>
    </xf>
    <xf numFmtId="0" fontId="9" fillId="0" borderId="1" xfId="3" applyFont="1" applyBorder="1" applyAlignment="1" applyProtection="1">
      <alignment horizontal="center" vertical="center" shrinkToFit="1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shrinkToFit="1"/>
      <protection locked="0"/>
    </xf>
    <xf numFmtId="165" fontId="9" fillId="0" borderId="0" xfId="7" applyNumberFormat="1" applyFont="1" applyFill="1" applyAlignment="1" applyProtection="1">
      <alignment shrinkToFit="1"/>
      <protection locked="0"/>
    </xf>
    <xf numFmtId="0" fontId="9" fillId="0" borderId="0" xfId="3" applyFont="1" applyAlignment="1" applyProtection="1">
      <alignment horizontal="center" shrinkToFit="1"/>
      <protection locked="0"/>
    </xf>
    <xf numFmtId="0" fontId="9" fillId="0" borderId="0" xfId="3" applyFont="1" applyAlignment="1" applyProtection="1">
      <alignment horizontal="left"/>
      <protection locked="0"/>
    </xf>
    <xf numFmtId="0" fontId="9" fillId="0" borderId="0" xfId="3" applyFont="1" applyAlignment="1" applyProtection="1">
      <alignment horizontal="center"/>
      <protection locked="0"/>
    </xf>
    <xf numFmtId="165" fontId="9" fillId="0" borderId="0" xfId="7" applyNumberFormat="1" applyFont="1" applyFill="1" applyAlignment="1" applyProtection="1">
      <alignment horizontal="center" shrinkToFit="1"/>
      <protection locked="0"/>
    </xf>
    <xf numFmtId="0" fontId="8" fillId="0" borderId="0" xfId="3" applyFont="1"/>
    <xf numFmtId="0" fontId="8" fillId="0" borderId="0" xfId="3" applyFont="1" applyAlignment="1">
      <alignment shrinkToFit="1"/>
    </xf>
    <xf numFmtId="0" fontId="8" fillId="0" borderId="0" xfId="3" applyFont="1" applyAlignment="1">
      <alignment horizontal="center" shrinkToFit="1"/>
    </xf>
    <xf numFmtId="0" fontId="8" fillId="0" borderId="2" xfId="3" applyFont="1" applyBorder="1" applyAlignment="1">
      <alignment vertical="center" shrinkToFit="1"/>
    </xf>
    <xf numFmtId="0" fontId="8" fillId="0" borderId="3" xfId="3" applyFont="1" applyBorder="1" applyAlignment="1">
      <alignment horizontal="center" shrinkToFit="1"/>
    </xf>
    <xf numFmtId="0" fontId="8" fillId="0" borderId="2" xfId="3" applyFont="1" applyBorder="1" applyAlignment="1">
      <alignment horizontal="center" shrinkToFit="1"/>
    </xf>
    <xf numFmtId="0" fontId="8" fillId="0" borderId="13" xfId="3" applyFont="1" applyBorder="1" applyAlignment="1">
      <alignment horizontal="center" vertical="center" shrinkToFit="1"/>
    </xf>
    <xf numFmtId="0" fontId="8" fillId="0" borderId="12" xfId="3" applyFont="1" applyBorder="1" applyAlignment="1">
      <alignment horizontal="center" vertical="center" shrinkToFit="1"/>
    </xf>
    <xf numFmtId="0" fontId="8" fillId="0" borderId="6" xfId="3" applyFont="1" applyBorder="1" applyAlignment="1">
      <alignment horizontal="center" vertical="center" shrinkToFit="1"/>
    </xf>
    <xf numFmtId="0" fontId="8" fillId="0" borderId="6" xfId="3" applyFont="1" applyBorder="1" applyAlignment="1">
      <alignment horizontal="center" shrinkToFit="1"/>
    </xf>
    <xf numFmtId="0" fontId="8" fillId="0" borderId="6" xfId="3" applyFont="1" applyBorder="1" applyAlignment="1">
      <alignment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10" xfId="3" applyFont="1" applyBorder="1" applyAlignment="1">
      <alignment vertical="center" shrinkToFit="1"/>
    </xf>
    <xf numFmtId="0" fontId="10" fillId="0" borderId="8" xfId="3" applyFont="1" applyBorder="1" applyAlignment="1">
      <alignment horizontal="center" shrinkToFit="1"/>
    </xf>
    <xf numFmtId="0" fontId="10" fillId="0" borderId="10" xfId="3" applyFont="1" applyBorder="1" applyAlignment="1">
      <alignment horizontal="center" shrinkToFit="1"/>
    </xf>
    <xf numFmtId="0" fontId="8" fillId="0" borderId="14" xfId="3" applyFont="1" applyBorder="1" applyAlignment="1">
      <alignment horizontal="left" shrinkToFit="1"/>
    </xf>
    <xf numFmtId="0" fontId="8" fillId="0" borderId="11" xfId="3" applyFont="1" applyBorder="1" applyAlignment="1">
      <alignment horizontal="left"/>
    </xf>
    <xf numFmtId="0" fontId="8" fillId="0" borderId="11" xfId="3" applyFont="1" applyBorder="1" applyAlignment="1">
      <alignment horizontal="left" shrinkToFit="1"/>
    </xf>
    <xf numFmtId="0" fontId="8" fillId="0" borderId="5" xfId="3" applyFont="1" applyBorder="1" applyAlignment="1">
      <alignment horizontal="left" shrinkToFit="1"/>
    </xf>
    <xf numFmtId="165" fontId="9" fillId="0" borderId="1" xfId="7" applyNumberFormat="1" applyFont="1" applyFill="1" applyBorder="1" applyAlignment="1" applyProtection="1">
      <alignment shrinkToFit="1"/>
    </xf>
    <xf numFmtId="0" fontId="9" fillId="0" borderId="1" xfId="3" applyFont="1" applyBorder="1" applyAlignment="1">
      <alignment shrinkToFit="1"/>
    </xf>
    <xf numFmtId="0" fontId="8" fillId="0" borderId="14" xfId="3" applyFont="1" applyBorder="1" applyAlignment="1">
      <alignment shrinkToFit="1"/>
    </xf>
    <xf numFmtId="0" fontId="8" fillId="0" borderId="11" xfId="3" applyFont="1" applyBorder="1"/>
    <xf numFmtId="0" fontId="8" fillId="0" borderId="11" xfId="3" applyFont="1" applyBorder="1" applyAlignment="1">
      <alignment shrinkToFit="1"/>
    </xf>
    <xf numFmtId="0" fontId="8" fillId="0" borderId="5" xfId="3" applyFont="1" applyBorder="1" applyAlignment="1">
      <alignment shrinkToFit="1"/>
    </xf>
    <xf numFmtId="2" fontId="8" fillId="0" borderId="1" xfId="3" applyNumberFormat="1" applyFont="1" applyBorder="1" applyAlignment="1">
      <alignment horizontal="center" shrinkToFit="1"/>
    </xf>
    <xf numFmtId="0" fontId="17" fillId="2" borderId="1" xfId="10" applyFont="1" applyFill="1" applyBorder="1" applyAlignment="1" applyProtection="1">
      <alignment horizontal="center"/>
      <protection hidden="1"/>
    </xf>
    <xf numFmtId="0" fontId="16" fillId="0" borderId="0" xfId="10" applyFont="1" applyProtection="1">
      <protection hidden="1"/>
    </xf>
    <xf numFmtId="0" fontId="16" fillId="0" borderId="2" xfId="10" applyFont="1" applyBorder="1" applyAlignment="1" applyProtection="1">
      <alignment shrinkToFit="1"/>
      <protection hidden="1"/>
    </xf>
    <xf numFmtId="3" fontId="16" fillId="0" borderId="2" xfId="10" applyNumberFormat="1" applyFont="1" applyBorder="1" applyProtection="1">
      <protection hidden="1"/>
    </xf>
    <xf numFmtId="0" fontId="16" fillId="0" borderId="2" xfId="10" applyFont="1" applyBorder="1" applyProtection="1">
      <protection hidden="1"/>
    </xf>
    <xf numFmtId="165" fontId="16" fillId="0" borderId="2" xfId="10" applyNumberFormat="1" applyFont="1" applyBorder="1" applyProtection="1">
      <protection hidden="1"/>
    </xf>
    <xf numFmtId="0" fontId="16" fillId="0" borderId="16" xfId="10" applyFont="1" applyBorder="1" applyAlignment="1" applyProtection="1">
      <alignment shrinkToFit="1"/>
      <protection hidden="1"/>
    </xf>
    <xf numFmtId="3" fontId="16" fillId="0" borderId="16" xfId="10" applyNumberFormat="1" applyFont="1" applyBorder="1" applyProtection="1">
      <protection hidden="1"/>
    </xf>
    <xf numFmtId="0" fontId="16" fillId="0" borderId="16" xfId="10" applyFont="1" applyBorder="1" applyProtection="1">
      <protection hidden="1"/>
    </xf>
    <xf numFmtId="165" fontId="16" fillId="0" borderId="16" xfId="10" applyNumberFormat="1" applyFont="1" applyBorder="1" applyProtection="1">
      <protection hidden="1"/>
    </xf>
    <xf numFmtId="165" fontId="16" fillId="0" borderId="16" xfId="11" applyNumberFormat="1" applyFont="1" applyBorder="1" applyAlignment="1" applyProtection="1">
      <alignment horizontal="left" vertical="top"/>
      <protection hidden="1"/>
    </xf>
    <xf numFmtId="3" fontId="16" fillId="0" borderId="6" xfId="10" applyNumberFormat="1" applyFont="1" applyBorder="1" applyProtection="1">
      <protection hidden="1"/>
    </xf>
    <xf numFmtId="0" fontId="16" fillId="0" borderId="6" xfId="10" applyFont="1" applyBorder="1" applyAlignment="1" applyProtection="1">
      <alignment shrinkToFit="1"/>
      <protection hidden="1"/>
    </xf>
    <xf numFmtId="165" fontId="16" fillId="0" borderId="6" xfId="11" applyNumberFormat="1" applyFont="1" applyBorder="1" applyAlignment="1" applyProtection="1">
      <alignment horizontal="left" vertical="top"/>
      <protection hidden="1"/>
    </xf>
    <xf numFmtId="0" fontId="16" fillId="0" borderId="17" xfId="10" applyFont="1" applyBorder="1" applyAlignment="1" applyProtection="1">
      <alignment shrinkToFit="1"/>
      <protection hidden="1"/>
    </xf>
    <xf numFmtId="3" fontId="16" fillId="0" borderId="17" xfId="10" applyNumberFormat="1" applyFont="1" applyBorder="1" applyProtection="1">
      <protection hidden="1"/>
    </xf>
    <xf numFmtId="0" fontId="16" fillId="0" borderId="17" xfId="10" applyFont="1" applyBorder="1" applyProtection="1">
      <protection hidden="1"/>
    </xf>
    <xf numFmtId="0" fontId="25" fillId="0" borderId="0" xfId="8" applyFont="1" applyAlignment="1" applyProtection="1">
      <alignment horizontal="center" vertical="center" wrapText="1"/>
      <protection hidden="1"/>
    </xf>
    <xf numFmtId="0" fontId="26" fillId="0" borderId="0" xfId="8" applyFont="1" applyProtection="1">
      <protection hidden="1"/>
    </xf>
    <xf numFmtId="0" fontId="25" fillId="0" borderId="0" xfId="8" applyFont="1" applyAlignment="1" applyProtection="1">
      <alignment horizontal="center"/>
      <protection hidden="1"/>
    </xf>
    <xf numFmtId="0" fontId="25" fillId="0" borderId="0" xfId="8" applyFont="1" applyAlignment="1" applyProtection="1">
      <alignment horizontal="center" shrinkToFit="1"/>
      <protection hidden="1"/>
    </xf>
    <xf numFmtId="0" fontId="27" fillId="0" borderId="0" xfId="8" applyFont="1" applyProtection="1">
      <protection hidden="1"/>
    </xf>
    <xf numFmtId="165" fontId="27" fillId="0" borderId="0" xfId="25" applyNumberFormat="1" applyFont="1" applyFill="1" applyBorder="1" applyProtection="1">
      <protection hidden="1"/>
    </xf>
    <xf numFmtId="0" fontId="28" fillId="0" borderId="0" xfId="8" applyFont="1" applyProtection="1">
      <protection hidden="1"/>
    </xf>
    <xf numFmtId="0" fontId="9" fillId="0" borderId="1" xfId="3" applyFont="1" applyBorder="1" applyAlignment="1" applyProtection="1">
      <alignment horizontal="center" vertical="center" shrinkToFit="1"/>
      <protection locked="0" hidden="1"/>
    </xf>
    <xf numFmtId="0" fontId="9" fillId="0" borderId="0" xfId="3" applyFont="1" applyAlignment="1" applyProtection="1">
      <alignment horizontal="center" vertical="center" shrinkToFit="1"/>
      <protection locked="0"/>
    </xf>
    <xf numFmtId="164" fontId="11" fillId="0" borderId="0" xfId="2" applyNumberFormat="1" applyFont="1" applyAlignment="1" applyProtection="1">
      <alignment horizontal="center" vertical="center" shrinkToFit="1"/>
      <protection locked="0"/>
    </xf>
    <xf numFmtId="49" fontId="8" fillId="0" borderId="1" xfId="3" applyNumberFormat="1" applyFont="1" applyBorder="1" applyAlignment="1" applyProtection="1">
      <alignment horizontal="center" vertical="center" shrinkToFit="1"/>
      <protection locked="0"/>
    </xf>
    <xf numFmtId="49" fontId="8" fillId="0" borderId="1" xfId="3" applyNumberFormat="1" applyFont="1" applyBorder="1" applyAlignment="1">
      <alignment horizontal="center" vertical="center" shrinkToFit="1"/>
    </xf>
    <xf numFmtId="0" fontId="9" fillId="0" borderId="1" xfId="3" applyFont="1" applyBorder="1" applyAlignment="1" applyProtection="1">
      <alignment vertical="center" shrinkToFit="1"/>
      <protection locked="0" hidden="1"/>
    </xf>
    <xf numFmtId="165" fontId="9" fillId="0" borderId="1" xfId="7" applyNumberFormat="1" applyFont="1" applyFill="1" applyBorder="1" applyAlignment="1" applyProtection="1">
      <alignment horizontal="center" vertical="center" shrinkToFit="1"/>
      <protection locked="0" hidden="1"/>
    </xf>
    <xf numFmtId="165" fontId="9" fillId="0" borderId="1" xfId="3" applyNumberFormat="1" applyFont="1" applyBorder="1" applyAlignment="1" applyProtection="1">
      <alignment horizontal="center" vertical="center" shrinkToFit="1"/>
      <protection locked="0" hidden="1"/>
    </xf>
    <xf numFmtId="3" fontId="9" fillId="0" borderId="1" xfId="3" applyNumberFormat="1" applyFont="1" applyBorder="1" applyAlignment="1" applyProtection="1">
      <alignment horizontal="center" vertical="center" shrinkToFit="1"/>
      <protection locked="0" hidden="1"/>
    </xf>
    <xf numFmtId="0" fontId="8" fillId="0" borderId="1" xfId="3" applyFont="1" applyBorder="1" applyAlignment="1" applyProtection="1">
      <alignment horizontal="center" vertical="center"/>
      <protection locked="0"/>
    </xf>
    <xf numFmtId="0" fontId="29" fillId="0" borderId="0" xfId="3" applyFont="1" applyProtection="1">
      <protection locked="0"/>
    </xf>
    <xf numFmtId="0" fontId="29" fillId="0" borderId="0" xfId="3" applyFont="1" applyAlignment="1" applyProtection="1">
      <alignment vertical="center"/>
      <protection locked="0"/>
    </xf>
    <xf numFmtId="0" fontId="29" fillId="0" borderId="0" xfId="8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3" fillId="0" borderId="8" xfId="12" applyFont="1" applyBorder="1" applyAlignment="1" applyProtection="1">
      <alignment vertical="center"/>
      <protection locked="0" hidden="1"/>
    </xf>
    <xf numFmtId="0" fontId="13" fillId="0" borderId="8" xfId="12" applyFont="1" applyBorder="1" applyAlignment="1" applyProtection="1">
      <alignment vertical="center" shrinkToFit="1"/>
      <protection locked="0" hidden="1"/>
    </xf>
    <xf numFmtId="0" fontId="12" fillId="0" borderId="0" xfId="12" applyFont="1" applyAlignment="1" applyProtection="1">
      <alignment vertical="center" shrinkToFit="1"/>
      <protection locked="0" hidden="1"/>
    </xf>
    <xf numFmtId="1" fontId="12" fillId="0" borderId="2" xfId="12" applyNumberFormat="1" applyFont="1" applyBorder="1" applyAlignment="1" applyProtection="1">
      <alignment horizontal="center" vertical="center" shrinkToFit="1"/>
      <protection locked="0" hidden="1"/>
    </xf>
    <xf numFmtId="0" fontId="12" fillId="0" borderId="2" xfId="12" applyFont="1" applyBorder="1" applyAlignment="1" applyProtection="1">
      <alignment horizontal="left" vertical="center" shrinkToFit="1"/>
      <protection locked="0" hidden="1"/>
    </xf>
    <xf numFmtId="0" fontId="12" fillId="0" borderId="2" xfId="12" applyFont="1" applyBorder="1" applyAlignment="1" applyProtection="1">
      <alignment horizontal="center" vertical="center" shrinkToFit="1"/>
      <protection locked="0" hidden="1"/>
    </xf>
    <xf numFmtId="164" fontId="12" fillId="0" borderId="2" xfId="12" applyNumberFormat="1" applyFont="1" applyBorder="1" applyAlignment="1" applyProtection="1">
      <alignment horizontal="center" vertical="center" shrinkToFit="1"/>
      <protection locked="0" hidden="1"/>
    </xf>
    <xf numFmtId="165" fontId="9" fillId="0" borderId="2" xfId="13" applyNumberFormat="1" applyFont="1" applyFill="1" applyBorder="1" applyAlignment="1" applyProtection="1">
      <alignment horizontal="center" vertical="center" shrinkToFit="1"/>
      <protection locked="0" hidden="1"/>
    </xf>
    <xf numFmtId="165" fontId="9" fillId="0" borderId="2" xfId="14" applyNumberFormat="1" applyFont="1" applyFill="1" applyBorder="1" applyAlignment="1" applyProtection="1">
      <alignment horizontal="center" vertical="center" shrinkToFit="1"/>
      <protection locked="0" hidden="1"/>
    </xf>
    <xf numFmtId="165" fontId="12" fillId="0" borderId="2" xfId="12" applyNumberFormat="1" applyFont="1" applyBorder="1" applyAlignment="1" applyProtection="1">
      <alignment horizontal="center" vertical="center" shrinkToFit="1"/>
      <protection locked="0" hidden="1"/>
    </xf>
    <xf numFmtId="0" fontId="12" fillId="0" borderId="6" xfId="12" applyFont="1" applyBorder="1" applyAlignment="1" applyProtection="1">
      <alignment vertical="center" shrinkToFit="1"/>
      <protection locked="0" hidden="1"/>
    </xf>
    <xf numFmtId="0" fontId="12" fillId="0" borderId="0" xfId="12" applyFont="1" applyAlignment="1" applyProtection="1">
      <alignment horizontal="center" vertical="center" shrinkToFit="1"/>
      <protection locked="0" hidden="1"/>
    </xf>
    <xf numFmtId="1" fontId="12" fillId="0" borderId="6" xfId="12" applyNumberFormat="1" applyFont="1" applyBorder="1" applyAlignment="1" applyProtection="1">
      <alignment horizontal="center" vertical="center" shrinkToFit="1"/>
      <protection locked="0" hidden="1"/>
    </xf>
    <xf numFmtId="0" fontId="30" fillId="0" borderId="0" xfId="3" applyFont="1" applyProtection="1">
      <protection locked="0"/>
    </xf>
    <xf numFmtId="0" fontId="30" fillId="0" borderId="0" xfId="3" applyFont="1" applyAlignment="1" applyProtection="1">
      <alignment vertical="center"/>
      <protection locked="0"/>
    </xf>
    <xf numFmtId="0" fontId="30" fillId="0" borderId="0" xfId="8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9" fillId="0" borderId="2" xfId="3" applyFont="1" applyBorder="1" applyAlignment="1" applyProtection="1">
      <alignment horizontal="center" vertical="center" shrinkToFit="1"/>
      <protection locked="0" hidden="1"/>
    </xf>
    <xf numFmtId="0" fontId="9" fillId="0" borderId="16" xfId="3" applyFont="1" applyBorder="1" applyAlignment="1" applyProtection="1">
      <alignment horizontal="center" vertical="center" shrinkToFit="1"/>
      <protection locked="0" hidden="1"/>
    </xf>
    <xf numFmtId="165" fontId="9" fillId="0" borderId="1" xfId="7" applyNumberFormat="1" applyFont="1" applyFill="1" applyBorder="1" applyAlignment="1" applyProtection="1">
      <alignment vertical="center" shrinkToFit="1"/>
      <protection locked="0" hidden="1"/>
    </xf>
    <xf numFmtId="0" fontId="9" fillId="4" borderId="2" xfId="3" applyFont="1" applyFill="1" applyBorder="1" applyAlignment="1" applyProtection="1">
      <alignment horizontal="center" vertical="center" shrinkToFit="1"/>
      <protection locked="0"/>
    </xf>
    <xf numFmtId="0" fontId="9" fillId="4" borderId="16" xfId="3" applyFont="1" applyFill="1" applyBorder="1" applyAlignment="1" applyProtection="1">
      <alignment horizontal="center" vertical="center" shrinkToFit="1"/>
      <protection locked="0"/>
    </xf>
    <xf numFmtId="164" fontId="12" fillId="3" borderId="2" xfId="2" applyNumberFormat="1" applyFont="1" applyFill="1" applyBorder="1" applyAlignment="1" applyProtection="1">
      <alignment horizontal="center" vertical="center" shrinkToFit="1"/>
      <protection locked="0"/>
    </xf>
    <xf numFmtId="0" fontId="9" fillId="3" borderId="2" xfId="3" applyFont="1" applyFill="1" applyBorder="1" applyAlignment="1" applyProtection="1">
      <alignment vertical="center" shrinkToFit="1"/>
      <protection locked="0"/>
    </xf>
    <xf numFmtId="164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9" fillId="3" borderId="16" xfId="3" applyFont="1" applyFill="1" applyBorder="1" applyAlignment="1" applyProtection="1">
      <alignment vertical="center" shrinkToFit="1"/>
      <protection locked="0"/>
    </xf>
    <xf numFmtId="0" fontId="12" fillId="3" borderId="16" xfId="2" applyFont="1" applyFill="1" applyBorder="1" applyAlignment="1" applyProtection="1">
      <alignment horizontal="center" vertical="center" shrinkToFit="1"/>
      <protection locked="0"/>
    </xf>
    <xf numFmtId="164" fontId="9" fillId="3" borderId="16" xfId="1" applyNumberFormat="1" applyFont="1" applyFill="1" applyBorder="1" applyAlignment="1" applyProtection="1">
      <alignment horizontal="center" shrinkToFit="1"/>
      <protection locked="0"/>
    </xf>
    <xf numFmtId="0" fontId="9" fillId="3" borderId="2" xfId="3" applyFont="1" applyFill="1" applyBorder="1" applyAlignment="1" applyProtection="1">
      <alignment horizontal="center" vertical="center" shrinkToFit="1"/>
      <protection locked="0"/>
    </xf>
    <xf numFmtId="165" fontId="9" fillId="3" borderId="2" xfId="16" applyNumberFormat="1" applyFont="1" applyFill="1" applyBorder="1" applyAlignment="1" applyProtection="1">
      <alignment horizontal="center" vertical="center" shrinkToFit="1"/>
      <protection locked="0"/>
    </xf>
    <xf numFmtId="165" fontId="9" fillId="3" borderId="2" xfId="7" applyNumberFormat="1" applyFont="1" applyFill="1" applyBorder="1" applyAlignment="1" applyProtection="1">
      <alignment vertical="center" shrinkToFit="1"/>
      <protection locked="0"/>
    </xf>
    <xf numFmtId="0" fontId="9" fillId="3" borderId="16" xfId="3" applyFont="1" applyFill="1" applyBorder="1" applyAlignment="1" applyProtection="1">
      <alignment horizontal="center" vertical="center" shrinkToFit="1"/>
      <protection locked="0"/>
    </xf>
    <xf numFmtId="165" fontId="9" fillId="3" borderId="16" xfId="16" applyNumberFormat="1" applyFont="1" applyFill="1" applyBorder="1" applyAlignment="1" applyProtection="1">
      <alignment horizontal="center" vertical="center" shrinkToFit="1"/>
      <protection locked="0"/>
    </xf>
    <xf numFmtId="165" fontId="9" fillId="3" borderId="16" xfId="7" applyNumberFormat="1" applyFont="1" applyFill="1" applyBorder="1" applyAlignment="1" applyProtection="1">
      <alignment vertical="center" shrinkToFit="1"/>
      <protection locked="0"/>
    </xf>
    <xf numFmtId="165" fontId="9" fillId="3" borderId="16" xfId="9" applyNumberFormat="1" applyFont="1" applyFill="1" applyBorder="1" applyAlignment="1" applyProtection="1">
      <alignment vertical="center" shrinkToFit="1"/>
      <protection locked="0"/>
    </xf>
    <xf numFmtId="165" fontId="9" fillId="3" borderId="16" xfId="7" applyNumberFormat="1" applyFont="1" applyFill="1" applyBorder="1" applyAlignment="1" applyProtection="1">
      <alignment horizontal="center" vertical="center" shrinkToFit="1"/>
      <protection locked="0"/>
    </xf>
    <xf numFmtId="3" fontId="8" fillId="6" borderId="0" xfId="3" applyNumberFormat="1" applyFont="1" applyFill="1" applyAlignment="1" applyProtection="1">
      <alignment horizontal="center"/>
      <protection locked="0"/>
    </xf>
    <xf numFmtId="0" fontId="16" fillId="0" borderId="18" xfId="10" applyFont="1" applyBorder="1" applyProtection="1">
      <protection hidden="1"/>
    </xf>
    <xf numFmtId="165" fontId="16" fillId="0" borderId="18" xfId="10" applyNumberFormat="1" applyFont="1" applyBorder="1" applyProtection="1">
      <protection hidden="1"/>
    </xf>
    <xf numFmtId="0" fontId="31" fillId="0" borderId="0" xfId="12" applyFont="1" applyAlignment="1" applyProtection="1">
      <alignment vertical="center" shrinkToFit="1"/>
      <protection locked="0" hidden="1"/>
    </xf>
    <xf numFmtId="0" fontId="32" fillId="0" borderId="0" xfId="12" applyFont="1" applyAlignment="1" applyProtection="1">
      <alignment vertical="center" shrinkToFit="1"/>
      <protection locked="0" hidden="1"/>
    </xf>
    <xf numFmtId="0" fontId="32" fillId="0" borderId="0" xfId="12" applyFont="1" applyAlignment="1" applyProtection="1">
      <alignment horizontal="center" vertical="center" shrinkToFit="1"/>
      <protection locked="0" hidden="1"/>
    </xf>
    <xf numFmtId="0" fontId="13" fillId="0" borderId="2" xfId="12" applyFont="1" applyBorder="1" applyAlignment="1" applyProtection="1">
      <alignment horizontal="center" vertical="center" shrinkToFit="1"/>
      <protection locked="0" hidden="1"/>
    </xf>
    <xf numFmtId="0" fontId="13" fillId="0" borderId="10" xfId="12" applyFont="1" applyBorder="1" applyAlignment="1" applyProtection="1">
      <alignment horizontal="center" vertical="center" shrinkToFit="1"/>
      <protection locked="0" hidden="1"/>
    </xf>
    <xf numFmtId="0" fontId="8" fillId="4" borderId="2" xfId="3" applyFont="1" applyFill="1" applyBorder="1" applyAlignment="1">
      <alignment horizontal="center" vertical="center" shrinkToFit="1"/>
    </xf>
    <xf numFmtId="0" fontId="8" fillId="3" borderId="2" xfId="3" applyFont="1" applyFill="1" applyBorder="1" applyAlignment="1">
      <alignment horizontal="center" shrinkToFit="1"/>
    </xf>
    <xf numFmtId="0" fontId="8" fillId="4" borderId="10" xfId="3" applyFont="1" applyFill="1" applyBorder="1" applyAlignment="1">
      <alignment horizontal="center" vertical="center" shrinkToFit="1"/>
    </xf>
    <xf numFmtId="0" fontId="8" fillId="3" borderId="10" xfId="3" applyFont="1" applyFill="1" applyBorder="1" applyAlignment="1">
      <alignment horizontal="center" shrinkToFit="1"/>
    </xf>
    <xf numFmtId="0" fontId="34" fillId="0" borderId="0" xfId="12" applyFont="1" applyAlignment="1" applyProtection="1">
      <alignment vertical="center" shrinkToFit="1"/>
      <protection locked="0" hidden="1"/>
    </xf>
    <xf numFmtId="0" fontId="34" fillId="0" borderId="0" xfId="12" applyFont="1" applyAlignment="1" applyProtection="1">
      <alignment horizontal="center" vertical="center" shrinkToFit="1"/>
      <protection locked="0" hidden="1"/>
    </xf>
    <xf numFmtId="0" fontId="35" fillId="0" borderId="0" xfId="12" applyFont="1" applyAlignment="1" applyProtection="1">
      <alignment vertical="center" shrinkToFit="1"/>
      <protection locked="0" hidden="1"/>
    </xf>
    <xf numFmtId="0" fontId="12" fillId="0" borderId="6" xfId="12" applyFont="1" applyBorder="1" applyAlignment="1" applyProtection="1">
      <alignment horizontal="center" vertical="center" shrinkToFit="1"/>
      <protection locked="0" hidden="1"/>
    </xf>
    <xf numFmtId="0" fontId="33" fillId="0" borderId="6" xfId="12" applyFont="1" applyBorder="1" applyAlignment="1" applyProtection="1">
      <alignment horizontal="center" vertical="center" shrinkToFit="1"/>
      <protection locked="0" hidden="1"/>
    </xf>
    <xf numFmtId="0" fontId="12" fillId="0" borderId="6" xfId="12" applyFont="1" applyBorder="1" applyAlignment="1" applyProtection="1">
      <alignment horizontal="left" vertical="center" shrinkToFit="1"/>
      <protection locked="0" hidden="1"/>
    </xf>
    <xf numFmtId="164" fontId="12" fillId="0" borderId="6" xfId="12" applyNumberFormat="1" applyFont="1" applyBorder="1" applyAlignment="1" applyProtection="1">
      <alignment horizontal="center" vertical="center" shrinkToFit="1"/>
      <protection locked="0" hidden="1"/>
    </xf>
    <xf numFmtId="165" fontId="9" fillId="0" borderId="6" xfId="13" applyNumberFormat="1" applyFont="1" applyFill="1" applyBorder="1" applyAlignment="1" applyProtection="1">
      <alignment horizontal="center" vertical="center" shrinkToFit="1"/>
      <protection locked="0" hidden="1"/>
    </xf>
    <xf numFmtId="165" fontId="9" fillId="0" borderId="6" xfId="14" applyNumberFormat="1" applyFont="1" applyFill="1" applyBorder="1" applyAlignment="1" applyProtection="1">
      <alignment horizontal="center" vertical="center" shrinkToFit="1"/>
      <protection locked="0" hidden="1"/>
    </xf>
    <xf numFmtId="165" fontId="12" fillId="0" borderId="6" xfId="12" applyNumberFormat="1" applyFont="1" applyBorder="1" applyAlignment="1" applyProtection="1">
      <alignment horizontal="center" vertical="center" shrinkToFit="1"/>
      <protection locked="0" hidden="1"/>
    </xf>
    <xf numFmtId="0" fontId="12" fillId="0" borderId="10" xfId="12" applyFont="1" applyBorder="1" applyAlignment="1" applyProtection="1">
      <alignment vertical="center" shrinkToFit="1"/>
      <protection locked="0" hidden="1"/>
    </xf>
    <xf numFmtId="0" fontId="12" fillId="0" borderId="10" xfId="12" applyFont="1" applyBorder="1" applyAlignment="1" applyProtection="1">
      <alignment horizontal="center" vertical="center" shrinkToFit="1"/>
      <protection locked="0" hidden="1"/>
    </xf>
    <xf numFmtId="0" fontId="33" fillId="0" borderId="10" xfId="12" applyFont="1" applyBorder="1" applyAlignment="1" applyProtection="1">
      <alignment horizontal="center" vertical="center" shrinkToFit="1"/>
      <protection locked="0" hidden="1"/>
    </xf>
    <xf numFmtId="165" fontId="31" fillId="0" borderId="0" xfId="12" applyNumberFormat="1" applyFont="1" applyAlignment="1" applyProtection="1">
      <alignment horizontal="center" vertical="center" shrinkToFit="1"/>
      <protection locked="0" hidden="1"/>
    </xf>
    <xf numFmtId="0" fontId="31" fillId="0" borderId="0" xfId="12" applyFont="1" applyAlignment="1" applyProtection="1">
      <alignment horizontal="center" vertical="center" shrinkToFit="1"/>
      <protection locked="0" hidden="1"/>
    </xf>
    <xf numFmtId="0" fontId="8" fillId="0" borderId="0" xfId="3" applyFont="1" applyAlignment="1">
      <alignment horizontal="center" vertical="center" shrinkToFit="1"/>
    </xf>
    <xf numFmtId="0" fontId="35" fillId="0" borderId="0" xfId="3" applyFont="1" applyProtection="1">
      <protection locked="0" hidden="1"/>
    </xf>
    <xf numFmtId="0" fontId="37" fillId="0" borderId="0" xfId="3" applyFont="1" applyProtection="1">
      <protection locked="0" hidden="1"/>
    </xf>
    <xf numFmtId="0" fontId="35" fillId="0" borderId="0" xfId="3" applyFont="1" applyAlignment="1" applyProtection="1">
      <alignment vertical="center"/>
      <protection locked="0" hidden="1"/>
    </xf>
    <xf numFmtId="0" fontId="36" fillId="0" borderId="0" xfId="3" applyFont="1" applyProtection="1">
      <protection locked="0"/>
    </xf>
    <xf numFmtId="0" fontId="10" fillId="0" borderId="0" xfId="3" applyFont="1" applyAlignment="1">
      <alignment horizontal="center" vertical="center" shrinkToFit="1"/>
    </xf>
    <xf numFmtId="0" fontId="9" fillId="0" borderId="0" xfId="3" applyFont="1" applyAlignment="1" applyProtection="1">
      <alignment horizontal="center" vertical="center" shrinkToFit="1"/>
      <protection locked="0" hidden="1"/>
    </xf>
    <xf numFmtId="49" fontId="8" fillId="0" borderId="0" xfId="3" applyNumberFormat="1" applyFont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vertical="center" shrinkToFit="1"/>
      <protection locked="0" hidden="1"/>
    </xf>
    <xf numFmtId="3" fontId="9" fillId="0" borderId="16" xfId="3" applyNumberFormat="1" applyFont="1" applyBorder="1" applyAlignment="1" applyProtection="1">
      <alignment horizontal="center" vertical="center" shrinkToFit="1"/>
      <protection locked="0" hidden="1"/>
    </xf>
    <xf numFmtId="0" fontId="9" fillId="0" borderId="19" xfId="3" applyFont="1" applyBorder="1" applyAlignment="1" applyProtection="1">
      <alignment horizontal="center" vertical="center" shrinkToFit="1"/>
      <protection locked="0" hidden="1"/>
    </xf>
    <xf numFmtId="0" fontId="38" fillId="0" borderId="0" xfId="27" applyFont="1" applyProtection="1">
      <protection hidden="1"/>
    </xf>
    <xf numFmtId="166" fontId="40" fillId="0" borderId="0" xfId="26" applyNumberFormat="1" applyFont="1" applyFill="1" applyBorder="1" applyAlignment="1" applyProtection="1">
      <alignment horizontal="center" vertical="center"/>
      <protection hidden="1"/>
    </xf>
    <xf numFmtId="166" fontId="40" fillId="0" borderId="0" xfId="26" applyNumberFormat="1" applyFont="1" applyFill="1" applyBorder="1" applyAlignment="1" applyProtection="1">
      <alignment horizontal="center" vertical="center" shrinkToFit="1"/>
      <protection hidden="1"/>
    </xf>
    <xf numFmtId="165" fontId="40" fillId="0" borderId="0" xfId="26" applyNumberFormat="1" applyFont="1" applyFill="1" applyBorder="1" applyAlignment="1" applyProtection="1">
      <alignment horizontal="center" vertical="center"/>
      <protection hidden="1"/>
    </xf>
    <xf numFmtId="0" fontId="39" fillId="0" borderId="0" xfId="27" applyFont="1" applyProtection="1">
      <protection hidden="1"/>
    </xf>
    <xf numFmtId="166" fontId="41" fillId="0" borderId="0" xfId="26" applyNumberFormat="1" applyFont="1" applyFill="1" applyBorder="1" applyAlignment="1" applyProtection="1">
      <alignment horizontal="center" vertical="center" wrapText="1"/>
      <protection hidden="1"/>
    </xf>
    <xf numFmtId="166" fontId="41" fillId="0" borderId="0" xfId="26" applyNumberFormat="1" applyFont="1" applyFill="1" applyBorder="1" applyAlignment="1" applyProtection="1">
      <alignment horizontal="left" vertical="center" shrinkToFit="1"/>
      <protection hidden="1"/>
    </xf>
    <xf numFmtId="165" fontId="41" fillId="0" borderId="0" xfId="26" applyNumberFormat="1" applyFont="1" applyFill="1" applyBorder="1" applyAlignment="1" applyProtection="1">
      <alignment horizontal="center"/>
      <protection hidden="1"/>
    </xf>
    <xf numFmtId="165" fontId="41" fillId="0" borderId="0" xfId="26" applyNumberFormat="1" applyFont="1" applyFill="1" applyBorder="1" applyAlignment="1" applyProtection="1">
      <alignment horizontal="center" shrinkToFit="1"/>
      <protection hidden="1"/>
    </xf>
    <xf numFmtId="0" fontId="39" fillId="0" borderId="0" xfId="27" applyFont="1" applyAlignment="1" applyProtection="1">
      <alignment shrinkToFit="1"/>
      <protection hidden="1"/>
    </xf>
    <xf numFmtId="0" fontId="42" fillId="0" borderId="0" xfId="3" applyFont="1" applyAlignment="1" applyProtection="1">
      <alignment shrinkToFit="1"/>
      <protection locked="0"/>
    </xf>
    <xf numFmtId="0" fontId="42" fillId="0" borderId="0" xfId="3" applyFont="1" applyAlignment="1" applyProtection="1">
      <alignment shrinkToFit="1"/>
      <protection locked="0" hidden="1"/>
    </xf>
    <xf numFmtId="0" fontId="43" fillId="0" borderId="0" xfId="3" applyFont="1" applyAlignment="1" applyProtection="1">
      <alignment horizontal="center" shrinkToFit="1"/>
      <protection locked="0" hidden="1"/>
    </xf>
    <xf numFmtId="0" fontId="44" fillId="0" borderId="0" xfId="3" applyFont="1" applyAlignment="1" applyProtection="1">
      <alignment shrinkToFit="1"/>
      <protection locked="0" hidden="1"/>
    </xf>
    <xf numFmtId="0" fontId="42" fillId="0" borderId="0" xfId="3" applyFont="1" applyAlignment="1" applyProtection="1">
      <alignment vertical="center" shrinkToFit="1"/>
      <protection locked="0" hidden="1"/>
    </xf>
    <xf numFmtId="49" fontId="10" fillId="3" borderId="10" xfId="3" applyNumberFormat="1" applyFont="1" applyFill="1" applyBorder="1" applyAlignment="1">
      <alignment horizontal="center" shrinkToFit="1"/>
    </xf>
    <xf numFmtId="0" fontId="8" fillId="0" borderId="2" xfId="3" applyFont="1" applyBorder="1" applyAlignment="1">
      <alignment horizontal="center" vertical="center" shrinkToFit="1"/>
    </xf>
    <xf numFmtId="0" fontId="8" fillId="4" borderId="13" xfId="3" applyFont="1" applyFill="1" applyBorder="1" applyAlignment="1">
      <alignment horizontal="center" vertical="center" shrinkToFit="1"/>
    </xf>
    <xf numFmtId="0" fontId="8" fillId="4" borderId="15" xfId="3" applyFont="1" applyFill="1" applyBorder="1" applyAlignment="1">
      <alignment horizontal="center" vertical="center" shrinkToFit="1"/>
    </xf>
    <xf numFmtId="164" fontId="12" fillId="4" borderId="2" xfId="2" applyNumberFormat="1" applyFont="1" applyFill="1" applyBorder="1" applyAlignment="1" applyProtection="1">
      <alignment horizontal="center" vertical="center" shrinkToFit="1"/>
      <protection locked="0"/>
    </xf>
    <xf numFmtId="164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3" fontId="9" fillId="0" borderId="2" xfId="3" applyNumberFormat="1" applyFont="1" applyBorder="1" applyAlignment="1" applyProtection="1">
      <alignment horizontal="center" vertical="center" shrinkToFit="1"/>
      <protection locked="0" hidden="1"/>
    </xf>
    <xf numFmtId="0" fontId="8" fillId="0" borderId="10" xfId="3" applyFont="1" applyBorder="1" applyAlignment="1">
      <alignment vertical="center" shrinkToFit="1"/>
    </xf>
    <xf numFmtId="0" fontId="9" fillId="0" borderId="19" xfId="3" applyFont="1" applyBorder="1" applyAlignment="1" applyProtection="1">
      <alignment vertical="center" shrinkToFit="1"/>
      <protection locked="0" hidden="1"/>
    </xf>
    <xf numFmtId="0" fontId="12" fillId="0" borderId="0" xfId="12" applyFont="1" applyBorder="1" applyAlignment="1" applyProtection="1">
      <alignment vertical="center" shrinkToFit="1"/>
      <protection locked="0" hidden="1"/>
    </xf>
    <xf numFmtId="0" fontId="12" fillId="0" borderId="0" xfId="12" applyFont="1" applyBorder="1" applyAlignment="1" applyProtection="1">
      <alignment horizontal="center" vertical="center" shrinkToFit="1"/>
      <protection locked="0" hidden="1"/>
    </xf>
    <xf numFmtId="0" fontId="33" fillId="0" borderId="0" xfId="12" applyFont="1" applyBorder="1" applyAlignment="1" applyProtection="1">
      <alignment horizontal="center" vertical="center" shrinkToFit="1"/>
      <protection locked="0" hidden="1"/>
    </xf>
    <xf numFmtId="1" fontId="12" fillId="0" borderId="0" xfId="12" applyNumberFormat="1" applyFont="1" applyBorder="1" applyAlignment="1" applyProtection="1">
      <alignment horizontal="center" vertical="center" shrinkToFit="1"/>
      <protection locked="0" hidden="1"/>
    </xf>
    <xf numFmtId="0" fontId="12" fillId="0" borderId="0" xfId="12" applyFont="1" applyBorder="1" applyAlignment="1" applyProtection="1">
      <alignment horizontal="left" vertical="center" shrinkToFit="1"/>
      <protection locked="0" hidden="1"/>
    </xf>
    <xf numFmtId="164" fontId="12" fillId="0" borderId="0" xfId="12" applyNumberFormat="1" applyFont="1" applyBorder="1" applyAlignment="1" applyProtection="1">
      <alignment horizontal="center" vertical="center" shrinkToFit="1"/>
      <protection locked="0" hidden="1"/>
    </xf>
    <xf numFmtId="165" fontId="9" fillId="0" borderId="0" xfId="13" applyNumberFormat="1" applyFont="1" applyFill="1" applyBorder="1" applyAlignment="1" applyProtection="1">
      <alignment horizontal="center" vertical="center" shrinkToFit="1"/>
      <protection locked="0" hidden="1"/>
    </xf>
    <xf numFmtId="165" fontId="9" fillId="0" borderId="0" xfId="14" applyNumberFormat="1" applyFont="1" applyFill="1" applyBorder="1" applyAlignment="1" applyProtection="1">
      <alignment horizontal="center" vertical="center" shrinkToFit="1"/>
      <protection locked="0" hidden="1"/>
    </xf>
    <xf numFmtId="165" fontId="12" fillId="0" borderId="0" xfId="12" applyNumberFormat="1" applyFont="1" applyBorder="1" applyAlignment="1" applyProtection="1">
      <alignment horizontal="center" vertical="center" shrinkToFit="1"/>
      <protection locked="0" hidden="1"/>
    </xf>
    <xf numFmtId="1" fontId="12" fillId="0" borderId="10" xfId="12" applyNumberFormat="1" applyFont="1" applyBorder="1" applyAlignment="1" applyProtection="1">
      <alignment horizontal="center" vertical="center" shrinkToFit="1"/>
      <protection locked="0" hidden="1"/>
    </xf>
    <xf numFmtId="0" fontId="12" fillId="0" borderId="10" xfId="12" applyFont="1" applyBorder="1" applyAlignment="1" applyProtection="1">
      <alignment horizontal="left" vertical="center" shrinkToFit="1"/>
      <protection locked="0" hidden="1"/>
    </xf>
    <xf numFmtId="164" fontId="12" fillId="0" borderId="10" xfId="12" applyNumberFormat="1" applyFont="1" applyBorder="1" applyAlignment="1" applyProtection="1">
      <alignment horizontal="center" vertical="center" shrinkToFit="1"/>
      <protection locked="0" hidden="1"/>
    </xf>
    <xf numFmtId="165" fontId="9" fillId="0" borderId="10" xfId="13" applyNumberFormat="1" applyFont="1" applyFill="1" applyBorder="1" applyAlignment="1" applyProtection="1">
      <alignment horizontal="center" vertical="center" shrinkToFit="1"/>
      <protection locked="0" hidden="1"/>
    </xf>
    <xf numFmtId="165" fontId="9" fillId="0" borderId="10" xfId="14" applyNumberFormat="1" applyFont="1" applyFill="1" applyBorder="1" applyAlignment="1" applyProtection="1">
      <alignment horizontal="center" vertical="center" shrinkToFit="1"/>
      <protection locked="0" hidden="1"/>
    </xf>
    <xf numFmtId="165" fontId="12" fillId="0" borderId="10" xfId="12" applyNumberFormat="1" applyFont="1" applyBorder="1" applyAlignment="1" applyProtection="1">
      <alignment horizontal="center" vertical="center" shrinkToFit="1"/>
      <protection locked="0" hidden="1"/>
    </xf>
    <xf numFmtId="0" fontId="13" fillId="2" borderId="6" xfId="12" applyFont="1" applyFill="1" applyBorder="1" applyAlignment="1" applyProtection="1">
      <alignment vertical="center" shrinkToFit="1"/>
      <protection locked="0" hidden="1"/>
    </xf>
    <xf numFmtId="0" fontId="9" fillId="8" borderId="16" xfId="3" applyFont="1" applyFill="1" applyBorder="1" applyAlignment="1" applyProtection="1">
      <alignment vertical="center" shrinkToFit="1"/>
      <protection locked="0" hidden="1"/>
    </xf>
    <xf numFmtId="0" fontId="9" fillId="8" borderId="1" xfId="3" applyFont="1" applyFill="1" applyBorder="1" applyAlignment="1" applyProtection="1">
      <alignment vertical="center" shrinkToFit="1"/>
      <protection locked="0" hidden="1"/>
    </xf>
    <xf numFmtId="0" fontId="13" fillId="0" borderId="6" xfId="12" applyFont="1" applyFill="1" applyBorder="1" applyAlignment="1" applyProtection="1">
      <alignment vertical="center" shrinkToFit="1"/>
      <protection locked="0" hidden="1"/>
    </xf>
    <xf numFmtId="0" fontId="9" fillId="0" borderId="16" xfId="3" applyFont="1" applyFill="1" applyBorder="1" applyAlignment="1" applyProtection="1">
      <alignment vertical="center" shrinkToFit="1"/>
      <protection locked="0" hidden="1"/>
    </xf>
    <xf numFmtId="0" fontId="8" fillId="10" borderId="16" xfId="3" applyFont="1" applyFill="1" applyBorder="1" applyAlignment="1" applyProtection="1">
      <alignment vertical="center" shrinkToFit="1"/>
      <protection locked="0" hidden="1"/>
    </xf>
    <xf numFmtId="0" fontId="8" fillId="7" borderId="16" xfId="3" applyFont="1" applyFill="1" applyBorder="1" applyAlignment="1" applyProtection="1">
      <alignment vertical="center" shrinkToFit="1"/>
      <protection locked="0" hidden="1"/>
    </xf>
    <xf numFmtId="0" fontId="9" fillId="2" borderId="16" xfId="3" applyFont="1" applyFill="1" applyBorder="1" applyAlignment="1" applyProtection="1">
      <alignment vertical="center" shrinkToFit="1"/>
      <protection locked="0" hidden="1"/>
    </xf>
    <xf numFmtId="0" fontId="9" fillId="2" borderId="0" xfId="3" applyFont="1" applyFill="1" applyAlignment="1" applyProtection="1">
      <alignment horizontal="center" vertical="center" shrinkToFit="1"/>
      <protection locked="0" hidden="1"/>
    </xf>
    <xf numFmtId="0" fontId="9" fillId="2" borderId="16" xfId="3" applyFont="1" applyFill="1" applyBorder="1" applyAlignment="1" applyProtection="1">
      <alignment horizontal="center" vertical="center" shrinkToFit="1"/>
      <protection locked="0" hidden="1"/>
    </xf>
    <xf numFmtId="3" fontId="9" fillId="2" borderId="16" xfId="3" applyNumberFormat="1" applyFont="1" applyFill="1" applyBorder="1" applyAlignment="1" applyProtection="1">
      <alignment horizontal="center" vertical="center" shrinkToFit="1"/>
      <protection locked="0" hidden="1"/>
    </xf>
    <xf numFmtId="0" fontId="8" fillId="9" borderId="16" xfId="3" applyFont="1" applyFill="1" applyBorder="1" applyAlignment="1" applyProtection="1">
      <alignment vertical="center" shrinkToFit="1"/>
      <protection locked="0" hidden="1"/>
    </xf>
    <xf numFmtId="0" fontId="9" fillId="2" borderId="1" xfId="3" applyFont="1" applyFill="1" applyBorder="1" applyAlignment="1" applyProtection="1">
      <alignment vertical="center" shrinkToFit="1"/>
      <protection locked="0" hidden="1"/>
    </xf>
    <xf numFmtId="0" fontId="9" fillId="11" borderId="1" xfId="3" applyFont="1" applyFill="1" applyBorder="1" applyAlignment="1" applyProtection="1">
      <alignment vertical="center" shrinkToFit="1"/>
      <protection locked="0" hidden="1"/>
    </xf>
    <xf numFmtId="0" fontId="8" fillId="11" borderId="1" xfId="3" applyFont="1" applyFill="1" applyBorder="1" applyAlignment="1" applyProtection="1">
      <alignment vertical="center" shrinkToFit="1"/>
      <protection locked="0" hidden="1"/>
    </xf>
    <xf numFmtId="0" fontId="8" fillId="12" borderId="1" xfId="3" applyFont="1" applyFill="1" applyBorder="1" applyAlignment="1" applyProtection="1">
      <alignment vertical="center" shrinkToFit="1"/>
      <protection locked="0" hidden="1"/>
    </xf>
    <xf numFmtId="0" fontId="9" fillId="12" borderId="1" xfId="3" applyFont="1" applyFill="1" applyBorder="1" applyAlignment="1" applyProtection="1">
      <alignment vertical="center" shrinkToFit="1"/>
      <protection locked="0" hidden="1"/>
    </xf>
    <xf numFmtId="0" fontId="9" fillId="2" borderId="1" xfId="3" applyFont="1" applyFill="1" applyBorder="1" applyAlignment="1" applyProtection="1">
      <alignment horizontal="center" vertical="center" shrinkToFit="1"/>
      <protection locked="0" hidden="1"/>
    </xf>
    <xf numFmtId="165" fontId="9" fillId="2" borderId="1" xfId="7" applyNumberFormat="1" applyFont="1" applyFill="1" applyBorder="1" applyAlignment="1" applyProtection="1">
      <alignment horizontal="center" vertical="center" shrinkToFit="1"/>
      <protection locked="0" hidden="1"/>
    </xf>
    <xf numFmtId="165" fontId="9" fillId="2" borderId="1" xfId="7" applyNumberFormat="1" applyFont="1" applyFill="1" applyBorder="1" applyAlignment="1" applyProtection="1">
      <alignment vertical="center" shrinkToFit="1"/>
      <protection locked="0" hidden="1"/>
    </xf>
    <xf numFmtId="165" fontId="9" fillId="2" borderId="1" xfId="3" applyNumberFormat="1" applyFont="1" applyFill="1" applyBorder="1" applyAlignment="1" applyProtection="1">
      <alignment horizontal="center" vertical="center" shrinkToFit="1"/>
      <protection locked="0" hidden="1"/>
    </xf>
    <xf numFmtId="3" fontId="9" fillId="2" borderId="1" xfId="3" applyNumberFormat="1" applyFont="1" applyFill="1" applyBorder="1" applyAlignment="1" applyProtection="1">
      <alignment horizontal="center" vertical="center" shrinkToFit="1"/>
      <protection locked="0" hidden="1"/>
    </xf>
    <xf numFmtId="0" fontId="12" fillId="11" borderId="6" xfId="12" applyFont="1" applyFill="1" applyBorder="1" applyAlignment="1" applyProtection="1">
      <alignment horizontal="left" vertical="center" shrinkToFit="1"/>
      <protection locked="0" hidden="1"/>
    </xf>
    <xf numFmtId="0" fontId="12" fillId="0" borderId="6" xfId="12" applyFont="1" applyFill="1" applyBorder="1" applyAlignment="1" applyProtection="1">
      <alignment vertical="center" shrinkToFit="1"/>
      <protection locked="0" hidden="1"/>
    </xf>
    <xf numFmtId="0" fontId="13" fillId="2" borderId="6" xfId="12" applyFont="1" applyFill="1" applyBorder="1" applyAlignment="1" applyProtection="1">
      <alignment horizontal="left" vertical="center" shrinkToFit="1"/>
      <protection locked="0" hidden="1"/>
    </xf>
    <xf numFmtId="0" fontId="13" fillId="11" borderId="6" xfId="12" applyFont="1" applyFill="1" applyBorder="1" applyAlignment="1" applyProtection="1">
      <alignment horizontal="left" vertical="center" shrinkToFit="1"/>
      <protection locked="0" hidden="1"/>
    </xf>
    <xf numFmtId="0" fontId="13" fillId="11" borderId="10" xfId="12" applyFont="1" applyFill="1" applyBorder="1" applyAlignment="1" applyProtection="1">
      <alignment horizontal="left" vertical="center" shrinkToFit="1"/>
      <protection locked="0" hidden="1"/>
    </xf>
    <xf numFmtId="0" fontId="12" fillId="0" borderId="13" xfId="12" applyFont="1" applyBorder="1" applyAlignment="1" applyProtection="1">
      <alignment vertical="center" shrinkToFit="1"/>
      <protection locked="0" hidden="1"/>
    </xf>
    <xf numFmtId="1" fontId="12" fillId="0" borderId="12" xfId="12" applyNumberFormat="1" applyFont="1" applyBorder="1" applyAlignment="1" applyProtection="1">
      <alignment horizontal="center" vertical="center" shrinkToFit="1"/>
      <protection locked="0" hidden="1"/>
    </xf>
    <xf numFmtId="0" fontId="12" fillId="0" borderId="12" xfId="12" applyFont="1" applyBorder="1" applyAlignment="1" applyProtection="1">
      <alignment vertical="center" shrinkToFit="1"/>
      <protection locked="0" hidden="1"/>
    </xf>
    <xf numFmtId="0" fontId="13" fillId="11" borderId="13" xfId="12" applyFont="1" applyFill="1" applyBorder="1" applyAlignment="1" applyProtection="1">
      <alignment vertical="center" shrinkToFit="1"/>
      <protection locked="0" hidden="1"/>
    </xf>
    <xf numFmtId="0" fontId="12" fillId="0" borderId="12" xfId="12" applyFont="1" applyBorder="1" applyAlignment="1" applyProtection="1">
      <alignment horizontal="left" vertical="center" shrinkToFit="1"/>
      <protection locked="0" hidden="1"/>
    </xf>
    <xf numFmtId="0" fontId="13" fillId="2" borderId="12" xfId="12" applyFont="1" applyFill="1" applyBorder="1" applyAlignment="1" applyProtection="1">
      <alignment horizontal="left" vertical="center" shrinkToFit="1"/>
      <protection locked="0" hidden="1"/>
    </xf>
    <xf numFmtId="0" fontId="12" fillId="0" borderId="13" xfId="12" applyFont="1" applyBorder="1" applyAlignment="1" applyProtection="1">
      <alignment horizontal="center" vertical="center" shrinkToFit="1"/>
      <protection locked="0" hidden="1"/>
    </xf>
    <xf numFmtId="0" fontId="12" fillId="0" borderId="12" xfId="12" applyFont="1" applyBorder="1" applyAlignment="1" applyProtection="1">
      <alignment horizontal="center" vertical="center" shrinkToFit="1"/>
      <protection locked="0" hidden="1"/>
    </xf>
    <xf numFmtId="164" fontId="12" fillId="0" borderId="12" xfId="12" applyNumberFormat="1" applyFont="1" applyBorder="1" applyAlignment="1" applyProtection="1">
      <alignment horizontal="center" vertical="center" shrinkToFit="1"/>
      <protection locked="0" hidden="1"/>
    </xf>
    <xf numFmtId="0" fontId="33" fillId="0" borderId="13" xfId="12" applyFont="1" applyBorder="1" applyAlignment="1" applyProtection="1">
      <alignment horizontal="center" vertical="center" shrinkToFit="1"/>
      <protection locked="0" hidden="1"/>
    </xf>
    <xf numFmtId="165" fontId="9" fillId="0" borderId="12" xfId="13" applyNumberFormat="1" applyFont="1" applyFill="1" applyBorder="1" applyAlignment="1" applyProtection="1">
      <alignment horizontal="center" vertical="center" shrinkToFit="1"/>
      <protection locked="0" hidden="1"/>
    </xf>
    <xf numFmtId="0" fontId="33" fillId="0" borderId="12" xfId="12" applyFont="1" applyBorder="1" applyAlignment="1" applyProtection="1">
      <alignment horizontal="center" vertical="center" shrinkToFit="1"/>
      <protection locked="0" hidden="1"/>
    </xf>
    <xf numFmtId="165" fontId="9" fillId="0" borderId="12" xfId="14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15" xfId="12" applyFont="1" applyBorder="1" applyAlignment="1" applyProtection="1">
      <alignment horizontal="center" vertical="center" shrinkToFit="1"/>
      <protection locked="0" hidden="1"/>
    </xf>
    <xf numFmtId="164" fontId="12" fillId="0" borderId="15" xfId="12" applyNumberFormat="1" applyFont="1" applyBorder="1" applyAlignment="1" applyProtection="1">
      <alignment horizontal="center" vertical="center" shrinkToFit="1"/>
      <protection locked="0" hidden="1"/>
    </xf>
    <xf numFmtId="1" fontId="12" fillId="0" borderId="15" xfId="12" applyNumberFormat="1" applyFont="1" applyBorder="1" applyAlignment="1" applyProtection="1">
      <alignment horizontal="center" vertical="center" shrinkToFit="1"/>
      <protection locked="0" hidden="1"/>
    </xf>
    <xf numFmtId="165" fontId="9" fillId="0" borderId="15" xfId="13" applyNumberFormat="1" applyFont="1" applyFill="1" applyBorder="1" applyAlignment="1" applyProtection="1">
      <alignment horizontal="center" vertical="center" shrinkToFit="1"/>
      <protection locked="0" hidden="1"/>
    </xf>
    <xf numFmtId="165" fontId="9" fillId="0" borderId="15" xfId="14" applyNumberFormat="1" applyFont="1" applyFill="1" applyBorder="1" applyAlignment="1" applyProtection="1">
      <alignment horizontal="center" vertical="center" shrinkToFit="1"/>
      <protection locked="0" hidden="1"/>
    </xf>
    <xf numFmtId="0" fontId="25" fillId="0" borderId="0" xfId="8" applyFont="1" applyAlignment="1" applyProtection="1">
      <alignment horizontal="center" vertical="center" wrapText="1"/>
      <protection hidden="1"/>
    </xf>
    <xf numFmtId="0" fontId="9" fillId="0" borderId="0" xfId="3" applyFont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23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8" fillId="0" borderId="0" xfId="3" applyFont="1" applyAlignment="1">
      <alignment horizontal="left"/>
    </xf>
    <xf numFmtId="3" fontId="8" fillId="5" borderId="0" xfId="3" applyNumberFormat="1" applyFont="1" applyFill="1" applyAlignment="1" applyProtection="1">
      <alignment horizontal="center"/>
      <protection locked="0"/>
    </xf>
    <xf numFmtId="0" fontId="45" fillId="3" borderId="2" xfId="12" applyFont="1" applyFill="1" applyBorder="1" applyAlignment="1">
      <alignment horizontal="center" vertical="center" wrapText="1"/>
    </xf>
    <xf numFmtId="0" fontId="45" fillId="3" borderId="10" xfId="12" applyFont="1" applyFill="1" applyBorder="1" applyAlignment="1">
      <alignment horizontal="center" vertical="center" wrapText="1"/>
    </xf>
    <xf numFmtId="0" fontId="46" fillId="3" borderId="2" xfId="12" applyFont="1" applyFill="1" applyBorder="1" applyAlignment="1">
      <alignment horizontal="center" vertical="center" wrapText="1"/>
    </xf>
    <xf numFmtId="0" fontId="46" fillId="3" borderId="10" xfId="12" applyFont="1" applyFill="1" applyBorder="1" applyAlignment="1">
      <alignment horizontal="center" vertical="center" wrapText="1"/>
    </xf>
    <xf numFmtId="0" fontId="13" fillId="3" borderId="2" xfId="12" applyFont="1" applyFill="1" applyBorder="1" applyAlignment="1">
      <alignment horizontal="center" vertical="center" wrapText="1"/>
    </xf>
    <xf numFmtId="0" fontId="13" fillId="3" borderId="10" xfId="12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shrinkToFit="1"/>
    </xf>
    <xf numFmtId="0" fontId="8" fillId="3" borderId="10" xfId="3" applyFont="1" applyFill="1" applyBorder="1" applyAlignment="1">
      <alignment horizontal="center" vertical="center" shrinkToFit="1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0" xfId="3" applyFont="1" applyAlignment="1" applyProtection="1">
      <alignment horizontal="center"/>
      <protection locked="0"/>
    </xf>
    <xf numFmtId="0" fontId="8" fillId="0" borderId="19" xfId="3" applyFont="1" applyBorder="1" applyAlignment="1">
      <alignment horizontal="center" vertical="center" shrinkToFit="1"/>
    </xf>
    <xf numFmtId="0" fontId="8" fillId="0" borderId="16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10" fillId="0" borderId="19" xfId="3" applyFont="1" applyBorder="1" applyAlignment="1">
      <alignment horizontal="center" vertical="center" wrapText="1" shrinkToFit="1"/>
    </xf>
    <xf numFmtId="0" fontId="10" fillId="0" borderId="16" xfId="3" applyFont="1" applyBorder="1" applyAlignment="1">
      <alignment horizontal="center" vertical="center" wrapText="1" shrinkToFit="1"/>
    </xf>
    <xf numFmtId="0" fontId="10" fillId="0" borderId="17" xfId="3" applyFont="1" applyBorder="1" applyAlignment="1">
      <alignment horizontal="center" vertical="center" wrapText="1" shrinkToFit="1"/>
    </xf>
    <xf numFmtId="49" fontId="10" fillId="0" borderId="10" xfId="3" applyNumberFormat="1" applyFont="1" applyBorder="1" applyAlignment="1">
      <alignment horizontal="center" vertical="center" shrinkToFit="1"/>
    </xf>
    <xf numFmtId="0" fontId="10" fillId="0" borderId="1" xfId="3" applyFont="1" applyBorder="1" applyAlignment="1">
      <alignment horizontal="center" vertical="center" wrapText="1" shrinkToFit="1"/>
    </xf>
    <xf numFmtId="0" fontId="10" fillId="0" borderId="1" xfId="3" applyFont="1" applyBorder="1" applyAlignment="1">
      <alignment horizontal="center" vertical="center" shrinkToFit="1"/>
    </xf>
    <xf numFmtId="0" fontId="10" fillId="0" borderId="2" xfId="3" applyFont="1" applyBorder="1" applyAlignment="1">
      <alignment horizontal="center" vertical="center" shrinkToFit="1"/>
    </xf>
    <xf numFmtId="0" fontId="10" fillId="0" borderId="6" xfId="3" applyFont="1" applyBorder="1" applyAlignment="1">
      <alignment horizontal="center" vertical="center" shrinkToFit="1"/>
    </xf>
    <xf numFmtId="3" fontId="9" fillId="0" borderId="0" xfId="3" applyNumberFormat="1" applyFont="1" applyAlignment="1" applyProtection="1">
      <alignment horizontal="center" vertical="center"/>
      <protection hidden="1"/>
    </xf>
    <xf numFmtId="0" fontId="9" fillId="0" borderId="0" xfId="3" applyFont="1" applyAlignment="1" applyProtection="1">
      <alignment horizontal="left" vertical="center"/>
      <protection hidden="1"/>
    </xf>
    <xf numFmtId="3" fontId="9" fillId="0" borderId="0" xfId="3" applyNumberFormat="1" applyFont="1" applyAlignment="1" applyProtection="1">
      <alignment horizontal="center" shrinkToFit="1"/>
      <protection hidden="1"/>
    </xf>
    <xf numFmtId="3" fontId="9" fillId="0" borderId="0" xfId="3" applyNumberFormat="1" applyFont="1" applyAlignment="1" applyProtection="1">
      <alignment horizontal="center" shrinkToFit="1"/>
      <protection locked="0" hidden="1"/>
    </xf>
    <xf numFmtId="165" fontId="9" fillId="0" borderId="0" xfId="7" applyNumberFormat="1" applyFont="1" applyFill="1" applyAlignment="1" applyProtection="1">
      <alignment horizontal="center" shrinkToFit="1"/>
      <protection locked="0"/>
    </xf>
    <xf numFmtId="0" fontId="9" fillId="0" borderId="0" xfId="3" applyFont="1" applyAlignment="1" applyProtection="1">
      <alignment horizontal="left" shrinkToFit="1"/>
      <protection hidden="1"/>
    </xf>
    <xf numFmtId="0" fontId="9" fillId="0" borderId="0" xfId="3" applyFont="1" applyAlignment="1">
      <alignment horizontal="left" shrinkToFit="1"/>
    </xf>
    <xf numFmtId="0" fontId="9" fillId="0" borderId="0" xfId="3" applyFont="1" applyAlignment="1" applyProtection="1">
      <alignment horizontal="right" vertical="center"/>
      <protection hidden="1"/>
    </xf>
    <xf numFmtId="0" fontId="8" fillId="0" borderId="13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shrinkToFit="1"/>
    </xf>
    <xf numFmtId="0" fontId="8" fillId="0" borderId="4" xfId="3" applyFont="1" applyBorder="1" applyAlignment="1">
      <alignment horizontal="center" shrinkToFit="1"/>
    </xf>
    <xf numFmtId="0" fontId="8" fillId="0" borderId="13" xfId="3" applyFont="1" applyBorder="1" applyAlignment="1">
      <alignment horizontal="center" shrinkToFit="1"/>
    </xf>
    <xf numFmtId="0" fontId="10" fillId="0" borderId="2" xfId="3" applyFont="1" applyBorder="1" applyAlignment="1">
      <alignment horizontal="center" vertical="center" wrapText="1" shrinkToFit="1"/>
    </xf>
    <xf numFmtId="0" fontId="10" fillId="0" borderId="10" xfId="3" applyFont="1" applyBorder="1" applyAlignment="1">
      <alignment horizontal="center" vertical="center" shrinkToFit="1"/>
    </xf>
    <xf numFmtId="49" fontId="10" fillId="0" borderId="13" xfId="3" applyNumberFormat="1" applyFont="1" applyBorder="1" applyAlignment="1">
      <alignment horizontal="center" vertical="center" shrinkToFit="1"/>
    </xf>
    <xf numFmtId="49" fontId="10" fillId="0" borderId="15" xfId="3" applyNumberFormat="1" applyFont="1" applyBorder="1" applyAlignment="1">
      <alignment horizontal="center" vertical="center" shrinkToFit="1"/>
    </xf>
    <xf numFmtId="49" fontId="10" fillId="0" borderId="2" xfId="3" applyNumberFormat="1" applyFont="1" applyBorder="1" applyAlignment="1">
      <alignment horizontal="center" vertical="center" shrinkToFit="1"/>
    </xf>
    <xf numFmtId="0" fontId="8" fillId="0" borderId="0" xfId="3" applyFont="1" applyAlignment="1">
      <alignment horizontal="center" shrinkToFit="1"/>
    </xf>
    <xf numFmtId="0" fontId="8" fillId="0" borderId="7" xfId="3" applyFont="1" applyBorder="1" applyAlignment="1">
      <alignment horizontal="center" shrinkToFit="1"/>
    </xf>
    <xf numFmtId="0" fontId="8" fillId="0" borderId="12" xfId="3" applyFont="1" applyBorder="1" applyAlignment="1">
      <alignment horizontal="center" shrinkToFit="1"/>
    </xf>
    <xf numFmtId="0" fontId="8" fillId="0" borderId="12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7" xfId="3" applyFont="1" applyBorder="1" applyAlignment="1">
      <alignment horizontal="center" vertical="center" shrinkToFit="1"/>
    </xf>
    <xf numFmtId="0" fontId="13" fillId="0" borderId="2" xfId="12" applyFont="1" applyBorder="1" applyAlignment="1" applyProtection="1">
      <alignment horizontal="center" vertical="center" shrinkToFit="1"/>
      <protection locked="0" hidden="1"/>
    </xf>
    <xf numFmtId="0" fontId="13" fillId="0" borderId="6" xfId="12" applyFont="1" applyBorder="1" applyAlignment="1" applyProtection="1">
      <alignment horizontal="center" vertical="center" shrinkToFit="1"/>
      <protection locked="0" hidden="1"/>
    </xf>
    <xf numFmtId="0" fontId="13" fillId="0" borderId="10" xfId="12" applyFont="1" applyBorder="1" applyAlignment="1" applyProtection="1">
      <alignment horizontal="center" vertical="center" shrinkToFit="1"/>
      <protection locked="0" hidden="1"/>
    </xf>
    <xf numFmtId="0" fontId="13" fillId="0" borderId="14" xfId="12" applyFont="1" applyBorder="1" applyAlignment="1" applyProtection="1">
      <alignment horizontal="center" vertical="center" shrinkToFit="1"/>
      <protection locked="0" hidden="1"/>
    </xf>
    <xf numFmtId="0" fontId="13" fillId="0" borderId="11" xfId="12" applyFont="1" applyBorder="1" applyAlignment="1" applyProtection="1">
      <alignment horizontal="center" vertical="center" shrinkToFit="1"/>
      <protection locked="0" hidden="1"/>
    </xf>
    <xf numFmtId="0" fontId="13" fillId="0" borderId="5" xfId="12" applyFont="1" applyBorder="1" applyAlignment="1" applyProtection="1">
      <alignment horizontal="center" vertical="center" shrinkToFit="1"/>
      <protection locked="0" hidden="1"/>
    </xf>
    <xf numFmtId="0" fontId="14" fillId="0" borderId="2" xfId="12" applyFont="1" applyBorder="1" applyAlignment="1" applyProtection="1">
      <alignment horizontal="center" vertical="center" shrinkToFit="1"/>
      <protection locked="0" hidden="1"/>
    </xf>
    <xf numFmtId="0" fontId="14" fillId="0" borderId="6" xfId="12" applyFont="1" applyBorder="1" applyAlignment="1" applyProtection="1">
      <alignment horizontal="center" vertical="center" shrinkToFit="1"/>
      <protection locked="0" hidden="1"/>
    </xf>
    <xf numFmtId="0" fontId="14" fillId="0" borderId="10" xfId="12" applyFont="1" applyBorder="1" applyAlignment="1" applyProtection="1">
      <alignment horizontal="center" vertical="center" shrinkToFit="1"/>
      <protection locked="0" hidden="1"/>
    </xf>
  </cellXfs>
  <cellStyles count="28">
    <cellStyle name="Comma" xfId="16" builtinId="3"/>
    <cellStyle name="Comma 2" xfId="5"/>
    <cellStyle name="Comma 2 2" xfId="26"/>
    <cellStyle name="Normal" xfId="0" builtinId="0"/>
    <cellStyle name="Normal 2 2" xfId="1"/>
    <cellStyle name="Normal 3" xfId="27"/>
    <cellStyle name="เครื่องหมายจุลภาค 2" xfId="9"/>
    <cellStyle name="เครื่องหมายจุลภาค 2 2" xfId="13"/>
    <cellStyle name="จุลภาค 2" xfId="4"/>
    <cellStyle name="จุลภาค 2 2" xfId="25"/>
    <cellStyle name="จุลภาค 3" xfId="7"/>
    <cellStyle name="จุลภาค 4" xfId="11"/>
    <cellStyle name="จุลภาค 5" xfId="14"/>
    <cellStyle name="ปกติ 11" xfId="20"/>
    <cellStyle name="ปกติ 12" xfId="22"/>
    <cellStyle name="ปกติ 13" xfId="23"/>
    <cellStyle name="ปกติ 14" xfId="21"/>
    <cellStyle name="ปกติ 2" xfId="2"/>
    <cellStyle name="ปกติ 2 2" xfId="6"/>
    <cellStyle name="ปกติ 2 3" xfId="8"/>
    <cellStyle name="ปกติ 2 4" xfId="15"/>
    <cellStyle name="ปกติ 23" xfId="24"/>
    <cellStyle name="ปกติ 3" xfId="3"/>
    <cellStyle name="ปกติ 3 2" xfId="17"/>
    <cellStyle name="ปกติ 4" xfId="10"/>
    <cellStyle name="ปกติ 5" xfId="12"/>
    <cellStyle name="ปกติ 6" xfId="18"/>
    <cellStyle name="ปกติ 9" xfId="19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7C80"/>
      <color rgb="FFFFFF99"/>
      <color rgb="FFFFE5E5"/>
      <color rgb="FFFFCCCC"/>
      <color rgb="FFFFCC99"/>
      <color rgb="FFCCCCFF"/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11"/>
  <sheetViews>
    <sheetView workbookViewId="0">
      <selection activeCell="K10" sqref="K10"/>
    </sheetView>
  </sheetViews>
  <sheetFormatPr defaultColWidth="7.44140625" defaultRowHeight="15"/>
  <cols>
    <col min="1" max="1" width="5.44140625" style="167" bestFit="1" customWidth="1"/>
    <col min="2" max="2" width="18.6640625" style="172" customWidth="1"/>
    <col min="3" max="3" width="17.33203125" style="167" bestFit="1" customWidth="1"/>
    <col min="4" max="4" width="5.5546875" style="167" bestFit="1" customWidth="1"/>
    <col min="5" max="5" width="12.88671875" style="172" bestFit="1" customWidth="1"/>
    <col min="6" max="6" width="17.21875" style="167" customWidth="1"/>
    <col min="7" max="7" width="7.77734375" style="167" customWidth="1"/>
    <col min="8" max="8" width="15.6640625" style="167" customWidth="1"/>
    <col min="9" max="9" width="20.6640625" style="167" customWidth="1"/>
    <col min="10" max="10" width="7.44140625" style="167"/>
    <col min="11" max="16384" width="7.44140625" style="163"/>
  </cols>
  <sheetData>
    <row r="1" spans="1:10" ht="21">
      <c r="A1" s="164" t="s">
        <v>59</v>
      </c>
      <c r="B1" s="165" t="s">
        <v>934</v>
      </c>
      <c r="C1" s="166" t="s">
        <v>935</v>
      </c>
      <c r="D1" s="166"/>
      <c r="E1" s="165" t="s">
        <v>936</v>
      </c>
      <c r="F1" s="166" t="s">
        <v>937</v>
      </c>
      <c r="H1" s="165" t="s">
        <v>1187</v>
      </c>
      <c r="I1" s="166" t="s">
        <v>1188</v>
      </c>
    </row>
    <row r="2" spans="1:10" ht="21">
      <c r="A2" s="168">
        <v>1</v>
      </c>
      <c r="B2" s="169" t="s">
        <v>970</v>
      </c>
      <c r="C2" s="170">
        <v>4870</v>
      </c>
      <c r="D2" s="168">
        <v>1</v>
      </c>
      <c r="E2" s="171" t="s">
        <v>1043</v>
      </c>
      <c r="F2" s="170">
        <v>4870</v>
      </c>
      <c r="G2" s="168">
        <v>1</v>
      </c>
      <c r="H2" s="171" t="s">
        <v>1189</v>
      </c>
      <c r="I2" s="170">
        <v>5340</v>
      </c>
      <c r="J2" s="168">
        <v>1</v>
      </c>
    </row>
    <row r="3" spans="1:10" ht="21">
      <c r="A3" s="168">
        <v>1.5</v>
      </c>
      <c r="B3" s="169" t="s">
        <v>971</v>
      </c>
      <c r="C3" s="170">
        <v>4980</v>
      </c>
      <c r="D3" s="168">
        <v>1.5</v>
      </c>
      <c r="E3" s="171" t="s">
        <v>1044</v>
      </c>
      <c r="F3" s="170">
        <v>4980</v>
      </c>
      <c r="G3" s="168">
        <v>1.5</v>
      </c>
      <c r="H3" s="171" t="s">
        <v>1190</v>
      </c>
      <c r="I3" s="170">
        <v>5440</v>
      </c>
      <c r="J3" s="168">
        <v>1.5</v>
      </c>
    </row>
    <row r="4" spans="1:10" ht="21">
      <c r="A4" s="168">
        <v>2</v>
      </c>
      <c r="B4" s="169" t="s">
        <v>972</v>
      </c>
      <c r="C4" s="170">
        <v>5100</v>
      </c>
      <c r="D4" s="168">
        <v>2</v>
      </c>
      <c r="E4" s="171" t="s">
        <v>1045</v>
      </c>
      <c r="F4" s="170">
        <v>5100</v>
      </c>
      <c r="G4" s="168">
        <v>2</v>
      </c>
      <c r="H4" s="171" t="s">
        <v>1191</v>
      </c>
      <c r="I4" s="170">
        <v>5580</v>
      </c>
      <c r="J4" s="168">
        <v>2</v>
      </c>
    </row>
    <row r="5" spans="1:10" ht="21">
      <c r="A5" s="168">
        <v>2.5</v>
      </c>
      <c r="B5" s="169" t="s">
        <v>973</v>
      </c>
      <c r="C5" s="170">
        <v>5220</v>
      </c>
      <c r="D5" s="168">
        <v>2.5</v>
      </c>
      <c r="E5" s="171" t="s">
        <v>1046</v>
      </c>
      <c r="F5" s="170">
        <v>5220</v>
      </c>
      <c r="G5" s="168">
        <v>2.5</v>
      </c>
      <c r="H5" s="171" t="s">
        <v>1192</v>
      </c>
      <c r="I5" s="170">
        <v>5690</v>
      </c>
      <c r="J5" s="168">
        <v>2.5</v>
      </c>
    </row>
    <row r="6" spans="1:10" ht="21">
      <c r="A6" s="168">
        <v>3</v>
      </c>
      <c r="B6" s="169" t="s">
        <v>974</v>
      </c>
      <c r="C6" s="170">
        <v>5340</v>
      </c>
      <c r="D6" s="168">
        <v>3</v>
      </c>
      <c r="E6" s="171" t="s">
        <v>1047</v>
      </c>
      <c r="F6" s="170">
        <v>5340</v>
      </c>
      <c r="G6" s="168">
        <v>3</v>
      </c>
      <c r="H6" s="171" t="s">
        <v>1193</v>
      </c>
      <c r="I6" s="170">
        <v>5810</v>
      </c>
      <c r="J6" s="168">
        <v>3</v>
      </c>
    </row>
    <row r="7" spans="1:10" ht="21">
      <c r="A7" s="168">
        <v>3.5</v>
      </c>
      <c r="B7" s="169" t="s">
        <v>975</v>
      </c>
      <c r="C7" s="170">
        <v>5440</v>
      </c>
      <c r="D7" s="168">
        <v>3.5</v>
      </c>
      <c r="E7" s="171" t="s">
        <v>1048</v>
      </c>
      <c r="F7" s="170">
        <v>5440</v>
      </c>
      <c r="G7" s="168">
        <v>3.5</v>
      </c>
      <c r="H7" s="171" t="s">
        <v>1194</v>
      </c>
      <c r="I7" s="170">
        <v>5970</v>
      </c>
      <c r="J7" s="168">
        <v>3.5</v>
      </c>
    </row>
    <row r="8" spans="1:10" ht="21">
      <c r="A8" s="168">
        <v>4</v>
      </c>
      <c r="B8" s="169" t="s">
        <v>976</v>
      </c>
      <c r="C8" s="170">
        <v>5580</v>
      </c>
      <c r="D8" s="168">
        <v>4</v>
      </c>
      <c r="E8" s="171" t="s">
        <v>1049</v>
      </c>
      <c r="F8" s="170">
        <v>5580</v>
      </c>
      <c r="G8" s="168">
        <v>4</v>
      </c>
      <c r="H8" s="171" t="s">
        <v>1195</v>
      </c>
      <c r="I8" s="170">
        <v>6140</v>
      </c>
      <c r="J8" s="168">
        <v>4</v>
      </c>
    </row>
    <row r="9" spans="1:10" ht="21">
      <c r="A9" s="168">
        <v>4.5</v>
      </c>
      <c r="B9" s="169" t="s">
        <v>977</v>
      </c>
      <c r="C9" s="170">
        <v>5690</v>
      </c>
      <c r="D9" s="168">
        <v>4.5</v>
      </c>
      <c r="E9" s="171" t="s">
        <v>1050</v>
      </c>
      <c r="F9" s="170">
        <v>5690</v>
      </c>
      <c r="G9" s="168">
        <v>4.5</v>
      </c>
      <c r="H9" s="171" t="s">
        <v>1196</v>
      </c>
      <c r="I9" s="170">
        <v>6300</v>
      </c>
      <c r="J9" s="168">
        <v>4.5</v>
      </c>
    </row>
    <row r="10" spans="1:10" ht="21">
      <c r="A10" s="168">
        <v>5</v>
      </c>
      <c r="B10" s="169" t="s">
        <v>978</v>
      </c>
      <c r="C10" s="170">
        <v>5810</v>
      </c>
      <c r="D10" s="168">
        <v>5</v>
      </c>
      <c r="E10" s="171" t="s">
        <v>1051</v>
      </c>
      <c r="F10" s="170">
        <v>5810</v>
      </c>
      <c r="G10" s="168">
        <v>5</v>
      </c>
      <c r="H10" s="171" t="s">
        <v>1197</v>
      </c>
      <c r="I10" s="170">
        <v>6470</v>
      </c>
      <c r="J10" s="168">
        <v>5</v>
      </c>
    </row>
    <row r="11" spans="1:10" ht="21">
      <c r="A11" s="168">
        <v>5.5</v>
      </c>
      <c r="B11" s="169" t="s">
        <v>979</v>
      </c>
      <c r="C11" s="170">
        <v>5970</v>
      </c>
      <c r="D11" s="168">
        <v>5.5</v>
      </c>
      <c r="E11" s="171" t="s">
        <v>1052</v>
      </c>
      <c r="F11" s="170">
        <v>5970</v>
      </c>
      <c r="G11" s="168">
        <v>5.5</v>
      </c>
      <c r="H11" s="171" t="s">
        <v>1198</v>
      </c>
      <c r="I11" s="170">
        <v>6630</v>
      </c>
      <c r="J11" s="168">
        <v>5.5</v>
      </c>
    </row>
    <row r="12" spans="1:10" ht="21">
      <c r="A12" s="168">
        <v>6</v>
      </c>
      <c r="B12" s="169" t="s">
        <v>980</v>
      </c>
      <c r="C12" s="170">
        <v>6140</v>
      </c>
      <c r="D12" s="168">
        <v>6</v>
      </c>
      <c r="E12" s="171" t="s">
        <v>1053</v>
      </c>
      <c r="F12" s="170">
        <v>6140</v>
      </c>
      <c r="G12" s="168">
        <v>6</v>
      </c>
      <c r="H12" s="171" t="s">
        <v>1199</v>
      </c>
      <c r="I12" s="170">
        <v>6800</v>
      </c>
      <c r="J12" s="168">
        <v>6</v>
      </c>
    </row>
    <row r="13" spans="1:10" ht="21">
      <c r="A13" s="168">
        <v>6.5</v>
      </c>
      <c r="B13" s="169" t="s">
        <v>981</v>
      </c>
      <c r="C13" s="170">
        <v>6300</v>
      </c>
      <c r="D13" s="168">
        <v>6.5</v>
      </c>
      <c r="E13" s="171" t="s">
        <v>1054</v>
      </c>
      <c r="F13" s="170">
        <v>6300</v>
      </c>
      <c r="G13" s="168">
        <v>6.5</v>
      </c>
      <c r="H13" s="171" t="s">
        <v>1200</v>
      </c>
      <c r="I13" s="170">
        <v>6970</v>
      </c>
      <c r="J13" s="168">
        <v>6.5</v>
      </c>
    </row>
    <row r="14" spans="1:10" ht="21">
      <c r="A14" s="168">
        <v>7</v>
      </c>
      <c r="B14" s="169" t="s">
        <v>982</v>
      </c>
      <c r="C14" s="170">
        <v>6470</v>
      </c>
      <c r="D14" s="168">
        <v>7</v>
      </c>
      <c r="E14" s="171" t="s">
        <v>1055</v>
      </c>
      <c r="F14" s="170">
        <v>6470</v>
      </c>
      <c r="G14" s="168">
        <v>7</v>
      </c>
      <c r="H14" s="171" t="s">
        <v>1201</v>
      </c>
      <c r="I14" s="170">
        <v>7140</v>
      </c>
      <c r="J14" s="168">
        <v>7</v>
      </c>
    </row>
    <row r="15" spans="1:10" ht="21">
      <c r="A15" s="168">
        <v>7.5</v>
      </c>
      <c r="B15" s="169" t="s">
        <v>983</v>
      </c>
      <c r="C15" s="170">
        <v>6630</v>
      </c>
      <c r="D15" s="168">
        <v>7.5</v>
      </c>
      <c r="E15" s="171" t="s">
        <v>1056</v>
      </c>
      <c r="F15" s="170">
        <v>6630</v>
      </c>
      <c r="G15" s="168">
        <v>7.5</v>
      </c>
      <c r="H15" s="171" t="s">
        <v>1202</v>
      </c>
      <c r="I15" s="170">
        <v>7290</v>
      </c>
      <c r="J15" s="168">
        <v>7.5</v>
      </c>
    </row>
    <row r="16" spans="1:10" ht="21">
      <c r="A16" s="168">
        <v>8</v>
      </c>
      <c r="B16" s="169" t="s">
        <v>984</v>
      </c>
      <c r="C16" s="170">
        <v>6800</v>
      </c>
      <c r="D16" s="168">
        <v>8</v>
      </c>
      <c r="E16" s="171" t="s">
        <v>1057</v>
      </c>
      <c r="F16" s="170">
        <v>6800</v>
      </c>
      <c r="G16" s="168">
        <v>8</v>
      </c>
      <c r="H16" s="171" t="s">
        <v>1203</v>
      </c>
      <c r="I16" s="170">
        <v>7460</v>
      </c>
      <c r="J16" s="168">
        <v>8</v>
      </c>
    </row>
    <row r="17" spans="1:10" ht="21">
      <c r="A17" s="168">
        <v>8.5</v>
      </c>
      <c r="B17" s="169" t="s">
        <v>985</v>
      </c>
      <c r="C17" s="170">
        <v>6970</v>
      </c>
      <c r="D17" s="168">
        <v>8.5</v>
      </c>
      <c r="E17" s="171" t="s">
        <v>1058</v>
      </c>
      <c r="F17" s="170">
        <v>6970</v>
      </c>
      <c r="G17" s="168">
        <v>8.5</v>
      </c>
      <c r="H17" s="171" t="s">
        <v>1204</v>
      </c>
      <c r="I17" s="170">
        <v>7630</v>
      </c>
      <c r="J17" s="168">
        <v>8.5</v>
      </c>
    </row>
    <row r="18" spans="1:10" ht="21">
      <c r="A18" s="168">
        <v>9</v>
      </c>
      <c r="B18" s="169" t="s">
        <v>986</v>
      </c>
      <c r="C18" s="170">
        <v>7140</v>
      </c>
      <c r="D18" s="168">
        <v>9</v>
      </c>
      <c r="E18" s="171" t="s">
        <v>1059</v>
      </c>
      <c r="F18" s="170">
        <v>7140</v>
      </c>
      <c r="G18" s="168">
        <v>9</v>
      </c>
      <c r="H18" s="171" t="s">
        <v>1205</v>
      </c>
      <c r="I18" s="170">
        <v>7800</v>
      </c>
      <c r="J18" s="168">
        <v>9</v>
      </c>
    </row>
    <row r="19" spans="1:10" ht="21">
      <c r="A19" s="168">
        <v>9.5</v>
      </c>
      <c r="B19" s="169" t="s">
        <v>987</v>
      </c>
      <c r="C19" s="170">
        <v>7290</v>
      </c>
      <c r="D19" s="168">
        <v>9.5</v>
      </c>
      <c r="E19" s="171" t="s">
        <v>1060</v>
      </c>
      <c r="F19" s="170">
        <v>7290</v>
      </c>
      <c r="G19" s="168">
        <v>9.5</v>
      </c>
      <c r="H19" s="171" t="s">
        <v>1206</v>
      </c>
      <c r="I19" s="170">
        <v>7960</v>
      </c>
      <c r="J19" s="168">
        <v>9.5</v>
      </c>
    </row>
    <row r="20" spans="1:10" ht="21">
      <c r="A20" s="168">
        <v>10</v>
      </c>
      <c r="B20" s="169" t="s">
        <v>988</v>
      </c>
      <c r="C20" s="170">
        <v>7460</v>
      </c>
      <c r="D20" s="168">
        <v>10</v>
      </c>
      <c r="E20" s="171" t="s">
        <v>1061</v>
      </c>
      <c r="F20" s="170">
        <v>7460</v>
      </c>
      <c r="G20" s="168">
        <v>10</v>
      </c>
      <c r="H20" s="171" t="s">
        <v>1207</v>
      </c>
      <c r="I20" s="170">
        <v>8120</v>
      </c>
      <c r="J20" s="168">
        <v>10</v>
      </c>
    </row>
    <row r="21" spans="1:10" ht="21">
      <c r="A21" s="168">
        <v>10.5</v>
      </c>
      <c r="B21" s="169" t="s">
        <v>989</v>
      </c>
      <c r="C21" s="170">
        <v>7630</v>
      </c>
      <c r="D21" s="168">
        <v>10.5</v>
      </c>
      <c r="E21" s="171" t="s">
        <v>1062</v>
      </c>
      <c r="F21" s="170">
        <v>7630</v>
      </c>
      <c r="G21" s="168">
        <v>10.5</v>
      </c>
      <c r="H21" s="171" t="s">
        <v>1208</v>
      </c>
      <c r="I21" s="170">
        <v>8290</v>
      </c>
      <c r="J21" s="168">
        <v>10.5</v>
      </c>
    </row>
    <row r="22" spans="1:10" ht="21">
      <c r="A22" s="168">
        <v>11</v>
      </c>
      <c r="B22" s="169" t="s">
        <v>990</v>
      </c>
      <c r="C22" s="170">
        <v>7800</v>
      </c>
      <c r="D22" s="168">
        <v>11</v>
      </c>
      <c r="E22" s="171" t="s">
        <v>1063</v>
      </c>
      <c r="F22" s="170">
        <v>7800</v>
      </c>
      <c r="G22" s="168">
        <v>11</v>
      </c>
      <c r="H22" s="171" t="s">
        <v>1209</v>
      </c>
      <c r="I22" s="170">
        <v>8450</v>
      </c>
      <c r="J22" s="168">
        <v>11</v>
      </c>
    </row>
    <row r="23" spans="1:10" ht="21">
      <c r="A23" s="168">
        <v>11.5</v>
      </c>
      <c r="B23" s="169" t="s">
        <v>991</v>
      </c>
      <c r="C23" s="170">
        <v>7960</v>
      </c>
      <c r="D23" s="168">
        <v>11.5</v>
      </c>
      <c r="E23" s="171" t="s">
        <v>1064</v>
      </c>
      <c r="F23" s="170">
        <v>7960</v>
      </c>
      <c r="G23" s="168">
        <v>11.5</v>
      </c>
      <c r="H23" s="171" t="s">
        <v>1210</v>
      </c>
      <c r="I23" s="170">
        <v>8610</v>
      </c>
      <c r="J23" s="168">
        <v>11.5</v>
      </c>
    </row>
    <row r="24" spans="1:10" ht="21">
      <c r="A24" s="168">
        <v>12</v>
      </c>
      <c r="B24" s="169" t="s">
        <v>992</v>
      </c>
      <c r="C24" s="170">
        <v>8120</v>
      </c>
      <c r="D24" s="168">
        <v>12</v>
      </c>
      <c r="E24" s="171" t="s">
        <v>1065</v>
      </c>
      <c r="F24" s="170">
        <v>8120</v>
      </c>
      <c r="G24" s="168">
        <v>12</v>
      </c>
      <c r="H24" s="171" t="s">
        <v>1211</v>
      </c>
      <c r="I24" s="170">
        <v>8800</v>
      </c>
      <c r="J24" s="168">
        <v>12</v>
      </c>
    </row>
    <row r="25" spans="1:10" ht="21">
      <c r="A25" s="168">
        <v>12.5</v>
      </c>
      <c r="B25" s="169" t="s">
        <v>993</v>
      </c>
      <c r="C25" s="170">
        <v>8290</v>
      </c>
      <c r="D25" s="168">
        <v>12.5</v>
      </c>
      <c r="E25" s="171" t="s">
        <v>1066</v>
      </c>
      <c r="F25" s="170">
        <v>8290</v>
      </c>
      <c r="G25" s="168">
        <v>12.5</v>
      </c>
      <c r="H25" s="171" t="s">
        <v>1212</v>
      </c>
      <c r="I25" s="170">
        <v>8970</v>
      </c>
      <c r="J25" s="168">
        <v>12.5</v>
      </c>
    </row>
    <row r="26" spans="1:10" ht="21">
      <c r="A26" s="168">
        <v>13</v>
      </c>
      <c r="B26" s="169" t="s">
        <v>994</v>
      </c>
      <c r="C26" s="170">
        <v>8450</v>
      </c>
      <c r="D26" s="168">
        <v>13</v>
      </c>
      <c r="E26" s="171" t="s">
        <v>1067</v>
      </c>
      <c r="F26" s="170">
        <v>8450</v>
      </c>
      <c r="G26" s="168">
        <v>13</v>
      </c>
      <c r="H26" s="171" t="s">
        <v>1213</v>
      </c>
      <c r="I26" s="170">
        <v>9150</v>
      </c>
      <c r="J26" s="168">
        <v>13</v>
      </c>
    </row>
    <row r="27" spans="1:10" ht="21">
      <c r="A27" s="168">
        <v>13.5</v>
      </c>
      <c r="B27" s="169" t="s">
        <v>995</v>
      </c>
      <c r="C27" s="170">
        <v>8610</v>
      </c>
      <c r="D27" s="168">
        <v>13.5</v>
      </c>
      <c r="E27" s="171" t="s">
        <v>1068</v>
      </c>
      <c r="F27" s="170">
        <v>8610</v>
      </c>
      <c r="G27" s="168">
        <v>13.5</v>
      </c>
      <c r="H27" s="171" t="s">
        <v>1214</v>
      </c>
      <c r="I27" s="170">
        <v>9330</v>
      </c>
      <c r="J27" s="168">
        <v>13.5</v>
      </c>
    </row>
    <row r="28" spans="1:10" ht="21">
      <c r="A28" s="168">
        <v>14</v>
      </c>
      <c r="B28" s="169" t="s">
        <v>996</v>
      </c>
      <c r="C28" s="170">
        <v>8800</v>
      </c>
      <c r="D28" s="168">
        <v>14</v>
      </c>
      <c r="E28" s="171" t="s">
        <v>1069</v>
      </c>
      <c r="F28" s="170">
        <v>8800</v>
      </c>
      <c r="G28" s="168">
        <v>14</v>
      </c>
      <c r="H28" s="171" t="s">
        <v>1215</v>
      </c>
      <c r="I28" s="170">
        <v>9520</v>
      </c>
      <c r="J28" s="168">
        <v>14</v>
      </c>
    </row>
    <row r="29" spans="1:10" ht="21">
      <c r="A29" s="168">
        <v>14.5</v>
      </c>
      <c r="B29" s="169" t="s">
        <v>997</v>
      </c>
      <c r="C29" s="170">
        <v>8970</v>
      </c>
      <c r="D29" s="168">
        <v>14.5</v>
      </c>
      <c r="E29" s="171" t="s">
        <v>1070</v>
      </c>
      <c r="F29" s="170">
        <v>8970</v>
      </c>
      <c r="G29" s="168">
        <v>14.5</v>
      </c>
      <c r="H29" s="171" t="s">
        <v>1216</v>
      </c>
      <c r="I29" s="170">
        <v>9710</v>
      </c>
      <c r="J29" s="168">
        <v>14.5</v>
      </c>
    </row>
    <row r="30" spans="1:10" ht="21">
      <c r="A30" s="168">
        <v>15</v>
      </c>
      <c r="B30" s="169" t="s">
        <v>998</v>
      </c>
      <c r="C30" s="170">
        <v>9150</v>
      </c>
      <c r="D30" s="168">
        <v>15</v>
      </c>
      <c r="E30" s="171" t="s">
        <v>1071</v>
      </c>
      <c r="F30" s="170">
        <v>9150</v>
      </c>
      <c r="G30" s="168">
        <v>15</v>
      </c>
      <c r="H30" s="171" t="s">
        <v>1217</v>
      </c>
      <c r="I30" s="170">
        <v>9910</v>
      </c>
      <c r="J30" s="168">
        <v>15</v>
      </c>
    </row>
    <row r="31" spans="1:10" ht="21">
      <c r="A31" s="168">
        <v>15.5</v>
      </c>
      <c r="B31" s="169" t="s">
        <v>999</v>
      </c>
      <c r="C31" s="170">
        <v>9330</v>
      </c>
      <c r="D31" s="168">
        <v>15.5</v>
      </c>
      <c r="E31" s="171" t="s">
        <v>1072</v>
      </c>
      <c r="F31" s="170">
        <v>9330</v>
      </c>
      <c r="G31" s="168">
        <v>15.5</v>
      </c>
      <c r="H31" s="171" t="s">
        <v>1218</v>
      </c>
      <c r="I31" s="170">
        <v>10070</v>
      </c>
      <c r="J31" s="168">
        <v>15.5</v>
      </c>
    </row>
    <row r="32" spans="1:10" ht="21">
      <c r="A32" s="168">
        <v>16</v>
      </c>
      <c r="B32" s="169" t="s">
        <v>1000</v>
      </c>
      <c r="C32" s="170">
        <v>9520</v>
      </c>
      <c r="D32" s="168">
        <v>16</v>
      </c>
      <c r="E32" s="171" t="s">
        <v>1073</v>
      </c>
      <c r="F32" s="170">
        <v>9520</v>
      </c>
      <c r="G32" s="168">
        <v>16</v>
      </c>
      <c r="H32" s="171" t="s">
        <v>1219</v>
      </c>
      <c r="I32" s="170">
        <v>10280</v>
      </c>
      <c r="J32" s="168">
        <v>16</v>
      </c>
    </row>
    <row r="33" spans="1:10" ht="21">
      <c r="A33" s="168">
        <v>16.5</v>
      </c>
      <c r="B33" s="169" t="s">
        <v>1001</v>
      </c>
      <c r="C33" s="170">
        <v>9710</v>
      </c>
      <c r="D33" s="168">
        <v>16.5</v>
      </c>
      <c r="E33" s="171" t="s">
        <v>1074</v>
      </c>
      <c r="F33" s="170">
        <v>9710</v>
      </c>
      <c r="G33" s="168">
        <v>16.5</v>
      </c>
      <c r="H33" s="171" t="s">
        <v>1220</v>
      </c>
      <c r="I33" s="170">
        <v>10540</v>
      </c>
      <c r="J33" s="168">
        <v>16.5</v>
      </c>
    </row>
    <row r="34" spans="1:10" ht="21">
      <c r="A34" s="168">
        <v>17</v>
      </c>
      <c r="B34" s="169" t="s">
        <v>1002</v>
      </c>
      <c r="C34" s="170">
        <v>9910</v>
      </c>
      <c r="D34" s="168">
        <v>17</v>
      </c>
      <c r="E34" s="171" t="s">
        <v>1075</v>
      </c>
      <c r="F34" s="170">
        <v>9910</v>
      </c>
      <c r="G34" s="168">
        <v>17</v>
      </c>
      <c r="H34" s="171" t="s">
        <v>1221</v>
      </c>
      <c r="I34" s="170">
        <v>10760</v>
      </c>
      <c r="J34" s="168">
        <v>17</v>
      </c>
    </row>
    <row r="35" spans="1:10" ht="21">
      <c r="A35" s="168">
        <v>17.5</v>
      </c>
      <c r="B35" s="169" t="s">
        <v>1003</v>
      </c>
      <c r="C35" s="170">
        <v>10070</v>
      </c>
      <c r="D35" s="168">
        <v>17.5</v>
      </c>
      <c r="E35" s="171" t="s">
        <v>1076</v>
      </c>
      <c r="F35" s="170">
        <v>10070</v>
      </c>
      <c r="G35" s="168">
        <v>17.5</v>
      </c>
      <c r="H35" s="171" t="s">
        <v>1222</v>
      </c>
      <c r="I35" s="170">
        <v>10970</v>
      </c>
      <c r="J35" s="168">
        <v>17.5</v>
      </c>
    </row>
    <row r="36" spans="1:10" ht="21">
      <c r="A36" s="168">
        <v>18</v>
      </c>
      <c r="B36" s="169" t="s">
        <v>1004</v>
      </c>
      <c r="C36" s="170">
        <v>10280</v>
      </c>
      <c r="D36" s="168">
        <v>18</v>
      </c>
      <c r="E36" s="171" t="s">
        <v>1077</v>
      </c>
      <c r="F36" s="170">
        <v>10280</v>
      </c>
      <c r="G36" s="168">
        <v>18</v>
      </c>
      <c r="H36" s="171" t="s">
        <v>1223</v>
      </c>
      <c r="I36" s="170">
        <v>11180</v>
      </c>
      <c r="J36" s="168">
        <v>18</v>
      </c>
    </row>
    <row r="37" spans="1:10" ht="21">
      <c r="A37" s="168">
        <v>18.5</v>
      </c>
      <c r="B37" s="169" t="s">
        <v>1005</v>
      </c>
      <c r="C37" s="170">
        <v>10540</v>
      </c>
      <c r="D37" s="168">
        <v>18.5</v>
      </c>
      <c r="E37" s="171" t="s">
        <v>1078</v>
      </c>
      <c r="F37" s="170">
        <v>10540</v>
      </c>
      <c r="G37" s="168">
        <v>18.5</v>
      </c>
      <c r="H37" s="171" t="s">
        <v>1224</v>
      </c>
      <c r="I37" s="170">
        <v>11400</v>
      </c>
      <c r="J37" s="168">
        <v>18.5</v>
      </c>
    </row>
    <row r="38" spans="1:10" ht="21">
      <c r="A38" s="168">
        <v>19</v>
      </c>
      <c r="B38" s="169" t="s">
        <v>1006</v>
      </c>
      <c r="C38" s="170">
        <v>10760</v>
      </c>
      <c r="D38" s="168">
        <v>19</v>
      </c>
      <c r="E38" s="171" t="s">
        <v>1079</v>
      </c>
      <c r="F38" s="170">
        <v>10760</v>
      </c>
      <c r="G38" s="168">
        <v>19</v>
      </c>
      <c r="H38" s="171" t="s">
        <v>1225</v>
      </c>
      <c r="I38" s="170">
        <v>11630</v>
      </c>
      <c r="J38" s="168">
        <v>19</v>
      </c>
    </row>
    <row r="39" spans="1:10" ht="21">
      <c r="A39" s="168">
        <v>19.5</v>
      </c>
      <c r="B39" s="169" t="s">
        <v>1007</v>
      </c>
      <c r="C39" s="170">
        <v>10970</v>
      </c>
      <c r="D39" s="168">
        <v>19.5</v>
      </c>
      <c r="E39" s="171" t="s">
        <v>1080</v>
      </c>
      <c r="F39" s="170">
        <v>10970</v>
      </c>
      <c r="G39" s="168">
        <v>19.5</v>
      </c>
      <c r="H39" s="171" t="s">
        <v>1226</v>
      </c>
      <c r="I39" s="170">
        <v>11860</v>
      </c>
      <c r="J39" s="168">
        <v>19.5</v>
      </c>
    </row>
    <row r="40" spans="1:10" ht="21">
      <c r="A40" s="168">
        <v>20</v>
      </c>
      <c r="B40" s="169" t="s">
        <v>1008</v>
      </c>
      <c r="C40" s="170">
        <v>11180</v>
      </c>
      <c r="D40" s="168">
        <v>20</v>
      </c>
      <c r="E40" s="171" t="s">
        <v>1081</v>
      </c>
      <c r="F40" s="170">
        <v>11180</v>
      </c>
      <c r="G40" s="168">
        <v>20</v>
      </c>
      <c r="H40" s="171" t="s">
        <v>1227</v>
      </c>
      <c r="I40" s="170">
        <v>12090</v>
      </c>
      <c r="J40" s="168">
        <v>20</v>
      </c>
    </row>
    <row r="41" spans="1:10" ht="21">
      <c r="A41" s="168">
        <v>20.5</v>
      </c>
      <c r="B41" s="169" t="s">
        <v>1009</v>
      </c>
      <c r="C41" s="170">
        <v>11400</v>
      </c>
      <c r="D41" s="168">
        <v>20.5</v>
      </c>
      <c r="E41" s="171" t="s">
        <v>1082</v>
      </c>
      <c r="F41" s="170">
        <v>11400</v>
      </c>
      <c r="G41" s="168">
        <v>20.5</v>
      </c>
      <c r="H41" s="171" t="s">
        <v>1228</v>
      </c>
      <c r="I41" s="170">
        <v>12330</v>
      </c>
      <c r="J41" s="168">
        <v>20.5</v>
      </c>
    </row>
    <row r="42" spans="1:10" ht="21">
      <c r="A42" s="168">
        <v>21</v>
      </c>
      <c r="B42" s="169" t="s">
        <v>1010</v>
      </c>
      <c r="C42" s="170">
        <v>11630</v>
      </c>
      <c r="D42" s="168">
        <v>21</v>
      </c>
      <c r="E42" s="171" t="s">
        <v>1083</v>
      </c>
      <c r="F42" s="170">
        <v>11630</v>
      </c>
      <c r="G42" s="168">
        <v>21</v>
      </c>
      <c r="H42" s="171" t="s">
        <v>1229</v>
      </c>
      <c r="I42" s="170">
        <v>12560</v>
      </c>
      <c r="J42" s="168">
        <v>21</v>
      </c>
    </row>
    <row r="43" spans="1:10" ht="21">
      <c r="A43" s="168">
        <v>21.5</v>
      </c>
      <c r="B43" s="169" t="s">
        <v>1011</v>
      </c>
      <c r="C43" s="170">
        <v>11860</v>
      </c>
      <c r="D43" s="168">
        <v>21.5</v>
      </c>
      <c r="E43" s="171" t="s">
        <v>1084</v>
      </c>
      <c r="F43" s="170">
        <v>11860</v>
      </c>
      <c r="G43" s="168">
        <v>21.5</v>
      </c>
      <c r="H43" s="171" t="s">
        <v>1230</v>
      </c>
      <c r="I43" s="170">
        <v>12810</v>
      </c>
      <c r="J43" s="168">
        <v>21.5</v>
      </c>
    </row>
    <row r="44" spans="1:10" ht="21">
      <c r="A44" s="168">
        <v>22</v>
      </c>
      <c r="B44" s="169" t="s">
        <v>1012</v>
      </c>
      <c r="C44" s="170">
        <v>12090</v>
      </c>
      <c r="D44" s="168">
        <v>22</v>
      </c>
      <c r="E44" s="171" t="s">
        <v>1085</v>
      </c>
      <c r="F44" s="170">
        <v>12090</v>
      </c>
      <c r="G44" s="168">
        <v>22</v>
      </c>
      <c r="H44" s="171" t="s">
        <v>1231</v>
      </c>
      <c r="I44" s="170">
        <v>13070</v>
      </c>
      <c r="J44" s="168">
        <v>22</v>
      </c>
    </row>
    <row r="45" spans="1:10" ht="21">
      <c r="A45" s="168">
        <v>22.5</v>
      </c>
      <c r="B45" s="169" t="s">
        <v>1013</v>
      </c>
      <c r="C45" s="170">
        <v>12330</v>
      </c>
      <c r="D45" s="168">
        <v>22.5</v>
      </c>
      <c r="E45" s="171" t="s">
        <v>1086</v>
      </c>
      <c r="F45" s="170">
        <v>12330</v>
      </c>
      <c r="G45" s="168">
        <v>22.5</v>
      </c>
      <c r="H45" s="171" t="s">
        <v>1232</v>
      </c>
      <c r="I45" s="170">
        <v>13310</v>
      </c>
      <c r="J45" s="168">
        <v>22.5</v>
      </c>
    </row>
    <row r="46" spans="1:10" ht="21">
      <c r="A46" s="168">
        <v>23</v>
      </c>
      <c r="B46" s="169" t="s">
        <v>1014</v>
      </c>
      <c r="C46" s="170">
        <v>12560</v>
      </c>
      <c r="D46" s="168">
        <v>23</v>
      </c>
      <c r="E46" s="171" t="s">
        <v>1087</v>
      </c>
      <c r="F46" s="170">
        <v>12560</v>
      </c>
      <c r="G46" s="168">
        <v>23</v>
      </c>
      <c r="H46" s="171" t="s">
        <v>1233</v>
      </c>
      <c r="I46" s="170">
        <v>13760</v>
      </c>
      <c r="J46" s="168">
        <v>23</v>
      </c>
    </row>
    <row r="47" spans="1:10" ht="21">
      <c r="A47" s="168">
        <v>23.5</v>
      </c>
      <c r="B47" s="169" t="s">
        <v>1015</v>
      </c>
      <c r="C47" s="170">
        <v>12810</v>
      </c>
      <c r="D47" s="168">
        <v>23.5</v>
      </c>
      <c r="E47" s="171" t="s">
        <v>1088</v>
      </c>
      <c r="F47" s="170">
        <v>12810</v>
      </c>
      <c r="G47" s="168">
        <v>23.5</v>
      </c>
      <c r="H47" s="171" t="s">
        <v>1234</v>
      </c>
      <c r="I47" s="170">
        <v>14030</v>
      </c>
      <c r="J47" s="168">
        <v>23.5</v>
      </c>
    </row>
    <row r="48" spans="1:10" ht="21">
      <c r="A48" s="168">
        <v>24</v>
      </c>
      <c r="B48" s="169" t="s">
        <v>1016</v>
      </c>
      <c r="C48" s="170">
        <v>13070</v>
      </c>
      <c r="D48" s="168">
        <v>24</v>
      </c>
      <c r="E48" s="171" t="s">
        <v>1089</v>
      </c>
      <c r="F48" s="170">
        <v>13070</v>
      </c>
      <c r="G48" s="168">
        <v>24</v>
      </c>
      <c r="H48" s="171" t="s">
        <v>1235</v>
      </c>
      <c r="I48" s="170">
        <v>14310</v>
      </c>
      <c r="J48" s="168">
        <v>24</v>
      </c>
    </row>
    <row r="49" spans="1:10" ht="21">
      <c r="A49" s="168">
        <v>24.5</v>
      </c>
      <c r="B49" s="169" t="s">
        <v>1017</v>
      </c>
      <c r="C49" s="170">
        <v>13310</v>
      </c>
      <c r="D49" s="168">
        <v>24.5</v>
      </c>
      <c r="E49" s="171" t="s">
        <v>1090</v>
      </c>
      <c r="F49" s="170">
        <v>13310</v>
      </c>
      <c r="G49" s="168">
        <v>24.5</v>
      </c>
      <c r="H49" s="171" t="s">
        <v>1236</v>
      </c>
      <c r="I49" s="170">
        <v>14570</v>
      </c>
      <c r="J49" s="168">
        <v>24.5</v>
      </c>
    </row>
    <row r="50" spans="1:10" ht="21">
      <c r="A50" s="168">
        <v>25</v>
      </c>
      <c r="B50" s="169" t="s">
        <v>1018</v>
      </c>
      <c r="C50" s="170">
        <v>13760</v>
      </c>
      <c r="D50" s="168">
        <v>25</v>
      </c>
      <c r="E50" s="171" t="s">
        <v>1091</v>
      </c>
      <c r="F50" s="170">
        <v>13760</v>
      </c>
      <c r="G50" s="168">
        <v>25</v>
      </c>
      <c r="H50" s="171" t="s">
        <v>1237</v>
      </c>
      <c r="I50" s="170">
        <v>14850</v>
      </c>
      <c r="J50" s="168">
        <v>25</v>
      </c>
    </row>
    <row r="51" spans="1:10" ht="21">
      <c r="A51" s="168">
        <v>25.5</v>
      </c>
      <c r="B51" s="169" t="s">
        <v>1019</v>
      </c>
      <c r="C51" s="170">
        <v>14030</v>
      </c>
      <c r="D51" s="168">
        <v>25.5</v>
      </c>
      <c r="E51" s="171" t="s">
        <v>1092</v>
      </c>
      <c r="F51" s="170">
        <v>14030</v>
      </c>
      <c r="G51" s="168">
        <v>25.5</v>
      </c>
      <c r="H51" s="171" t="s">
        <v>1238</v>
      </c>
      <c r="I51" s="170">
        <v>15140</v>
      </c>
      <c r="J51" s="168">
        <v>25.5</v>
      </c>
    </row>
    <row r="52" spans="1:10" ht="21">
      <c r="A52" s="168">
        <v>26</v>
      </c>
      <c r="B52" s="169" t="s">
        <v>1020</v>
      </c>
      <c r="C52" s="170">
        <v>14310</v>
      </c>
      <c r="D52" s="168">
        <v>26</v>
      </c>
      <c r="E52" s="171" t="s">
        <v>1093</v>
      </c>
      <c r="F52" s="170">
        <v>14310</v>
      </c>
      <c r="G52" s="168">
        <v>26</v>
      </c>
      <c r="H52" s="171" t="s">
        <v>1239</v>
      </c>
      <c r="I52" s="170">
        <v>15440</v>
      </c>
      <c r="J52" s="168">
        <v>26</v>
      </c>
    </row>
    <row r="53" spans="1:10" ht="21">
      <c r="A53" s="168">
        <v>26.5</v>
      </c>
      <c r="B53" s="169" t="s">
        <v>1021</v>
      </c>
      <c r="C53" s="170">
        <v>14570</v>
      </c>
      <c r="D53" s="168">
        <v>26.5</v>
      </c>
      <c r="E53" s="171" t="s">
        <v>1094</v>
      </c>
      <c r="F53" s="170">
        <v>14570</v>
      </c>
      <c r="G53" s="168">
        <v>26.5</v>
      </c>
      <c r="H53" s="171" t="s">
        <v>1240</v>
      </c>
      <c r="I53" s="170">
        <v>15720</v>
      </c>
      <c r="J53" s="168">
        <v>26.5</v>
      </c>
    </row>
    <row r="54" spans="1:10" ht="21">
      <c r="A54" s="168">
        <v>27</v>
      </c>
      <c r="B54" s="169" t="s">
        <v>1022</v>
      </c>
      <c r="C54" s="170">
        <v>14850</v>
      </c>
      <c r="D54" s="168">
        <v>27</v>
      </c>
      <c r="E54" s="171" t="s">
        <v>1095</v>
      </c>
      <c r="F54" s="170">
        <v>14850</v>
      </c>
      <c r="G54" s="168">
        <v>27</v>
      </c>
      <c r="H54" s="171" t="s">
        <v>1241</v>
      </c>
      <c r="I54" s="170">
        <v>16030</v>
      </c>
      <c r="J54" s="168">
        <v>27</v>
      </c>
    </row>
    <row r="55" spans="1:10" ht="21">
      <c r="A55" s="168">
        <v>27.5</v>
      </c>
      <c r="B55" s="169" t="s">
        <v>1023</v>
      </c>
      <c r="C55" s="170">
        <v>15140</v>
      </c>
      <c r="D55" s="168">
        <v>27.5</v>
      </c>
      <c r="E55" s="171" t="s">
        <v>1096</v>
      </c>
      <c r="F55" s="170">
        <v>15140</v>
      </c>
      <c r="G55" s="168">
        <v>27.5</v>
      </c>
      <c r="H55" s="171" t="s">
        <v>1242</v>
      </c>
      <c r="I55" s="170">
        <v>16340</v>
      </c>
      <c r="J55" s="168">
        <v>27.5</v>
      </c>
    </row>
    <row r="56" spans="1:10" ht="21">
      <c r="A56" s="168">
        <v>28</v>
      </c>
      <c r="B56" s="169" t="s">
        <v>1024</v>
      </c>
      <c r="C56" s="170">
        <v>15440</v>
      </c>
      <c r="D56" s="168">
        <v>28</v>
      </c>
      <c r="E56" s="171" t="s">
        <v>1097</v>
      </c>
      <c r="F56" s="170">
        <v>15440</v>
      </c>
      <c r="G56" s="168">
        <v>28</v>
      </c>
      <c r="H56" s="171" t="s">
        <v>1243</v>
      </c>
      <c r="I56" s="170">
        <v>16650</v>
      </c>
      <c r="J56" s="168">
        <v>28</v>
      </c>
    </row>
    <row r="57" spans="1:10" ht="21">
      <c r="A57" s="168">
        <v>28.5</v>
      </c>
      <c r="B57" s="169" t="s">
        <v>1025</v>
      </c>
      <c r="C57" s="170">
        <v>15720</v>
      </c>
      <c r="D57" s="168">
        <v>28.5</v>
      </c>
      <c r="E57" s="171" t="s">
        <v>1098</v>
      </c>
      <c r="F57" s="170">
        <v>15720</v>
      </c>
      <c r="G57" s="168">
        <v>28.5</v>
      </c>
      <c r="H57" s="171" t="s">
        <v>1244</v>
      </c>
      <c r="I57" s="170">
        <v>16960</v>
      </c>
      <c r="J57" s="168">
        <v>28.5</v>
      </c>
    </row>
    <row r="58" spans="1:10" ht="21">
      <c r="A58" s="168">
        <v>29</v>
      </c>
      <c r="B58" s="169" t="s">
        <v>1026</v>
      </c>
      <c r="C58" s="170">
        <v>16030</v>
      </c>
      <c r="D58" s="168">
        <v>29</v>
      </c>
      <c r="E58" s="171" t="s">
        <v>1099</v>
      </c>
      <c r="F58" s="170">
        <v>16030</v>
      </c>
      <c r="G58" s="168">
        <v>29</v>
      </c>
      <c r="H58" s="171" t="s">
        <v>1245</v>
      </c>
      <c r="I58" s="170">
        <v>17270</v>
      </c>
      <c r="J58" s="168">
        <v>29</v>
      </c>
    </row>
    <row r="59" spans="1:10" ht="21">
      <c r="A59" s="168">
        <v>29.5</v>
      </c>
      <c r="B59" s="169" t="s">
        <v>1027</v>
      </c>
      <c r="C59" s="170">
        <v>16340</v>
      </c>
      <c r="D59" s="168">
        <v>29.5</v>
      </c>
      <c r="E59" s="171" t="s">
        <v>1100</v>
      </c>
      <c r="F59" s="170">
        <v>16340</v>
      </c>
      <c r="G59" s="168">
        <v>29.5</v>
      </c>
      <c r="H59" s="171" t="s">
        <v>1246</v>
      </c>
      <c r="I59" s="170">
        <v>17570</v>
      </c>
      <c r="J59" s="168">
        <v>29.5</v>
      </c>
    </row>
    <row r="60" spans="1:10" ht="21">
      <c r="A60" s="168">
        <v>30</v>
      </c>
      <c r="B60" s="169" t="s">
        <v>1028</v>
      </c>
      <c r="C60" s="170">
        <v>16650</v>
      </c>
      <c r="D60" s="168">
        <v>30</v>
      </c>
      <c r="E60" s="171" t="s">
        <v>1101</v>
      </c>
      <c r="F60" s="170">
        <v>16650</v>
      </c>
      <c r="G60" s="168">
        <v>30</v>
      </c>
      <c r="H60" s="171" t="s">
        <v>1247</v>
      </c>
      <c r="I60" s="170">
        <v>17880</v>
      </c>
      <c r="J60" s="168">
        <v>30</v>
      </c>
    </row>
    <row r="61" spans="1:10" ht="21">
      <c r="A61" s="168">
        <v>30.5</v>
      </c>
      <c r="B61" s="169" t="s">
        <v>1029</v>
      </c>
      <c r="C61" s="170">
        <v>16960</v>
      </c>
      <c r="D61" s="168">
        <v>30.5</v>
      </c>
      <c r="E61" s="171" t="s">
        <v>1102</v>
      </c>
      <c r="F61" s="170">
        <v>16960</v>
      </c>
      <c r="G61" s="168">
        <v>30.5</v>
      </c>
      <c r="H61" s="171" t="s">
        <v>1248</v>
      </c>
      <c r="I61" s="170">
        <v>18190</v>
      </c>
      <c r="J61" s="168">
        <v>30.5</v>
      </c>
    </row>
    <row r="62" spans="1:10" ht="21">
      <c r="A62" s="168">
        <v>31</v>
      </c>
      <c r="B62" s="169" t="s">
        <v>1030</v>
      </c>
      <c r="C62" s="170">
        <v>17270</v>
      </c>
      <c r="D62" s="168">
        <v>31</v>
      </c>
      <c r="E62" s="171" t="s">
        <v>1103</v>
      </c>
      <c r="F62" s="170">
        <v>17270</v>
      </c>
      <c r="G62" s="168">
        <v>31</v>
      </c>
      <c r="H62" s="171" t="s">
        <v>1249</v>
      </c>
      <c r="I62" s="170">
        <v>18480</v>
      </c>
      <c r="J62" s="168">
        <v>31</v>
      </c>
    </row>
    <row r="63" spans="1:10" ht="21">
      <c r="A63" s="168">
        <v>31.5</v>
      </c>
      <c r="B63" s="169" t="s">
        <v>1031</v>
      </c>
      <c r="C63" s="170">
        <v>17570</v>
      </c>
      <c r="D63" s="168">
        <v>31.5</v>
      </c>
      <c r="E63" s="171" t="s">
        <v>1104</v>
      </c>
      <c r="F63" s="170">
        <v>17570</v>
      </c>
      <c r="G63" s="168">
        <v>31.5</v>
      </c>
      <c r="H63" s="171" t="s">
        <v>1250</v>
      </c>
      <c r="I63" s="170">
        <v>18790</v>
      </c>
      <c r="J63" s="168">
        <v>31.5</v>
      </c>
    </row>
    <row r="64" spans="1:10" ht="21">
      <c r="A64" s="168">
        <v>32</v>
      </c>
      <c r="B64" s="169" t="s">
        <v>1032</v>
      </c>
      <c r="C64" s="170">
        <v>17880</v>
      </c>
      <c r="D64" s="168">
        <v>32</v>
      </c>
      <c r="E64" s="171" t="s">
        <v>1105</v>
      </c>
      <c r="F64" s="170">
        <v>17880</v>
      </c>
      <c r="G64" s="168">
        <v>32</v>
      </c>
      <c r="H64" s="171" t="s">
        <v>1251</v>
      </c>
      <c r="I64" s="170">
        <v>19100</v>
      </c>
      <c r="J64" s="168">
        <v>32</v>
      </c>
    </row>
    <row r="65" spans="1:10" ht="21">
      <c r="A65" s="168">
        <v>32.5</v>
      </c>
      <c r="B65" s="169" t="s">
        <v>1033</v>
      </c>
      <c r="C65" s="170">
        <v>18190</v>
      </c>
      <c r="D65" s="168">
        <v>32.5</v>
      </c>
      <c r="E65" s="171" t="s">
        <v>1106</v>
      </c>
      <c r="F65" s="170">
        <v>18190</v>
      </c>
      <c r="G65" s="168">
        <v>32.5</v>
      </c>
      <c r="H65" s="171" t="s">
        <v>1252</v>
      </c>
      <c r="I65" s="170">
        <v>19410</v>
      </c>
      <c r="J65" s="168">
        <v>32.5</v>
      </c>
    </row>
    <row r="66" spans="1:10" ht="21">
      <c r="A66" s="168">
        <v>33</v>
      </c>
      <c r="B66" s="169" t="s">
        <v>1034</v>
      </c>
      <c r="C66" s="170">
        <v>18480</v>
      </c>
      <c r="D66" s="168">
        <v>33</v>
      </c>
      <c r="E66" s="171" t="s">
        <v>1107</v>
      </c>
      <c r="F66" s="170">
        <v>18480</v>
      </c>
      <c r="G66" s="168">
        <v>33</v>
      </c>
      <c r="H66" s="171" t="s">
        <v>1253</v>
      </c>
      <c r="I66" s="170">
        <v>19720</v>
      </c>
      <c r="J66" s="168">
        <v>33</v>
      </c>
    </row>
    <row r="67" spans="1:10" ht="21">
      <c r="A67" s="168">
        <v>33.5</v>
      </c>
      <c r="B67" s="169" t="s">
        <v>1035</v>
      </c>
      <c r="C67" s="170">
        <v>18790</v>
      </c>
      <c r="D67" s="168">
        <v>33.5</v>
      </c>
      <c r="E67" s="171" t="s">
        <v>1108</v>
      </c>
      <c r="F67" s="170">
        <v>18790</v>
      </c>
      <c r="G67" s="168">
        <v>33.5</v>
      </c>
      <c r="H67" s="171" t="s">
        <v>1254</v>
      </c>
      <c r="I67" s="170">
        <v>20040</v>
      </c>
      <c r="J67" s="168">
        <v>33.5</v>
      </c>
    </row>
    <row r="68" spans="1:10" ht="21">
      <c r="A68" s="168">
        <v>34</v>
      </c>
      <c r="B68" s="169" t="s">
        <v>1036</v>
      </c>
      <c r="C68" s="170">
        <v>19100</v>
      </c>
      <c r="D68" s="168">
        <v>34</v>
      </c>
      <c r="E68" s="171" t="s">
        <v>1109</v>
      </c>
      <c r="F68" s="170">
        <v>19100</v>
      </c>
      <c r="G68" s="168">
        <v>34</v>
      </c>
      <c r="H68" s="171" t="s">
        <v>1255</v>
      </c>
      <c r="I68" s="170">
        <v>20360</v>
      </c>
      <c r="J68" s="168">
        <v>34</v>
      </c>
    </row>
    <row r="69" spans="1:10" ht="21">
      <c r="A69" s="168">
        <v>34.5</v>
      </c>
      <c r="B69" s="169" t="s">
        <v>1037</v>
      </c>
      <c r="C69" s="170">
        <v>19410</v>
      </c>
      <c r="D69" s="168">
        <v>34.5</v>
      </c>
      <c r="E69" s="171" t="s">
        <v>1110</v>
      </c>
      <c r="F69" s="170">
        <v>19410</v>
      </c>
      <c r="G69" s="168">
        <v>34.5</v>
      </c>
      <c r="H69" s="171" t="s">
        <v>1256</v>
      </c>
      <c r="I69" s="170">
        <v>20680</v>
      </c>
      <c r="J69" s="168">
        <v>34.5</v>
      </c>
    </row>
    <row r="70" spans="1:10" ht="21">
      <c r="A70" s="168">
        <v>35</v>
      </c>
      <c r="B70" s="169" t="s">
        <v>1038</v>
      </c>
      <c r="C70" s="170">
        <v>19720</v>
      </c>
      <c r="D70" s="168">
        <v>35</v>
      </c>
      <c r="E70" s="171" t="s">
        <v>1111</v>
      </c>
      <c r="F70" s="170">
        <v>19720</v>
      </c>
      <c r="G70" s="168">
        <v>35</v>
      </c>
      <c r="H70" s="171" t="s">
        <v>1257</v>
      </c>
      <c r="I70" s="170">
        <v>21140</v>
      </c>
      <c r="J70" s="168">
        <v>35</v>
      </c>
    </row>
    <row r="71" spans="1:10" ht="21">
      <c r="A71" s="168">
        <v>35.5</v>
      </c>
      <c r="B71" s="169" t="s">
        <v>1039</v>
      </c>
      <c r="C71" s="170">
        <v>20040</v>
      </c>
      <c r="D71" s="168">
        <v>35.5</v>
      </c>
      <c r="E71" s="171" t="s">
        <v>1112</v>
      </c>
      <c r="F71" s="170">
        <v>20040</v>
      </c>
      <c r="G71" s="168">
        <v>35.5</v>
      </c>
      <c r="H71" s="171" t="s">
        <v>1258</v>
      </c>
      <c r="I71" s="170">
        <v>21500</v>
      </c>
      <c r="J71" s="168">
        <v>35.5</v>
      </c>
    </row>
    <row r="72" spans="1:10" ht="21">
      <c r="A72" s="168">
        <v>36</v>
      </c>
      <c r="B72" s="169" t="s">
        <v>1040</v>
      </c>
      <c r="C72" s="170">
        <v>20360</v>
      </c>
      <c r="D72" s="168">
        <v>36</v>
      </c>
      <c r="E72" s="171" t="s">
        <v>1113</v>
      </c>
      <c r="F72" s="170">
        <v>20360</v>
      </c>
      <c r="G72" s="168">
        <v>36</v>
      </c>
      <c r="H72" s="171" t="s">
        <v>1259</v>
      </c>
      <c r="I72" s="170">
        <v>21880</v>
      </c>
      <c r="J72" s="168">
        <v>36</v>
      </c>
    </row>
    <row r="73" spans="1:10" ht="21">
      <c r="A73" s="168">
        <v>36.5</v>
      </c>
      <c r="B73" s="169" t="s">
        <v>1041</v>
      </c>
      <c r="C73" s="170">
        <v>20680</v>
      </c>
      <c r="D73" s="168">
        <v>36.5</v>
      </c>
      <c r="E73" s="171" t="s">
        <v>1114</v>
      </c>
      <c r="F73" s="170">
        <v>20680</v>
      </c>
      <c r="G73" s="168">
        <v>36.5</v>
      </c>
      <c r="H73" s="171" t="s">
        <v>1260</v>
      </c>
      <c r="I73" s="170">
        <v>22230</v>
      </c>
      <c r="J73" s="168">
        <v>36.5</v>
      </c>
    </row>
    <row r="74" spans="1:10" ht="21">
      <c r="A74" s="168">
        <v>37</v>
      </c>
      <c r="B74" s="169" t="s">
        <v>1042</v>
      </c>
      <c r="C74" s="170">
        <v>21010</v>
      </c>
      <c r="D74" s="168">
        <v>37</v>
      </c>
      <c r="E74" s="171" t="s">
        <v>1115</v>
      </c>
      <c r="F74" s="170">
        <v>21140</v>
      </c>
      <c r="G74" s="168">
        <v>37</v>
      </c>
      <c r="H74" s="171" t="s">
        <v>1261</v>
      </c>
      <c r="I74" s="170">
        <v>22600</v>
      </c>
      <c r="J74" s="168">
        <v>37</v>
      </c>
    </row>
    <row r="75" spans="1:10" ht="21">
      <c r="E75" s="171" t="s">
        <v>1116</v>
      </c>
      <c r="F75" s="170">
        <v>21500</v>
      </c>
      <c r="G75" s="168">
        <v>37.5</v>
      </c>
      <c r="H75" s="171" t="s">
        <v>1262</v>
      </c>
      <c r="I75" s="170">
        <v>22980</v>
      </c>
      <c r="J75" s="168">
        <v>37.5</v>
      </c>
    </row>
    <row r="76" spans="1:10" ht="21">
      <c r="E76" s="171" t="s">
        <v>1117</v>
      </c>
      <c r="F76" s="170">
        <v>21880</v>
      </c>
      <c r="G76" s="168">
        <v>38</v>
      </c>
      <c r="H76" s="171" t="s">
        <v>1263</v>
      </c>
      <c r="I76" s="170">
        <v>23340</v>
      </c>
      <c r="J76" s="168">
        <v>38</v>
      </c>
    </row>
    <row r="77" spans="1:10" ht="21">
      <c r="E77" s="171" t="s">
        <v>1118</v>
      </c>
      <c r="F77" s="170">
        <v>22230</v>
      </c>
      <c r="G77" s="168">
        <v>38.5</v>
      </c>
      <c r="H77" s="171" t="s">
        <v>1264</v>
      </c>
      <c r="I77" s="170">
        <v>23710</v>
      </c>
      <c r="J77" s="168">
        <v>38.5</v>
      </c>
    </row>
    <row r="78" spans="1:10" ht="21">
      <c r="E78" s="171" t="s">
        <v>1119</v>
      </c>
      <c r="F78" s="170">
        <v>22600</v>
      </c>
      <c r="G78" s="168">
        <v>39</v>
      </c>
      <c r="H78" s="171" t="s">
        <v>1265</v>
      </c>
      <c r="I78" s="170">
        <v>24080</v>
      </c>
      <c r="J78" s="168">
        <v>39</v>
      </c>
    </row>
    <row r="79" spans="1:10" ht="21">
      <c r="E79" s="171" t="s">
        <v>1120</v>
      </c>
      <c r="F79" s="170">
        <v>22980</v>
      </c>
      <c r="G79" s="168">
        <v>39.5</v>
      </c>
      <c r="H79" s="171" t="s">
        <v>1266</v>
      </c>
      <c r="I79" s="170">
        <v>24450</v>
      </c>
      <c r="J79" s="168">
        <v>39.5</v>
      </c>
    </row>
    <row r="80" spans="1:10" ht="21">
      <c r="E80" s="171" t="s">
        <v>1121</v>
      </c>
      <c r="F80" s="170">
        <v>23340</v>
      </c>
      <c r="G80" s="168">
        <v>40</v>
      </c>
      <c r="H80" s="171" t="s">
        <v>1267</v>
      </c>
      <c r="I80" s="170">
        <v>24850</v>
      </c>
      <c r="J80" s="168">
        <v>40</v>
      </c>
    </row>
    <row r="81" spans="5:10" ht="21">
      <c r="E81" s="171" t="s">
        <v>1122</v>
      </c>
      <c r="F81" s="170">
        <v>23710</v>
      </c>
      <c r="G81" s="168">
        <v>40.5</v>
      </c>
      <c r="H81" s="171" t="s">
        <v>1268</v>
      </c>
      <c r="I81" s="170">
        <v>25250</v>
      </c>
      <c r="J81" s="168">
        <v>40.5</v>
      </c>
    </row>
    <row r="82" spans="5:10" ht="21">
      <c r="E82" s="171" t="s">
        <v>1123</v>
      </c>
      <c r="F82" s="170">
        <v>24080</v>
      </c>
      <c r="G82" s="168">
        <v>41</v>
      </c>
      <c r="H82" s="171" t="s">
        <v>1269</v>
      </c>
      <c r="I82" s="170">
        <v>25670</v>
      </c>
      <c r="J82" s="168">
        <v>41</v>
      </c>
    </row>
    <row r="83" spans="5:10" ht="21">
      <c r="E83" s="171" t="s">
        <v>1124</v>
      </c>
      <c r="F83" s="170">
        <v>24450</v>
      </c>
      <c r="G83" s="168">
        <v>41.5</v>
      </c>
      <c r="H83" s="171" t="s">
        <v>1270</v>
      </c>
      <c r="I83" s="170">
        <v>25970</v>
      </c>
      <c r="J83" s="168">
        <v>41.5</v>
      </c>
    </row>
    <row r="84" spans="5:10" ht="21">
      <c r="E84" s="171" t="s">
        <v>1125</v>
      </c>
      <c r="F84" s="170">
        <v>24850</v>
      </c>
      <c r="G84" s="168">
        <v>42</v>
      </c>
      <c r="H84" s="171" t="s">
        <v>1271</v>
      </c>
      <c r="I84" s="170">
        <v>26460</v>
      </c>
      <c r="J84" s="168">
        <v>42</v>
      </c>
    </row>
    <row r="85" spans="5:10" ht="21">
      <c r="E85" s="171" t="s">
        <v>1126</v>
      </c>
      <c r="F85" s="170">
        <v>25250</v>
      </c>
      <c r="G85" s="168">
        <v>42.5</v>
      </c>
      <c r="H85" s="171" t="s">
        <v>1272</v>
      </c>
      <c r="I85" s="170">
        <v>26980</v>
      </c>
      <c r="J85" s="168">
        <v>42.5</v>
      </c>
    </row>
    <row r="86" spans="5:10" ht="21">
      <c r="E86" s="171" t="s">
        <v>1127</v>
      </c>
      <c r="F86" s="170">
        <v>25670</v>
      </c>
      <c r="G86" s="168">
        <v>43</v>
      </c>
      <c r="H86" s="171" t="s">
        <v>1273</v>
      </c>
      <c r="I86" s="170">
        <v>27480</v>
      </c>
      <c r="J86" s="168">
        <v>43</v>
      </c>
    </row>
    <row r="87" spans="5:10" ht="21">
      <c r="E87" s="171" t="s">
        <v>1128</v>
      </c>
      <c r="F87" s="170">
        <v>25970</v>
      </c>
      <c r="G87" s="168">
        <v>43.5</v>
      </c>
      <c r="H87" s="171" t="s">
        <v>1274</v>
      </c>
      <c r="I87" s="170">
        <v>28030</v>
      </c>
      <c r="J87" s="168">
        <v>43.5</v>
      </c>
    </row>
    <row r="88" spans="5:10" ht="21">
      <c r="E88" s="171" t="s">
        <v>1129</v>
      </c>
      <c r="F88" s="170">
        <v>26460</v>
      </c>
      <c r="G88" s="168">
        <v>44</v>
      </c>
      <c r="H88" s="171" t="s">
        <v>1275</v>
      </c>
      <c r="I88" s="170">
        <v>28560</v>
      </c>
      <c r="J88" s="168">
        <v>44</v>
      </c>
    </row>
    <row r="89" spans="5:10" ht="21">
      <c r="E89" s="171" t="s">
        <v>1130</v>
      </c>
      <c r="F89" s="170">
        <v>26980</v>
      </c>
      <c r="G89" s="168">
        <v>44.5</v>
      </c>
      <c r="H89" s="171" t="s">
        <v>1276</v>
      </c>
      <c r="I89" s="170">
        <v>29110</v>
      </c>
      <c r="J89" s="168">
        <v>44.5</v>
      </c>
    </row>
    <row r="90" spans="5:10" ht="21">
      <c r="E90" s="171" t="s">
        <v>1131</v>
      </c>
      <c r="F90" s="170">
        <v>27480</v>
      </c>
      <c r="G90" s="168">
        <v>45</v>
      </c>
      <c r="H90" s="171" t="s">
        <v>1277</v>
      </c>
      <c r="I90" s="170">
        <v>29680</v>
      </c>
      <c r="J90" s="168">
        <v>45</v>
      </c>
    </row>
    <row r="91" spans="5:10" ht="21">
      <c r="E91" s="171" t="s">
        <v>1132</v>
      </c>
      <c r="F91" s="170">
        <v>28030</v>
      </c>
      <c r="G91" s="168">
        <v>45.5</v>
      </c>
      <c r="H91" s="171" t="s">
        <v>1278</v>
      </c>
      <c r="I91" s="170">
        <v>30220</v>
      </c>
      <c r="J91" s="168">
        <v>45.5</v>
      </c>
    </row>
    <row r="92" spans="5:10" ht="21">
      <c r="E92" s="171" t="s">
        <v>1133</v>
      </c>
      <c r="F92" s="170">
        <v>28560</v>
      </c>
      <c r="G92" s="168">
        <v>46</v>
      </c>
      <c r="H92" s="171" t="s">
        <v>1279</v>
      </c>
      <c r="I92" s="170">
        <v>30790</v>
      </c>
      <c r="J92" s="168">
        <v>46</v>
      </c>
    </row>
    <row r="93" spans="5:10" ht="21">
      <c r="E93" s="171" t="s">
        <v>1134</v>
      </c>
      <c r="F93" s="170">
        <v>29110</v>
      </c>
      <c r="G93" s="168">
        <v>46.5</v>
      </c>
      <c r="H93" s="171" t="s">
        <v>1280</v>
      </c>
      <c r="I93" s="170">
        <v>31340</v>
      </c>
      <c r="J93" s="168">
        <v>46.5</v>
      </c>
    </row>
    <row r="94" spans="5:10" ht="21">
      <c r="E94" s="171" t="s">
        <v>1135</v>
      </c>
      <c r="F94" s="170">
        <v>29680</v>
      </c>
      <c r="G94" s="168">
        <v>47</v>
      </c>
      <c r="H94" s="171" t="s">
        <v>1281</v>
      </c>
      <c r="I94" s="170">
        <v>31880</v>
      </c>
      <c r="J94" s="168">
        <v>47</v>
      </c>
    </row>
    <row r="95" spans="5:10" ht="21">
      <c r="E95" s="171" t="s">
        <v>1136</v>
      </c>
      <c r="F95" s="170">
        <v>30220</v>
      </c>
      <c r="G95" s="168">
        <v>47.5</v>
      </c>
      <c r="H95" s="171" t="s">
        <v>1282</v>
      </c>
      <c r="I95" s="170">
        <v>32450</v>
      </c>
      <c r="J95" s="168">
        <v>47.5</v>
      </c>
    </row>
    <row r="96" spans="5:10" ht="21">
      <c r="E96" s="171" t="s">
        <v>1137</v>
      </c>
      <c r="F96" s="170">
        <v>30790</v>
      </c>
      <c r="G96" s="168">
        <v>48</v>
      </c>
      <c r="H96" s="171" t="s">
        <v>1283</v>
      </c>
      <c r="I96" s="170">
        <v>33000</v>
      </c>
      <c r="J96" s="168">
        <v>48</v>
      </c>
    </row>
    <row r="97" spans="5:10" ht="21">
      <c r="E97" s="171" t="s">
        <v>1138</v>
      </c>
      <c r="F97" s="170">
        <v>31340</v>
      </c>
      <c r="G97" s="168">
        <v>48.5</v>
      </c>
      <c r="H97" s="171" t="s">
        <v>1284</v>
      </c>
      <c r="I97" s="170">
        <v>33560</v>
      </c>
      <c r="J97" s="168">
        <v>48.5</v>
      </c>
    </row>
    <row r="98" spans="5:10" ht="21">
      <c r="E98" s="171" t="s">
        <v>1139</v>
      </c>
      <c r="F98" s="170">
        <v>31880</v>
      </c>
      <c r="G98" s="168">
        <v>49</v>
      </c>
      <c r="H98" s="171" t="s">
        <v>1285</v>
      </c>
      <c r="I98" s="170">
        <v>34110</v>
      </c>
      <c r="J98" s="168">
        <v>49</v>
      </c>
    </row>
    <row r="99" spans="5:10" ht="21">
      <c r="E99" s="171" t="s">
        <v>1140</v>
      </c>
      <c r="F99" s="170">
        <v>32450</v>
      </c>
      <c r="G99" s="168">
        <v>49.5</v>
      </c>
      <c r="H99" s="171" t="s">
        <v>1286</v>
      </c>
      <c r="I99" s="170">
        <v>34680</v>
      </c>
      <c r="J99" s="168">
        <v>49.5</v>
      </c>
    </row>
    <row r="100" spans="5:10" ht="21">
      <c r="E100" s="171" t="s">
        <v>1141</v>
      </c>
      <c r="F100" s="170">
        <v>33000</v>
      </c>
      <c r="G100" s="168">
        <v>50</v>
      </c>
      <c r="H100" s="171" t="s">
        <v>1287</v>
      </c>
      <c r="I100" s="170">
        <v>35220</v>
      </c>
      <c r="J100" s="168">
        <v>50</v>
      </c>
    </row>
    <row r="101" spans="5:10" ht="21">
      <c r="E101" s="171" t="s">
        <v>1142</v>
      </c>
      <c r="F101" s="170">
        <v>33560</v>
      </c>
      <c r="G101" s="168">
        <v>50.5</v>
      </c>
      <c r="H101" s="171" t="s">
        <v>1288</v>
      </c>
      <c r="I101" s="170">
        <v>35760</v>
      </c>
      <c r="J101" s="168">
        <v>50.5</v>
      </c>
    </row>
    <row r="102" spans="5:10" ht="21">
      <c r="E102" s="171" t="s">
        <v>1143</v>
      </c>
      <c r="F102" s="170">
        <v>34110</v>
      </c>
      <c r="G102" s="168">
        <v>51</v>
      </c>
      <c r="H102" s="171" t="s">
        <v>1289</v>
      </c>
      <c r="I102" s="170">
        <v>36450</v>
      </c>
      <c r="J102" s="168">
        <v>51</v>
      </c>
    </row>
    <row r="103" spans="5:10" ht="21">
      <c r="E103" s="171"/>
      <c r="F103" s="170"/>
      <c r="G103" s="168"/>
      <c r="H103" s="171" t="s">
        <v>1290</v>
      </c>
      <c r="I103" s="170">
        <v>37130</v>
      </c>
      <c r="J103" s="168">
        <v>51.5</v>
      </c>
    </row>
    <row r="104" spans="5:10" ht="21">
      <c r="H104" s="171" t="s">
        <v>1291</v>
      </c>
      <c r="I104" s="170">
        <v>37830</v>
      </c>
      <c r="J104" s="168">
        <v>52</v>
      </c>
    </row>
    <row r="105" spans="5:10" ht="21">
      <c r="H105" s="171" t="s">
        <v>1292</v>
      </c>
      <c r="I105" s="170">
        <v>38440</v>
      </c>
      <c r="J105" s="168">
        <v>52.5</v>
      </c>
    </row>
    <row r="106" spans="5:10" ht="21">
      <c r="H106" s="171" t="s">
        <v>1293</v>
      </c>
      <c r="I106" s="170">
        <v>39050</v>
      </c>
      <c r="J106" s="168">
        <v>53</v>
      </c>
    </row>
    <row r="107" spans="5:10" ht="21">
      <c r="H107" s="171" t="s">
        <v>1294</v>
      </c>
      <c r="I107" s="170">
        <v>39680</v>
      </c>
      <c r="J107" s="168">
        <v>53.5</v>
      </c>
    </row>
    <row r="108" spans="5:10" ht="21">
      <c r="H108" s="171" t="s">
        <v>1295</v>
      </c>
      <c r="I108" s="170">
        <v>40310</v>
      </c>
      <c r="J108" s="168">
        <v>54</v>
      </c>
    </row>
    <row r="109" spans="5:10" ht="21">
      <c r="H109" s="171" t="s">
        <v>1296</v>
      </c>
      <c r="I109" s="170">
        <v>40960</v>
      </c>
      <c r="J109" s="168">
        <v>54.5</v>
      </c>
    </row>
    <row r="110" spans="5:10" ht="21">
      <c r="H110" s="171" t="s">
        <v>1297</v>
      </c>
      <c r="I110" s="170">
        <v>41610</v>
      </c>
      <c r="J110" s="168">
        <v>55</v>
      </c>
    </row>
    <row r="111" spans="5:10" ht="21">
      <c r="H111" s="171"/>
      <c r="I111" s="170"/>
      <c r="J111" s="168"/>
    </row>
  </sheetData>
  <sheetProtection algorithmName="SHA-512" hashValue="erimovdUNgKAOpJdL9mv5/6HkCZWkJxoxndrqWo9Leuzrq4kuXBTR3Ew1HCImBs8+tm5KFOnP+Sk4U52yMKqhw==" saltValue="SFZm3FfYOPjmPnpDXfihdg==" spinCount="100000" sheet="1"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66"/>
  <sheetViews>
    <sheetView topLeftCell="I1" zoomScale="150" workbookViewId="0">
      <selection activeCell="I17" sqref="I17"/>
    </sheetView>
  </sheetViews>
  <sheetFormatPr defaultRowHeight="12.75"/>
  <cols>
    <col min="1" max="1" width="3.77734375" style="74" customWidth="1"/>
    <col min="2" max="2" width="6.44140625" style="74" bestFit="1" customWidth="1"/>
    <col min="3" max="3" width="5.6640625" style="69" customWidth="1"/>
    <col min="4" max="4" width="3.44140625" style="69" bestFit="1" customWidth="1"/>
    <col min="5" max="5" width="6.44140625" style="74" bestFit="1" customWidth="1"/>
    <col min="6" max="6" width="5.6640625" style="69" customWidth="1"/>
    <col min="7" max="7" width="3.44140625" style="69" bestFit="1" customWidth="1"/>
    <col min="8" max="8" width="6.44140625" style="74" bestFit="1" customWidth="1"/>
    <col min="9" max="9" width="5.6640625" style="69" customWidth="1"/>
    <col min="10" max="10" width="3.44140625" style="69" bestFit="1" customWidth="1"/>
    <col min="11" max="11" width="6.44140625" style="74" bestFit="1" customWidth="1"/>
    <col min="12" max="12" width="5.6640625" style="69" customWidth="1"/>
    <col min="13" max="13" width="3.44140625" style="69" bestFit="1" customWidth="1"/>
    <col min="14" max="14" width="6.44140625" style="74" bestFit="1" customWidth="1"/>
    <col min="15" max="15" width="5.6640625" style="69" customWidth="1"/>
    <col min="16" max="16" width="3.44140625" style="69" bestFit="1" customWidth="1"/>
    <col min="17" max="17" width="6.44140625" style="74" bestFit="1" customWidth="1"/>
    <col min="18" max="18" width="5.6640625" style="69" customWidth="1"/>
    <col min="19" max="19" width="3.44140625" style="69" bestFit="1" customWidth="1"/>
    <col min="20" max="20" width="6.44140625" style="74" bestFit="1" customWidth="1"/>
    <col min="21" max="21" width="5.6640625" style="69" customWidth="1"/>
    <col min="22" max="22" width="3.44140625" style="69" bestFit="1" customWidth="1"/>
    <col min="23" max="23" width="6.44140625" style="74" bestFit="1" customWidth="1"/>
    <col min="24" max="24" width="5.6640625" style="69" customWidth="1"/>
    <col min="25" max="25" width="3.44140625" style="69" bestFit="1" customWidth="1"/>
    <col min="26" max="26" width="6.44140625" style="74" bestFit="1" customWidth="1"/>
    <col min="27" max="27" width="5.6640625" style="69" customWidth="1"/>
    <col min="28" max="28" width="3.44140625" style="69" bestFit="1" customWidth="1"/>
    <col min="29" max="29" width="6.44140625" style="74" bestFit="1" customWidth="1"/>
    <col min="30" max="30" width="5.6640625" style="69" customWidth="1"/>
    <col min="31" max="31" width="3.44140625" style="69" bestFit="1" customWidth="1"/>
    <col min="32" max="32" width="6.77734375" style="74" bestFit="1" customWidth="1"/>
    <col min="33" max="33" width="5.6640625" style="69" customWidth="1"/>
    <col min="34" max="34" width="3.44140625" style="69" bestFit="1" customWidth="1"/>
    <col min="35" max="35" width="7.44140625" style="74" bestFit="1" customWidth="1"/>
    <col min="36" max="36" width="5.6640625" style="69" customWidth="1"/>
    <col min="37" max="37" width="3.44140625" style="69" bestFit="1" customWidth="1"/>
    <col min="38" max="38" width="6.44140625" style="74" bestFit="1" customWidth="1"/>
    <col min="39" max="39" width="5.6640625" style="69" customWidth="1"/>
    <col min="40" max="40" width="3.44140625" style="69" bestFit="1" customWidth="1"/>
    <col min="41" max="280" width="8.88671875" style="69"/>
    <col min="281" max="281" width="3.77734375" style="69" customWidth="1"/>
    <col min="282" max="294" width="5.6640625" style="69" customWidth="1"/>
    <col min="295" max="536" width="8.88671875" style="69"/>
    <col min="537" max="537" width="3.77734375" style="69" customWidth="1"/>
    <col min="538" max="550" width="5.6640625" style="69" customWidth="1"/>
    <col min="551" max="792" width="8.88671875" style="69"/>
    <col min="793" max="793" width="3.77734375" style="69" customWidth="1"/>
    <col min="794" max="806" width="5.6640625" style="69" customWidth="1"/>
    <col min="807" max="1048" width="8.88671875" style="69"/>
    <col min="1049" max="1049" width="3.77734375" style="69" customWidth="1"/>
    <col min="1050" max="1062" width="5.6640625" style="69" customWidth="1"/>
    <col min="1063" max="1304" width="8.88671875" style="69"/>
    <col min="1305" max="1305" width="3.77734375" style="69" customWidth="1"/>
    <col min="1306" max="1318" width="5.6640625" style="69" customWidth="1"/>
    <col min="1319" max="1560" width="8.88671875" style="69"/>
    <col min="1561" max="1561" width="3.77734375" style="69" customWidth="1"/>
    <col min="1562" max="1574" width="5.6640625" style="69" customWidth="1"/>
    <col min="1575" max="1816" width="8.88671875" style="69"/>
    <col min="1817" max="1817" width="3.77734375" style="69" customWidth="1"/>
    <col min="1818" max="1830" width="5.6640625" style="69" customWidth="1"/>
    <col min="1831" max="2072" width="8.88671875" style="69"/>
    <col min="2073" max="2073" width="3.77734375" style="69" customWidth="1"/>
    <col min="2074" max="2086" width="5.6640625" style="69" customWidth="1"/>
    <col min="2087" max="2328" width="8.88671875" style="69"/>
    <col min="2329" max="2329" width="3.77734375" style="69" customWidth="1"/>
    <col min="2330" max="2342" width="5.6640625" style="69" customWidth="1"/>
    <col min="2343" max="2584" width="8.88671875" style="69"/>
    <col min="2585" max="2585" width="3.77734375" style="69" customWidth="1"/>
    <col min="2586" max="2598" width="5.6640625" style="69" customWidth="1"/>
    <col min="2599" max="2840" width="8.88671875" style="69"/>
    <col min="2841" max="2841" width="3.77734375" style="69" customWidth="1"/>
    <col min="2842" max="2854" width="5.6640625" style="69" customWidth="1"/>
    <col min="2855" max="3096" width="8.88671875" style="69"/>
    <col min="3097" max="3097" width="3.77734375" style="69" customWidth="1"/>
    <col min="3098" max="3110" width="5.6640625" style="69" customWidth="1"/>
    <col min="3111" max="3352" width="8.88671875" style="69"/>
    <col min="3353" max="3353" width="3.77734375" style="69" customWidth="1"/>
    <col min="3354" max="3366" width="5.6640625" style="69" customWidth="1"/>
    <col min="3367" max="3608" width="8.88671875" style="69"/>
    <col min="3609" max="3609" width="3.77734375" style="69" customWidth="1"/>
    <col min="3610" max="3622" width="5.6640625" style="69" customWidth="1"/>
    <col min="3623" max="3864" width="8.88671875" style="69"/>
    <col min="3865" max="3865" width="3.77734375" style="69" customWidth="1"/>
    <col min="3866" max="3878" width="5.6640625" style="69" customWidth="1"/>
    <col min="3879" max="4120" width="8.88671875" style="69"/>
    <col min="4121" max="4121" width="3.77734375" style="69" customWidth="1"/>
    <col min="4122" max="4134" width="5.6640625" style="69" customWidth="1"/>
    <col min="4135" max="4376" width="8.88671875" style="69"/>
    <col min="4377" max="4377" width="3.77734375" style="69" customWidth="1"/>
    <col min="4378" max="4390" width="5.6640625" style="69" customWidth="1"/>
    <col min="4391" max="4632" width="8.88671875" style="69"/>
    <col min="4633" max="4633" width="3.77734375" style="69" customWidth="1"/>
    <col min="4634" max="4646" width="5.6640625" style="69" customWidth="1"/>
    <col min="4647" max="4888" width="8.88671875" style="69"/>
    <col min="4889" max="4889" width="3.77734375" style="69" customWidth="1"/>
    <col min="4890" max="4902" width="5.6640625" style="69" customWidth="1"/>
    <col min="4903" max="5144" width="8.88671875" style="69"/>
    <col min="5145" max="5145" width="3.77734375" style="69" customWidth="1"/>
    <col min="5146" max="5158" width="5.6640625" style="69" customWidth="1"/>
    <col min="5159" max="5400" width="8.88671875" style="69"/>
    <col min="5401" max="5401" width="3.77734375" style="69" customWidth="1"/>
    <col min="5402" max="5414" width="5.6640625" style="69" customWidth="1"/>
    <col min="5415" max="5656" width="8.88671875" style="69"/>
    <col min="5657" max="5657" width="3.77734375" style="69" customWidth="1"/>
    <col min="5658" max="5670" width="5.6640625" style="69" customWidth="1"/>
    <col min="5671" max="5912" width="8.88671875" style="69"/>
    <col min="5913" max="5913" width="3.77734375" style="69" customWidth="1"/>
    <col min="5914" max="5926" width="5.6640625" style="69" customWidth="1"/>
    <col min="5927" max="6168" width="8.88671875" style="69"/>
    <col min="6169" max="6169" width="3.77734375" style="69" customWidth="1"/>
    <col min="6170" max="6182" width="5.6640625" style="69" customWidth="1"/>
    <col min="6183" max="6424" width="8.88671875" style="69"/>
    <col min="6425" max="6425" width="3.77734375" style="69" customWidth="1"/>
    <col min="6426" max="6438" width="5.6640625" style="69" customWidth="1"/>
    <col min="6439" max="6680" width="8.88671875" style="69"/>
    <col min="6681" max="6681" width="3.77734375" style="69" customWidth="1"/>
    <col min="6682" max="6694" width="5.6640625" style="69" customWidth="1"/>
    <col min="6695" max="6936" width="8.88671875" style="69"/>
    <col min="6937" max="6937" width="3.77734375" style="69" customWidth="1"/>
    <col min="6938" max="6950" width="5.6640625" style="69" customWidth="1"/>
    <col min="6951" max="7192" width="8.88671875" style="69"/>
    <col min="7193" max="7193" width="3.77734375" style="69" customWidth="1"/>
    <col min="7194" max="7206" width="5.6640625" style="69" customWidth="1"/>
    <col min="7207" max="7448" width="8.88671875" style="69"/>
    <col min="7449" max="7449" width="3.77734375" style="69" customWidth="1"/>
    <col min="7450" max="7462" width="5.6640625" style="69" customWidth="1"/>
    <col min="7463" max="7704" width="8.88671875" style="69"/>
    <col min="7705" max="7705" width="3.77734375" style="69" customWidth="1"/>
    <col min="7706" max="7718" width="5.6640625" style="69" customWidth="1"/>
    <col min="7719" max="7960" width="8.88671875" style="69"/>
    <col min="7961" max="7961" width="3.77734375" style="69" customWidth="1"/>
    <col min="7962" max="7974" width="5.6640625" style="69" customWidth="1"/>
    <col min="7975" max="8216" width="8.88671875" style="69"/>
    <col min="8217" max="8217" width="3.77734375" style="69" customWidth="1"/>
    <col min="8218" max="8230" width="5.6640625" style="69" customWidth="1"/>
    <col min="8231" max="8472" width="8.88671875" style="69"/>
    <col min="8473" max="8473" width="3.77734375" style="69" customWidth="1"/>
    <col min="8474" max="8486" width="5.6640625" style="69" customWidth="1"/>
    <col min="8487" max="8728" width="8.88671875" style="69"/>
    <col min="8729" max="8729" width="3.77734375" style="69" customWidth="1"/>
    <col min="8730" max="8742" width="5.6640625" style="69" customWidth="1"/>
    <col min="8743" max="8984" width="8.88671875" style="69"/>
    <col min="8985" max="8985" width="3.77734375" style="69" customWidth="1"/>
    <col min="8986" max="8998" width="5.6640625" style="69" customWidth="1"/>
    <col min="8999" max="9240" width="8.88671875" style="69"/>
    <col min="9241" max="9241" width="3.77734375" style="69" customWidth="1"/>
    <col min="9242" max="9254" width="5.6640625" style="69" customWidth="1"/>
    <col min="9255" max="9496" width="8.88671875" style="69"/>
    <col min="9497" max="9497" width="3.77734375" style="69" customWidth="1"/>
    <col min="9498" max="9510" width="5.6640625" style="69" customWidth="1"/>
    <col min="9511" max="9752" width="8.88671875" style="69"/>
    <col min="9753" max="9753" width="3.77734375" style="69" customWidth="1"/>
    <col min="9754" max="9766" width="5.6640625" style="69" customWidth="1"/>
    <col min="9767" max="10008" width="8.88671875" style="69"/>
    <col min="10009" max="10009" width="3.77734375" style="69" customWidth="1"/>
    <col min="10010" max="10022" width="5.6640625" style="69" customWidth="1"/>
    <col min="10023" max="10264" width="8.88671875" style="69"/>
    <col min="10265" max="10265" width="3.77734375" style="69" customWidth="1"/>
    <col min="10266" max="10278" width="5.6640625" style="69" customWidth="1"/>
    <col min="10279" max="10520" width="8.88671875" style="69"/>
    <col min="10521" max="10521" width="3.77734375" style="69" customWidth="1"/>
    <col min="10522" max="10534" width="5.6640625" style="69" customWidth="1"/>
    <col min="10535" max="10776" width="8.88671875" style="69"/>
    <col min="10777" max="10777" width="3.77734375" style="69" customWidth="1"/>
    <col min="10778" max="10790" width="5.6640625" style="69" customWidth="1"/>
    <col min="10791" max="11032" width="8.88671875" style="69"/>
    <col min="11033" max="11033" width="3.77734375" style="69" customWidth="1"/>
    <col min="11034" max="11046" width="5.6640625" style="69" customWidth="1"/>
    <col min="11047" max="11288" width="8.88671875" style="69"/>
    <col min="11289" max="11289" width="3.77734375" style="69" customWidth="1"/>
    <col min="11290" max="11302" width="5.6640625" style="69" customWidth="1"/>
    <col min="11303" max="11544" width="8.88671875" style="69"/>
    <col min="11545" max="11545" width="3.77734375" style="69" customWidth="1"/>
    <col min="11546" max="11558" width="5.6640625" style="69" customWidth="1"/>
    <col min="11559" max="11800" width="8.88671875" style="69"/>
    <col min="11801" max="11801" width="3.77734375" style="69" customWidth="1"/>
    <col min="11802" max="11814" width="5.6640625" style="69" customWidth="1"/>
    <col min="11815" max="12056" width="8.88671875" style="69"/>
    <col min="12057" max="12057" width="3.77734375" style="69" customWidth="1"/>
    <col min="12058" max="12070" width="5.6640625" style="69" customWidth="1"/>
    <col min="12071" max="12312" width="8.88671875" style="69"/>
    <col min="12313" max="12313" width="3.77734375" style="69" customWidth="1"/>
    <col min="12314" max="12326" width="5.6640625" style="69" customWidth="1"/>
    <col min="12327" max="12568" width="8.88671875" style="69"/>
    <col min="12569" max="12569" width="3.77734375" style="69" customWidth="1"/>
    <col min="12570" max="12582" width="5.6640625" style="69" customWidth="1"/>
    <col min="12583" max="12824" width="8.88671875" style="69"/>
    <col min="12825" max="12825" width="3.77734375" style="69" customWidth="1"/>
    <col min="12826" max="12838" width="5.6640625" style="69" customWidth="1"/>
    <col min="12839" max="13080" width="8.88671875" style="69"/>
    <col min="13081" max="13081" width="3.77734375" style="69" customWidth="1"/>
    <col min="13082" max="13094" width="5.6640625" style="69" customWidth="1"/>
    <col min="13095" max="13336" width="8.88671875" style="69"/>
    <col min="13337" max="13337" width="3.77734375" style="69" customWidth="1"/>
    <col min="13338" max="13350" width="5.6640625" style="69" customWidth="1"/>
    <col min="13351" max="13592" width="8.88671875" style="69"/>
    <col min="13593" max="13593" width="3.77734375" style="69" customWidth="1"/>
    <col min="13594" max="13606" width="5.6640625" style="69" customWidth="1"/>
    <col min="13607" max="13848" width="8.88671875" style="69"/>
    <col min="13849" max="13849" width="3.77734375" style="69" customWidth="1"/>
    <col min="13850" max="13862" width="5.6640625" style="69" customWidth="1"/>
    <col min="13863" max="14104" width="8.88671875" style="69"/>
    <col min="14105" max="14105" width="3.77734375" style="69" customWidth="1"/>
    <col min="14106" max="14118" width="5.6640625" style="69" customWidth="1"/>
    <col min="14119" max="14360" width="8.88671875" style="69"/>
    <col min="14361" max="14361" width="3.77734375" style="69" customWidth="1"/>
    <col min="14362" max="14374" width="5.6640625" style="69" customWidth="1"/>
    <col min="14375" max="14616" width="8.88671875" style="69"/>
    <col min="14617" max="14617" width="3.77734375" style="69" customWidth="1"/>
    <col min="14618" max="14630" width="5.6640625" style="69" customWidth="1"/>
    <col min="14631" max="14872" width="8.88671875" style="69"/>
    <col min="14873" max="14873" width="3.77734375" style="69" customWidth="1"/>
    <col min="14874" max="14886" width="5.6640625" style="69" customWidth="1"/>
    <col min="14887" max="15128" width="8.88671875" style="69"/>
    <col min="15129" max="15129" width="3.77734375" style="69" customWidth="1"/>
    <col min="15130" max="15142" width="5.6640625" style="69" customWidth="1"/>
    <col min="15143" max="15384" width="8.88671875" style="69"/>
    <col min="15385" max="15385" width="3.77734375" style="69" customWidth="1"/>
    <col min="15386" max="15398" width="5.6640625" style="69" customWidth="1"/>
    <col min="15399" max="15640" width="8.88671875" style="69"/>
    <col min="15641" max="15641" width="3.77734375" style="69" customWidth="1"/>
    <col min="15642" max="15654" width="5.6640625" style="69" customWidth="1"/>
    <col min="15655" max="15896" width="8.88671875" style="69"/>
    <col min="15897" max="15897" width="3.77734375" style="69" customWidth="1"/>
    <col min="15898" max="15910" width="5.6640625" style="69" customWidth="1"/>
    <col min="15911" max="16152" width="8.88671875" style="69"/>
    <col min="16153" max="16153" width="3.77734375" style="69" customWidth="1"/>
    <col min="16154" max="16166" width="5.6640625" style="69" customWidth="1"/>
    <col min="16167" max="16384" width="8.88671875" style="69"/>
  </cols>
  <sheetData>
    <row r="1" spans="1:40" ht="67.5">
      <c r="A1" s="68" t="s">
        <v>59</v>
      </c>
      <c r="B1" s="68" t="s">
        <v>59</v>
      </c>
      <c r="C1" s="68" t="s">
        <v>62</v>
      </c>
      <c r="D1" s="68"/>
      <c r="E1" s="68" t="s">
        <v>59</v>
      </c>
      <c r="F1" s="68" t="s">
        <v>63</v>
      </c>
      <c r="G1" s="68"/>
      <c r="H1" s="68" t="s">
        <v>59</v>
      </c>
      <c r="I1" s="68" t="s">
        <v>64</v>
      </c>
      <c r="J1" s="68"/>
      <c r="K1" s="68" t="s">
        <v>59</v>
      </c>
      <c r="L1" s="68" t="s">
        <v>65</v>
      </c>
      <c r="M1" s="68"/>
      <c r="N1" s="68" t="s">
        <v>59</v>
      </c>
      <c r="O1" s="68" t="s">
        <v>66</v>
      </c>
      <c r="P1" s="68"/>
      <c r="Q1" s="68" t="s">
        <v>59</v>
      </c>
      <c r="R1" s="68" t="s">
        <v>67</v>
      </c>
      <c r="S1" s="68"/>
      <c r="T1" s="68" t="s">
        <v>59</v>
      </c>
      <c r="U1" s="68" t="s">
        <v>68</v>
      </c>
      <c r="V1" s="68"/>
      <c r="W1" s="68" t="s">
        <v>59</v>
      </c>
      <c r="X1" s="68" t="s">
        <v>69</v>
      </c>
      <c r="Y1" s="68"/>
      <c r="Z1" s="68" t="s">
        <v>59</v>
      </c>
      <c r="AA1" s="68" t="s">
        <v>70</v>
      </c>
      <c r="AB1" s="68"/>
      <c r="AC1" s="68" t="s">
        <v>59</v>
      </c>
      <c r="AD1" s="68" t="s">
        <v>71</v>
      </c>
      <c r="AE1" s="68"/>
      <c r="AF1" s="68" t="s">
        <v>59</v>
      </c>
      <c r="AG1" s="68" t="s">
        <v>72</v>
      </c>
      <c r="AH1" s="68"/>
      <c r="AI1" s="68" t="s">
        <v>59</v>
      </c>
      <c r="AJ1" s="68" t="s">
        <v>73</v>
      </c>
      <c r="AK1" s="68"/>
      <c r="AL1" s="68" t="s">
        <v>59</v>
      </c>
      <c r="AM1" s="68" t="s">
        <v>74</v>
      </c>
    </row>
    <row r="2" spans="1:40" ht="15.75">
      <c r="A2" s="70">
        <v>32.5</v>
      </c>
      <c r="B2" s="71" t="s">
        <v>75</v>
      </c>
      <c r="C2" s="72"/>
      <c r="D2" s="70"/>
      <c r="E2" s="71" t="s">
        <v>76</v>
      </c>
      <c r="F2" s="72"/>
      <c r="G2" s="70"/>
      <c r="H2" s="71" t="s">
        <v>77</v>
      </c>
      <c r="I2" s="72"/>
      <c r="J2" s="70"/>
      <c r="K2" s="71" t="s">
        <v>78</v>
      </c>
      <c r="L2" s="72"/>
      <c r="M2" s="70"/>
      <c r="N2" s="71" t="s">
        <v>79</v>
      </c>
      <c r="O2" s="73">
        <v>49480</v>
      </c>
      <c r="P2" s="70">
        <v>32.5</v>
      </c>
      <c r="Q2" s="71" t="s">
        <v>80</v>
      </c>
      <c r="R2" s="73"/>
      <c r="S2" s="70"/>
      <c r="T2" s="71" t="s">
        <v>81</v>
      </c>
      <c r="U2" s="73">
        <v>77380</v>
      </c>
      <c r="V2" s="70">
        <v>32.5</v>
      </c>
      <c r="W2" s="71" t="s">
        <v>82</v>
      </c>
      <c r="X2" s="73">
        <v>50170</v>
      </c>
      <c r="Y2" s="70">
        <v>32.5</v>
      </c>
      <c r="Z2" s="71" t="s">
        <v>83</v>
      </c>
      <c r="AA2" s="73"/>
      <c r="AB2" s="70"/>
      <c r="AC2" s="71" t="s">
        <v>84</v>
      </c>
      <c r="AD2" s="73">
        <v>78020</v>
      </c>
      <c r="AE2" s="70">
        <v>32.5</v>
      </c>
      <c r="AF2" s="70" t="s">
        <v>85</v>
      </c>
      <c r="AG2" s="73">
        <v>51140</v>
      </c>
      <c r="AH2" s="70">
        <v>32.5</v>
      </c>
      <c r="AI2" s="71" t="s">
        <v>86</v>
      </c>
      <c r="AJ2" s="73"/>
      <c r="AK2" s="70"/>
      <c r="AL2" s="71" t="s">
        <v>87</v>
      </c>
      <c r="AM2" s="73"/>
      <c r="AN2" s="70"/>
    </row>
    <row r="3" spans="1:40" ht="15.75">
      <c r="A3" s="70">
        <v>32</v>
      </c>
      <c r="B3" s="71" t="s">
        <v>88</v>
      </c>
      <c r="C3" s="72"/>
      <c r="D3" s="70"/>
      <c r="E3" s="71" t="s">
        <v>89</v>
      </c>
      <c r="F3" s="72"/>
      <c r="G3" s="70"/>
      <c r="H3" s="71" t="s">
        <v>90</v>
      </c>
      <c r="I3" s="73">
        <v>54090</v>
      </c>
      <c r="J3" s="70">
        <v>32</v>
      </c>
      <c r="K3" s="71" t="s">
        <v>91</v>
      </c>
      <c r="L3" s="72"/>
      <c r="M3" s="70"/>
      <c r="N3" s="71" t="s">
        <v>92</v>
      </c>
      <c r="O3" s="73">
        <v>48740</v>
      </c>
      <c r="P3" s="70">
        <v>32</v>
      </c>
      <c r="Q3" s="71" t="s">
        <v>93</v>
      </c>
      <c r="R3" s="73"/>
      <c r="S3" s="70"/>
      <c r="T3" s="71" t="s">
        <v>94</v>
      </c>
      <c r="U3" s="73">
        <v>76220</v>
      </c>
      <c r="V3" s="70">
        <v>32</v>
      </c>
      <c r="W3" s="71" t="s">
        <v>95</v>
      </c>
      <c r="X3" s="73">
        <v>49480</v>
      </c>
      <c r="Y3" s="70">
        <v>32</v>
      </c>
      <c r="Z3" s="71" t="s">
        <v>96</v>
      </c>
      <c r="AA3" s="73"/>
      <c r="AB3" s="70"/>
      <c r="AC3" s="71" t="s">
        <v>97</v>
      </c>
      <c r="AD3" s="73">
        <v>77380</v>
      </c>
      <c r="AE3" s="70">
        <v>32</v>
      </c>
      <c r="AF3" s="70" t="s">
        <v>98</v>
      </c>
      <c r="AG3" s="73">
        <v>50170</v>
      </c>
      <c r="AH3" s="70">
        <v>32</v>
      </c>
      <c r="AI3" s="71" t="s">
        <v>99</v>
      </c>
      <c r="AJ3" s="73"/>
      <c r="AK3" s="70"/>
      <c r="AL3" s="71" t="s">
        <v>100</v>
      </c>
      <c r="AM3" s="73"/>
      <c r="AN3" s="70"/>
    </row>
    <row r="4" spans="1:40" ht="15.75">
      <c r="A4" s="70">
        <v>31.5</v>
      </c>
      <c r="B4" s="71" t="s">
        <v>101</v>
      </c>
      <c r="C4" s="72"/>
      <c r="D4" s="70"/>
      <c r="E4" s="71" t="s">
        <v>102</v>
      </c>
      <c r="F4" s="72"/>
      <c r="G4" s="70"/>
      <c r="H4" s="71" t="s">
        <v>103</v>
      </c>
      <c r="I4" s="73">
        <v>53310</v>
      </c>
      <c r="J4" s="70">
        <v>31.5</v>
      </c>
      <c r="K4" s="71" t="s">
        <v>104</v>
      </c>
      <c r="L4" s="72"/>
      <c r="M4" s="70"/>
      <c r="N4" s="71" t="s">
        <v>105</v>
      </c>
      <c r="O4" s="73">
        <v>47990</v>
      </c>
      <c r="P4" s="70">
        <v>31.5</v>
      </c>
      <c r="Q4" s="71" t="s">
        <v>106</v>
      </c>
      <c r="R4" s="73">
        <v>66490</v>
      </c>
      <c r="S4" s="70">
        <v>31.5</v>
      </c>
      <c r="T4" s="71" t="s">
        <v>107</v>
      </c>
      <c r="U4" s="73">
        <v>75050</v>
      </c>
      <c r="V4" s="70">
        <v>31.5</v>
      </c>
      <c r="W4" s="71" t="s">
        <v>108</v>
      </c>
      <c r="X4" s="73">
        <v>48740</v>
      </c>
      <c r="Y4" s="70">
        <v>31.5</v>
      </c>
      <c r="Z4" s="71" t="s">
        <v>109</v>
      </c>
      <c r="AA4" s="73">
        <v>67560</v>
      </c>
      <c r="AB4" s="70">
        <v>31.5</v>
      </c>
      <c r="AC4" s="71" t="s">
        <v>110</v>
      </c>
      <c r="AD4" s="73">
        <v>76220</v>
      </c>
      <c r="AE4" s="70">
        <v>31.5</v>
      </c>
      <c r="AF4" s="70" t="s">
        <v>111</v>
      </c>
      <c r="AG4" s="73">
        <v>49480</v>
      </c>
      <c r="AH4" s="70">
        <v>31.5</v>
      </c>
      <c r="AI4" s="71" t="s">
        <v>112</v>
      </c>
      <c r="AJ4" s="73">
        <v>68640</v>
      </c>
      <c r="AK4" s="70">
        <v>31.5</v>
      </c>
      <c r="AL4" s="71" t="s">
        <v>113</v>
      </c>
      <c r="AM4" s="73"/>
      <c r="AN4" s="70"/>
    </row>
    <row r="5" spans="1:40" ht="15.75">
      <c r="A5" s="70">
        <v>31</v>
      </c>
      <c r="B5" s="71" t="s">
        <v>114</v>
      </c>
      <c r="C5" s="73">
        <v>25020</v>
      </c>
      <c r="D5" s="70">
        <v>31</v>
      </c>
      <c r="E5" s="71" t="s">
        <v>115</v>
      </c>
      <c r="F5" s="73">
        <v>40900</v>
      </c>
      <c r="G5" s="70">
        <v>31</v>
      </c>
      <c r="H5" s="71" t="s">
        <v>116</v>
      </c>
      <c r="I5" s="73">
        <v>52540</v>
      </c>
      <c r="J5" s="70">
        <v>31</v>
      </c>
      <c r="K5" s="71" t="s">
        <v>117</v>
      </c>
      <c r="L5" s="72"/>
      <c r="M5" s="70"/>
      <c r="N5" s="71" t="s">
        <v>118</v>
      </c>
      <c r="O5" s="73">
        <v>47240</v>
      </c>
      <c r="P5" s="70">
        <v>31</v>
      </c>
      <c r="Q5" s="71" t="s">
        <v>119</v>
      </c>
      <c r="R5" s="73">
        <v>65490</v>
      </c>
      <c r="S5" s="70">
        <v>31</v>
      </c>
      <c r="T5" s="71" t="s">
        <v>120</v>
      </c>
      <c r="U5" s="73">
        <v>73880</v>
      </c>
      <c r="V5" s="70">
        <v>31</v>
      </c>
      <c r="W5" s="71" t="s">
        <v>121</v>
      </c>
      <c r="X5" s="73">
        <v>47990</v>
      </c>
      <c r="Y5" s="70">
        <v>31</v>
      </c>
      <c r="Z5" s="71" t="s">
        <v>122</v>
      </c>
      <c r="AA5" s="73">
        <v>66490</v>
      </c>
      <c r="AB5" s="70">
        <v>31</v>
      </c>
      <c r="AC5" s="71" t="s">
        <v>123</v>
      </c>
      <c r="AD5" s="73">
        <v>75050</v>
      </c>
      <c r="AE5" s="70">
        <v>31</v>
      </c>
      <c r="AF5" s="70" t="s">
        <v>124</v>
      </c>
      <c r="AG5" s="73">
        <v>48740</v>
      </c>
      <c r="AH5" s="70">
        <v>31</v>
      </c>
      <c r="AI5" s="71" t="s">
        <v>125</v>
      </c>
      <c r="AJ5" s="73">
        <v>67560</v>
      </c>
      <c r="AK5" s="70">
        <v>31</v>
      </c>
      <c r="AL5" s="71" t="s">
        <v>126</v>
      </c>
      <c r="AM5" s="73"/>
      <c r="AN5" s="70"/>
    </row>
    <row r="6" spans="1:40" ht="15.75">
      <c r="A6" s="70">
        <v>30.5</v>
      </c>
      <c r="B6" s="71" t="s">
        <v>127</v>
      </c>
      <c r="C6" s="73">
        <v>24640</v>
      </c>
      <c r="D6" s="70">
        <v>30.5</v>
      </c>
      <c r="E6" s="71" t="s">
        <v>128</v>
      </c>
      <c r="F6" s="73">
        <v>40250</v>
      </c>
      <c r="G6" s="70">
        <v>30.5</v>
      </c>
      <c r="H6" s="71" t="s">
        <v>129</v>
      </c>
      <c r="I6" s="73">
        <v>51770</v>
      </c>
      <c r="J6" s="70">
        <v>30.5</v>
      </c>
      <c r="K6" s="71" t="s">
        <v>130</v>
      </c>
      <c r="L6" s="72"/>
      <c r="M6" s="70"/>
      <c r="N6" s="71" t="s">
        <v>131</v>
      </c>
      <c r="O6" s="73">
        <v>46490</v>
      </c>
      <c r="P6" s="70">
        <v>30.5</v>
      </c>
      <c r="Q6" s="71" t="s">
        <v>132</v>
      </c>
      <c r="R6" s="73">
        <v>64490</v>
      </c>
      <c r="S6" s="70">
        <v>30.5</v>
      </c>
      <c r="T6" s="71" t="s">
        <v>133</v>
      </c>
      <c r="U6" s="73">
        <v>72710</v>
      </c>
      <c r="V6" s="70">
        <v>30.5</v>
      </c>
      <c r="W6" s="71" t="s">
        <v>134</v>
      </c>
      <c r="X6" s="73">
        <v>47240</v>
      </c>
      <c r="Y6" s="70">
        <v>30.5</v>
      </c>
      <c r="Z6" s="71" t="s">
        <v>135</v>
      </c>
      <c r="AA6" s="73">
        <v>65490</v>
      </c>
      <c r="AB6" s="70">
        <v>30.5</v>
      </c>
      <c r="AC6" s="71" t="s">
        <v>136</v>
      </c>
      <c r="AD6" s="73">
        <v>73880</v>
      </c>
      <c r="AE6" s="70">
        <v>30.5</v>
      </c>
      <c r="AF6" s="70" t="s">
        <v>137</v>
      </c>
      <c r="AG6" s="73">
        <v>47990</v>
      </c>
      <c r="AH6" s="70">
        <v>30.5</v>
      </c>
      <c r="AI6" s="71" t="s">
        <v>138</v>
      </c>
      <c r="AJ6" s="73">
        <v>66490</v>
      </c>
      <c r="AK6" s="70">
        <v>30.5</v>
      </c>
      <c r="AL6" s="71" t="s">
        <v>139</v>
      </c>
      <c r="AM6" s="73"/>
      <c r="AN6" s="70"/>
    </row>
    <row r="7" spans="1:40" ht="15.75">
      <c r="A7" s="70">
        <v>30</v>
      </c>
      <c r="B7" s="71" t="s">
        <v>140</v>
      </c>
      <c r="C7" s="73">
        <v>24270</v>
      </c>
      <c r="D7" s="70">
        <v>30</v>
      </c>
      <c r="E7" s="71" t="s">
        <v>141</v>
      </c>
      <c r="F7" s="73">
        <v>39620</v>
      </c>
      <c r="G7" s="70">
        <v>30</v>
      </c>
      <c r="H7" s="71" t="s">
        <v>142</v>
      </c>
      <c r="I7" s="73">
        <v>51000</v>
      </c>
      <c r="J7" s="70">
        <v>30</v>
      </c>
      <c r="K7" s="71" t="s">
        <v>143</v>
      </c>
      <c r="L7" s="72"/>
      <c r="M7" s="70"/>
      <c r="N7" s="71" t="s">
        <v>144</v>
      </c>
      <c r="O7" s="73">
        <v>45740</v>
      </c>
      <c r="P7" s="70">
        <v>30</v>
      </c>
      <c r="Q7" s="71" t="s">
        <v>145</v>
      </c>
      <c r="R7" s="73">
        <v>63480</v>
      </c>
      <c r="S7" s="70">
        <v>30</v>
      </c>
      <c r="T7" s="71" t="s">
        <v>146</v>
      </c>
      <c r="U7" s="73">
        <v>71530</v>
      </c>
      <c r="V7" s="70">
        <v>30</v>
      </c>
      <c r="W7" s="71" t="s">
        <v>147</v>
      </c>
      <c r="X7" s="73">
        <v>46490</v>
      </c>
      <c r="Y7" s="70">
        <v>30</v>
      </c>
      <c r="Z7" s="71" t="s">
        <v>148</v>
      </c>
      <c r="AA7" s="73">
        <v>64490</v>
      </c>
      <c r="AB7" s="70">
        <v>30</v>
      </c>
      <c r="AC7" s="71" t="s">
        <v>149</v>
      </c>
      <c r="AD7" s="73">
        <v>72710</v>
      </c>
      <c r="AE7" s="70">
        <v>30</v>
      </c>
      <c r="AF7" s="70" t="s">
        <v>150</v>
      </c>
      <c r="AG7" s="73">
        <v>47240</v>
      </c>
      <c r="AH7" s="70">
        <v>30</v>
      </c>
      <c r="AI7" s="71" t="s">
        <v>151</v>
      </c>
      <c r="AJ7" s="73">
        <v>65490</v>
      </c>
      <c r="AK7" s="70">
        <v>30</v>
      </c>
      <c r="AL7" s="71" t="s">
        <v>152</v>
      </c>
      <c r="AM7" s="73">
        <v>80450</v>
      </c>
      <c r="AN7" s="70">
        <v>30</v>
      </c>
    </row>
    <row r="8" spans="1:40" ht="15.75">
      <c r="A8" s="70">
        <v>29.5</v>
      </c>
      <c r="B8" s="71" t="s">
        <v>153</v>
      </c>
      <c r="C8" s="73">
        <v>23900</v>
      </c>
      <c r="D8" s="70">
        <v>29.5</v>
      </c>
      <c r="E8" s="71" t="s">
        <v>154</v>
      </c>
      <c r="F8" s="73">
        <v>38990</v>
      </c>
      <c r="G8" s="70">
        <v>29.5</v>
      </c>
      <c r="H8" s="71" t="s">
        <v>155</v>
      </c>
      <c r="I8" s="73">
        <v>50240</v>
      </c>
      <c r="J8" s="70">
        <v>29.5</v>
      </c>
      <c r="K8" s="71" t="s">
        <v>156</v>
      </c>
      <c r="L8" s="73">
        <v>30020</v>
      </c>
      <c r="M8" s="70">
        <v>29.5</v>
      </c>
      <c r="N8" s="71" t="s">
        <v>157</v>
      </c>
      <c r="O8" s="73">
        <v>44990</v>
      </c>
      <c r="P8" s="70">
        <v>29.5</v>
      </c>
      <c r="Q8" s="71" t="s">
        <v>158</v>
      </c>
      <c r="R8" s="73">
        <v>62470</v>
      </c>
      <c r="S8" s="70">
        <v>29.5</v>
      </c>
      <c r="T8" s="71" t="s">
        <v>159</v>
      </c>
      <c r="U8" s="73">
        <v>70350</v>
      </c>
      <c r="V8" s="70">
        <v>29.5</v>
      </c>
      <c r="W8" s="71" t="s">
        <v>160</v>
      </c>
      <c r="X8" s="73">
        <v>45740</v>
      </c>
      <c r="Y8" s="70">
        <v>29.5</v>
      </c>
      <c r="Z8" s="71" t="s">
        <v>161</v>
      </c>
      <c r="AA8" s="73">
        <v>63480</v>
      </c>
      <c r="AB8" s="70">
        <v>29.5</v>
      </c>
      <c r="AC8" s="71" t="s">
        <v>162</v>
      </c>
      <c r="AD8" s="73">
        <v>71530</v>
      </c>
      <c r="AE8" s="70">
        <v>29.5</v>
      </c>
      <c r="AF8" s="70" t="s">
        <v>163</v>
      </c>
      <c r="AG8" s="73">
        <v>46490</v>
      </c>
      <c r="AH8" s="70">
        <v>29.5</v>
      </c>
      <c r="AI8" s="71" t="s">
        <v>164</v>
      </c>
      <c r="AJ8" s="73">
        <v>64490</v>
      </c>
      <c r="AK8" s="70">
        <v>29.5</v>
      </c>
      <c r="AL8" s="71" t="s">
        <v>165</v>
      </c>
      <c r="AM8" s="73">
        <v>79240</v>
      </c>
      <c r="AN8" s="70">
        <v>29.5</v>
      </c>
    </row>
    <row r="9" spans="1:40" ht="15.75">
      <c r="A9" s="70">
        <v>29</v>
      </c>
      <c r="B9" s="71" t="s">
        <v>166</v>
      </c>
      <c r="C9" s="73">
        <v>23520</v>
      </c>
      <c r="D9" s="70">
        <v>29</v>
      </c>
      <c r="E9" s="71" t="s">
        <v>167</v>
      </c>
      <c r="F9" s="73">
        <v>38380</v>
      </c>
      <c r="G9" s="70">
        <v>29</v>
      </c>
      <c r="H9" s="71" t="s">
        <v>168</v>
      </c>
      <c r="I9" s="73">
        <v>49480</v>
      </c>
      <c r="J9" s="70">
        <v>29</v>
      </c>
      <c r="K9" s="71" t="s">
        <v>169</v>
      </c>
      <c r="L9" s="73">
        <v>29570</v>
      </c>
      <c r="M9" s="70">
        <v>29</v>
      </c>
      <c r="N9" s="71" t="s">
        <v>170</v>
      </c>
      <c r="O9" s="73">
        <v>44280</v>
      </c>
      <c r="P9" s="70">
        <v>29</v>
      </c>
      <c r="Q9" s="71" t="s">
        <v>171</v>
      </c>
      <c r="R9" s="73">
        <v>61460</v>
      </c>
      <c r="S9" s="70">
        <v>29</v>
      </c>
      <c r="T9" s="71" t="s">
        <v>172</v>
      </c>
      <c r="U9" s="73">
        <v>69240</v>
      </c>
      <c r="V9" s="70">
        <v>29</v>
      </c>
      <c r="W9" s="71" t="s">
        <v>173</v>
      </c>
      <c r="X9" s="73">
        <v>44990</v>
      </c>
      <c r="Y9" s="70">
        <v>29</v>
      </c>
      <c r="Z9" s="71" t="s">
        <v>174</v>
      </c>
      <c r="AA9" s="73">
        <v>62470</v>
      </c>
      <c r="AB9" s="70">
        <v>29</v>
      </c>
      <c r="AC9" s="71" t="s">
        <v>175</v>
      </c>
      <c r="AD9" s="73">
        <v>70350</v>
      </c>
      <c r="AE9" s="70">
        <v>29</v>
      </c>
      <c r="AF9" s="70" t="s">
        <v>176</v>
      </c>
      <c r="AG9" s="73">
        <v>45740</v>
      </c>
      <c r="AH9" s="70">
        <v>29</v>
      </c>
      <c r="AI9" s="71" t="s">
        <v>177</v>
      </c>
      <c r="AJ9" s="73">
        <v>63480</v>
      </c>
      <c r="AK9" s="70">
        <v>29</v>
      </c>
      <c r="AL9" s="71" t="s">
        <v>178</v>
      </c>
      <c r="AM9" s="73">
        <v>78020</v>
      </c>
      <c r="AN9" s="70">
        <v>29</v>
      </c>
    </row>
    <row r="10" spans="1:40" ht="15.75">
      <c r="A10" s="70">
        <v>28.5</v>
      </c>
      <c r="B10" s="71" t="s">
        <v>179</v>
      </c>
      <c r="C10" s="73">
        <v>23140</v>
      </c>
      <c r="D10" s="70">
        <v>28.5</v>
      </c>
      <c r="E10" s="71" t="s">
        <v>180</v>
      </c>
      <c r="F10" s="73">
        <v>37790</v>
      </c>
      <c r="G10" s="70">
        <v>28.5</v>
      </c>
      <c r="H10" s="71" t="s">
        <v>181</v>
      </c>
      <c r="I10" s="73">
        <v>48740</v>
      </c>
      <c r="J10" s="70">
        <v>28.5</v>
      </c>
      <c r="K10" s="71" t="s">
        <v>182</v>
      </c>
      <c r="L10" s="73">
        <v>29130</v>
      </c>
      <c r="M10" s="70">
        <v>28.5</v>
      </c>
      <c r="N10" s="71" t="s">
        <v>183</v>
      </c>
      <c r="O10" s="73">
        <v>43580</v>
      </c>
      <c r="P10" s="70">
        <v>28.5</v>
      </c>
      <c r="Q10" s="71" t="s">
        <v>184</v>
      </c>
      <c r="R10" s="73">
        <v>60450</v>
      </c>
      <c r="S10" s="70">
        <v>28.5</v>
      </c>
      <c r="T10" s="71" t="s">
        <v>185</v>
      </c>
      <c r="U10" s="73">
        <v>68150</v>
      </c>
      <c r="V10" s="70">
        <v>28.5</v>
      </c>
      <c r="W10" s="71" t="s">
        <v>186</v>
      </c>
      <c r="X10" s="73">
        <v>44280</v>
      </c>
      <c r="Y10" s="70">
        <v>28.5</v>
      </c>
      <c r="Z10" s="71" t="s">
        <v>187</v>
      </c>
      <c r="AA10" s="73">
        <v>61460</v>
      </c>
      <c r="AB10" s="70">
        <v>28.5</v>
      </c>
      <c r="AC10" s="71" t="s">
        <v>188</v>
      </c>
      <c r="AD10" s="73">
        <v>69240</v>
      </c>
      <c r="AE10" s="70">
        <v>28.5</v>
      </c>
      <c r="AF10" s="70" t="s">
        <v>189</v>
      </c>
      <c r="AG10" s="73">
        <v>44990</v>
      </c>
      <c r="AH10" s="70">
        <v>28.5</v>
      </c>
      <c r="AI10" s="71" t="s">
        <v>190</v>
      </c>
      <c r="AJ10" s="73">
        <v>62470</v>
      </c>
      <c r="AK10" s="70">
        <v>28.5</v>
      </c>
      <c r="AL10" s="71" t="s">
        <v>191</v>
      </c>
      <c r="AM10" s="73">
        <v>76800</v>
      </c>
      <c r="AN10" s="70">
        <v>28.5</v>
      </c>
    </row>
    <row r="11" spans="1:40" ht="15.75">
      <c r="A11" s="70">
        <v>28</v>
      </c>
      <c r="B11" s="71" t="s">
        <v>192</v>
      </c>
      <c r="C11" s="73">
        <v>22760</v>
      </c>
      <c r="D11" s="70">
        <v>28</v>
      </c>
      <c r="E11" s="71" t="s">
        <v>193</v>
      </c>
      <c r="F11" s="73">
        <v>37210</v>
      </c>
      <c r="G11" s="70">
        <v>28</v>
      </c>
      <c r="H11" s="71" t="s">
        <v>194</v>
      </c>
      <c r="I11" s="73">
        <v>47990</v>
      </c>
      <c r="J11" s="70">
        <v>28</v>
      </c>
      <c r="K11" s="71" t="s">
        <v>195</v>
      </c>
      <c r="L11" s="73">
        <v>28690</v>
      </c>
      <c r="M11" s="70">
        <v>28</v>
      </c>
      <c r="N11" s="71" t="s">
        <v>196</v>
      </c>
      <c r="O11" s="73">
        <v>42890</v>
      </c>
      <c r="P11" s="70">
        <v>28</v>
      </c>
      <c r="Q11" s="71" t="s">
        <v>197</v>
      </c>
      <c r="R11" s="73">
        <v>59500</v>
      </c>
      <c r="S11" s="70">
        <v>28</v>
      </c>
      <c r="T11" s="71" t="s">
        <v>198</v>
      </c>
      <c r="U11" s="73">
        <v>67080</v>
      </c>
      <c r="V11" s="70">
        <v>28</v>
      </c>
      <c r="W11" s="71" t="s">
        <v>199</v>
      </c>
      <c r="X11" s="73">
        <v>43580</v>
      </c>
      <c r="Y11" s="70">
        <v>28</v>
      </c>
      <c r="Z11" s="71" t="s">
        <v>200</v>
      </c>
      <c r="AA11" s="73">
        <v>60450</v>
      </c>
      <c r="AB11" s="70">
        <v>28</v>
      </c>
      <c r="AC11" s="71" t="s">
        <v>201</v>
      </c>
      <c r="AD11" s="73">
        <v>68150</v>
      </c>
      <c r="AE11" s="70">
        <v>28</v>
      </c>
      <c r="AF11" s="70" t="s">
        <v>202</v>
      </c>
      <c r="AG11" s="73">
        <v>44280</v>
      </c>
      <c r="AH11" s="70">
        <v>28</v>
      </c>
      <c r="AI11" s="71" t="s">
        <v>203</v>
      </c>
      <c r="AJ11" s="73">
        <v>61460</v>
      </c>
      <c r="AK11" s="70">
        <v>28</v>
      </c>
      <c r="AL11" s="71" t="s">
        <v>204</v>
      </c>
      <c r="AM11" s="73">
        <v>75580</v>
      </c>
      <c r="AN11" s="70">
        <v>28</v>
      </c>
    </row>
    <row r="12" spans="1:40" ht="15.75">
      <c r="A12" s="70">
        <v>27.5</v>
      </c>
      <c r="B12" s="71" t="s">
        <v>205</v>
      </c>
      <c r="C12" s="73">
        <v>22400</v>
      </c>
      <c r="D12" s="70">
        <v>27.5</v>
      </c>
      <c r="E12" s="71" t="s">
        <v>206</v>
      </c>
      <c r="F12" s="73">
        <v>36640</v>
      </c>
      <c r="G12" s="70">
        <v>27.5</v>
      </c>
      <c r="H12" s="71" t="s">
        <v>207</v>
      </c>
      <c r="I12" s="73">
        <v>47240</v>
      </c>
      <c r="J12" s="70">
        <v>27.5</v>
      </c>
      <c r="K12" s="71" t="s">
        <v>208</v>
      </c>
      <c r="L12" s="73">
        <v>28250</v>
      </c>
      <c r="M12" s="70">
        <v>27.5</v>
      </c>
      <c r="N12" s="71" t="s">
        <v>209</v>
      </c>
      <c r="O12" s="73">
        <v>42210</v>
      </c>
      <c r="P12" s="70">
        <v>27.5</v>
      </c>
      <c r="Q12" s="71" t="s">
        <v>210</v>
      </c>
      <c r="R12" s="73">
        <v>58560</v>
      </c>
      <c r="S12" s="70">
        <v>27.5</v>
      </c>
      <c r="T12" s="71" t="s">
        <v>211</v>
      </c>
      <c r="U12" s="73">
        <v>66020</v>
      </c>
      <c r="V12" s="70">
        <v>27.5</v>
      </c>
      <c r="W12" s="71" t="s">
        <v>212</v>
      </c>
      <c r="X12" s="73">
        <v>42890</v>
      </c>
      <c r="Y12" s="70">
        <v>27.5</v>
      </c>
      <c r="Z12" s="71" t="s">
        <v>213</v>
      </c>
      <c r="AA12" s="73">
        <v>59500</v>
      </c>
      <c r="AB12" s="70">
        <v>27.5</v>
      </c>
      <c r="AC12" s="71" t="s">
        <v>214</v>
      </c>
      <c r="AD12" s="73">
        <v>67080</v>
      </c>
      <c r="AE12" s="70">
        <v>27.5</v>
      </c>
      <c r="AF12" s="70" t="s">
        <v>215</v>
      </c>
      <c r="AG12" s="73">
        <v>43580</v>
      </c>
      <c r="AH12" s="70">
        <v>27.5</v>
      </c>
      <c r="AI12" s="71" t="s">
        <v>216</v>
      </c>
      <c r="AJ12" s="73">
        <v>60450</v>
      </c>
      <c r="AK12" s="70">
        <v>27.5</v>
      </c>
      <c r="AL12" s="71" t="s">
        <v>217</v>
      </c>
      <c r="AM12" s="73">
        <v>74360</v>
      </c>
      <c r="AN12" s="70">
        <v>27.5</v>
      </c>
    </row>
    <row r="13" spans="1:40" ht="15.75">
      <c r="A13" s="70">
        <v>27</v>
      </c>
      <c r="B13" s="71" t="s">
        <v>218</v>
      </c>
      <c r="C13" s="73">
        <v>22050</v>
      </c>
      <c r="D13" s="70">
        <v>27</v>
      </c>
      <c r="E13" s="71" t="s">
        <v>219</v>
      </c>
      <c r="F13" s="73">
        <v>36090</v>
      </c>
      <c r="G13" s="70">
        <v>27</v>
      </c>
      <c r="H13" s="71" t="s">
        <v>220</v>
      </c>
      <c r="I13" s="73">
        <v>46490</v>
      </c>
      <c r="J13" s="70">
        <v>27</v>
      </c>
      <c r="K13" s="71" t="s">
        <v>221</v>
      </c>
      <c r="L13" s="73">
        <v>27800</v>
      </c>
      <c r="M13" s="70">
        <v>27</v>
      </c>
      <c r="N13" s="71" t="s">
        <v>222</v>
      </c>
      <c r="O13" s="73">
        <v>41550</v>
      </c>
      <c r="P13" s="70">
        <v>27</v>
      </c>
      <c r="Q13" s="71" t="s">
        <v>223</v>
      </c>
      <c r="R13" s="73">
        <v>57640</v>
      </c>
      <c r="S13" s="70">
        <v>27</v>
      </c>
      <c r="T13" s="71" t="s">
        <v>224</v>
      </c>
      <c r="U13" s="73">
        <v>64980</v>
      </c>
      <c r="V13" s="70">
        <v>27</v>
      </c>
      <c r="W13" s="71" t="s">
        <v>225</v>
      </c>
      <c r="X13" s="73">
        <v>42210</v>
      </c>
      <c r="Y13" s="70">
        <v>27</v>
      </c>
      <c r="Z13" s="71" t="s">
        <v>226</v>
      </c>
      <c r="AA13" s="73">
        <v>58560</v>
      </c>
      <c r="AB13" s="70">
        <v>27</v>
      </c>
      <c r="AC13" s="71" t="s">
        <v>227</v>
      </c>
      <c r="AD13" s="73">
        <v>66020</v>
      </c>
      <c r="AE13" s="70">
        <v>27</v>
      </c>
      <c r="AF13" s="70" t="s">
        <v>228</v>
      </c>
      <c r="AG13" s="73">
        <v>42890</v>
      </c>
      <c r="AH13" s="70">
        <v>27</v>
      </c>
      <c r="AI13" s="71" t="s">
        <v>229</v>
      </c>
      <c r="AJ13" s="73">
        <v>59500</v>
      </c>
      <c r="AK13" s="70">
        <v>27</v>
      </c>
      <c r="AL13" s="71" t="s">
        <v>230</v>
      </c>
      <c r="AM13" s="73">
        <v>73140</v>
      </c>
      <c r="AN13" s="70">
        <v>27</v>
      </c>
    </row>
    <row r="14" spans="1:40" ht="15.75">
      <c r="A14" s="70">
        <v>26.5</v>
      </c>
      <c r="B14" s="71" t="s">
        <v>231</v>
      </c>
      <c r="C14" s="73">
        <v>21700</v>
      </c>
      <c r="D14" s="70">
        <v>26.5</v>
      </c>
      <c r="E14" s="71" t="s">
        <v>232</v>
      </c>
      <c r="F14" s="73">
        <v>35540</v>
      </c>
      <c r="G14" s="70">
        <v>26.5</v>
      </c>
      <c r="H14" s="71" t="s">
        <v>233</v>
      </c>
      <c r="I14" s="73">
        <v>45740</v>
      </c>
      <c r="J14" s="70">
        <v>26.5</v>
      </c>
      <c r="K14" s="71" t="s">
        <v>234</v>
      </c>
      <c r="L14" s="73">
        <v>27350</v>
      </c>
      <c r="M14" s="70">
        <v>26.5</v>
      </c>
      <c r="N14" s="71" t="s">
        <v>235</v>
      </c>
      <c r="O14" s="73">
        <v>40900</v>
      </c>
      <c r="P14" s="70">
        <v>26.5</v>
      </c>
      <c r="Q14" s="71" t="s">
        <v>236</v>
      </c>
      <c r="R14" s="73">
        <v>56730</v>
      </c>
      <c r="S14" s="70">
        <v>26.5</v>
      </c>
      <c r="T14" s="71" t="s">
        <v>237</v>
      </c>
      <c r="U14" s="73">
        <v>63960</v>
      </c>
      <c r="V14" s="70">
        <v>26.5</v>
      </c>
      <c r="W14" s="71" t="s">
        <v>238</v>
      </c>
      <c r="X14" s="73">
        <v>41550</v>
      </c>
      <c r="Y14" s="70">
        <v>26.5</v>
      </c>
      <c r="Z14" s="71" t="s">
        <v>239</v>
      </c>
      <c r="AA14" s="73">
        <v>57640</v>
      </c>
      <c r="AB14" s="70">
        <v>26.5</v>
      </c>
      <c r="AC14" s="71" t="s">
        <v>240</v>
      </c>
      <c r="AD14" s="73">
        <v>64980</v>
      </c>
      <c r="AE14" s="70">
        <v>26.5</v>
      </c>
      <c r="AF14" s="70" t="s">
        <v>241</v>
      </c>
      <c r="AG14" s="73">
        <v>42210</v>
      </c>
      <c r="AH14" s="70">
        <v>26.5</v>
      </c>
      <c r="AI14" s="71" t="s">
        <v>242</v>
      </c>
      <c r="AJ14" s="73">
        <v>58560</v>
      </c>
      <c r="AK14" s="70">
        <v>26.5</v>
      </c>
      <c r="AL14" s="71" t="s">
        <v>243</v>
      </c>
      <c r="AM14" s="73">
        <v>71990</v>
      </c>
      <c r="AN14" s="70">
        <v>26.5</v>
      </c>
    </row>
    <row r="15" spans="1:40" ht="15.75">
      <c r="A15" s="70">
        <v>26</v>
      </c>
      <c r="B15" s="71" t="s">
        <v>244</v>
      </c>
      <c r="C15" s="73">
        <v>21360</v>
      </c>
      <c r="D15" s="70">
        <v>26</v>
      </c>
      <c r="E15" s="71" t="s">
        <v>245</v>
      </c>
      <c r="F15" s="73">
        <v>34990</v>
      </c>
      <c r="G15" s="70">
        <v>26</v>
      </c>
      <c r="H15" s="71" t="s">
        <v>246</v>
      </c>
      <c r="I15" s="73">
        <v>44990</v>
      </c>
      <c r="J15" s="70">
        <v>26</v>
      </c>
      <c r="K15" s="71" t="s">
        <v>247</v>
      </c>
      <c r="L15" s="73">
        <v>26920</v>
      </c>
      <c r="M15" s="70">
        <v>26</v>
      </c>
      <c r="N15" s="71" t="s">
        <v>248</v>
      </c>
      <c r="O15" s="73">
        <v>40260</v>
      </c>
      <c r="P15" s="70">
        <v>26</v>
      </c>
      <c r="Q15" s="71" t="s">
        <v>249</v>
      </c>
      <c r="R15" s="73">
        <v>55840</v>
      </c>
      <c r="S15" s="70">
        <v>26</v>
      </c>
      <c r="T15" s="71" t="s">
        <v>250</v>
      </c>
      <c r="U15" s="73">
        <v>63090</v>
      </c>
      <c r="V15" s="70">
        <v>26</v>
      </c>
      <c r="W15" s="71" t="s">
        <v>251</v>
      </c>
      <c r="X15" s="73">
        <v>40900</v>
      </c>
      <c r="Y15" s="70">
        <v>26</v>
      </c>
      <c r="Z15" s="71" t="s">
        <v>252</v>
      </c>
      <c r="AA15" s="73">
        <v>56730</v>
      </c>
      <c r="AB15" s="70">
        <v>26</v>
      </c>
      <c r="AC15" s="71" t="s">
        <v>253</v>
      </c>
      <c r="AD15" s="73">
        <v>63960</v>
      </c>
      <c r="AE15" s="70">
        <v>26</v>
      </c>
      <c r="AF15" s="70" t="s">
        <v>254</v>
      </c>
      <c r="AG15" s="73">
        <v>41550</v>
      </c>
      <c r="AH15" s="70">
        <v>26</v>
      </c>
      <c r="AI15" s="71" t="s">
        <v>255</v>
      </c>
      <c r="AJ15" s="73">
        <v>57640</v>
      </c>
      <c r="AK15" s="70">
        <v>26</v>
      </c>
      <c r="AL15" s="71" t="s">
        <v>256</v>
      </c>
      <c r="AM15" s="73">
        <v>70860</v>
      </c>
      <c r="AN15" s="70">
        <v>26</v>
      </c>
    </row>
    <row r="16" spans="1:40" ht="15.75">
      <c r="A16" s="70">
        <v>25.5</v>
      </c>
      <c r="B16" s="71" t="s">
        <v>257</v>
      </c>
      <c r="C16" s="73">
        <v>21020</v>
      </c>
      <c r="D16" s="70">
        <v>25.5</v>
      </c>
      <c r="E16" s="71" t="s">
        <v>258</v>
      </c>
      <c r="F16" s="73">
        <v>34430</v>
      </c>
      <c r="G16" s="70">
        <v>25.5</v>
      </c>
      <c r="H16" s="71" t="s">
        <v>259</v>
      </c>
      <c r="I16" s="73">
        <v>44280</v>
      </c>
      <c r="J16" s="70">
        <v>25.5</v>
      </c>
      <c r="K16" s="71" t="s">
        <v>260</v>
      </c>
      <c r="L16" s="73">
        <v>26500</v>
      </c>
      <c r="M16" s="70">
        <v>25.5</v>
      </c>
      <c r="N16" s="71" t="s">
        <v>261</v>
      </c>
      <c r="O16" s="73">
        <v>39630</v>
      </c>
      <c r="P16" s="70">
        <v>25.5</v>
      </c>
      <c r="Q16" s="71" t="s">
        <v>262</v>
      </c>
      <c r="R16" s="73">
        <v>54960</v>
      </c>
      <c r="S16" s="70">
        <v>25.5</v>
      </c>
      <c r="T16" s="71" t="s">
        <v>263</v>
      </c>
      <c r="U16" s="73">
        <v>62220</v>
      </c>
      <c r="V16" s="70">
        <v>25.5</v>
      </c>
      <c r="W16" s="71" t="s">
        <v>264</v>
      </c>
      <c r="X16" s="73">
        <v>40260</v>
      </c>
      <c r="Y16" s="70">
        <v>25.5</v>
      </c>
      <c r="Z16" s="71" t="s">
        <v>265</v>
      </c>
      <c r="AA16" s="73">
        <v>55840</v>
      </c>
      <c r="AB16" s="70">
        <v>25.5</v>
      </c>
      <c r="AC16" s="71" t="s">
        <v>266</v>
      </c>
      <c r="AD16" s="73">
        <v>63090</v>
      </c>
      <c r="AE16" s="70">
        <v>25.5</v>
      </c>
      <c r="AF16" s="70" t="s">
        <v>267</v>
      </c>
      <c r="AG16" s="73">
        <v>40900</v>
      </c>
      <c r="AH16" s="70">
        <v>25.5</v>
      </c>
      <c r="AI16" s="71" t="s">
        <v>268</v>
      </c>
      <c r="AJ16" s="73">
        <v>56730</v>
      </c>
      <c r="AK16" s="70">
        <v>25.5</v>
      </c>
      <c r="AL16" s="71" t="s">
        <v>269</v>
      </c>
      <c r="AM16" s="73">
        <v>69740</v>
      </c>
      <c r="AN16" s="70">
        <v>25.5</v>
      </c>
    </row>
    <row r="17" spans="1:40" ht="15.75">
      <c r="A17" s="70">
        <v>25</v>
      </c>
      <c r="B17" s="71" t="s">
        <v>270</v>
      </c>
      <c r="C17" s="73">
        <v>20690</v>
      </c>
      <c r="D17" s="70">
        <v>25</v>
      </c>
      <c r="E17" s="71" t="s">
        <v>271</v>
      </c>
      <c r="F17" s="73">
        <v>33870</v>
      </c>
      <c r="G17" s="70">
        <v>25</v>
      </c>
      <c r="H17" s="71" t="s">
        <v>272</v>
      </c>
      <c r="I17" s="73">
        <v>43580</v>
      </c>
      <c r="J17" s="70">
        <v>25</v>
      </c>
      <c r="K17" s="71" t="s">
        <v>273</v>
      </c>
      <c r="L17" s="73">
        <v>26080</v>
      </c>
      <c r="M17" s="70">
        <v>25</v>
      </c>
      <c r="N17" s="71" t="s">
        <v>274</v>
      </c>
      <c r="O17" s="73">
        <v>39080</v>
      </c>
      <c r="P17" s="70">
        <v>25</v>
      </c>
      <c r="Q17" s="71" t="s">
        <v>275</v>
      </c>
      <c r="R17" s="73">
        <v>54090</v>
      </c>
      <c r="S17" s="70">
        <v>25</v>
      </c>
      <c r="T17" s="71" t="s">
        <v>276</v>
      </c>
      <c r="U17" s="73">
        <v>61360</v>
      </c>
      <c r="V17" s="70">
        <v>25</v>
      </c>
      <c r="W17" s="71" t="s">
        <v>277</v>
      </c>
      <c r="X17" s="73">
        <v>39630</v>
      </c>
      <c r="Y17" s="70">
        <v>25</v>
      </c>
      <c r="Z17" s="71" t="s">
        <v>278</v>
      </c>
      <c r="AA17" s="73">
        <v>54960</v>
      </c>
      <c r="AB17" s="70">
        <v>25</v>
      </c>
      <c r="AC17" s="71" t="s">
        <v>279</v>
      </c>
      <c r="AD17" s="73">
        <v>62220</v>
      </c>
      <c r="AE17" s="70">
        <v>25</v>
      </c>
      <c r="AF17" s="70" t="s">
        <v>280</v>
      </c>
      <c r="AG17" s="73">
        <v>40260</v>
      </c>
      <c r="AH17" s="70">
        <v>25</v>
      </c>
      <c r="AI17" s="71" t="s">
        <v>281</v>
      </c>
      <c r="AJ17" s="73">
        <v>55840</v>
      </c>
      <c r="AK17" s="70">
        <v>25</v>
      </c>
      <c r="AL17" s="71" t="s">
        <v>282</v>
      </c>
      <c r="AM17" s="73">
        <v>68640</v>
      </c>
      <c r="AN17" s="70">
        <v>25</v>
      </c>
    </row>
    <row r="18" spans="1:40" ht="15.75">
      <c r="A18" s="70">
        <v>24.5</v>
      </c>
      <c r="B18" s="71" t="s">
        <v>283</v>
      </c>
      <c r="C18" s="73">
        <v>20360</v>
      </c>
      <c r="D18" s="70">
        <v>24.5</v>
      </c>
      <c r="E18" s="71" t="s">
        <v>284</v>
      </c>
      <c r="F18" s="73">
        <v>33310</v>
      </c>
      <c r="G18" s="70">
        <v>24.5</v>
      </c>
      <c r="H18" s="71" t="s">
        <v>285</v>
      </c>
      <c r="I18" s="73">
        <v>42890</v>
      </c>
      <c r="J18" s="70">
        <v>24.5</v>
      </c>
      <c r="K18" s="71" t="s">
        <v>286</v>
      </c>
      <c r="L18" s="73">
        <v>25670</v>
      </c>
      <c r="M18" s="70">
        <v>24.5</v>
      </c>
      <c r="N18" s="71" t="s">
        <v>287</v>
      </c>
      <c r="O18" s="73">
        <v>38520</v>
      </c>
      <c r="P18" s="70">
        <v>24.5</v>
      </c>
      <c r="Q18" s="71" t="s">
        <v>288</v>
      </c>
      <c r="R18" s="73">
        <v>53230</v>
      </c>
      <c r="S18" s="70">
        <v>24.5</v>
      </c>
      <c r="T18" s="71" t="s">
        <v>289</v>
      </c>
      <c r="U18" s="73">
        <v>60500</v>
      </c>
      <c r="V18" s="70">
        <v>24.5</v>
      </c>
      <c r="W18" s="71" t="s">
        <v>290</v>
      </c>
      <c r="X18" s="73">
        <v>39080</v>
      </c>
      <c r="Y18" s="70">
        <v>24.5</v>
      </c>
      <c r="Z18" s="71" t="s">
        <v>291</v>
      </c>
      <c r="AA18" s="73">
        <v>54090</v>
      </c>
      <c r="AB18" s="70">
        <v>24.5</v>
      </c>
      <c r="AC18" s="71" t="s">
        <v>292</v>
      </c>
      <c r="AD18" s="73">
        <v>61360</v>
      </c>
      <c r="AE18" s="70">
        <v>24.5</v>
      </c>
      <c r="AF18" s="70" t="s">
        <v>293</v>
      </c>
      <c r="AG18" s="73">
        <v>39630</v>
      </c>
      <c r="AH18" s="70">
        <v>24.5</v>
      </c>
      <c r="AI18" s="71" t="s">
        <v>294</v>
      </c>
      <c r="AJ18" s="73">
        <v>54960</v>
      </c>
      <c r="AK18" s="70">
        <v>24.5</v>
      </c>
      <c r="AL18" s="71" t="s">
        <v>295</v>
      </c>
      <c r="AM18" s="73">
        <v>67560</v>
      </c>
      <c r="AN18" s="70">
        <v>24.5</v>
      </c>
    </row>
    <row r="19" spans="1:40" ht="15.75">
      <c r="A19" s="70">
        <v>24</v>
      </c>
      <c r="B19" s="71" t="s">
        <v>296</v>
      </c>
      <c r="C19" s="73">
        <v>20040</v>
      </c>
      <c r="D19" s="70">
        <v>24</v>
      </c>
      <c r="E19" s="71" t="s">
        <v>297</v>
      </c>
      <c r="F19" s="73">
        <v>32790</v>
      </c>
      <c r="G19" s="70">
        <v>24</v>
      </c>
      <c r="H19" s="71" t="s">
        <v>298</v>
      </c>
      <c r="I19" s="73">
        <v>42210</v>
      </c>
      <c r="J19" s="70">
        <v>24</v>
      </c>
      <c r="K19" s="71" t="s">
        <v>299</v>
      </c>
      <c r="L19" s="73">
        <v>25270</v>
      </c>
      <c r="M19" s="70">
        <v>24</v>
      </c>
      <c r="N19" s="71" t="s">
        <v>300</v>
      </c>
      <c r="O19" s="73">
        <v>37960</v>
      </c>
      <c r="P19" s="70">
        <v>24</v>
      </c>
      <c r="Q19" s="71" t="s">
        <v>301</v>
      </c>
      <c r="R19" s="73">
        <v>52370</v>
      </c>
      <c r="S19" s="70">
        <v>24</v>
      </c>
      <c r="T19" s="71" t="s">
        <v>302</v>
      </c>
      <c r="U19" s="73">
        <v>59640</v>
      </c>
      <c r="V19" s="70">
        <v>24</v>
      </c>
      <c r="W19" s="71" t="s">
        <v>303</v>
      </c>
      <c r="X19" s="73">
        <v>38520</v>
      </c>
      <c r="Y19" s="70">
        <v>24</v>
      </c>
      <c r="Z19" s="71" t="s">
        <v>304</v>
      </c>
      <c r="AA19" s="73">
        <v>53230</v>
      </c>
      <c r="AB19" s="70">
        <v>24</v>
      </c>
      <c r="AC19" s="71" t="s">
        <v>305</v>
      </c>
      <c r="AD19" s="73">
        <v>60500</v>
      </c>
      <c r="AE19" s="70">
        <v>24</v>
      </c>
      <c r="AF19" s="70" t="s">
        <v>306</v>
      </c>
      <c r="AG19" s="73">
        <v>39080</v>
      </c>
      <c r="AH19" s="70">
        <v>24</v>
      </c>
      <c r="AI19" s="71" t="s">
        <v>307</v>
      </c>
      <c r="AJ19" s="73">
        <v>54090</v>
      </c>
      <c r="AK19" s="70">
        <v>24</v>
      </c>
      <c r="AL19" s="71" t="s">
        <v>308</v>
      </c>
      <c r="AM19" s="73">
        <v>66600</v>
      </c>
      <c r="AN19" s="70">
        <v>24</v>
      </c>
    </row>
    <row r="20" spans="1:40" ht="15.75">
      <c r="A20" s="70">
        <v>23.5</v>
      </c>
      <c r="B20" s="71" t="s">
        <v>309</v>
      </c>
      <c r="C20" s="73">
        <v>19720</v>
      </c>
      <c r="D20" s="70">
        <v>23.5</v>
      </c>
      <c r="E20" s="71" t="s">
        <v>310</v>
      </c>
      <c r="F20" s="73">
        <v>32270</v>
      </c>
      <c r="G20" s="70">
        <v>23.5</v>
      </c>
      <c r="H20" s="71" t="s">
        <v>311</v>
      </c>
      <c r="I20" s="73">
        <v>41550</v>
      </c>
      <c r="J20" s="70">
        <v>23.5</v>
      </c>
      <c r="K20" s="71" t="s">
        <v>312</v>
      </c>
      <c r="L20" s="73">
        <v>24870</v>
      </c>
      <c r="M20" s="70">
        <v>23.5</v>
      </c>
      <c r="N20" s="71" t="s">
        <v>313</v>
      </c>
      <c r="O20" s="73">
        <v>37410</v>
      </c>
      <c r="P20" s="70">
        <v>23.5</v>
      </c>
      <c r="Q20" s="71" t="s">
        <v>314</v>
      </c>
      <c r="R20" s="73">
        <v>51520</v>
      </c>
      <c r="S20" s="70">
        <v>23.5</v>
      </c>
      <c r="T20" s="71" t="s">
        <v>315</v>
      </c>
      <c r="U20" s="73">
        <v>58800</v>
      </c>
      <c r="V20" s="70">
        <v>23.5</v>
      </c>
      <c r="W20" s="71" t="s">
        <v>316</v>
      </c>
      <c r="X20" s="73">
        <v>37960</v>
      </c>
      <c r="Y20" s="70">
        <v>23.5</v>
      </c>
      <c r="Z20" s="71" t="s">
        <v>317</v>
      </c>
      <c r="AA20" s="73">
        <v>52370</v>
      </c>
      <c r="AB20" s="70">
        <v>23.5</v>
      </c>
      <c r="AC20" s="71" t="s">
        <v>318</v>
      </c>
      <c r="AD20" s="73">
        <v>59640</v>
      </c>
      <c r="AE20" s="70">
        <v>23.5</v>
      </c>
      <c r="AF20" s="70" t="s">
        <v>319</v>
      </c>
      <c r="AG20" s="73">
        <v>38520</v>
      </c>
      <c r="AH20" s="70">
        <v>23.5</v>
      </c>
      <c r="AI20" s="71" t="s">
        <v>320</v>
      </c>
      <c r="AJ20" s="73">
        <v>53230</v>
      </c>
      <c r="AK20" s="70">
        <v>23.5</v>
      </c>
      <c r="AL20" s="71" t="s">
        <v>321</v>
      </c>
      <c r="AM20" s="73">
        <v>65630</v>
      </c>
      <c r="AN20" s="70">
        <v>23.5</v>
      </c>
    </row>
    <row r="21" spans="1:40" ht="15.75">
      <c r="A21" s="70">
        <v>23</v>
      </c>
      <c r="B21" s="71" t="s">
        <v>322</v>
      </c>
      <c r="C21" s="73">
        <v>19410</v>
      </c>
      <c r="D21" s="70">
        <v>23</v>
      </c>
      <c r="E21" s="71" t="s">
        <v>323</v>
      </c>
      <c r="F21" s="73">
        <v>31760</v>
      </c>
      <c r="G21" s="70">
        <v>23</v>
      </c>
      <c r="H21" s="71" t="s">
        <v>324</v>
      </c>
      <c r="I21" s="73">
        <v>40900</v>
      </c>
      <c r="J21" s="70">
        <v>23</v>
      </c>
      <c r="K21" s="71" t="s">
        <v>325</v>
      </c>
      <c r="L21" s="73">
        <v>24480</v>
      </c>
      <c r="M21" s="70">
        <v>23</v>
      </c>
      <c r="N21" s="71" t="s">
        <v>326</v>
      </c>
      <c r="O21" s="73">
        <v>36860</v>
      </c>
      <c r="P21" s="70">
        <v>23</v>
      </c>
      <c r="Q21" s="71" t="s">
        <v>327</v>
      </c>
      <c r="R21" s="73">
        <v>50670</v>
      </c>
      <c r="S21" s="70">
        <v>23</v>
      </c>
      <c r="T21" s="71" t="s">
        <v>328</v>
      </c>
      <c r="U21" s="73">
        <v>57980</v>
      </c>
      <c r="V21" s="70">
        <v>23</v>
      </c>
      <c r="W21" s="71" t="s">
        <v>329</v>
      </c>
      <c r="X21" s="73">
        <v>37410</v>
      </c>
      <c r="Y21" s="70">
        <v>23</v>
      </c>
      <c r="Z21" s="71" t="s">
        <v>330</v>
      </c>
      <c r="AA21" s="73">
        <v>51520</v>
      </c>
      <c r="AB21" s="70">
        <v>23</v>
      </c>
      <c r="AC21" s="71" t="s">
        <v>331</v>
      </c>
      <c r="AD21" s="73">
        <v>58800</v>
      </c>
      <c r="AE21" s="70">
        <v>23</v>
      </c>
      <c r="AF21" s="70" t="s">
        <v>332</v>
      </c>
      <c r="AG21" s="73">
        <v>37960</v>
      </c>
      <c r="AH21" s="70">
        <v>23</v>
      </c>
      <c r="AI21" s="71" t="s">
        <v>333</v>
      </c>
      <c r="AJ21" s="73">
        <v>52370</v>
      </c>
      <c r="AK21" s="70">
        <v>23</v>
      </c>
      <c r="AL21" s="71" t="s">
        <v>334</v>
      </c>
      <c r="AM21" s="73">
        <v>64670</v>
      </c>
      <c r="AN21" s="70">
        <v>23</v>
      </c>
    </row>
    <row r="22" spans="1:40" ht="15.75">
      <c r="A22" s="70">
        <v>22.5</v>
      </c>
      <c r="B22" s="71" t="s">
        <v>335</v>
      </c>
      <c r="C22" s="73">
        <v>19100</v>
      </c>
      <c r="D22" s="70">
        <v>22.5</v>
      </c>
      <c r="E22" s="71" t="s">
        <v>336</v>
      </c>
      <c r="F22" s="73">
        <v>31260</v>
      </c>
      <c r="G22" s="70">
        <v>22.5</v>
      </c>
      <c r="H22" s="71" t="s">
        <v>337</v>
      </c>
      <c r="I22" s="73">
        <v>40260</v>
      </c>
      <c r="J22" s="70">
        <v>22.5</v>
      </c>
      <c r="K22" s="71" t="s">
        <v>338</v>
      </c>
      <c r="L22" s="73">
        <v>24090</v>
      </c>
      <c r="M22" s="70">
        <v>22.5</v>
      </c>
      <c r="N22" s="71" t="s">
        <v>339</v>
      </c>
      <c r="O22" s="73">
        <v>36310</v>
      </c>
      <c r="P22" s="70">
        <v>22.5</v>
      </c>
      <c r="Q22" s="71" t="s">
        <v>340</v>
      </c>
      <c r="R22" s="73">
        <v>49830</v>
      </c>
      <c r="S22" s="70">
        <v>22.5</v>
      </c>
      <c r="T22" s="71" t="s">
        <v>341</v>
      </c>
      <c r="U22" s="73">
        <v>57150</v>
      </c>
      <c r="V22" s="70">
        <v>22.5</v>
      </c>
      <c r="W22" s="71" t="s">
        <v>342</v>
      </c>
      <c r="X22" s="73">
        <v>36860</v>
      </c>
      <c r="Y22" s="70">
        <v>22.5</v>
      </c>
      <c r="Z22" s="71" t="s">
        <v>343</v>
      </c>
      <c r="AA22" s="73">
        <v>50670</v>
      </c>
      <c r="AB22" s="70">
        <v>22.5</v>
      </c>
      <c r="AC22" s="71" t="s">
        <v>344</v>
      </c>
      <c r="AD22" s="73">
        <v>57980</v>
      </c>
      <c r="AE22" s="70">
        <v>22.5</v>
      </c>
      <c r="AF22" s="70" t="s">
        <v>345</v>
      </c>
      <c r="AG22" s="73">
        <v>37410</v>
      </c>
      <c r="AH22" s="70">
        <v>22.5</v>
      </c>
      <c r="AI22" s="71" t="s">
        <v>346</v>
      </c>
      <c r="AJ22" s="73">
        <v>51520</v>
      </c>
      <c r="AK22" s="70">
        <v>22.5</v>
      </c>
      <c r="AL22" s="71" t="s">
        <v>347</v>
      </c>
      <c r="AM22" s="73">
        <v>63720</v>
      </c>
      <c r="AN22" s="70">
        <v>22.5</v>
      </c>
    </row>
    <row r="23" spans="1:40" ht="15.75">
      <c r="A23" s="70">
        <v>22</v>
      </c>
      <c r="B23" s="71" t="s">
        <v>348</v>
      </c>
      <c r="C23" s="73">
        <v>18790</v>
      </c>
      <c r="D23" s="70">
        <v>22</v>
      </c>
      <c r="E23" s="71" t="s">
        <v>349</v>
      </c>
      <c r="F23" s="73">
        <v>30770</v>
      </c>
      <c r="G23" s="70">
        <v>22</v>
      </c>
      <c r="H23" s="71" t="s">
        <v>350</v>
      </c>
      <c r="I23" s="73">
        <v>39630</v>
      </c>
      <c r="J23" s="70">
        <v>22</v>
      </c>
      <c r="K23" s="71" t="s">
        <v>351</v>
      </c>
      <c r="L23" s="73">
        <v>23710</v>
      </c>
      <c r="M23" s="70">
        <v>22</v>
      </c>
      <c r="N23" s="71" t="s">
        <v>352</v>
      </c>
      <c r="O23" s="73">
        <v>35770</v>
      </c>
      <c r="P23" s="70">
        <v>22</v>
      </c>
      <c r="Q23" s="71" t="s">
        <v>353</v>
      </c>
      <c r="R23" s="73">
        <v>49010</v>
      </c>
      <c r="S23" s="70">
        <v>22</v>
      </c>
      <c r="T23" s="71" t="s">
        <v>354</v>
      </c>
      <c r="U23" s="73">
        <v>56330</v>
      </c>
      <c r="V23" s="70">
        <v>22</v>
      </c>
      <c r="W23" s="71" t="s">
        <v>355</v>
      </c>
      <c r="X23" s="73">
        <v>36310</v>
      </c>
      <c r="Y23" s="70">
        <v>22</v>
      </c>
      <c r="Z23" s="71" t="s">
        <v>356</v>
      </c>
      <c r="AA23" s="73">
        <v>49830</v>
      </c>
      <c r="AB23" s="70">
        <v>22</v>
      </c>
      <c r="AC23" s="71" t="s">
        <v>357</v>
      </c>
      <c r="AD23" s="73">
        <v>57150</v>
      </c>
      <c r="AE23" s="70">
        <v>22</v>
      </c>
      <c r="AF23" s="70" t="s">
        <v>358</v>
      </c>
      <c r="AG23" s="73">
        <v>36860</v>
      </c>
      <c r="AH23" s="70">
        <v>22</v>
      </c>
      <c r="AI23" s="71" t="s">
        <v>359</v>
      </c>
      <c r="AJ23" s="73">
        <v>50670</v>
      </c>
      <c r="AK23" s="70">
        <v>22</v>
      </c>
      <c r="AL23" s="71" t="s">
        <v>360</v>
      </c>
      <c r="AM23" s="73">
        <v>62760</v>
      </c>
      <c r="AN23" s="70">
        <v>22</v>
      </c>
    </row>
    <row r="24" spans="1:40" ht="15.75">
      <c r="A24" s="70">
        <v>21.5</v>
      </c>
      <c r="B24" s="71" t="s">
        <v>361</v>
      </c>
      <c r="C24" s="73">
        <v>18480</v>
      </c>
      <c r="D24" s="70">
        <v>21.5</v>
      </c>
      <c r="E24" s="71" t="s">
        <v>362</v>
      </c>
      <c r="F24" s="73">
        <v>30290</v>
      </c>
      <c r="G24" s="70">
        <v>21.5</v>
      </c>
      <c r="H24" s="71" t="s">
        <v>363</v>
      </c>
      <c r="I24" s="73">
        <v>39080</v>
      </c>
      <c r="J24" s="70">
        <v>21.5</v>
      </c>
      <c r="K24" s="71" t="s">
        <v>364</v>
      </c>
      <c r="L24" s="73">
        <v>23340</v>
      </c>
      <c r="M24" s="70">
        <v>21.5</v>
      </c>
      <c r="N24" s="71" t="s">
        <v>365</v>
      </c>
      <c r="O24" s="73">
        <v>35220</v>
      </c>
      <c r="P24" s="70">
        <v>21.5</v>
      </c>
      <c r="Q24" s="71" t="s">
        <v>366</v>
      </c>
      <c r="R24" s="73">
        <v>48200</v>
      </c>
      <c r="S24" s="70">
        <v>21.5</v>
      </c>
      <c r="T24" s="71" t="s">
        <v>367</v>
      </c>
      <c r="U24" s="73">
        <v>55510</v>
      </c>
      <c r="V24" s="70">
        <v>21.5</v>
      </c>
      <c r="W24" s="71" t="s">
        <v>368</v>
      </c>
      <c r="X24" s="73">
        <v>35770</v>
      </c>
      <c r="Y24" s="70">
        <v>21.5</v>
      </c>
      <c r="Z24" s="71" t="s">
        <v>369</v>
      </c>
      <c r="AA24" s="73">
        <v>49010</v>
      </c>
      <c r="AB24" s="70">
        <v>21.5</v>
      </c>
      <c r="AC24" s="71" t="s">
        <v>370</v>
      </c>
      <c r="AD24" s="73">
        <v>56330</v>
      </c>
      <c r="AE24" s="70">
        <v>21.5</v>
      </c>
      <c r="AF24" s="70" t="s">
        <v>371</v>
      </c>
      <c r="AG24" s="73">
        <v>36310</v>
      </c>
      <c r="AH24" s="70">
        <v>21.5</v>
      </c>
      <c r="AI24" s="71" t="s">
        <v>372</v>
      </c>
      <c r="AJ24" s="73">
        <v>49830</v>
      </c>
      <c r="AK24" s="70">
        <v>21.5</v>
      </c>
      <c r="AL24" s="71" t="s">
        <v>373</v>
      </c>
      <c r="AM24" s="73">
        <v>61800</v>
      </c>
      <c r="AN24" s="70">
        <v>21.5</v>
      </c>
    </row>
    <row r="25" spans="1:40" ht="15.75">
      <c r="A25" s="70">
        <v>21</v>
      </c>
      <c r="B25" s="71" t="s">
        <v>374</v>
      </c>
      <c r="C25" s="73">
        <v>18190</v>
      </c>
      <c r="D25" s="70">
        <v>21</v>
      </c>
      <c r="E25" s="71" t="s">
        <v>375</v>
      </c>
      <c r="F25" s="73">
        <v>29810</v>
      </c>
      <c r="G25" s="70">
        <v>21</v>
      </c>
      <c r="H25" s="71" t="s">
        <v>376</v>
      </c>
      <c r="I25" s="73">
        <v>38520</v>
      </c>
      <c r="J25" s="70">
        <v>21</v>
      </c>
      <c r="K25" s="71" t="s">
        <v>377</v>
      </c>
      <c r="L25" s="73">
        <v>22980</v>
      </c>
      <c r="M25" s="70">
        <v>21</v>
      </c>
      <c r="N25" s="71" t="s">
        <v>378</v>
      </c>
      <c r="O25" s="73">
        <v>34680</v>
      </c>
      <c r="P25" s="70">
        <v>21</v>
      </c>
      <c r="Q25" s="71" t="s">
        <v>379</v>
      </c>
      <c r="R25" s="73">
        <v>47380</v>
      </c>
      <c r="S25" s="70">
        <v>21</v>
      </c>
      <c r="T25" s="71" t="s">
        <v>380</v>
      </c>
      <c r="U25" s="73">
        <v>54700</v>
      </c>
      <c r="V25" s="70">
        <v>21</v>
      </c>
      <c r="W25" s="71" t="s">
        <v>381</v>
      </c>
      <c r="X25" s="73">
        <v>35220</v>
      </c>
      <c r="Y25" s="70">
        <v>21</v>
      </c>
      <c r="Z25" s="71" t="s">
        <v>382</v>
      </c>
      <c r="AA25" s="73">
        <v>48200</v>
      </c>
      <c r="AB25" s="70">
        <v>21</v>
      </c>
      <c r="AC25" s="71" t="s">
        <v>383</v>
      </c>
      <c r="AD25" s="73">
        <v>55510</v>
      </c>
      <c r="AE25" s="70">
        <v>21</v>
      </c>
      <c r="AF25" s="70" t="s">
        <v>384</v>
      </c>
      <c r="AG25" s="73">
        <v>35770</v>
      </c>
      <c r="AH25" s="70">
        <v>21</v>
      </c>
      <c r="AI25" s="71" t="s">
        <v>385</v>
      </c>
      <c r="AJ25" s="73">
        <v>49010</v>
      </c>
      <c r="AK25" s="70">
        <v>21</v>
      </c>
      <c r="AL25" s="71" t="s">
        <v>386</v>
      </c>
      <c r="AM25" s="73">
        <v>60830</v>
      </c>
      <c r="AN25" s="70">
        <v>21</v>
      </c>
    </row>
    <row r="26" spans="1:40" ht="15.75">
      <c r="A26" s="70">
        <v>20.5</v>
      </c>
      <c r="B26" s="71" t="s">
        <v>387</v>
      </c>
      <c r="C26" s="73">
        <v>17880</v>
      </c>
      <c r="D26" s="70">
        <v>20.5</v>
      </c>
      <c r="E26" s="71" t="s">
        <v>388</v>
      </c>
      <c r="F26" s="73">
        <v>29340</v>
      </c>
      <c r="G26" s="70">
        <v>20.5</v>
      </c>
      <c r="H26" s="71" t="s">
        <v>389</v>
      </c>
      <c r="I26" s="73">
        <v>37960</v>
      </c>
      <c r="J26" s="70">
        <v>20.5</v>
      </c>
      <c r="K26" s="71" t="s">
        <v>390</v>
      </c>
      <c r="L26" s="73">
        <v>22600</v>
      </c>
      <c r="M26" s="70">
        <v>20.5</v>
      </c>
      <c r="N26" s="71" t="s">
        <v>391</v>
      </c>
      <c r="O26" s="73">
        <v>34110</v>
      </c>
      <c r="P26" s="70">
        <v>20.5</v>
      </c>
      <c r="Q26" s="71" t="s">
        <v>392</v>
      </c>
      <c r="R26" s="73">
        <v>46560</v>
      </c>
      <c r="S26" s="70">
        <v>20.5</v>
      </c>
      <c r="T26" s="71" t="s">
        <v>393</v>
      </c>
      <c r="U26" s="73">
        <v>53890</v>
      </c>
      <c r="V26" s="70">
        <v>20.5</v>
      </c>
      <c r="W26" s="71" t="s">
        <v>394</v>
      </c>
      <c r="X26" s="73">
        <v>34680</v>
      </c>
      <c r="Y26" s="70">
        <v>20.5</v>
      </c>
      <c r="Z26" s="71" t="s">
        <v>395</v>
      </c>
      <c r="AA26" s="73">
        <v>47380</v>
      </c>
      <c r="AB26" s="70">
        <v>20.5</v>
      </c>
      <c r="AC26" s="71" t="s">
        <v>396</v>
      </c>
      <c r="AD26" s="73">
        <v>54700</v>
      </c>
      <c r="AE26" s="70">
        <v>20.5</v>
      </c>
      <c r="AF26" s="70" t="s">
        <v>397</v>
      </c>
      <c r="AG26" s="73">
        <v>35220</v>
      </c>
      <c r="AH26" s="70">
        <v>20.5</v>
      </c>
      <c r="AI26" s="71" t="s">
        <v>398</v>
      </c>
      <c r="AJ26" s="73">
        <v>48200</v>
      </c>
      <c r="AK26" s="70">
        <v>20.5</v>
      </c>
      <c r="AL26" s="71" t="s">
        <v>399</v>
      </c>
      <c r="AM26" s="73">
        <v>59870</v>
      </c>
      <c r="AN26" s="70">
        <v>20.5</v>
      </c>
    </row>
    <row r="27" spans="1:40" ht="15.75">
      <c r="A27" s="70">
        <v>20</v>
      </c>
      <c r="B27" s="71" t="s">
        <v>400</v>
      </c>
      <c r="C27" s="73">
        <v>17570</v>
      </c>
      <c r="D27" s="70">
        <v>20</v>
      </c>
      <c r="E27" s="71" t="s">
        <v>401</v>
      </c>
      <c r="F27" s="73">
        <v>28880</v>
      </c>
      <c r="G27" s="70">
        <v>20</v>
      </c>
      <c r="H27" s="71" t="s">
        <v>402</v>
      </c>
      <c r="I27" s="73">
        <v>37410</v>
      </c>
      <c r="J27" s="70">
        <v>20</v>
      </c>
      <c r="K27" s="71" t="s">
        <v>403</v>
      </c>
      <c r="L27" s="73">
        <v>22230</v>
      </c>
      <c r="M27" s="70">
        <v>20</v>
      </c>
      <c r="N27" s="71" t="s">
        <v>404</v>
      </c>
      <c r="O27" s="73">
        <v>33560</v>
      </c>
      <c r="P27" s="70">
        <v>20</v>
      </c>
      <c r="Q27" s="71" t="s">
        <v>405</v>
      </c>
      <c r="R27" s="73">
        <v>45750</v>
      </c>
      <c r="S27" s="70">
        <v>20</v>
      </c>
      <c r="T27" s="71" t="s">
        <v>406</v>
      </c>
      <c r="U27" s="73">
        <v>53080</v>
      </c>
      <c r="V27" s="70">
        <v>20</v>
      </c>
      <c r="W27" s="71" t="s">
        <v>407</v>
      </c>
      <c r="X27" s="73">
        <v>34110</v>
      </c>
      <c r="Y27" s="70">
        <v>20</v>
      </c>
      <c r="Z27" s="71" t="s">
        <v>408</v>
      </c>
      <c r="AA27" s="73">
        <v>46560</v>
      </c>
      <c r="AB27" s="70">
        <v>20</v>
      </c>
      <c r="AC27" s="71" t="s">
        <v>409</v>
      </c>
      <c r="AD27" s="73">
        <v>53890</v>
      </c>
      <c r="AE27" s="70">
        <v>20</v>
      </c>
      <c r="AF27" s="70" t="s">
        <v>410</v>
      </c>
      <c r="AG27" s="73">
        <v>34680</v>
      </c>
      <c r="AH27" s="70">
        <v>20</v>
      </c>
      <c r="AI27" s="71" t="s">
        <v>411</v>
      </c>
      <c r="AJ27" s="73">
        <v>47380</v>
      </c>
      <c r="AK27" s="70">
        <v>20</v>
      </c>
      <c r="AL27" s="71" t="s">
        <v>412</v>
      </c>
      <c r="AM27" s="73">
        <v>58890</v>
      </c>
      <c r="AN27" s="70">
        <v>20</v>
      </c>
    </row>
    <row r="28" spans="1:40" ht="15.75">
      <c r="A28" s="70">
        <v>19.5</v>
      </c>
      <c r="B28" s="71" t="s">
        <v>413</v>
      </c>
      <c r="C28" s="73">
        <v>17270</v>
      </c>
      <c r="D28" s="70">
        <v>19.5</v>
      </c>
      <c r="E28" s="71" t="s">
        <v>414</v>
      </c>
      <c r="F28" s="73">
        <v>28430</v>
      </c>
      <c r="G28" s="70">
        <v>19.5</v>
      </c>
      <c r="H28" s="71" t="s">
        <v>415</v>
      </c>
      <c r="I28" s="73">
        <v>36860</v>
      </c>
      <c r="J28" s="70">
        <v>19.5</v>
      </c>
      <c r="K28" s="71" t="s">
        <v>416</v>
      </c>
      <c r="L28" s="73">
        <v>21880</v>
      </c>
      <c r="M28" s="70">
        <v>19.5</v>
      </c>
      <c r="N28" s="71" t="s">
        <v>417</v>
      </c>
      <c r="O28" s="73">
        <v>33000</v>
      </c>
      <c r="P28" s="70">
        <v>19.5</v>
      </c>
      <c r="Q28" s="71" t="s">
        <v>418</v>
      </c>
      <c r="R28" s="73">
        <v>44930</v>
      </c>
      <c r="S28" s="70">
        <v>19.5</v>
      </c>
      <c r="T28" s="71" t="s">
        <v>419</v>
      </c>
      <c r="U28" s="73">
        <v>52260</v>
      </c>
      <c r="V28" s="70">
        <v>19.5</v>
      </c>
      <c r="W28" s="71" t="s">
        <v>420</v>
      </c>
      <c r="X28" s="73">
        <v>33560</v>
      </c>
      <c r="Y28" s="70">
        <v>19.5</v>
      </c>
      <c r="Z28" s="71" t="s">
        <v>421</v>
      </c>
      <c r="AA28" s="73">
        <v>45750</v>
      </c>
      <c r="AB28" s="70">
        <v>19.5</v>
      </c>
      <c r="AC28" s="71" t="s">
        <v>422</v>
      </c>
      <c r="AD28" s="73">
        <v>53080</v>
      </c>
      <c r="AE28" s="70">
        <v>19.5</v>
      </c>
      <c r="AF28" s="70" t="s">
        <v>423</v>
      </c>
      <c r="AG28" s="73">
        <v>34110</v>
      </c>
      <c r="AH28" s="70">
        <v>19.5</v>
      </c>
      <c r="AI28" s="71" t="s">
        <v>424</v>
      </c>
      <c r="AJ28" s="73">
        <v>46560</v>
      </c>
      <c r="AK28" s="70">
        <v>19.5</v>
      </c>
      <c r="AL28" s="71" t="s">
        <v>425</v>
      </c>
      <c r="AM28" s="73">
        <v>57930</v>
      </c>
      <c r="AN28" s="70">
        <v>19.5</v>
      </c>
    </row>
    <row r="29" spans="1:40" ht="15.75">
      <c r="A29" s="70">
        <v>19</v>
      </c>
      <c r="B29" s="71" t="s">
        <v>426</v>
      </c>
      <c r="C29" s="73">
        <v>16960</v>
      </c>
      <c r="D29" s="70">
        <v>19</v>
      </c>
      <c r="E29" s="71" t="s">
        <v>427</v>
      </c>
      <c r="F29" s="73">
        <v>27960</v>
      </c>
      <c r="G29" s="70">
        <v>19</v>
      </c>
      <c r="H29" s="71" t="s">
        <v>428</v>
      </c>
      <c r="I29" s="73">
        <v>36310</v>
      </c>
      <c r="J29" s="70">
        <v>19</v>
      </c>
      <c r="K29" s="71" t="s">
        <v>429</v>
      </c>
      <c r="L29" s="73">
        <v>21500</v>
      </c>
      <c r="M29" s="70">
        <v>19</v>
      </c>
      <c r="N29" s="71" t="s">
        <v>430</v>
      </c>
      <c r="O29" s="73">
        <v>32450</v>
      </c>
      <c r="P29" s="70">
        <v>19</v>
      </c>
      <c r="Q29" s="71" t="s">
        <v>431</v>
      </c>
      <c r="R29" s="73">
        <v>44130</v>
      </c>
      <c r="S29" s="70">
        <v>19</v>
      </c>
      <c r="T29" s="71" t="s">
        <v>432</v>
      </c>
      <c r="U29" s="73">
        <v>51450</v>
      </c>
      <c r="V29" s="70">
        <v>19</v>
      </c>
      <c r="W29" s="71" t="s">
        <v>433</v>
      </c>
      <c r="X29" s="73">
        <v>33000</v>
      </c>
      <c r="Y29" s="70">
        <v>19</v>
      </c>
      <c r="Z29" s="71" t="s">
        <v>434</v>
      </c>
      <c r="AA29" s="73">
        <v>44930</v>
      </c>
      <c r="AB29" s="70">
        <v>19</v>
      </c>
      <c r="AC29" s="71" t="s">
        <v>435</v>
      </c>
      <c r="AD29" s="73">
        <v>52260</v>
      </c>
      <c r="AE29" s="70">
        <v>19</v>
      </c>
      <c r="AF29" s="70" t="s">
        <v>436</v>
      </c>
      <c r="AG29" s="73">
        <v>33560</v>
      </c>
      <c r="AH29" s="70">
        <v>19</v>
      </c>
      <c r="AI29" s="71" t="s">
        <v>437</v>
      </c>
      <c r="AJ29" s="73">
        <v>45750</v>
      </c>
      <c r="AK29" s="70">
        <v>19</v>
      </c>
      <c r="AL29" s="71" t="s">
        <v>438</v>
      </c>
      <c r="AM29" s="73">
        <v>56960</v>
      </c>
      <c r="AN29" s="70">
        <v>19</v>
      </c>
    </row>
    <row r="30" spans="1:40" ht="15.75">
      <c r="A30" s="70">
        <v>18.5</v>
      </c>
      <c r="B30" s="71" t="s">
        <v>439</v>
      </c>
      <c r="C30" s="73">
        <v>16650</v>
      </c>
      <c r="D30" s="70">
        <v>18.5</v>
      </c>
      <c r="E30" s="71" t="s">
        <v>440</v>
      </c>
      <c r="F30" s="73">
        <v>27490</v>
      </c>
      <c r="G30" s="70">
        <v>18.5</v>
      </c>
      <c r="H30" s="71" t="s">
        <v>441</v>
      </c>
      <c r="I30" s="73">
        <v>35770</v>
      </c>
      <c r="J30" s="70">
        <v>18.5</v>
      </c>
      <c r="K30" s="71" t="s">
        <v>442</v>
      </c>
      <c r="L30" s="73">
        <v>21140</v>
      </c>
      <c r="M30" s="70">
        <v>18.5</v>
      </c>
      <c r="N30" s="71" t="s">
        <v>443</v>
      </c>
      <c r="O30" s="73">
        <v>31880</v>
      </c>
      <c r="P30" s="70">
        <v>18.5</v>
      </c>
      <c r="Q30" s="71" t="s">
        <v>444</v>
      </c>
      <c r="R30" s="73">
        <v>43300</v>
      </c>
      <c r="S30" s="70">
        <v>18.5</v>
      </c>
      <c r="T30" s="71" t="s">
        <v>445</v>
      </c>
      <c r="U30" s="73">
        <v>50640</v>
      </c>
      <c r="V30" s="70">
        <v>18.5</v>
      </c>
      <c r="W30" s="71" t="s">
        <v>446</v>
      </c>
      <c r="X30" s="73">
        <v>32450</v>
      </c>
      <c r="Y30" s="70">
        <v>18.5</v>
      </c>
      <c r="Z30" s="71" t="s">
        <v>447</v>
      </c>
      <c r="AA30" s="73">
        <v>44130</v>
      </c>
      <c r="AB30" s="70">
        <v>18.5</v>
      </c>
      <c r="AC30" s="71" t="s">
        <v>448</v>
      </c>
      <c r="AD30" s="73">
        <v>51450</v>
      </c>
      <c r="AE30" s="70">
        <v>18.5</v>
      </c>
      <c r="AF30" s="70" t="s">
        <v>449</v>
      </c>
      <c r="AG30" s="73">
        <v>33000</v>
      </c>
      <c r="AH30" s="70">
        <v>18.5</v>
      </c>
      <c r="AI30" s="71" t="s">
        <v>450</v>
      </c>
      <c r="AJ30" s="73">
        <v>44930</v>
      </c>
      <c r="AK30" s="70">
        <v>18.5</v>
      </c>
      <c r="AL30" s="71" t="s">
        <v>451</v>
      </c>
      <c r="AM30" s="73">
        <v>56000</v>
      </c>
      <c r="AN30" s="70">
        <v>18.5</v>
      </c>
    </row>
    <row r="31" spans="1:40" ht="15.75">
      <c r="A31" s="70">
        <v>18</v>
      </c>
      <c r="B31" s="71" t="s">
        <v>452</v>
      </c>
      <c r="C31" s="73">
        <v>16340</v>
      </c>
      <c r="D31" s="70">
        <v>18</v>
      </c>
      <c r="E31" s="71" t="s">
        <v>453</v>
      </c>
      <c r="F31" s="73">
        <v>27030</v>
      </c>
      <c r="G31" s="70">
        <v>18</v>
      </c>
      <c r="H31" s="71" t="s">
        <v>454</v>
      </c>
      <c r="I31" s="73">
        <v>35220</v>
      </c>
      <c r="J31" s="70">
        <v>18</v>
      </c>
      <c r="K31" s="71" t="s">
        <v>455</v>
      </c>
      <c r="L31" s="73">
        <v>20770</v>
      </c>
      <c r="M31" s="70">
        <v>18</v>
      </c>
      <c r="N31" s="71" t="s">
        <v>456</v>
      </c>
      <c r="O31" s="73">
        <v>31340</v>
      </c>
      <c r="P31" s="70">
        <v>18</v>
      </c>
      <c r="Q31" s="71" t="s">
        <v>457</v>
      </c>
      <c r="R31" s="73">
        <v>42620</v>
      </c>
      <c r="S31" s="70">
        <v>18</v>
      </c>
      <c r="T31" s="71" t="s">
        <v>458</v>
      </c>
      <c r="U31" s="73">
        <v>49830</v>
      </c>
      <c r="V31" s="70">
        <v>18</v>
      </c>
      <c r="W31" s="71" t="s">
        <v>459</v>
      </c>
      <c r="X31" s="73">
        <v>31880</v>
      </c>
      <c r="Y31" s="70">
        <v>18</v>
      </c>
      <c r="Z31" s="71" t="s">
        <v>460</v>
      </c>
      <c r="AA31" s="73">
        <v>43300</v>
      </c>
      <c r="AB31" s="70">
        <v>18</v>
      </c>
      <c r="AC31" s="71" t="s">
        <v>461</v>
      </c>
      <c r="AD31" s="73">
        <v>50640</v>
      </c>
      <c r="AE31" s="70">
        <v>18</v>
      </c>
      <c r="AF31" s="70" t="s">
        <v>462</v>
      </c>
      <c r="AG31" s="73">
        <v>32450</v>
      </c>
      <c r="AH31" s="70">
        <v>18</v>
      </c>
      <c r="AI31" s="71" t="s">
        <v>463</v>
      </c>
      <c r="AJ31" s="73">
        <v>44130</v>
      </c>
      <c r="AK31" s="70">
        <v>18</v>
      </c>
      <c r="AL31" s="71" t="s">
        <v>464</v>
      </c>
      <c r="AM31" s="73">
        <v>55010</v>
      </c>
      <c r="AN31" s="70">
        <v>18</v>
      </c>
    </row>
    <row r="32" spans="1:40" ht="15.75">
      <c r="A32" s="70">
        <v>17.5</v>
      </c>
      <c r="B32" s="71" t="s">
        <v>465</v>
      </c>
      <c r="C32" s="73">
        <v>16030</v>
      </c>
      <c r="D32" s="70">
        <v>17.5</v>
      </c>
      <c r="E32" s="71" t="s">
        <v>466</v>
      </c>
      <c r="F32" s="73">
        <v>26580</v>
      </c>
      <c r="G32" s="70">
        <v>17.5</v>
      </c>
      <c r="H32" s="71" t="s">
        <v>467</v>
      </c>
      <c r="I32" s="73">
        <v>34680</v>
      </c>
      <c r="J32" s="70">
        <v>17.5</v>
      </c>
      <c r="K32" s="71" t="s">
        <v>468</v>
      </c>
      <c r="L32" s="73">
        <v>20440</v>
      </c>
      <c r="M32" s="70">
        <v>17.5</v>
      </c>
      <c r="N32" s="71" t="s">
        <v>469</v>
      </c>
      <c r="O32" s="73">
        <v>30790</v>
      </c>
      <c r="P32" s="70">
        <v>17.5</v>
      </c>
      <c r="Q32" s="71" t="s">
        <v>470</v>
      </c>
      <c r="R32" s="73">
        <v>41930</v>
      </c>
      <c r="S32" s="70">
        <v>17.5</v>
      </c>
      <c r="T32" s="71" t="s">
        <v>471</v>
      </c>
      <c r="U32" s="73">
        <v>49010</v>
      </c>
      <c r="V32" s="70">
        <v>17.5</v>
      </c>
      <c r="W32" s="71" t="s">
        <v>472</v>
      </c>
      <c r="X32" s="73">
        <v>31340</v>
      </c>
      <c r="Y32" s="70">
        <v>17.5</v>
      </c>
      <c r="Z32" s="71" t="s">
        <v>473</v>
      </c>
      <c r="AA32" s="73">
        <v>42620</v>
      </c>
      <c r="AB32" s="70">
        <v>17.5</v>
      </c>
      <c r="AC32" s="71" t="s">
        <v>474</v>
      </c>
      <c r="AD32" s="73">
        <v>49830</v>
      </c>
      <c r="AE32" s="70">
        <v>17.5</v>
      </c>
      <c r="AF32" s="70" t="s">
        <v>475</v>
      </c>
      <c r="AG32" s="73">
        <v>31880</v>
      </c>
      <c r="AH32" s="70">
        <v>17.5</v>
      </c>
      <c r="AI32" s="71" t="s">
        <v>476</v>
      </c>
      <c r="AJ32" s="73">
        <v>43300</v>
      </c>
      <c r="AK32" s="70">
        <v>17.5</v>
      </c>
      <c r="AL32" s="71" t="s">
        <v>477</v>
      </c>
      <c r="AM32" s="73">
        <v>54050</v>
      </c>
      <c r="AN32" s="70">
        <v>17.5</v>
      </c>
    </row>
    <row r="33" spans="1:40" ht="15.75">
      <c r="A33" s="70">
        <v>17</v>
      </c>
      <c r="B33" s="71" t="s">
        <v>478</v>
      </c>
      <c r="C33" s="73">
        <v>15720</v>
      </c>
      <c r="D33" s="70">
        <v>17</v>
      </c>
      <c r="E33" s="71" t="s">
        <v>479</v>
      </c>
      <c r="F33" s="73">
        <v>26120</v>
      </c>
      <c r="G33" s="70">
        <v>17</v>
      </c>
      <c r="H33" s="71" t="s">
        <v>480</v>
      </c>
      <c r="I33" s="73">
        <v>34110</v>
      </c>
      <c r="J33" s="70">
        <v>17</v>
      </c>
      <c r="K33" s="71" t="s">
        <v>481</v>
      </c>
      <c r="L33" s="73">
        <v>20120</v>
      </c>
      <c r="M33" s="70">
        <v>17</v>
      </c>
      <c r="N33" s="71" t="s">
        <v>482</v>
      </c>
      <c r="O33" s="73">
        <v>30220</v>
      </c>
      <c r="P33" s="70">
        <v>17</v>
      </c>
      <c r="Q33" s="71" t="s">
        <v>483</v>
      </c>
      <c r="R33" s="73">
        <v>41250</v>
      </c>
      <c r="S33" s="70">
        <v>17</v>
      </c>
      <c r="T33" s="71" t="s">
        <v>484</v>
      </c>
      <c r="U33" s="73">
        <v>48200</v>
      </c>
      <c r="V33" s="70">
        <v>17</v>
      </c>
      <c r="W33" s="71" t="s">
        <v>485</v>
      </c>
      <c r="X33" s="73">
        <v>30790</v>
      </c>
      <c r="Y33" s="70">
        <v>17</v>
      </c>
      <c r="Z33" s="71" t="s">
        <v>486</v>
      </c>
      <c r="AA33" s="73">
        <v>41930</v>
      </c>
      <c r="AB33" s="70">
        <v>17</v>
      </c>
      <c r="AC33" s="71" t="s">
        <v>487</v>
      </c>
      <c r="AD33" s="73">
        <v>49010</v>
      </c>
      <c r="AE33" s="70">
        <v>17</v>
      </c>
      <c r="AF33" s="70" t="s">
        <v>488</v>
      </c>
      <c r="AG33" s="73">
        <v>31340</v>
      </c>
      <c r="AH33" s="70">
        <v>17</v>
      </c>
      <c r="AI33" s="71" t="s">
        <v>489</v>
      </c>
      <c r="AJ33" s="73">
        <v>42620</v>
      </c>
      <c r="AK33" s="70">
        <v>17</v>
      </c>
      <c r="AL33" s="71" t="s">
        <v>490</v>
      </c>
      <c r="AM33" s="73">
        <v>53090</v>
      </c>
      <c r="AN33" s="70">
        <v>17</v>
      </c>
    </row>
    <row r="34" spans="1:40" ht="15.75">
      <c r="A34" s="70">
        <v>16.5</v>
      </c>
      <c r="B34" s="71" t="s">
        <v>491</v>
      </c>
      <c r="C34" s="73">
        <v>15440</v>
      </c>
      <c r="D34" s="70">
        <v>16.5</v>
      </c>
      <c r="E34" s="71" t="s">
        <v>492</v>
      </c>
      <c r="F34" s="73">
        <v>25660</v>
      </c>
      <c r="G34" s="70">
        <v>16.5</v>
      </c>
      <c r="H34" s="71" t="s">
        <v>493</v>
      </c>
      <c r="I34" s="73">
        <v>33560</v>
      </c>
      <c r="J34" s="70">
        <v>16.5</v>
      </c>
      <c r="K34" s="71" t="s">
        <v>494</v>
      </c>
      <c r="L34" s="73">
        <v>19800</v>
      </c>
      <c r="M34" s="70">
        <v>16.5</v>
      </c>
      <c r="N34" s="71" t="s">
        <v>495</v>
      </c>
      <c r="O34" s="73">
        <v>29680</v>
      </c>
      <c r="P34" s="70">
        <v>16.5</v>
      </c>
      <c r="Q34" s="71" t="s">
        <v>496</v>
      </c>
      <c r="R34" s="73">
        <v>40560</v>
      </c>
      <c r="S34" s="70">
        <v>16.5</v>
      </c>
      <c r="T34" s="71" t="s">
        <v>497</v>
      </c>
      <c r="U34" s="73">
        <v>47380</v>
      </c>
      <c r="V34" s="70">
        <v>16.5</v>
      </c>
      <c r="W34" s="71" t="s">
        <v>498</v>
      </c>
      <c r="X34" s="73">
        <v>30220</v>
      </c>
      <c r="Y34" s="70">
        <v>16.5</v>
      </c>
      <c r="Z34" s="71" t="s">
        <v>499</v>
      </c>
      <c r="AA34" s="73">
        <v>41250</v>
      </c>
      <c r="AB34" s="70">
        <v>16.5</v>
      </c>
      <c r="AC34" s="71" t="s">
        <v>500</v>
      </c>
      <c r="AD34" s="73">
        <v>48200</v>
      </c>
      <c r="AE34" s="70">
        <v>16.5</v>
      </c>
      <c r="AF34" s="70" t="s">
        <v>501</v>
      </c>
      <c r="AG34" s="73">
        <v>30790</v>
      </c>
      <c r="AH34" s="70">
        <v>16.5</v>
      </c>
      <c r="AI34" s="71" t="s">
        <v>502</v>
      </c>
      <c r="AJ34" s="73">
        <v>41930</v>
      </c>
      <c r="AK34" s="70">
        <v>16.5</v>
      </c>
      <c r="AL34" s="71" t="s">
        <v>503</v>
      </c>
      <c r="AM34" s="73">
        <v>52120</v>
      </c>
      <c r="AN34" s="70">
        <v>16.5</v>
      </c>
    </row>
    <row r="35" spans="1:40" ht="15.75">
      <c r="A35" s="70">
        <v>16</v>
      </c>
      <c r="B35" s="71" t="s">
        <v>504</v>
      </c>
      <c r="C35" s="73">
        <v>15140</v>
      </c>
      <c r="D35" s="70">
        <v>16</v>
      </c>
      <c r="E35" s="71" t="s">
        <v>505</v>
      </c>
      <c r="F35" s="73">
        <v>25190</v>
      </c>
      <c r="G35" s="70">
        <v>16</v>
      </c>
      <c r="H35" s="71" t="s">
        <v>506</v>
      </c>
      <c r="I35" s="73">
        <v>33000</v>
      </c>
      <c r="J35" s="70">
        <v>16</v>
      </c>
      <c r="K35" s="71" t="s">
        <v>507</v>
      </c>
      <c r="L35" s="73">
        <v>19480</v>
      </c>
      <c r="M35" s="70">
        <v>16</v>
      </c>
      <c r="N35" s="71" t="s">
        <v>508</v>
      </c>
      <c r="O35" s="73">
        <v>29110</v>
      </c>
      <c r="P35" s="70">
        <v>16</v>
      </c>
      <c r="Q35" s="71" t="s">
        <v>509</v>
      </c>
      <c r="R35" s="73">
        <v>39880</v>
      </c>
      <c r="S35" s="70">
        <v>16</v>
      </c>
      <c r="T35" s="71" t="s">
        <v>510</v>
      </c>
      <c r="U35" s="73">
        <v>46560</v>
      </c>
      <c r="V35" s="70">
        <v>16</v>
      </c>
      <c r="W35" s="71" t="s">
        <v>511</v>
      </c>
      <c r="X35" s="73">
        <v>29680</v>
      </c>
      <c r="Y35" s="70">
        <v>16</v>
      </c>
      <c r="Z35" s="71" t="s">
        <v>512</v>
      </c>
      <c r="AA35" s="73">
        <v>40560</v>
      </c>
      <c r="AB35" s="70">
        <v>16</v>
      </c>
      <c r="AC35" s="71" t="s">
        <v>513</v>
      </c>
      <c r="AD35" s="73">
        <v>47380</v>
      </c>
      <c r="AE35" s="70">
        <v>16</v>
      </c>
      <c r="AF35" s="70" t="s">
        <v>514</v>
      </c>
      <c r="AG35" s="73">
        <v>30220</v>
      </c>
      <c r="AH35" s="70">
        <v>16</v>
      </c>
      <c r="AI35" s="71" t="s">
        <v>515</v>
      </c>
      <c r="AJ35" s="73">
        <v>41250</v>
      </c>
      <c r="AK35" s="70">
        <v>16</v>
      </c>
      <c r="AL35" s="71" t="s">
        <v>516</v>
      </c>
      <c r="AM35" s="73">
        <v>51140</v>
      </c>
      <c r="AN35" s="70">
        <v>16</v>
      </c>
    </row>
    <row r="36" spans="1:40" ht="15.75">
      <c r="A36" s="70">
        <v>15.5</v>
      </c>
      <c r="B36" s="71" t="s">
        <v>517</v>
      </c>
      <c r="C36" s="73">
        <v>14850</v>
      </c>
      <c r="D36" s="70">
        <v>15.5</v>
      </c>
      <c r="E36" s="71" t="s">
        <v>518</v>
      </c>
      <c r="F36" s="73">
        <v>24730</v>
      </c>
      <c r="G36" s="70">
        <v>15.5</v>
      </c>
      <c r="H36" s="71" t="s">
        <v>519</v>
      </c>
      <c r="I36" s="73">
        <v>32450</v>
      </c>
      <c r="J36" s="70">
        <v>15.5</v>
      </c>
      <c r="K36" s="71" t="s">
        <v>520</v>
      </c>
      <c r="L36" s="73">
        <v>19160</v>
      </c>
      <c r="M36" s="70">
        <v>15.5</v>
      </c>
      <c r="N36" s="71" t="s">
        <v>521</v>
      </c>
      <c r="O36" s="73">
        <v>28560</v>
      </c>
      <c r="P36" s="70">
        <v>15.5</v>
      </c>
      <c r="Q36" s="71" t="s">
        <v>522</v>
      </c>
      <c r="R36" s="73">
        <v>39190</v>
      </c>
      <c r="S36" s="70">
        <v>15.5</v>
      </c>
      <c r="T36" s="71" t="s">
        <v>523</v>
      </c>
      <c r="U36" s="73">
        <v>45750</v>
      </c>
      <c r="V36" s="70">
        <v>15.5</v>
      </c>
      <c r="W36" s="71" t="s">
        <v>524</v>
      </c>
      <c r="X36" s="73">
        <v>29110</v>
      </c>
      <c r="Y36" s="70">
        <v>15.5</v>
      </c>
      <c r="Z36" s="71" t="s">
        <v>525</v>
      </c>
      <c r="AA36" s="73">
        <v>39880</v>
      </c>
      <c r="AB36" s="70">
        <v>15.5</v>
      </c>
      <c r="AC36" s="71" t="s">
        <v>526</v>
      </c>
      <c r="AD36" s="73">
        <v>46560</v>
      </c>
      <c r="AE36" s="70">
        <v>15.5</v>
      </c>
      <c r="AF36" s="70" t="s">
        <v>527</v>
      </c>
      <c r="AG36" s="73">
        <v>29680</v>
      </c>
      <c r="AH36" s="70">
        <v>15.5</v>
      </c>
      <c r="AI36" s="71" t="s">
        <v>528</v>
      </c>
      <c r="AJ36" s="73">
        <v>40560</v>
      </c>
      <c r="AK36" s="70">
        <v>15.5</v>
      </c>
      <c r="AL36" s="71" t="s">
        <v>529</v>
      </c>
      <c r="AM36" s="73">
        <v>50170</v>
      </c>
      <c r="AN36" s="70">
        <v>15.5</v>
      </c>
    </row>
    <row r="37" spans="1:40" ht="15.75">
      <c r="A37" s="70">
        <v>15</v>
      </c>
      <c r="B37" s="71" t="s">
        <v>530</v>
      </c>
      <c r="C37" s="73">
        <v>14570</v>
      </c>
      <c r="D37" s="70">
        <v>15</v>
      </c>
      <c r="E37" s="71" t="s">
        <v>531</v>
      </c>
      <c r="F37" s="73">
        <v>24270</v>
      </c>
      <c r="G37" s="70">
        <v>15</v>
      </c>
      <c r="H37" s="71" t="s">
        <v>532</v>
      </c>
      <c r="I37" s="73">
        <v>31880</v>
      </c>
      <c r="J37" s="70">
        <v>15</v>
      </c>
      <c r="K37" s="71" t="s">
        <v>533</v>
      </c>
      <c r="L37" s="73">
        <v>18840</v>
      </c>
      <c r="M37" s="70">
        <v>15</v>
      </c>
      <c r="N37" s="71" t="s">
        <v>534</v>
      </c>
      <c r="O37" s="73">
        <v>28030</v>
      </c>
      <c r="P37" s="70">
        <v>15</v>
      </c>
      <c r="Q37" s="71" t="s">
        <v>535</v>
      </c>
      <c r="R37" s="73">
        <v>38500</v>
      </c>
      <c r="S37" s="70">
        <v>15</v>
      </c>
      <c r="T37" s="71" t="s">
        <v>536</v>
      </c>
      <c r="U37" s="73">
        <v>44930</v>
      </c>
      <c r="V37" s="70">
        <v>15</v>
      </c>
      <c r="W37" s="71" t="s">
        <v>537</v>
      </c>
      <c r="X37" s="73">
        <v>28560</v>
      </c>
      <c r="Y37" s="70">
        <v>15</v>
      </c>
      <c r="Z37" s="71" t="s">
        <v>538</v>
      </c>
      <c r="AA37" s="73">
        <v>39190</v>
      </c>
      <c r="AB37" s="70">
        <v>15</v>
      </c>
      <c r="AC37" s="71" t="s">
        <v>539</v>
      </c>
      <c r="AD37" s="73">
        <v>45750</v>
      </c>
      <c r="AE37" s="70">
        <v>15</v>
      </c>
      <c r="AF37" s="70" t="s">
        <v>540</v>
      </c>
      <c r="AG37" s="73">
        <v>29110</v>
      </c>
      <c r="AH37" s="70">
        <v>15</v>
      </c>
      <c r="AI37" s="71" t="s">
        <v>541</v>
      </c>
      <c r="AJ37" s="73">
        <v>39880</v>
      </c>
      <c r="AK37" s="70">
        <v>15</v>
      </c>
      <c r="AL37" s="71" t="s">
        <v>542</v>
      </c>
      <c r="AM37" s="73">
        <v>49220</v>
      </c>
      <c r="AN37" s="70">
        <v>15</v>
      </c>
    </row>
    <row r="38" spans="1:40" ht="15.75">
      <c r="A38" s="70">
        <v>14.5</v>
      </c>
      <c r="B38" s="71" t="s">
        <v>543</v>
      </c>
      <c r="C38" s="73">
        <v>14310</v>
      </c>
      <c r="D38" s="70">
        <v>14.5</v>
      </c>
      <c r="E38" s="71" t="s">
        <v>544</v>
      </c>
      <c r="F38" s="73">
        <v>23820</v>
      </c>
      <c r="G38" s="70">
        <v>14.5</v>
      </c>
      <c r="H38" s="71" t="s">
        <v>545</v>
      </c>
      <c r="I38" s="73">
        <v>31340</v>
      </c>
      <c r="J38" s="70">
        <v>14.5</v>
      </c>
      <c r="K38" s="71" t="s">
        <v>546</v>
      </c>
      <c r="L38" s="73">
        <v>18520</v>
      </c>
      <c r="M38" s="70">
        <v>14.5</v>
      </c>
      <c r="N38" s="71" t="s">
        <v>547</v>
      </c>
      <c r="O38" s="73">
        <v>27480</v>
      </c>
      <c r="P38" s="70">
        <v>14.5</v>
      </c>
      <c r="Q38" s="71" t="s">
        <v>548</v>
      </c>
      <c r="R38" s="73">
        <v>37830</v>
      </c>
      <c r="S38" s="70">
        <v>14.5</v>
      </c>
      <c r="T38" s="71" t="s">
        <v>549</v>
      </c>
      <c r="U38" s="73">
        <v>44130</v>
      </c>
      <c r="V38" s="70">
        <v>14.5</v>
      </c>
      <c r="W38" s="71" t="s">
        <v>550</v>
      </c>
      <c r="X38" s="73">
        <v>28030</v>
      </c>
      <c r="Y38" s="70">
        <v>14.5</v>
      </c>
      <c r="Z38" s="71" t="s">
        <v>551</v>
      </c>
      <c r="AA38" s="73">
        <v>38500</v>
      </c>
      <c r="AB38" s="70">
        <v>14.5</v>
      </c>
      <c r="AC38" s="71" t="s">
        <v>552</v>
      </c>
      <c r="AD38" s="73">
        <v>44930</v>
      </c>
      <c r="AE38" s="70">
        <v>14.5</v>
      </c>
      <c r="AF38" s="70" t="s">
        <v>553</v>
      </c>
      <c r="AG38" s="73">
        <v>28560</v>
      </c>
      <c r="AH38" s="70">
        <v>14.5</v>
      </c>
      <c r="AI38" s="71" t="s">
        <v>554</v>
      </c>
      <c r="AJ38" s="73">
        <v>39190</v>
      </c>
      <c r="AK38" s="70">
        <v>14.5</v>
      </c>
      <c r="AL38" s="71" t="s">
        <v>555</v>
      </c>
      <c r="AM38" s="73">
        <v>48290</v>
      </c>
      <c r="AN38" s="70">
        <v>14.5</v>
      </c>
    </row>
    <row r="39" spans="1:40" ht="15.75">
      <c r="A39" s="70">
        <v>14</v>
      </c>
      <c r="B39" s="71" t="s">
        <v>556</v>
      </c>
      <c r="C39" s="73">
        <v>14030</v>
      </c>
      <c r="D39" s="70">
        <v>14</v>
      </c>
      <c r="E39" s="71" t="s">
        <v>557</v>
      </c>
      <c r="F39" s="73">
        <v>23370</v>
      </c>
      <c r="G39" s="70">
        <v>14</v>
      </c>
      <c r="H39" s="71" t="s">
        <v>558</v>
      </c>
      <c r="I39" s="73">
        <v>30790</v>
      </c>
      <c r="J39" s="70">
        <v>14</v>
      </c>
      <c r="K39" s="71" t="s">
        <v>559</v>
      </c>
      <c r="L39" s="73">
        <v>18200</v>
      </c>
      <c r="M39" s="70">
        <v>14</v>
      </c>
      <c r="N39" s="71" t="s">
        <v>560</v>
      </c>
      <c r="O39" s="73">
        <v>26980</v>
      </c>
      <c r="P39" s="70">
        <v>14</v>
      </c>
      <c r="Q39" s="71" t="s">
        <v>561</v>
      </c>
      <c r="R39" s="73">
        <v>37130</v>
      </c>
      <c r="S39" s="70">
        <v>14</v>
      </c>
      <c r="T39" s="71" t="s">
        <v>562</v>
      </c>
      <c r="U39" s="73">
        <v>43310</v>
      </c>
      <c r="V39" s="70">
        <v>14</v>
      </c>
      <c r="W39" s="71" t="s">
        <v>563</v>
      </c>
      <c r="X39" s="73">
        <v>27480</v>
      </c>
      <c r="Y39" s="70">
        <v>14</v>
      </c>
      <c r="Z39" s="71" t="s">
        <v>564</v>
      </c>
      <c r="AA39" s="73">
        <v>37830</v>
      </c>
      <c r="AB39" s="70">
        <v>14</v>
      </c>
      <c r="AC39" s="71" t="s">
        <v>565</v>
      </c>
      <c r="AD39" s="73">
        <v>44130</v>
      </c>
      <c r="AE39" s="70">
        <v>14</v>
      </c>
      <c r="AF39" s="70" t="s">
        <v>566</v>
      </c>
      <c r="AG39" s="73">
        <v>28030</v>
      </c>
      <c r="AH39" s="70">
        <v>14</v>
      </c>
      <c r="AI39" s="71" t="s">
        <v>567</v>
      </c>
      <c r="AJ39" s="73">
        <v>38500</v>
      </c>
      <c r="AK39" s="70">
        <v>14</v>
      </c>
      <c r="AL39" s="71" t="s">
        <v>568</v>
      </c>
      <c r="AM39" s="73">
        <v>47390</v>
      </c>
      <c r="AN39" s="70">
        <v>14</v>
      </c>
    </row>
    <row r="40" spans="1:40" ht="15.75">
      <c r="A40" s="70">
        <v>13.5</v>
      </c>
      <c r="B40" s="71" t="s">
        <v>569</v>
      </c>
      <c r="C40" s="73">
        <v>13760</v>
      </c>
      <c r="D40" s="70">
        <v>13.5</v>
      </c>
      <c r="E40" s="71" t="s">
        <v>570</v>
      </c>
      <c r="F40" s="73">
        <v>22920</v>
      </c>
      <c r="G40" s="70">
        <v>13.5</v>
      </c>
      <c r="H40" s="71" t="s">
        <v>571</v>
      </c>
      <c r="I40" s="73">
        <v>30220</v>
      </c>
      <c r="J40" s="70">
        <v>13.5</v>
      </c>
      <c r="K40" s="71" t="s">
        <v>572</v>
      </c>
      <c r="L40" s="73">
        <v>17880</v>
      </c>
      <c r="M40" s="70">
        <v>13.5</v>
      </c>
      <c r="N40" s="71" t="s">
        <v>573</v>
      </c>
      <c r="O40" s="73">
        <v>26460</v>
      </c>
      <c r="P40" s="70">
        <v>13.5</v>
      </c>
      <c r="Q40" s="71" t="s">
        <v>574</v>
      </c>
      <c r="R40" s="73">
        <v>36450</v>
      </c>
      <c r="S40" s="70">
        <v>13.5</v>
      </c>
      <c r="T40" s="71" t="s">
        <v>575</v>
      </c>
      <c r="U40" s="73">
        <v>42490</v>
      </c>
      <c r="V40" s="70">
        <v>13.5</v>
      </c>
      <c r="W40" s="71" t="s">
        <v>576</v>
      </c>
      <c r="X40" s="73">
        <v>26980</v>
      </c>
      <c r="Y40" s="70">
        <v>13.5</v>
      </c>
      <c r="Z40" s="71" t="s">
        <v>577</v>
      </c>
      <c r="AA40" s="73">
        <v>37130</v>
      </c>
      <c r="AB40" s="70">
        <v>13.5</v>
      </c>
      <c r="AC40" s="71" t="s">
        <v>578</v>
      </c>
      <c r="AD40" s="73">
        <v>43310</v>
      </c>
      <c r="AE40" s="70">
        <v>13.5</v>
      </c>
      <c r="AF40" s="70" t="s">
        <v>579</v>
      </c>
      <c r="AG40" s="73">
        <v>27480</v>
      </c>
      <c r="AH40" s="70">
        <v>13.5</v>
      </c>
      <c r="AI40" s="71" t="s">
        <v>580</v>
      </c>
      <c r="AJ40" s="73">
        <v>37830</v>
      </c>
      <c r="AK40" s="70">
        <v>13.5</v>
      </c>
      <c r="AL40" s="71" t="s">
        <v>581</v>
      </c>
      <c r="AM40" s="73">
        <v>46470</v>
      </c>
      <c r="AN40" s="70">
        <v>13.5</v>
      </c>
    </row>
    <row r="41" spans="1:40" ht="15.75">
      <c r="A41" s="70">
        <v>13</v>
      </c>
      <c r="B41" s="71" t="s">
        <v>582</v>
      </c>
      <c r="C41" s="73">
        <v>13500</v>
      </c>
      <c r="D41" s="70">
        <v>13</v>
      </c>
      <c r="E41" s="71" t="s">
        <v>583</v>
      </c>
      <c r="F41" s="73">
        <v>22490</v>
      </c>
      <c r="G41" s="70">
        <v>13</v>
      </c>
      <c r="H41" s="71" t="s">
        <v>584</v>
      </c>
      <c r="I41" s="73">
        <v>29680</v>
      </c>
      <c r="J41" s="70">
        <v>13</v>
      </c>
      <c r="K41" s="71" t="s">
        <v>585</v>
      </c>
      <c r="L41" s="73">
        <v>17570</v>
      </c>
      <c r="M41" s="70">
        <v>13</v>
      </c>
      <c r="N41" s="71" t="s">
        <v>586</v>
      </c>
      <c r="O41" s="73">
        <v>25970</v>
      </c>
      <c r="P41" s="70">
        <v>13</v>
      </c>
      <c r="Q41" s="71" t="s">
        <v>587</v>
      </c>
      <c r="R41" s="73">
        <v>35760</v>
      </c>
      <c r="S41" s="70">
        <v>13</v>
      </c>
      <c r="T41" s="71" t="s">
        <v>588</v>
      </c>
      <c r="U41" s="73">
        <v>41670</v>
      </c>
      <c r="V41" s="70">
        <v>13</v>
      </c>
      <c r="W41" s="71" t="s">
        <v>589</v>
      </c>
      <c r="X41" s="73">
        <v>26460</v>
      </c>
      <c r="Y41" s="70">
        <v>13</v>
      </c>
      <c r="Z41" s="71" t="s">
        <v>590</v>
      </c>
      <c r="AA41" s="73">
        <v>36450</v>
      </c>
      <c r="AB41" s="70">
        <v>13</v>
      </c>
      <c r="AC41" s="71" t="s">
        <v>591</v>
      </c>
      <c r="AD41" s="73">
        <v>42490</v>
      </c>
      <c r="AE41" s="70">
        <v>13</v>
      </c>
      <c r="AF41" s="70" t="s">
        <v>592</v>
      </c>
      <c r="AG41" s="73">
        <v>26980</v>
      </c>
      <c r="AH41" s="70">
        <v>13</v>
      </c>
      <c r="AI41" s="71" t="s">
        <v>593</v>
      </c>
      <c r="AJ41" s="73">
        <v>37130</v>
      </c>
      <c r="AK41" s="70">
        <v>13</v>
      </c>
      <c r="AL41" s="71" t="s">
        <v>594</v>
      </c>
      <c r="AM41" s="73">
        <v>45550</v>
      </c>
      <c r="AN41" s="70">
        <v>13</v>
      </c>
    </row>
    <row r="42" spans="1:40" ht="15.75">
      <c r="A42" s="70">
        <v>12.5</v>
      </c>
      <c r="B42" s="71" t="s">
        <v>595</v>
      </c>
      <c r="C42" s="73">
        <v>13230</v>
      </c>
      <c r="D42" s="70">
        <v>12.5</v>
      </c>
      <c r="E42" s="71" t="s">
        <v>596</v>
      </c>
      <c r="F42" s="73">
        <v>22040</v>
      </c>
      <c r="G42" s="70">
        <v>12.5</v>
      </c>
      <c r="H42" s="71" t="s">
        <v>597</v>
      </c>
      <c r="I42" s="73">
        <v>29110</v>
      </c>
      <c r="J42" s="70">
        <v>12.5</v>
      </c>
      <c r="K42" s="71" t="s">
        <v>598</v>
      </c>
      <c r="L42" s="73">
        <v>17290</v>
      </c>
      <c r="M42" s="70">
        <v>12.5</v>
      </c>
      <c r="N42" s="71" t="s">
        <v>599</v>
      </c>
      <c r="O42" s="73">
        <v>25470</v>
      </c>
      <c r="P42" s="70">
        <v>12.5</v>
      </c>
      <c r="Q42" s="71" t="s">
        <v>600</v>
      </c>
      <c r="R42" s="73">
        <v>35090</v>
      </c>
      <c r="S42" s="70">
        <v>12.5</v>
      </c>
      <c r="T42" s="71" t="s">
        <v>601</v>
      </c>
      <c r="U42" s="73">
        <v>40890</v>
      </c>
      <c r="V42" s="70">
        <v>12.5</v>
      </c>
      <c r="W42" s="71" t="s">
        <v>602</v>
      </c>
      <c r="X42" s="73">
        <v>25970</v>
      </c>
      <c r="Y42" s="70">
        <v>12.5</v>
      </c>
      <c r="Z42" s="71" t="s">
        <v>603</v>
      </c>
      <c r="AA42" s="73">
        <v>35760</v>
      </c>
      <c r="AB42" s="70">
        <v>12.5</v>
      </c>
      <c r="AC42" s="71" t="s">
        <v>604</v>
      </c>
      <c r="AD42" s="73">
        <v>41670</v>
      </c>
      <c r="AE42" s="70">
        <v>12.5</v>
      </c>
      <c r="AF42" s="70" t="s">
        <v>605</v>
      </c>
      <c r="AG42" s="73">
        <v>26460</v>
      </c>
      <c r="AH42" s="70">
        <v>12.5</v>
      </c>
      <c r="AI42" s="71" t="s">
        <v>606</v>
      </c>
      <c r="AJ42" s="73">
        <v>36450</v>
      </c>
      <c r="AK42" s="70">
        <v>12.5</v>
      </c>
      <c r="AL42" s="71" t="s">
        <v>607</v>
      </c>
      <c r="AM42" s="73">
        <v>44680</v>
      </c>
      <c r="AN42" s="70">
        <v>12.5</v>
      </c>
    </row>
    <row r="43" spans="1:40" ht="15.75">
      <c r="A43" s="70">
        <v>12</v>
      </c>
      <c r="B43" s="71" t="s">
        <v>608</v>
      </c>
      <c r="C43" s="73">
        <v>12970</v>
      </c>
      <c r="D43" s="70">
        <v>12</v>
      </c>
      <c r="E43" s="71" t="s">
        <v>609</v>
      </c>
      <c r="F43" s="73">
        <v>21620</v>
      </c>
      <c r="G43" s="70">
        <v>12</v>
      </c>
      <c r="H43" s="71" t="s">
        <v>610</v>
      </c>
      <c r="I43" s="73">
        <v>28560</v>
      </c>
      <c r="J43" s="70">
        <v>12</v>
      </c>
      <c r="K43" s="71" t="s">
        <v>611</v>
      </c>
      <c r="L43" s="73">
        <v>16940</v>
      </c>
      <c r="M43" s="70">
        <v>12</v>
      </c>
      <c r="N43" s="71" t="s">
        <v>612</v>
      </c>
      <c r="O43" s="73">
        <v>24970</v>
      </c>
      <c r="P43" s="70">
        <v>12</v>
      </c>
      <c r="Q43" s="71" t="s">
        <v>613</v>
      </c>
      <c r="R43" s="73">
        <v>34430</v>
      </c>
      <c r="S43" s="70">
        <v>12</v>
      </c>
      <c r="T43" s="71" t="s">
        <v>614</v>
      </c>
      <c r="U43" s="73">
        <v>40100</v>
      </c>
      <c r="V43" s="70">
        <v>12</v>
      </c>
      <c r="W43" s="71" t="s">
        <v>615</v>
      </c>
      <c r="X43" s="73">
        <v>25470</v>
      </c>
      <c r="Y43" s="70">
        <v>12</v>
      </c>
      <c r="Z43" s="71" t="s">
        <v>616</v>
      </c>
      <c r="AA43" s="73">
        <v>35090</v>
      </c>
      <c r="AB43" s="70">
        <v>12</v>
      </c>
      <c r="AC43" s="71" t="s">
        <v>617</v>
      </c>
      <c r="AD43" s="73">
        <v>40890</v>
      </c>
      <c r="AE43" s="70">
        <v>12</v>
      </c>
      <c r="AF43" s="70" t="s">
        <v>618</v>
      </c>
      <c r="AG43" s="73">
        <v>25970</v>
      </c>
      <c r="AH43" s="70">
        <v>12</v>
      </c>
      <c r="AI43" s="71" t="s">
        <v>619</v>
      </c>
      <c r="AJ43" s="73">
        <v>35760</v>
      </c>
      <c r="AK43" s="70">
        <v>12</v>
      </c>
      <c r="AL43" s="71" t="s">
        <v>620</v>
      </c>
      <c r="AM43" s="73">
        <v>43810</v>
      </c>
      <c r="AN43" s="70">
        <v>12</v>
      </c>
    </row>
    <row r="44" spans="1:40" ht="15.75">
      <c r="A44" s="70">
        <v>11.5</v>
      </c>
      <c r="B44" s="71" t="s">
        <v>621</v>
      </c>
      <c r="C44" s="73">
        <v>12730</v>
      </c>
      <c r="D44" s="70">
        <v>11.5</v>
      </c>
      <c r="E44" s="71" t="s">
        <v>622</v>
      </c>
      <c r="F44" s="73">
        <v>21190</v>
      </c>
      <c r="G44" s="70">
        <v>11.5</v>
      </c>
      <c r="H44" s="71" t="s">
        <v>623</v>
      </c>
      <c r="I44" s="73">
        <v>28030</v>
      </c>
      <c r="J44" s="70">
        <v>11.5</v>
      </c>
      <c r="K44" s="71" t="s">
        <v>624</v>
      </c>
      <c r="L44" s="73">
        <v>16600</v>
      </c>
      <c r="M44" s="70">
        <v>11.5</v>
      </c>
      <c r="N44" s="71" t="s">
        <v>625</v>
      </c>
      <c r="O44" s="73">
        <v>24490</v>
      </c>
      <c r="P44" s="70">
        <v>11.5</v>
      </c>
      <c r="Q44" s="71" t="s">
        <v>626</v>
      </c>
      <c r="R44" s="73">
        <v>33770</v>
      </c>
      <c r="S44" s="70">
        <v>11.5</v>
      </c>
      <c r="T44" s="71" t="s">
        <v>627</v>
      </c>
      <c r="U44" s="73">
        <v>39360</v>
      </c>
      <c r="V44" s="70">
        <v>11.5</v>
      </c>
      <c r="W44" s="71" t="s">
        <v>628</v>
      </c>
      <c r="X44" s="73">
        <v>24970</v>
      </c>
      <c r="Y44" s="70">
        <v>11.5</v>
      </c>
      <c r="Z44" s="71" t="s">
        <v>629</v>
      </c>
      <c r="AA44" s="73">
        <v>34430</v>
      </c>
      <c r="AB44" s="70">
        <v>11.5</v>
      </c>
      <c r="AC44" s="71" t="s">
        <v>630</v>
      </c>
      <c r="AD44" s="73">
        <v>40100</v>
      </c>
      <c r="AE44" s="70">
        <v>11.5</v>
      </c>
      <c r="AF44" s="70" t="s">
        <v>631</v>
      </c>
      <c r="AG44" s="73">
        <v>25470</v>
      </c>
      <c r="AH44" s="70">
        <v>11.5</v>
      </c>
      <c r="AI44" s="71" t="s">
        <v>632</v>
      </c>
      <c r="AJ44" s="73">
        <v>35090</v>
      </c>
      <c r="AK44" s="70">
        <v>11.5</v>
      </c>
      <c r="AL44" s="71" t="s">
        <v>633</v>
      </c>
      <c r="AM44" s="73">
        <v>42950</v>
      </c>
      <c r="AN44" s="70">
        <v>11.5</v>
      </c>
    </row>
    <row r="45" spans="1:40" ht="15.75">
      <c r="A45" s="70">
        <v>11</v>
      </c>
      <c r="B45" s="71" t="s">
        <v>634</v>
      </c>
      <c r="C45" s="73">
        <v>12470</v>
      </c>
      <c r="D45" s="70">
        <v>11</v>
      </c>
      <c r="E45" s="71" t="s">
        <v>635</v>
      </c>
      <c r="F45" s="73">
        <v>20780</v>
      </c>
      <c r="G45" s="70">
        <v>11</v>
      </c>
      <c r="H45" s="71" t="s">
        <v>636</v>
      </c>
      <c r="I45" s="73">
        <v>27480</v>
      </c>
      <c r="J45" s="70">
        <v>11</v>
      </c>
      <c r="K45" s="71" t="s">
        <v>637</v>
      </c>
      <c r="L45" s="73">
        <v>16220</v>
      </c>
      <c r="M45" s="70">
        <v>11</v>
      </c>
      <c r="N45" s="71" t="s">
        <v>638</v>
      </c>
      <c r="O45" s="73">
        <v>24010</v>
      </c>
      <c r="P45" s="70">
        <v>11</v>
      </c>
      <c r="Q45" s="71" t="s">
        <v>639</v>
      </c>
      <c r="R45" s="73">
        <v>33140</v>
      </c>
      <c r="S45" s="70">
        <v>11</v>
      </c>
      <c r="T45" s="71" t="s">
        <v>640</v>
      </c>
      <c r="U45" s="73">
        <v>38620</v>
      </c>
      <c r="V45" s="70">
        <v>11</v>
      </c>
      <c r="W45" s="71" t="s">
        <v>641</v>
      </c>
      <c r="X45" s="73">
        <v>24490</v>
      </c>
      <c r="Y45" s="70">
        <v>11</v>
      </c>
      <c r="Z45" s="71" t="s">
        <v>642</v>
      </c>
      <c r="AA45" s="73">
        <v>33770</v>
      </c>
      <c r="AB45" s="70">
        <v>11</v>
      </c>
      <c r="AC45" s="71" t="s">
        <v>643</v>
      </c>
      <c r="AD45" s="73">
        <v>39360</v>
      </c>
      <c r="AE45" s="70">
        <v>11</v>
      </c>
      <c r="AF45" s="70" t="s">
        <v>644</v>
      </c>
      <c r="AG45" s="73">
        <v>24970</v>
      </c>
      <c r="AH45" s="70">
        <v>11</v>
      </c>
      <c r="AI45" s="71" t="s">
        <v>645</v>
      </c>
      <c r="AJ45" s="73">
        <v>34430</v>
      </c>
      <c r="AK45" s="70">
        <v>11</v>
      </c>
      <c r="AL45" s="71" t="s">
        <v>646</v>
      </c>
      <c r="AM45" s="73">
        <v>42070</v>
      </c>
      <c r="AN45" s="70">
        <v>11</v>
      </c>
    </row>
    <row r="46" spans="1:40" ht="15.75">
      <c r="A46" s="70">
        <v>10.5</v>
      </c>
      <c r="B46" s="71" t="s">
        <v>647</v>
      </c>
      <c r="C46" s="73">
        <v>12220</v>
      </c>
      <c r="D46" s="70">
        <v>10.5</v>
      </c>
      <c r="E46" s="71" t="s">
        <v>648</v>
      </c>
      <c r="F46" s="73">
        <v>20360</v>
      </c>
      <c r="G46" s="70">
        <v>10.5</v>
      </c>
      <c r="H46" s="71" t="s">
        <v>649</v>
      </c>
      <c r="I46" s="73">
        <v>26980</v>
      </c>
      <c r="J46" s="70">
        <v>10.5</v>
      </c>
      <c r="K46" s="71" t="s">
        <v>650</v>
      </c>
      <c r="L46" s="73">
        <v>15840</v>
      </c>
      <c r="M46" s="70">
        <v>10.5</v>
      </c>
      <c r="N46" s="71" t="s">
        <v>651</v>
      </c>
      <c r="O46" s="73">
        <v>23550</v>
      </c>
      <c r="P46" s="70">
        <v>10.5</v>
      </c>
      <c r="Q46" s="71" t="s">
        <v>652</v>
      </c>
      <c r="R46" s="73">
        <v>32510</v>
      </c>
      <c r="S46" s="70">
        <v>10.5</v>
      </c>
      <c r="T46" s="71" t="s">
        <v>653</v>
      </c>
      <c r="U46" s="73">
        <v>37880</v>
      </c>
      <c r="V46" s="70">
        <v>10.5</v>
      </c>
      <c r="W46" s="71" t="s">
        <v>654</v>
      </c>
      <c r="X46" s="73">
        <v>24010</v>
      </c>
      <c r="Y46" s="70">
        <v>10.5</v>
      </c>
      <c r="Z46" s="71" t="s">
        <v>655</v>
      </c>
      <c r="AA46" s="73">
        <v>33140</v>
      </c>
      <c r="AB46" s="70">
        <v>10.5</v>
      </c>
      <c r="AC46" s="71" t="s">
        <v>656</v>
      </c>
      <c r="AD46" s="73">
        <v>38620</v>
      </c>
      <c r="AE46" s="70">
        <v>10.5</v>
      </c>
      <c r="AF46" s="70" t="s">
        <v>657</v>
      </c>
      <c r="AG46" s="73">
        <v>24490</v>
      </c>
      <c r="AH46" s="70">
        <v>10.5</v>
      </c>
      <c r="AI46" s="71" t="s">
        <v>658</v>
      </c>
      <c r="AJ46" s="73">
        <v>33770</v>
      </c>
      <c r="AK46" s="70">
        <v>10.5</v>
      </c>
      <c r="AL46" s="71" t="s">
        <v>659</v>
      </c>
      <c r="AM46" s="73">
        <v>41190</v>
      </c>
      <c r="AN46" s="70">
        <v>10.5</v>
      </c>
    </row>
    <row r="47" spans="1:40" ht="15.75">
      <c r="A47" s="70">
        <v>10</v>
      </c>
      <c r="B47" s="71" t="s">
        <v>660</v>
      </c>
      <c r="C47" s="73">
        <v>11960</v>
      </c>
      <c r="D47" s="70">
        <v>10</v>
      </c>
      <c r="E47" s="71" t="s">
        <v>661</v>
      </c>
      <c r="F47" s="73">
        <v>19970</v>
      </c>
      <c r="G47" s="70">
        <v>10</v>
      </c>
      <c r="H47" s="71" t="s">
        <v>662</v>
      </c>
      <c r="I47" s="73">
        <v>26460</v>
      </c>
      <c r="J47" s="70">
        <v>10</v>
      </c>
      <c r="K47" s="71" t="s">
        <v>663</v>
      </c>
      <c r="L47" s="73">
        <v>15420</v>
      </c>
      <c r="M47" s="70">
        <v>10</v>
      </c>
      <c r="N47" s="71" t="s">
        <v>664</v>
      </c>
      <c r="O47" s="73">
        <v>23080</v>
      </c>
      <c r="P47" s="70">
        <v>10</v>
      </c>
      <c r="Q47" s="71" t="s">
        <v>665</v>
      </c>
      <c r="R47" s="73">
        <v>31900</v>
      </c>
      <c r="S47" s="70">
        <v>10</v>
      </c>
      <c r="T47" s="71" t="s">
        <v>666</v>
      </c>
      <c r="U47" s="73">
        <v>37120</v>
      </c>
      <c r="V47" s="70">
        <v>10</v>
      </c>
      <c r="W47" s="71" t="s">
        <v>667</v>
      </c>
      <c r="X47" s="73">
        <v>23550</v>
      </c>
      <c r="Y47" s="70">
        <v>10</v>
      </c>
      <c r="Z47" s="71" t="s">
        <v>668</v>
      </c>
      <c r="AA47" s="73">
        <v>32510</v>
      </c>
      <c r="AB47" s="70">
        <v>10</v>
      </c>
      <c r="AC47" s="71" t="s">
        <v>669</v>
      </c>
      <c r="AD47" s="73">
        <v>37880</v>
      </c>
      <c r="AE47" s="70">
        <v>10</v>
      </c>
      <c r="AF47" s="70" t="s">
        <v>670</v>
      </c>
      <c r="AG47" s="73">
        <v>24010</v>
      </c>
      <c r="AH47" s="70">
        <v>10</v>
      </c>
      <c r="AI47" s="71" t="s">
        <v>671</v>
      </c>
      <c r="AJ47" s="73">
        <v>33140</v>
      </c>
      <c r="AK47" s="70">
        <v>10</v>
      </c>
      <c r="AL47" s="71" t="s">
        <v>672</v>
      </c>
      <c r="AM47" s="73">
        <v>40310</v>
      </c>
      <c r="AN47" s="70">
        <v>10</v>
      </c>
    </row>
    <row r="48" spans="1:40" ht="15.75">
      <c r="A48" s="70">
        <v>9.5</v>
      </c>
      <c r="B48" s="71" t="s">
        <v>673</v>
      </c>
      <c r="C48" s="73">
        <v>11700</v>
      </c>
      <c r="D48" s="70">
        <v>9.5</v>
      </c>
      <c r="E48" s="71" t="s">
        <v>674</v>
      </c>
      <c r="F48" s="73">
        <v>19580</v>
      </c>
      <c r="G48" s="70">
        <v>9.5</v>
      </c>
      <c r="H48" s="71" t="s">
        <v>675</v>
      </c>
      <c r="I48" s="73">
        <v>25970</v>
      </c>
      <c r="J48" s="70">
        <v>9.5</v>
      </c>
      <c r="K48" s="71" t="s">
        <v>676</v>
      </c>
      <c r="L48" s="73">
        <v>15060</v>
      </c>
      <c r="M48" s="70">
        <v>9.5</v>
      </c>
      <c r="N48" s="71" t="s">
        <v>677</v>
      </c>
      <c r="O48" s="73">
        <v>22620</v>
      </c>
      <c r="P48" s="70">
        <v>9.5</v>
      </c>
      <c r="Q48" s="71" t="s">
        <v>678</v>
      </c>
      <c r="R48" s="73">
        <v>31290</v>
      </c>
      <c r="S48" s="70">
        <v>9.5</v>
      </c>
      <c r="T48" s="71" t="s">
        <v>679</v>
      </c>
      <c r="U48" s="73">
        <v>36410</v>
      </c>
      <c r="V48" s="70">
        <v>9.5</v>
      </c>
      <c r="W48" s="71" t="s">
        <v>680</v>
      </c>
      <c r="X48" s="73">
        <v>23080</v>
      </c>
      <c r="Y48" s="70">
        <v>9.5</v>
      </c>
      <c r="Z48" s="71" t="s">
        <v>681</v>
      </c>
      <c r="AA48" s="73">
        <v>31900</v>
      </c>
      <c r="AB48" s="70">
        <v>9.5</v>
      </c>
      <c r="AC48" s="71" t="s">
        <v>682</v>
      </c>
      <c r="AD48" s="73">
        <v>37120</v>
      </c>
      <c r="AE48" s="70">
        <v>9.5</v>
      </c>
      <c r="AF48" s="70" t="s">
        <v>683</v>
      </c>
      <c r="AG48" s="73">
        <v>23550</v>
      </c>
      <c r="AH48" s="70">
        <v>9.5</v>
      </c>
      <c r="AI48" s="71" t="s">
        <v>684</v>
      </c>
      <c r="AJ48" s="73">
        <v>32510</v>
      </c>
      <c r="AK48" s="70">
        <v>9.5</v>
      </c>
      <c r="AL48" s="71" t="s">
        <v>685</v>
      </c>
      <c r="AM48" s="73">
        <v>39440</v>
      </c>
      <c r="AN48" s="70">
        <v>9.5</v>
      </c>
    </row>
    <row r="49" spans="1:40" ht="15.75">
      <c r="A49" s="70">
        <v>9</v>
      </c>
      <c r="B49" s="71" t="s">
        <v>686</v>
      </c>
      <c r="C49" s="73">
        <v>11510</v>
      </c>
      <c r="D49" s="70">
        <v>9</v>
      </c>
      <c r="E49" s="71" t="s">
        <v>687</v>
      </c>
      <c r="F49" s="73">
        <v>19200</v>
      </c>
      <c r="G49" s="70">
        <v>9</v>
      </c>
      <c r="H49" s="71" t="s">
        <v>688</v>
      </c>
      <c r="I49" s="73">
        <v>25470</v>
      </c>
      <c r="J49" s="70">
        <v>9</v>
      </c>
      <c r="K49" s="71" t="s">
        <v>689</v>
      </c>
      <c r="L49" s="73">
        <v>14700</v>
      </c>
      <c r="M49" s="70">
        <v>9</v>
      </c>
      <c r="N49" s="71" t="s">
        <v>690</v>
      </c>
      <c r="O49" s="73">
        <v>22170</v>
      </c>
      <c r="P49" s="70">
        <v>9</v>
      </c>
      <c r="Q49" s="71" t="s">
        <v>691</v>
      </c>
      <c r="R49" s="73">
        <v>30690</v>
      </c>
      <c r="S49" s="70">
        <v>9</v>
      </c>
      <c r="T49" s="71" t="s">
        <v>692</v>
      </c>
      <c r="U49" s="73">
        <v>35690</v>
      </c>
      <c r="V49" s="70">
        <v>9</v>
      </c>
      <c r="W49" s="71" t="s">
        <v>693</v>
      </c>
      <c r="X49" s="73">
        <v>22620</v>
      </c>
      <c r="Y49" s="70">
        <v>9</v>
      </c>
      <c r="Z49" s="71" t="s">
        <v>694</v>
      </c>
      <c r="AA49" s="73">
        <v>31290</v>
      </c>
      <c r="AB49" s="70">
        <v>9</v>
      </c>
      <c r="AC49" s="71" t="s">
        <v>695</v>
      </c>
      <c r="AD49" s="73">
        <v>36410</v>
      </c>
      <c r="AE49" s="70">
        <v>9</v>
      </c>
      <c r="AF49" s="70" t="s">
        <v>696</v>
      </c>
      <c r="AG49" s="73">
        <v>23080</v>
      </c>
      <c r="AH49" s="70">
        <v>9</v>
      </c>
      <c r="AI49" s="71" t="s">
        <v>697</v>
      </c>
      <c r="AJ49" s="73">
        <v>31900</v>
      </c>
      <c r="AK49" s="70">
        <v>9</v>
      </c>
      <c r="AL49" s="71" t="s">
        <v>698</v>
      </c>
      <c r="AM49" s="73">
        <v>38570</v>
      </c>
      <c r="AN49" s="70">
        <v>9</v>
      </c>
    </row>
    <row r="50" spans="1:40" ht="15.75">
      <c r="A50" s="70">
        <v>8.5</v>
      </c>
      <c r="B50" s="71" t="s">
        <v>699</v>
      </c>
      <c r="C50" s="73">
        <v>11350</v>
      </c>
      <c r="D50" s="70">
        <v>8.5</v>
      </c>
      <c r="E50" s="71" t="s">
        <v>700</v>
      </c>
      <c r="F50" s="73">
        <v>18810</v>
      </c>
      <c r="G50" s="70">
        <v>8.5</v>
      </c>
      <c r="H50" s="71" t="s">
        <v>701</v>
      </c>
      <c r="I50" s="73">
        <v>24970</v>
      </c>
      <c r="J50" s="70">
        <v>8.5</v>
      </c>
      <c r="K50" s="71" t="s">
        <v>702</v>
      </c>
      <c r="L50" s="73">
        <v>14340</v>
      </c>
      <c r="M50" s="70">
        <v>8.5</v>
      </c>
      <c r="N50" s="71" t="s">
        <v>703</v>
      </c>
      <c r="O50" s="73">
        <v>21710</v>
      </c>
      <c r="P50" s="70">
        <v>8.5</v>
      </c>
      <c r="Q50" s="71" t="s">
        <v>704</v>
      </c>
      <c r="R50" s="73">
        <v>30100</v>
      </c>
      <c r="S50" s="70">
        <v>8.5</v>
      </c>
      <c r="T50" s="71" t="s">
        <v>705</v>
      </c>
      <c r="U50" s="73">
        <v>34980</v>
      </c>
      <c r="V50" s="70">
        <v>8.5</v>
      </c>
      <c r="W50" s="71" t="s">
        <v>706</v>
      </c>
      <c r="X50" s="73">
        <v>22170</v>
      </c>
      <c r="Y50" s="70">
        <v>8.5</v>
      </c>
      <c r="Z50" s="71" t="s">
        <v>707</v>
      </c>
      <c r="AA50" s="73">
        <v>30690</v>
      </c>
      <c r="AB50" s="70">
        <v>8.5</v>
      </c>
      <c r="AC50" s="71" t="s">
        <v>708</v>
      </c>
      <c r="AD50" s="73">
        <v>35690</v>
      </c>
      <c r="AE50" s="70">
        <v>8.5</v>
      </c>
      <c r="AF50" s="70" t="s">
        <v>709</v>
      </c>
      <c r="AG50" s="73">
        <v>22620</v>
      </c>
      <c r="AH50" s="70">
        <v>8.5</v>
      </c>
      <c r="AI50" s="71" t="s">
        <v>710</v>
      </c>
      <c r="AJ50" s="73">
        <v>31290</v>
      </c>
      <c r="AK50" s="70">
        <v>8.5</v>
      </c>
      <c r="AL50" s="71" t="s">
        <v>711</v>
      </c>
      <c r="AM50" s="73">
        <v>37700</v>
      </c>
      <c r="AN50" s="70">
        <v>8.5</v>
      </c>
    </row>
    <row r="51" spans="1:40" ht="15.75">
      <c r="A51" s="70">
        <v>8</v>
      </c>
      <c r="B51" s="71" t="s">
        <v>712</v>
      </c>
      <c r="C51" s="73">
        <v>11200</v>
      </c>
      <c r="D51" s="70">
        <v>8</v>
      </c>
      <c r="E51" s="71" t="s">
        <v>713</v>
      </c>
      <c r="F51" s="73">
        <v>18440</v>
      </c>
      <c r="G51" s="70">
        <v>8</v>
      </c>
      <c r="H51" s="71" t="s">
        <v>714</v>
      </c>
      <c r="I51" s="73">
        <v>24490</v>
      </c>
      <c r="J51" s="70">
        <v>8</v>
      </c>
      <c r="K51" s="71" t="s">
        <v>715</v>
      </c>
      <c r="L51" s="73">
        <v>13980</v>
      </c>
      <c r="M51" s="70">
        <v>8</v>
      </c>
      <c r="N51" s="71" t="s">
        <v>716</v>
      </c>
      <c r="O51" s="73">
        <v>21240</v>
      </c>
      <c r="P51" s="70">
        <v>8</v>
      </c>
      <c r="Q51" s="71" t="s">
        <v>717</v>
      </c>
      <c r="R51" s="73">
        <v>29510</v>
      </c>
      <c r="S51" s="70">
        <v>8</v>
      </c>
      <c r="T51" s="71" t="s">
        <v>718</v>
      </c>
      <c r="U51" s="73">
        <v>34270</v>
      </c>
      <c r="V51" s="70">
        <v>8</v>
      </c>
      <c r="W51" s="71" t="s">
        <v>719</v>
      </c>
      <c r="X51" s="73">
        <v>21710</v>
      </c>
      <c r="Y51" s="70">
        <v>8</v>
      </c>
      <c r="Z51" s="71" t="s">
        <v>720</v>
      </c>
      <c r="AA51" s="73">
        <v>30100</v>
      </c>
      <c r="AB51" s="70">
        <v>8</v>
      </c>
      <c r="AC51" s="71" t="s">
        <v>721</v>
      </c>
      <c r="AD51" s="73">
        <v>34980</v>
      </c>
      <c r="AE51" s="70">
        <v>8</v>
      </c>
      <c r="AF51" s="70" t="s">
        <v>722</v>
      </c>
      <c r="AG51" s="73">
        <v>22170</v>
      </c>
      <c r="AH51" s="70">
        <v>8</v>
      </c>
      <c r="AI51" s="71" t="s">
        <v>723</v>
      </c>
      <c r="AJ51" s="73">
        <v>30690</v>
      </c>
      <c r="AK51" s="70">
        <v>8</v>
      </c>
      <c r="AL51" s="71" t="s">
        <v>724</v>
      </c>
      <c r="AM51" s="73">
        <v>36820</v>
      </c>
      <c r="AN51" s="70">
        <v>8</v>
      </c>
    </row>
    <row r="52" spans="1:40" ht="15.75">
      <c r="A52" s="70">
        <v>7.5</v>
      </c>
      <c r="B52" s="71" t="s">
        <v>725</v>
      </c>
      <c r="C52" s="73">
        <v>11040</v>
      </c>
      <c r="D52" s="70">
        <v>7.5</v>
      </c>
      <c r="E52" s="71" t="s">
        <v>726</v>
      </c>
      <c r="F52" s="73">
        <v>18060</v>
      </c>
      <c r="G52" s="70">
        <v>7.5</v>
      </c>
      <c r="H52" s="71" t="s">
        <v>727</v>
      </c>
      <c r="I52" s="73">
        <v>24010</v>
      </c>
      <c r="J52" s="70">
        <v>7.5</v>
      </c>
      <c r="K52" s="71" t="s">
        <v>728</v>
      </c>
      <c r="L52" s="73">
        <v>13640</v>
      </c>
      <c r="M52" s="70">
        <v>7.5</v>
      </c>
      <c r="N52" s="71" t="s">
        <v>729</v>
      </c>
      <c r="O52" s="73">
        <v>20790</v>
      </c>
      <c r="P52" s="70">
        <v>7.5</v>
      </c>
      <c r="Q52" s="71" t="s">
        <v>730</v>
      </c>
      <c r="R52" s="73">
        <v>28930</v>
      </c>
      <c r="S52" s="70">
        <v>7.5</v>
      </c>
      <c r="T52" s="71" t="s">
        <v>731</v>
      </c>
      <c r="U52" s="73">
        <v>33550</v>
      </c>
      <c r="V52" s="70">
        <v>7.5</v>
      </c>
      <c r="W52" s="71" t="s">
        <v>732</v>
      </c>
      <c r="X52" s="73">
        <v>21240</v>
      </c>
      <c r="Y52" s="70">
        <v>7.5</v>
      </c>
      <c r="Z52" s="71" t="s">
        <v>733</v>
      </c>
      <c r="AA52" s="73">
        <v>29510</v>
      </c>
      <c r="AB52" s="70">
        <v>7.5</v>
      </c>
      <c r="AC52" s="71" t="s">
        <v>734</v>
      </c>
      <c r="AD52" s="73">
        <v>34270</v>
      </c>
      <c r="AE52" s="70">
        <v>7.5</v>
      </c>
      <c r="AF52" s="70" t="s">
        <v>735</v>
      </c>
      <c r="AG52" s="73">
        <v>21710</v>
      </c>
      <c r="AH52" s="70">
        <v>7.5</v>
      </c>
      <c r="AI52" s="71" t="s">
        <v>736</v>
      </c>
      <c r="AJ52" s="73">
        <v>30100</v>
      </c>
      <c r="AK52" s="70">
        <v>7.5</v>
      </c>
      <c r="AL52" s="71" t="s">
        <v>737</v>
      </c>
      <c r="AM52" s="73">
        <v>35950</v>
      </c>
      <c r="AN52" s="70">
        <v>7.5</v>
      </c>
    </row>
    <row r="53" spans="1:40" ht="15.75">
      <c r="A53" s="70">
        <v>7</v>
      </c>
      <c r="B53" s="71" t="s">
        <v>738</v>
      </c>
      <c r="C53" s="73">
        <v>10880</v>
      </c>
      <c r="D53" s="70">
        <v>7</v>
      </c>
      <c r="E53" s="71" t="s">
        <v>739</v>
      </c>
      <c r="F53" s="73">
        <v>17690</v>
      </c>
      <c r="G53" s="70">
        <v>7</v>
      </c>
      <c r="H53" s="71" t="s">
        <v>740</v>
      </c>
      <c r="I53" s="73">
        <v>23550</v>
      </c>
      <c r="J53" s="70">
        <v>7</v>
      </c>
      <c r="K53" s="71" t="s">
        <v>741</v>
      </c>
      <c r="L53" s="73">
        <v>13310</v>
      </c>
      <c r="M53" s="70">
        <v>7</v>
      </c>
      <c r="N53" s="71" t="s">
        <v>742</v>
      </c>
      <c r="O53" s="73">
        <v>20320</v>
      </c>
      <c r="P53" s="70">
        <v>7</v>
      </c>
      <c r="Q53" s="71" t="s">
        <v>743</v>
      </c>
      <c r="R53" s="73">
        <v>28350</v>
      </c>
      <c r="S53" s="70">
        <v>7</v>
      </c>
      <c r="T53" s="71" t="s">
        <v>744</v>
      </c>
      <c r="U53" s="73">
        <v>32850</v>
      </c>
      <c r="V53" s="70">
        <v>7</v>
      </c>
      <c r="W53" s="71" t="s">
        <v>745</v>
      </c>
      <c r="X53" s="73">
        <v>20790</v>
      </c>
      <c r="Y53" s="70">
        <v>7</v>
      </c>
      <c r="Z53" s="71" t="s">
        <v>746</v>
      </c>
      <c r="AA53" s="73">
        <v>28930</v>
      </c>
      <c r="AB53" s="70">
        <v>7</v>
      </c>
      <c r="AC53" s="71" t="s">
        <v>747</v>
      </c>
      <c r="AD53" s="73">
        <v>33550</v>
      </c>
      <c r="AE53" s="70">
        <v>7</v>
      </c>
      <c r="AF53" s="70" t="s">
        <v>748</v>
      </c>
      <c r="AG53" s="73">
        <v>21240</v>
      </c>
      <c r="AH53" s="70">
        <v>7</v>
      </c>
      <c r="AI53" s="71" t="s">
        <v>749</v>
      </c>
      <c r="AJ53" s="73">
        <v>29510</v>
      </c>
      <c r="AK53" s="70">
        <v>7</v>
      </c>
      <c r="AL53" s="71" t="s">
        <v>750</v>
      </c>
      <c r="AM53" s="73">
        <v>35090</v>
      </c>
      <c r="AN53" s="70">
        <v>7</v>
      </c>
    </row>
    <row r="54" spans="1:40" ht="15.75">
      <c r="A54" s="70">
        <v>6.5</v>
      </c>
      <c r="B54" s="71" t="s">
        <v>751</v>
      </c>
      <c r="C54" s="73">
        <v>10700</v>
      </c>
      <c r="D54" s="70">
        <v>6.5</v>
      </c>
      <c r="E54" s="71" t="s">
        <v>752</v>
      </c>
      <c r="F54" s="73">
        <v>17310</v>
      </c>
      <c r="G54" s="70">
        <v>6.5</v>
      </c>
      <c r="H54" s="71" t="s">
        <v>753</v>
      </c>
      <c r="I54" s="73">
        <v>23080</v>
      </c>
      <c r="J54" s="70">
        <v>6.5</v>
      </c>
      <c r="K54" s="71" t="s">
        <v>754</v>
      </c>
      <c r="L54" s="73">
        <v>12980</v>
      </c>
      <c r="M54" s="70">
        <v>6.5</v>
      </c>
      <c r="N54" s="71" t="s">
        <v>755</v>
      </c>
      <c r="O54" s="73">
        <v>19860</v>
      </c>
      <c r="P54" s="70">
        <v>6.5</v>
      </c>
      <c r="Q54" s="71" t="s">
        <v>756</v>
      </c>
      <c r="R54" s="73">
        <v>27800</v>
      </c>
      <c r="S54" s="70">
        <v>6.5</v>
      </c>
      <c r="T54" s="71" t="s">
        <v>757</v>
      </c>
      <c r="U54" s="73">
        <v>32110</v>
      </c>
      <c r="V54" s="70">
        <v>6.5</v>
      </c>
      <c r="W54" s="71" t="s">
        <v>758</v>
      </c>
      <c r="X54" s="73">
        <v>20320</v>
      </c>
      <c r="Y54" s="70">
        <v>6.5</v>
      </c>
      <c r="Z54" s="71" t="s">
        <v>759</v>
      </c>
      <c r="AA54" s="73">
        <v>28350</v>
      </c>
      <c r="AB54" s="70">
        <v>6.5</v>
      </c>
      <c r="AC54" s="71" t="s">
        <v>760</v>
      </c>
      <c r="AD54" s="73">
        <v>32850</v>
      </c>
      <c r="AE54" s="70">
        <v>6.5</v>
      </c>
      <c r="AF54" s="70" t="s">
        <v>761</v>
      </c>
      <c r="AG54" s="73">
        <v>20790</v>
      </c>
      <c r="AH54" s="70">
        <v>6.5</v>
      </c>
      <c r="AI54" s="71" t="s">
        <v>762</v>
      </c>
      <c r="AJ54" s="73">
        <v>28930</v>
      </c>
      <c r="AK54" s="70">
        <v>6.5</v>
      </c>
      <c r="AL54" s="71" t="s">
        <v>763</v>
      </c>
      <c r="AM54" s="73">
        <v>34220</v>
      </c>
      <c r="AN54" s="70">
        <v>6.5</v>
      </c>
    </row>
    <row r="55" spans="1:40" ht="15.75">
      <c r="A55" s="70">
        <v>6</v>
      </c>
      <c r="B55" s="71" t="s">
        <v>764</v>
      </c>
      <c r="C55" s="73">
        <v>10520</v>
      </c>
      <c r="D55" s="70">
        <v>6</v>
      </c>
      <c r="E55" s="71" t="s">
        <v>765</v>
      </c>
      <c r="F55" s="73">
        <v>16920</v>
      </c>
      <c r="G55" s="70">
        <v>6</v>
      </c>
      <c r="H55" s="71" t="s">
        <v>766</v>
      </c>
      <c r="I55" s="73">
        <v>22620</v>
      </c>
      <c r="J55" s="70">
        <v>6</v>
      </c>
      <c r="K55" s="71" t="s">
        <v>767</v>
      </c>
      <c r="L55" s="73">
        <v>12650</v>
      </c>
      <c r="M55" s="70">
        <v>6</v>
      </c>
      <c r="N55" s="71" t="s">
        <v>768</v>
      </c>
      <c r="O55" s="73">
        <v>19410</v>
      </c>
      <c r="P55" s="70">
        <v>6</v>
      </c>
      <c r="Q55" s="71" t="s">
        <v>769</v>
      </c>
      <c r="R55" s="73">
        <v>27230</v>
      </c>
      <c r="S55" s="70">
        <v>6</v>
      </c>
      <c r="T55" s="71" t="s">
        <v>770</v>
      </c>
      <c r="U55" s="73">
        <v>31400</v>
      </c>
      <c r="V55" s="70">
        <v>6</v>
      </c>
      <c r="W55" s="71" t="s">
        <v>771</v>
      </c>
      <c r="X55" s="73">
        <v>19860</v>
      </c>
      <c r="Y55" s="70">
        <v>6</v>
      </c>
      <c r="Z55" s="71" t="s">
        <v>772</v>
      </c>
      <c r="AA55" s="73">
        <v>27800</v>
      </c>
      <c r="AB55" s="70">
        <v>6</v>
      </c>
      <c r="AC55" s="71" t="s">
        <v>773</v>
      </c>
      <c r="AD55" s="73">
        <v>32110</v>
      </c>
      <c r="AE55" s="70">
        <v>6</v>
      </c>
      <c r="AF55" s="70" t="s">
        <v>774</v>
      </c>
      <c r="AG55" s="73">
        <v>20320</v>
      </c>
      <c r="AH55" s="70">
        <v>6</v>
      </c>
      <c r="AI55" s="71" t="s">
        <v>775</v>
      </c>
      <c r="AJ55" s="73">
        <v>28350</v>
      </c>
      <c r="AK55" s="70">
        <v>6</v>
      </c>
      <c r="AL55" s="71" t="s">
        <v>776</v>
      </c>
      <c r="AM55" s="73">
        <v>33360</v>
      </c>
      <c r="AN55" s="70">
        <v>6</v>
      </c>
    </row>
    <row r="56" spans="1:40" ht="15.75">
      <c r="A56" s="70">
        <v>5.5</v>
      </c>
      <c r="B56" s="71" t="s">
        <v>777</v>
      </c>
      <c r="C56" s="73">
        <v>10340</v>
      </c>
      <c r="D56" s="70">
        <v>5.5</v>
      </c>
      <c r="E56" s="71" t="s">
        <v>778</v>
      </c>
      <c r="F56" s="73">
        <v>16570</v>
      </c>
      <c r="G56" s="70">
        <v>5.5</v>
      </c>
      <c r="H56" s="71" t="s">
        <v>779</v>
      </c>
      <c r="I56" s="73">
        <v>22170</v>
      </c>
      <c r="J56" s="70">
        <v>5.5</v>
      </c>
      <c r="K56" s="71" t="s">
        <v>780</v>
      </c>
      <c r="L56" s="73">
        <v>12330</v>
      </c>
      <c r="M56" s="70">
        <v>5.5</v>
      </c>
      <c r="N56" s="71" t="s">
        <v>781</v>
      </c>
      <c r="O56" s="73">
        <v>18950</v>
      </c>
      <c r="P56" s="70">
        <v>5.5</v>
      </c>
      <c r="Q56" s="71" t="s">
        <v>782</v>
      </c>
      <c r="R56" s="73">
        <v>26660</v>
      </c>
      <c r="S56" s="70">
        <v>5.5</v>
      </c>
      <c r="T56" s="71" t="s">
        <v>783</v>
      </c>
      <c r="U56" s="73">
        <v>30700</v>
      </c>
      <c r="V56" s="70">
        <v>5.5</v>
      </c>
      <c r="W56" s="71" t="s">
        <v>784</v>
      </c>
      <c r="X56" s="73">
        <v>19410</v>
      </c>
      <c r="Y56" s="70">
        <v>5.5</v>
      </c>
      <c r="Z56" s="71" t="s">
        <v>785</v>
      </c>
      <c r="AA56" s="73">
        <v>27230</v>
      </c>
      <c r="AB56" s="70">
        <v>5.5</v>
      </c>
      <c r="AC56" s="71" t="s">
        <v>786</v>
      </c>
      <c r="AD56" s="73">
        <v>31400</v>
      </c>
      <c r="AE56" s="70">
        <v>5.5</v>
      </c>
      <c r="AF56" s="70" t="s">
        <v>787</v>
      </c>
      <c r="AG56" s="73">
        <v>19860</v>
      </c>
      <c r="AH56" s="70">
        <v>5.5</v>
      </c>
      <c r="AI56" s="71" t="s">
        <v>788</v>
      </c>
      <c r="AJ56" s="73">
        <v>27800</v>
      </c>
      <c r="AK56" s="70">
        <v>5.5</v>
      </c>
      <c r="AL56" s="71" t="s">
        <v>789</v>
      </c>
      <c r="AM56" s="73">
        <v>32510</v>
      </c>
      <c r="AN56" s="70">
        <v>5.5</v>
      </c>
    </row>
    <row r="57" spans="1:40" ht="15.75">
      <c r="A57" s="70">
        <v>5</v>
      </c>
      <c r="B57" s="71" t="s">
        <v>790</v>
      </c>
      <c r="C57" s="73">
        <v>10160</v>
      </c>
      <c r="D57" s="70">
        <v>5</v>
      </c>
      <c r="E57" s="71" t="s">
        <v>791</v>
      </c>
      <c r="F57" s="73">
        <v>16190</v>
      </c>
      <c r="G57" s="70">
        <v>5</v>
      </c>
      <c r="H57" s="71" t="s">
        <v>792</v>
      </c>
      <c r="I57" s="73">
        <v>21710</v>
      </c>
      <c r="J57" s="70">
        <v>5</v>
      </c>
      <c r="K57" s="71" t="s">
        <v>793</v>
      </c>
      <c r="L57" s="73">
        <v>12010</v>
      </c>
      <c r="M57" s="70">
        <v>5</v>
      </c>
      <c r="N57" s="71" t="s">
        <v>794</v>
      </c>
      <c r="O57" s="73">
        <v>18470</v>
      </c>
      <c r="P57" s="70">
        <v>5</v>
      </c>
      <c r="Q57" s="71" t="s">
        <v>795</v>
      </c>
      <c r="R57" s="73">
        <v>26100</v>
      </c>
      <c r="S57" s="70">
        <v>5</v>
      </c>
      <c r="T57" s="71" t="s">
        <v>796</v>
      </c>
      <c r="U57" s="73">
        <v>29980</v>
      </c>
      <c r="V57" s="70">
        <v>5</v>
      </c>
      <c r="W57" s="71" t="s">
        <v>797</v>
      </c>
      <c r="X57" s="73">
        <v>18950</v>
      </c>
      <c r="Y57" s="70">
        <v>5</v>
      </c>
      <c r="Z57" s="71" t="s">
        <v>798</v>
      </c>
      <c r="AA57" s="73">
        <v>26660</v>
      </c>
      <c r="AB57" s="70">
        <v>5</v>
      </c>
      <c r="AC57" s="71" t="s">
        <v>799</v>
      </c>
      <c r="AD57" s="73">
        <v>30700</v>
      </c>
      <c r="AE57" s="70">
        <v>5</v>
      </c>
      <c r="AF57" s="70" t="s">
        <v>800</v>
      </c>
      <c r="AG57" s="73">
        <v>19410</v>
      </c>
      <c r="AH57" s="70">
        <v>5</v>
      </c>
      <c r="AI57" s="71" t="s">
        <v>801</v>
      </c>
      <c r="AJ57" s="73">
        <v>27230</v>
      </c>
      <c r="AK57" s="70">
        <v>5</v>
      </c>
      <c r="AL57" s="71" t="s">
        <v>802</v>
      </c>
      <c r="AM57" s="73">
        <v>31650</v>
      </c>
      <c r="AN57" s="70">
        <v>5</v>
      </c>
    </row>
    <row r="58" spans="1:40" ht="15.75">
      <c r="A58" s="70">
        <v>4.5</v>
      </c>
      <c r="B58" s="71" t="s">
        <v>803</v>
      </c>
      <c r="C58" s="73">
        <v>9980</v>
      </c>
      <c r="D58" s="70">
        <v>4.5</v>
      </c>
      <c r="E58" s="71" t="s">
        <v>804</v>
      </c>
      <c r="F58" s="73">
        <v>15800</v>
      </c>
      <c r="G58" s="70">
        <v>4.5</v>
      </c>
      <c r="H58" s="71" t="s">
        <v>805</v>
      </c>
      <c r="I58" s="73">
        <v>21240</v>
      </c>
      <c r="J58" s="70">
        <v>4.5</v>
      </c>
      <c r="K58" s="71" t="s">
        <v>806</v>
      </c>
      <c r="L58" s="73">
        <v>11700</v>
      </c>
      <c r="M58" s="70">
        <v>4.5</v>
      </c>
      <c r="N58" s="71" t="s">
        <v>807</v>
      </c>
      <c r="O58" s="73">
        <v>18010</v>
      </c>
      <c r="P58" s="70">
        <v>4.5</v>
      </c>
      <c r="Q58" s="71" t="s">
        <v>808</v>
      </c>
      <c r="R58" s="73">
        <v>25530</v>
      </c>
      <c r="S58" s="70">
        <v>4.5</v>
      </c>
      <c r="T58" s="71" t="s">
        <v>809</v>
      </c>
      <c r="U58" s="73">
        <v>29280</v>
      </c>
      <c r="V58" s="70">
        <v>4.5</v>
      </c>
      <c r="W58" s="71" t="s">
        <v>810</v>
      </c>
      <c r="X58" s="73">
        <v>18470</v>
      </c>
      <c r="Y58" s="70">
        <v>4.5</v>
      </c>
      <c r="Z58" s="71" t="s">
        <v>811</v>
      </c>
      <c r="AA58" s="73">
        <v>26100</v>
      </c>
      <c r="AB58" s="70">
        <v>4.5</v>
      </c>
      <c r="AC58" s="71" t="s">
        <v>812</v>
      </c>
      <c r="AD58" s="73">
        <v>29980</v>
      </c>
      <c r="AE58" s="70">
        <v>4.5</v>
      </c>
      <c r="AF58" s="70" t="s">
        <v>813</v>
      </c>
      <c r="AG58" s="73">
        <v>18950</v>
      </c>
      <c r="AH58" s="70">
        <v>4.5</v>
      </c>
      <c r="AI58" s="71" t="s">
        <v>814</v>
      </c>
      <c r="AJ58" s="73">
        <v>26660</v>
      </c>
      <c r="AK58" s="70">
        <v>4.5</v>
      </c>
      <c r="AL58" s="71" t="s">
        <v>815</v>
      </c>
      <c r="AM58" s="73">
        <v>30820</v>
      </c>
      <c r="AN58" s="70">
        <v>4.5</v>
      </c>
    </row>
    <row r="59" spans="1:40" ht="15.75">
      <c r="A59" s="70">
        <v>4</v>
      </c>
      <c r="B59" s="71" t="s">
        <v>816</v>
      </c>
      <c r="C59" s="73">
        <v>9800</v>
      </c>
      <c r="D59" s="70">
        <v>4</v>
      </c>
      <c r="E59" s="71" t="s">
        <v>817</v>
      </c>
      <c r="F59" s="73">
        <v>15430</v>
      </c>
      <c r="G59" s="70">
        <v>4</v>
      </c>
      <c r="H59" s="71" t="s">
        <v>818</v>
      </c>
      <c r="I59" s="73">
        <v>20790</v>
      </c>
      <c r="J59" s="70">
        <v>4</v>
      </c>
      <c r="K59" s="71" t="s">
        <v>819</v>
      </c>
      <c r="L59" s="73">
        <v>11390</v>
      </c>
      <c r="M59" s="70">
        <v>4</v>
      </c>
      <c r="N59" s="71" t="s">
        <v>820</v>
      </c>
      <c r="O59" s="73">
        <v>17560</v>
      </c>
      <c r="P59" s="70">
        <v>4</v>
      </c>
      <c r="Q59" s="71" t="s">
        <v>821</v>
      </c>
      <c r="R59" s="73">
        <v>24960</v>
      </c>
      <c r="S59" s="70">
        <v>4</v>
      </c>
      <c r="T59" s="71" t="s">
        <v>822</v>
      </c>
      <c r="U59" s="73">
        <v>28560</v>
      </c>
      <c r="V59" s="70">
        <v>4</v>
      </c>
      <c r="W59" s="71" t="s">
        <v>823</v>
      </c>
      <c r="X59" s="73">
        <v>18010</v>
      </c>
      <c r="Y59" s="70">
        <v>4</v>
      </c>
      <c r="Z59" s="71" t="s">
        <v>824</v>
      </c>
      <c r="AA59" s="73">
        <v>25530</v>
      </c>
      <c r="AB59" s="70">
        <v>4</v>
      </c>
      <c r="AC59" s="71" t="s">
        <v>825</v>
      </c>
      <c r="AD59" s="73">
        <v>29280</v>
      </c>
      <c r="AE59" s="70">
        <v>4</v>
      </c>
      <c r="AF59" s="70" t="s">
        <v>826</v>
      </c>
      <c r="AG59" s="73">
        <v>18470</v>
      </c>
      <c r="AH59" s="70">
        <v>4</v>
      </c>
      <c r="AI59" s="71" t="s">
        <v>827</v>
      </c>
      <c r="AJ59" s="73">
        <v>26100</v>
      </c>
      <c r="AK59" s="70">
        <v>4</v>
      </c>
      <c r="AL59" s="71" t="s">
        <v>828</v>
      </c>
      <c r="AM59" s="73">
        <v>29980</v>
      </c>
      <c r="AN59" s="70">
        <v>4</v>
      </c>
    </row>
    <row r="60" spans="1:40" ht="15.75">
      <c r="A60" s="70">
        <v>3.5</v>
      </c>
      <c r="B60" s="71" t="s">
        <v>829</v>
      </c>
      <c r="C60" s="73">
        <v>9620</v>
      </c>
      <c r="D60" s="70">
        <v>3.5</v>
      </c>
      <c r="E60" s="71" t="s">
        <v>830</v>
      </c>
      <c r="F60" s="73">
        <v>15050</v>
      </c>
      <c r="G60" s="70">
        <v>3.5</v>
      </c>
      <c r="H60" s="71" t="s">
        <v>831</v>
      </c>
      <c r="I60" s="73">
        <v>20320</v>
      </c>
      <c r="J60" s="70">
        <v>3.5</v>
      </c>
      <c r="K60" s="71" t="s">
        <v>832</v>
      </c>
      <c r="L60" s="73">
        <v>11090</v>
      </c>
      <c r="M60" s="70">
        <v>3.5</v>
      </c>
      <c r="N60" s="71" t="s">
        <v>833</v>
      </c>
      <c r="O60" s="73">
        <v>17130</v>
      </c>
      <c r="P60" s="70">
        <v>3.5</v>
      </c>
      <c r="Q60" s="71" t="s">
        <v>834</v>
      </c>
      <c r="R60" s="73">
        <v>24400</v>
      </c>
      <c r="S60" s="70">
        <v>3.5</v>
      </c>
      <c r="T60" s="71" t="s">
        <v>835</v>
      </c>
      <c r="U60" s="73">
        <v>27850</v>
      </c>
      <c r="V60" s="70">
        <v>3.5</v>
      </c>
      <c r="W60" s="71" t="s">
        <v>836</v>
      </c>
      <c r="X60" s="73">
        <v>17560</v>
      </c>
      <c r="Y60" s="70">
        <v>3.5</v>
      </c>
      <c r="Z60" s="71" t="s">
        <v>837</v>
      </c>
      <c r="AA60" s="73">
        <v>24960</v>
      </c>
      <c r="AB60" s="70">
        <v>3.5</v>
      </c>
      <c r="AC60" s="71" t="s">
        <v>838</v>
      </c>
      <c r="AD60" s="73">
        <v>28560</v>
      </c>
      <c r="AE60" s="70">
        <v>3.5</v>
      </c>
      <c r="AF60" s="70" t="s">
        <v>839</v>
      </c>
      <c r="AG60" s="73">
        <v>18010</v>
      </c>
      <c r="AH60" s="70">
        <v>3.5</v>
      </c>
      <c r="AI60" s="71" t="s">
        <v>840</v>
      </c>
      <c r="AJ60" s="73">
        <v>25530</v>
      </c>
      <c r="AK60" s="70">
        <v>3.5</v>
      </c>
      <c r="AL60" s="71" t="s">
        <v>841</v>
      </c>
      <c r="AM60" s="73">
        <v>29280</v>
      </c>
      <c r="AN60" s="70">
        <v>3.5</v>
      </c>
    </row>
    <row r="61" spans="1:40" ht="15.75">
      <c r="A61" s="70">
        <v>3</v>
      </c>
      <c r="B61" s="71" t="s">
        <v>842</v>
      </c>
      <c r="C61" s="73">
        <v>9440</v>
      </c>
      <c r="D61" s="70">
        <v>3</v>
      </c>
      <c r="E61" s="71" t="s">
        <v>843</v>
      </c>
      <c r="F61" s="73">
        <v>14680</v>
      </c>
      <c r="G61" s="70">
        <v>3</v>
      </c>
      <c r="H61" s="71" t="s">
        <v>844</v>
      </c>
      <c r="I61" s="73">
        <v>19860</v>
      </c>
      <c r="J61" s="70">
        <v>3</v>
      </c>
      <c r="K61" s="71" t="s">
        <v>845</v>
      </c>
      <c r="L61" s="73">
        <v>10800</v>
      </c>
      <c r="M61" s="70">
        <v>3</v>
      </c>
      <c r="N61" s="71" t="s">
        <v>846</v>
      </c>
      <c r="O61" s="73">
        <v>16700</v>
      </c>
      <c r="P61" s="70">
        <v>3</v>
      </c>
      <c r="Q61" s="71" t="s">
        <v>847</v>
      </c>
      <c r="R61" s="73">
        <v>23830</v>
      </c>
      <c r="S61" s="70">
        <v>3</v>
      </c>
      <c r="T61" s="71" t="s">
        <v>848</v>
      </c>
      <c r="U61" s="73">
        <v>27160</v>
      </c>
      <c r="V61" s="70">
        <v>3</v>
      </c>
      <c r="W61" s="71" t="s">
        <v>849</v>
      </c>
      <c r="X61" s="73">
        <v>17130</v>
      </c>
      <c r="Y61" s="70">
        <v>3</v>
      </c>
      <c r="Z61" s="71" t="s">
        <v>850</v>
      </c>
      <c r="AA61" s="73">
        <v>24400</v>
      </c>
      <c r="AB61" s="70">
        <v>3</v>
      </c>
      <c r="AC61" s="71" t="s">
        <v>851</v>
      </c>
      <c r="AD61" s="73">
        <v>27850</v>
      </c>
      <c r="AE61" s="70">
        <v>3</v>
      </c>
      <c r="AF61" s="70" t="s">
        <v>852</v>
      </c>
      <c r="AG61" s="73">
        <v>17560</v>
      </c>
      <c r="AH61" s="70">
        <v>3</v>
      </c>
      <c r="AI61" s="71" t="s">
        <v>853</v>
      </c>
      <c r="AJ61" s="73">
        <v>24960</v>
      </c>
      <c r="AK61" s="70">
        <v>3</v>
      </c>
      <c r="AL61" s="71" t="s">
        <v>854</v>
      </c>
      <c r="AM61" s="73">
        <v>28560</v>
      </c>
      <c r="AN61" s="70">
        <v>3</v>
      </c>
    </row>
    <row r="62" spans="1:40" ht="15.75">
      <c r="A62" s="70">
        <v>2.5</v>
      </c>
      <c r="B62" s="71" t="s">
        <v>855</v>
      </c>
      <c r="C62" s="73">
        <v>9260</v>
      </c>
      <c r="D62" s="70">
        <v>2.5</v>
      </c>
      <c r="E62" s="71" t="s">
        <v>856</v>
      </c>
      <c r="F62" s="73">
        <v>14380</v>
      </c>
      <c r="G62" s="70">
        <v>2.5</v>
      </c>
      <c r="H62" s="71" t="s">
        <v>857</v>
      </c>
      <c r="I62" s="73">
        <v>19410</v>
      </c>
      <c r="J62" s="70">
        <v>2.5</v>
      </c>
      <c r="K62" s="71" t="s">
        <v>858</v>
      </c>
      <c r="L62" s="73">
        <v>10520</v>
      </c>
      <c r="M62" s="70">
        <v>2.5</v>
      </c>
      <c r="N62" s="71" t="s">
        <v>859</v>
      </c>
      <c r="O62" s="73">
        <v>16270</v>
      </c>
      <c r="P62" s="70">
        <v>2.5</v>
      </c>
      <c r="Q62" s="71" t="s">
        <v>860</v>
      </c>
      <c r="R62" s="73">
        <v>23270</v>
      </c>
      <c r="S62" s="70">
        <v>2.5</v>
      </c>
      <c r="T62" s="71" t="s">
        <v>861</v>
      </c>
      <c r="U62" s="73">
        <v>26460</v>
      </c>
      <c r="V62" s="70">
        <v>2.5</v>
      </c>
      <c r="W62" s="71" t="s">
        <v>862</v>
      </c>
      <c r="X62" s="73">
        <v>16700</v>
      </c>
      <c r="Y62" s="70">
        <v>2.5</v>
      </c>
      <c r="Z62" s="71" t="s">
        <v>863</v>
      </c>
      <c r="AA62" s="73">
        <v>23830</v>
      </c>
      <c r="AB62" s="70">
        <v>2.5</v>
      </c>
      <c r="AC62" s="71" t="s">
        <v>864</v>
      </c>
      <c r="AD62" s="73">
        <v>27160</v>
      </c>
      <c r="AE62" s="70">
        <v>2.5</v>
      </c>
      <c r="AF62" s="70" t="s">
        <v>865</v>
      </c>
      <c r="AG62" s="73">
        <v>17130</v>
      </c>
      <c r="AH62" s="70">
        <v>2.5</v>
      </c>
      <c r="AI62" s="71" t="s">
        <v>866</v>
      </c>
      <c r="AJ62" s="73">
        <v>24400</v>
      </c>
      <c r="AK62" s="70">
        <v>2.5</v>
      </c>
      <c r="AL62" s="71" t="s">
        <v>867</v>
      </c>
      <c r="AM62" s="73">
        <v>27850</v>
      </c>
      <c r="AN62" s="70">
        <v>2.5</v>
      </c>
    </row>
    <row r="63" spans="1:40" ht="15.75">
      <c r="A63" s="70">
        <v>2</v>
      </c>
      <c r="B63" s="71" t="s">
        <v>868</v>
      </c>
      <c r="C63" s="73">
        <v>9090</v>
      </c>
      <c r="D63" s="70">
        <v>2</v>
      </c>
      <c r="E63" s="71" t="s">
        <v>869</v>
      </c>
      <c r="F63" s="73">
        <v>14070</v>
      </c>
      <c r="G63" s="70">
        <v>2</v>
      </c>
      <c r="H63" s="71" t="s">
        <v>870</v>
      </c>
      <c r="I63" s="73">
        <v>18950</v>
      </c>
      <c r="J63" s="70">
        <v>2</v>
      </c>
      <c r="K63" s="71" t="s">
        <v>871</v>
      </c>
      <c r="L63" s="73">
        <v>10250</v>
      </c>
      <c r="M63" s="70">
        <v>2</v>
      </c>
      <c r="N63" s="71" t="s">
        <v>872</v>
      </c>
      <c r="O63" s="73">
        <v>15850</v>
      </c>
      <c r="P63" s="70">
        <v>2</v>
      </c>
      <c r="Q63" s="71" t="s">
        <v>873</v>
      </c>
      <c r="R63" s="73">
        <v>22700</v>
      </c>
      <c r="S63" s="70">
        <v>2</v>
      </c>
      <c r="T63" s="71" t="s">
        <v>874</v>
      </c>
      <c r="U63" s="73">
        <v>25770</v>
      </c>
      <c r="V63" s="70">
        <v>2</v>
      </c>
      <c r="W63" s="71" t="s">
        <v>875</v>
      </c>
      <c r="X63" s="73">
        <v>16270</v>
      </c>
      <c r="Y63" s="70">
        <v>2</v>
      </c>
      <c r="Z63" s="71" t="s">
        <v>876</v>
      </c>
      <c r="AA63" s="73">
        <v>23270</v>
      </c>
      <c r="AB63" s="70">
        <v>2</v>
      </c>
      <c r="AC63" s="71" t="s">
        <v>877</v>
      </c>
      <c r="AD63" s="73">
        <v>26460</v>
      </c>
      <c r="AE63" s="70">
        <v>2</v>
      </c>
      <c r="AF63" s="70" t="s">
        <v>878</v>
      </c>
      <c r="AG63" s="73">
        <v>16700</v>
      </c>
      <c r="AH63" s="70">
        <v>2</v>
      </c>
      <c r="AI63" s="71" t="s">
        <v>879</v>
      </c>
      <c r="AJ63" s="73">
        <v>23830</v>
      </c>
      <c r="AK63" s="70">
        <v>2</v>
      </c>
      <c r="AL63" s="71" t="s">
        <v>880</v>
      </c>
      <c r="AM63" s="73">
        <v>27160</v>
      </c>
      <c r="AN63" s="70">
        <v>2</v>
      </c>
    </row>
    <row r="64" spans="1:40" ht="15.75">
      <c r="A64" s="70">
        <v>1.5</v>
      </c>
      <c r="B64" s="71" t="s">
        <v>881</v>
      </c>
      <c r="C64" s="73">
        <v>8920</v>
      </c>
      <c r="D64" s="70">
        <v>1.5</v>
      </c>
      <c r="E64" s="71" t="s">
        <v>882</v>
      </c>
      <c r="F64" s="73">
        <v>13770</v>
      </c>
      <c r="G64" s="70">
        <v>1.5</v>
      </c>
      <c r="H64" s="71" t="s">
        <v>883</v>
      </c>
      <c r="I64" s="73">
        <v>18470</v>
      </c>
      <c r="J64" s="70">
        <v>1.5</v>
      </c>
      <c r="K64" s="71" t="s">
        <v>884</v>
      </c>
      <c r="L64" s="73">
        <v>9990</v>
      </c>
      <c r="M64" s="70">
        <v>1.5</v>
      </c>
      <c r="N64" s="71" t="s">
        <v>885</v>
      </c>
      <c r="O64" s="73">
        <v>15430</v>
      </c>
      <c r="P64" s="70">
        <v>1.5</v>
      </c>
      <c r="Q64" s="71" t="s">
        <v>886</v>
      </c>
      <c r="R64" s="73">
        <v>22140</v>
      </c>
      <c r="S64" s="70">
        <v>1.5</v>
      </c>
      <c r="T64" s="71" t="s">
        <v>887</v>
      </c>
      <c r="U64" s="73">
        <v>25080</v>
      </c>
      <c r="V64" s="70">
        <v>1.5</v>
      </c>
      <c r="W64" s="71" t="s">
        <v>888</v>
      </c>
      <c r="X64" s="73">
        <v>15850</v>
      </c>
      <c r="Y64" s="70">
        <v>1.5</v>
      </c>
      <c r="Z64" s="71" t="s">
        <v>889</v>
      </c>
      <c r="AA64" s="73">
        <v>22700</v>
      </c>
      <c r="AB64" s="70">
        <v>1.5</v>
      </c>
      <c r="AC64" s="71" t="s">
        <v>890</v>
      </c>
      <c r="AD64" s="73">
        <v>25770</v>
      </c>
      <c r="AE64" s="70">
        <v>1.5</v>
      </c>
      <c r="AF64" s="70" t="s">
        <v>891</v>
      </c>
      <c r="AG64" s="73">
        <v>16270</v>
      </c>
      <c r="AH64" s="70">
        <v>1.5</v>
      </c>
      <c r="AI64" s="71" t="s">
        <v>892</v>
      </c>
      <c r="AJ64" s="73">
        <v>23270</v>
      </c>
      <c r="AK64" s="70">
        <v>1.5</v>
      </c>
      <c r="AL64" s="71" t="s">
        <v>893</v>
      </c>
      <c r="AM64" s="73">
        <v>26460</v>
      </c>
      <c r="AN64" s="70">
        <v>1.5</v>
      </c>
    </row>
    <row r="65" spans="1:40" ht="15.75">
      <c r="A65" s="70">
        <v>1</v>
      </c>
      <c r="B65" s="71" t="s">
        <v>894</v>
      </c>
      <c r="C65" s="73">
        <v>8750</v>
      </c>
      <c r="D65" s="70">
        <v>1</v>
      </c>
      <c r="E65" s="71" t="s">
        <v>895</v>
      </c>
      <c r="F65" s="73">
        <v>13470</v>
      </c>
      <c r="G65" s="70">
        <v>1</v>
      </c>
      <c r="H65" s="71" t="s">
        <v>896</v>
      </c>
      <c r="I65" s="73">
        <v>18010</v>
      </c>
      <c r="J65" s="70">
        <v>1</v>
      </c>
      <c r="K65" s="71" t="s">
        <v>897</v>
      </c>
      <c r="L65" s="73">
        <v>9740</v>
      </c>
      <c r="M65" s="70">
        <v>1</v>
      </c>
      <c r="N65" s="71" t="s">
        <v>898</v>
      </c>
      <c r="O65" s="73">
        <v>15050</v>
      </c>
      <c r="P65" s="70">
        <v>1</v>
      </c>
      <c r="Q65" s="71" t="s">
        <v>899</v>
      </c>
      <c r="R65" s="73">
        <v>21550</v>
      </c>
      <c r="S65" s="70">
        <v>1</v>
      </c>
      <c r="T65" s="71" t="s">
        <v>900</v>
      </c>
      <c r="U65" s="73">
        <v>24400</v>
      </c>
      <c r="V65" s="70">
        <v>1</v>
      </c>
      <c r="W65" s="71" t="s">
        <v>901</v>
      </c>
      <c r="X65" s="73">
        <v>15430</v>
      </c>
      <c r="Y65" s="70">
        <v>1</v>
      </c>
      <c r="Z65" s="71" t="s">
        <v>902</v>
      </c>
      <c r="AA65" s="73">
        <v>22140</v>
      </c>
      <c r="AB65" s="70">
        <v>1</v>
      </c>
      <c r="AC65" s="71" t="s">
        <v>903</v>
      </c>
      <c r="AD65" s="73">
        <v>25080</v>
      </c>
      <c r="AE65" s="70">
        <v>1</v>
      </c>
      <c r="AF65" s="70" t="s">
        <v>904</v>
      </c>
      <c r="AG65" s="73">
        <v>15850</v>
      </c>
      <c r="AH65" s="70">
        <v>1</v>
      </c>
      <c r="AI65" s="71" t="s">
        <v>905</v>
      </c>
      <c r="AJ65" s="73">
        <v>22700</v>
      </c>
      <c r="AK65" s="70">
        <v>1</v>
      </c>
      <c r="AL65" s="71" t="s">
        <v>906</v>
      </c>
      <c r="AM65" s="73">
        <v>25770</v>
      </c>
      <c r="AN65" s="70">
        <v>1</v>
      </c>
    </row>
    <row r="66" spans="1:40" ht="78" customHeight="1">
      <c r="A66" s="68" t="s">
        <v>59</v>
      </c>
      <c r="B66" s="68" t="s">
        <v>59</v>
      </c>
      <c r="C66" s="247" t="s">
        <v>62</v>
      </c>
      <c r="D66" s="247"/>
      <c r="E66" s="68" t="s">
        <v>59</v>
      </c>
      <c r="F66" s="247" t="s">
        <v>63</v>
      </c>
      <c r="G66" s="247"/>
      <c r="H66" s="68" t="s">
        <v>59</v>
      </c>
      <c r="I66" s="247" t="s">
        <v>64</v>
      </c>
      <c r="J66" s="247"/>
      <c r="K66" s="68" t="s">
        <v>59</v>
      </c>
      <c r="L66" s="247" t="s">
        <v>65</v>
      </c>
      <c r="M66" s="247"/>
      <c r="N66" s="68" t="s">
        <v>59</v>
      </c>
      <c r="O66" s="247" t="s">
        <v>66</v>
      </c>
      <c r="P66" s="247"/>
      <c r="Q66" s="68" t="s">
        <v>59</v>
      </c>
      <c r="R66" s="247" t="s">
        <v>67</v>
      </c>
      <c r="S66" s="247"/>
      <c r="T66" s="68" t="s">
        <v>59</v>
      </c>
      <c r="U66" s="247" t="s">
        <v>68</v>
      </c>
      <c r="V66" s="247"/>
      <c r="W66" s="68" t="s">
        <v>59</v>
      </c>
      <c r="X66" s="247" t="s">
        <v>69</v>
      </c>
      <c r="Y66" s="247"/>
      <c r="Z66" s="68" t="s">
        <v>59</v>
      </c>
      <c r="AA66" s="247" t="s">
        <v>70</v>
      </c>
      <c r="AB66" s="247"/>
      <c r="AC66" s="68" t="s">
        <v>59</v>
      </c>
      <c r="AD66" s="247" t="s">
        <v>71</v>
      </c>
      <c r="AE66" s="247"/>
      <c r="AF66" s="68" t="s">
        <v>59</v>
      </c>
      <c r="AG66" s="247" t="s">
        <v>907</v>
      </c>
      <c r="AH66" s="247"/>
      <c r="AI66" s="68" t="s">
        <v>59</v>
      </c>
      <c r="AJ66" s="247" t="s">
        <v>908</v>
      </c>
      <c r="AK66" s="247"/>
      <c r="AL66" s="68" t="s">
        <v>59</v>
      </c>
      <c r="AM66" s="247" t="s">
        <v>909</v>
      </c>
      <c r="AN66" s="247"/>
    </row>
  </sheetData>
  <sheetProtection algorithmName="SHA-512" hashValue="M/3vmSj7h8CwsVTY98KhFEzMKEcq4DBhYmnOM3rPWKrTgoTS4PTA349Kw4B1P2+W5FyadCto5zakU98FYKQ0qw==" saltValue="YsJvbfCMzIplJ30bRymi+A==" spinCount="100000" sheet="1" objects="1" scenarios="1" selectLockedCells="1" selectUnlockedCells="1"/>
  <mergeCells count="13">
    <mergeCell ref="AM66:AN66"/>
    <mergeCell ref="AJ66:AK66"/>
    <mergeCell ref="AG66:AH66"/>
    <mergeCell ref="AD66:AE66"/>
    <mergeCell ref="C66:D66"/>
    <mergeCell ref="AA66:AB66"/>
    <mergeCell ref="X66:Y66"/>
    <mergeCell ref="U66:V66"/>
    <mergeCell ref="R66:S66"/>
    <mergeCell ref="O66:P66"/>
    <mergeCell ref="L66:M66"/>
    <mergeCell ref="I66:J66"/>
    <mergeCell ref="F66:G66"/>
  </mergeCells>
  <pageMargins left="0.35433070866141736" right="0.15748031496062992" top="0.19685039370078741" bottom="0.19685039370078741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J33"/>
  <sheetViews>
    <sheetView topLeftCell="A10" zoomScale="120" zoomScaleNormal="120" workbookViewId="0">
      <selection activeCell="H26" sqref="H26"/>
    </sheetView>
  </sheetViews>
  <sheetFormatPr defaultColWidth="8.109375" defaultRowHeight="21.75" customHeight="1"/>
  <cols>
    <col min="1" max="1" width="26.21875" style="52" bestFit="1" customWidth="1"/>
    <col min="2" max="2" width="10.6640625" style="52" bestFit="1" customWidth="1"/>
    <col min="3" max="3" width="11.21875" style="52" bestFit="1" customWidth="1"/>
    <col min="4" max="4" width="13.5546875" style="52" bestFit="1" customWidth="1"/>
    <col min="5" max="16384" width="8.109375" style="52"/>
  </cols>
  <sheetData>
    <row r="1" spans="1:10" ht="21.75" customHeight="1">
      <c r="A1" s="51" t="s">
        <v>44</v>
      </c>
      <c r="B1" s="51" t="s">
        <v>910</v>
      </c>
      <c r="C1" s="51" t="s">
        <v>52</v>
      </c>
      <c r="D1" s="51" t="s">
        <v>911</v>
      </c>
      <c r="E1" s="51" t="s">
        <v>912</v>
      </c>
      <c r="F1" s="51" t="s">
        <v>913</v>
      </c>
      <c r="G1" s="51" t="s">
        <v>3</v>
      </c>
      <c r="H1" s="52" t="s">
        <v>1147</v>
      </c>
      <c r="I1" s="52" t="s">
        <v>1148</v>
      </c>
      <c r="J1" s="52" t="s">
        <v>1149</v>
      </c>
    </row>
    <row r="2" spans="1:10" ht="21.75" customHeight="1">
      <c r="A2" s="53" t="s">
        <v>929</v>
      </c>
      <c r="B2" s="54">
        <v>297900</v>
      </c>
      <c r="C2" s="55"/>
      <c r="D2" s="55"/>
      <c r="E2" s="55"/>
      <c r="F2" s="55"/>
      <c r="G2" s="56">
        <v>297900</v>
      </c>
      <c r="H2" s="52">
        <v>9720</v>
      </c>
      <c r="I2" s="52">
        <v>9720</v>
      </c>
      <c r="J2" s="52">
        <v>9720</v>
      </c>
    </row>
    <row r="3" spans="1:10" ht="21.75" customHeight="1">
      <c r="A3" s="57" t="s">
        <v>930</v>
      </c>
      <c r="B3" s="58">
        <v>355320</v>
      </c>
      <c r="C3" s="59"/>
      <c r="D3" s="59"/>
      <c r="E3" s="59"/>
      <c r="F3" s="59"/>
      <c r="G3" s="60">
        <v>355320</v>
      </c>
      <c r="H3" s="52">
        <v>12000</v>
      </c>
      <c r="I3" s="52">
        <v>12000</v>
      </c>
      <c r="J3" s="52">
        <v>12000</v>
      </c>
    </row>
    <row r="4" spans="1:10" ht="18.75">
      <c r="A4" s="57" t="s">
        <v>968</v>
      </c>
      <c r="B4" s="58">
        <v>0</v>
      </c>
      <c r="C4" s="59"/>
      <c r="D4" s="59"/>
      <c r="E4" s="59"/>
      <c r="F4" s="59"/>
      <c r="G4" s="60">
        <v>0</v>
      </c>
      <c r="H4" s="52">
        <v>0</v>
      </c>
      <c r="I4" s="52">
        <v>0</v>
      </c>
      <c r="J4" s="52">
        <v>0</v>
      </c>
    </row>
    <row r="5" spans="1:10" ht="18.75">
      <c r="A5" s="57" t="s">
        <v>926</v>
      </c>
      <c r="B5" s="58">
        <v>393600</v>
      </c>
      <c r="C5" s="61">
        <v>1500</v>
      </c>
      <c r="D5" s="60">
        <v>18000</v>
      </c>
      <c r="E5" s="60"/>
      <c r="F5" s="60"/>
      <c r="G5" s="60">
        <v>411600</v>
      </c>
      <c r="H5" s="52">
        <v>13620</v>
      </c>
      <c r="I5" s="52">
        <v>13620</v>
      </c>
      <c r="J5" s="52">
        <v>13620</v>
      </c>
    </row>
    <row r="6" spans="1:10" ht="21.75" customHeight="1">
      <c r="A6" s="57" t="s">
        <v>925</v>
      </c>
      <c r="B6" s="58">
        <v>393600</v>
      </c>
      <c r="C6" s="61">
        <v>3500</v>
      </c>
      <c r="D6" s="60">
        <v>42000</v>
      </c>
      <c r="E6" s="60"/>
      <c r="F6" s="60"/>
      <c r="G6" s="60">
        <v>435600</v>
      </c>
      <c r="H6" s="52">
        <v>13620</v>
      </c>
      <c r="I6" s="52">
        <v>13620</v>
      </c>
      <c r="J6" s="52">
        <v>13620</v>
      </c>
    </row>
    <row r="7" spans="1:10" ht="21.75" customHeight="1">
      <c r="A7" s="57" t="s">
        <v>953</v>
      </c>
      <c r="B7" s="58">
        <v>538200</v>
      </c>
      <c r="C7" s="61">
        <v>2500</v>
      </c>
      <c r="D7" s="60">
        <v>30000</v>
      </c>
      <c r="E7" s="61">
        <v>2500</v>
      </c>
      <c r="F7" s="60">
        <v>30000</v>
      </c>
      <c r="G7" s="60">
        <v>598200</v>
      </c>
      <c r="H7" s="52">
        <v>19200</v>
      </c>
      <c r="I7" s="52">
        <v>19200</v>
      </c>
      <c r="J7" s="52">
        <v>19200</v>
      </c>
    </row>
    <row r="8" spans="1:10" ht="21.75" customHeight="1">
      <c r="A8" s="57" t="s">
        <v>952</v>
      </c>
      <c r="B8" s="58">
        <v>538200</v>
      </c>
      <c r="C8" s="61">
        <v>5600</v>
      </c>
      <c r="D8" s="60">
        <v>67200</v>
      </c>
      <c r="E8" s="61">
        <v>5600</v>
      </c>
      <c r="F8" s="60">
        <v>67200</v>
      </c>
      <c r="G8" s="60">
        <v>672600</v>
      </c>
      <c r="H8" s="52">
        <v>19200</v>
      </c>
      <c r="I8" s="52">
        <v>19200</v>
      </c>
      <c r="J8" s="52">
        <v>19200</v>
      </c>
    </row>
    <row r="9" spans="1:10" ht="21.75" customHeight="1">
      <c r="A9" s="57" t="s">
        <v>914</v>
      </c>
      <c r="B9" s="58">
        <v>618600</v>
      </c>
      <c r="C9" s="61">
        <v>10000</v>
      </c>
      <c r="D9" s="59">
        <v>120000</v>
      </c>
      <c r="E9" s="61">
        <v>10000</v>
      </c>
      <c r="F9" s="60">
        <v>120000</v>
      </c>
      <c r="G9" s="60">
        <v>858600</v>
      </c>
      <c r="H9" s="52">
        <v>19080</v>
      </c>
      <c r="I9" s="52">
        <v>19080</v>
      </c>
      <c r="J9" s="52">
        <v>19080</v>
      </c>
    </row>
    <row r="10" spans="1:10" ht="21.75" customHeight="1">
      <c r="A10" s="57" t="s">
        <v>915</v>
      </c>
      <c r="B10" s="58">
        <v>401940</v>
      </c>
      <c r="C10" s="61">
        <v>3500</v>
      </c>
      <c r="D10" s="59">
        <v>42000</v>
      </c>
      <c r="E10" s="61"/>
      <c r="F10" s="60">
        <v>0</v>
      </c>
      <c r="G10" s="60">
        <v>443940</v>
      </c>
      <c r="H10" s="52">
        <v>15060</v>
      </c>
      <c r="I10" s="52">
        <v>15060</v>
      </c>
      <c r="J10" s="52">
        <v>15060</v>
      </c>
    </row>
    <row r="11" spans="1:10" ht="21.75" customHeight="1">
      <c r="A11" s="57" t="s">
        <v>916</v>
      </c>
      <c r="B11" s="58">
        <v>401940</v>
      </c>
      <c r="C11" s="61">
        <v>4000</v>
      </c>
      <c r="D11" s="59">
        <v>48000</v>
      </c>
      <c r="E11" s="61"/>
      <c r="F11" s="60">
        <v>0</v>
      </c>
      <c r="G11" s="60">
        <v>449940</v>
      </c>
      <c r="H11" s="52">
        <v>15060</v>
      </c>
      <c r="I11" s="52">
        <v>15060</v>
      </c>
      <c r="J11" s="52">
        <v>15060</v>
      </c>
    </row>
    <row r="12" spans="1:10" ht="18.75">
      <c r="A12" s="57" t="s">
        <v>917</v>
      </c>
      <c r="B12" s="58">
        <v>548040</v>
      </c>
      <c r="C12" s="61">
        <v>5600</v>
      </c>
      <c r="D12" s="59">
        <v>67200</v>
      </c>
      <c r="E12" s="61">
        <v>5600</v>
      </c>
      <c r="F12" s="60">
        <v>67200</v>
      </c>
      <c r="G12" s="60">
        <v>682440</v>
      </c>
      <c r="H12" s="52">
        <v>19680</v>
      </c>
      <c r="I12" s="52">
        <v>19680</v>
      </c>
      <c r="J12" s="52">
        <v>19680</v>
      </c>
    </row>
    <row r="13" spans="1:10" ht="18.75">
      <c r="A13" s="57" t="s">
        <v>918</v>
      </c>
      <c r="B13" s="58">
        <v>548040</v>
      </c>
      <c r="C13" s="61">
        <v>7000</v>
      </c>
      <c r="D13" s="59">
        <v>84000</v>
      </c>
      <c r="E13" s="61">
        <v>7000</v>
      </c>
      <c r="F13" s="60">
        <v>84000</v>
      </c>
      <c r="G13" s="60">
        <v>716040</v>
      </c>
      <c r="H13" s="52">
        <v>19680</v>
      </c>
      <c r="I13" s="52">
        <v>19680</v>
      </c>
      <c r="J13" s="52">
        <v>19680</v>
      </c>
    </row>
    <row r="14" spans="1:10" ht="21.75" customHeight="1">
      <c r="A14" s="57" t="s">
        <v>967</v>
      </c>
      <c r="B14" s="62">
        <v>548040</v>
      </c>
      <c r="C14" s="61">
        <v>7000</v>
      </c>
      <c r="D14" s="59">
        <v>84000</v>
      </c>
      <c r="E14" s="61">
        <v>7000</v>
      </c>
      <c r="F14" s="60">
        <v>84000</v>
      </c>
      <c r="G14" s="60">
        <v>716040</v>
      </c>
      <c r="H14" s="52">
        <v>19680</v>
      </c>
      <c r="I14" s="52">
        <v>19680</v>
      </c>
      <c r="J14" s="52">
        <v>19680</v>
      </c>
    </row>
    <row r="15" spans="1:10" ht="21.75" customHeight="1">
      <c r="A15" s="63" t="s">
        <v>961</v>
      </c>
      <c r="B15" s="62">
        <v>637320</v>
      </c>
      <c r="C15" s="64">
        <v>10000</v>
      </c>
      <c r="D15" s="126">
        <v>120000</v>
      </c>
      <c r="E15" s="64">
        <v>10000</v>
      </c>
      <c r="F15" s="127">
        <v>120000</v>
      </c>
      <c r="G15" s="127">
        <v>877320</v>
      </c>
      <c r="H15" s="52">
        <v>22920</v>
      </c>
      <c r="I15" s="52">
        <v>22920</v>
      </c>
      <c r="J15" s="52">
        <v>22920</v>
      </c>
    </row>
    <row r="16" spans="1:10" ht="21.75" customHeight="1">
      <c r="A16" s="57" t="s">
        <v>919</v>
      </c>
      <c r="B16" s="58">
        <v>637320</v>
      </c>
      <c r="C16" s="61">
        <v>10000</v>
      </c>
      <c r="D16" s="59">
        <v>120000</v>
      </c>
      <c r="E16" s="61">
        <v>10000</v>
      </c>
      <c r="F16" s="60">
        <v>120000</v>
      </c>
      <c r="G16" s="60">
        <v>877320</v>
      </c>
      <c r="H16" s="52">
        <v>22920</v>
      </c>
      <c r="I16" s="52">
        <v>22920</v>
      </c>
      <c r="J16" s="52">
        <v>22920</v>
      </c>
    </row>
    <row r="17" spans="1:10" ht="21.75" customHeight="1">
      <c r="A17" s="57" t="s">
        <v>1177</v>
      </c>
      <c r="B17" s="58">
        <v>447480</v>
      </c>
      <c r="C17" s="61"/>
      <c r="D17" s="59"/>
      <c r="E17" s="61"/>
      <c r="F17" s="60"/>
      <c r="G17" s="58">
        <v>447480</v>
      </c>
      <c r="H17" s="52">
        <v>26880</v>
      </c>
      <c r="I17" s="52">
        <v>28560</v>
      </c>
      <c r="J17" s="52">
        <v>30240</v>
      </c>
    </row>
    <row r="18" spans="1:10" ht="21.75" customHeight="1">
      <c r="A18" s="57" t="s">
        <v>1175</v>
      </c>
      <c r="B18" s="58">
        <v>342360</v>
      </c>
      <c r="C18" s="61"/>
      <c r="D18" s="59"/>
      <c r="E18" s="61"/>
      <c r="F18" s="60"/>
      <c r="G18" s="58">
        <v>342360</v>
      </c>
      <c r="H18" s="52">
        <v>20640</v>
      </c>
      <c r="I18" s="52">
        <v>21840</v>
      </c>
      <c r="J18" s="52">
        <v>23160</v>
      </c>
    </row>
    <row r="19" spans="1:10" ht="21.75" customHeight="1">
      <c r="A19" s="57" t="s">
        <v>1174</v>
      </c>
      <c r="B19" s="58">
        <v>342360</v>
      </c>
      <c r="C19" s="61"/>
      <c r="D19" s="59"/>
      <c r="E19" s="61"/>
      <c r="F19" s="60"/>
      <c r="G19" s="58">
        <v>342360</v>
      </c>
      <c r="H19" s="52">
        <v>20640</v>
      </c>
      <c r="I19" s="52">
        <v>21840</v>
      </c>
      <c r="J19" s="52">
        <v>23160</v>
      </c>
    </row>
    <row r="20" spans="1:10" ht="21.75" customHeight="1">
      <c r="A20" s="57" t="s">
        <v>1173</v>
      </c>
      <c r="B20" s="58">
        <v>342360</v>
      </c>
      <c r="C20" s="61"/>
      <c r="D20" s="59"/>
      <c r="E20" s="61"/>
      <c r="F20" s="60"/>
      <c r="G20" s="58">
        <v>342360</v>
      </c>
      <c r="H20" s="52">
        <v>20640</v>
      </c>
      <c r="I20" s="52">
        <v>21840</v>
      </c>
      <c r="J20" s="52">
        <v>23160</v>
      </c>
    </row>
    <row r="21" spans="1:10" ht="21.75" customHeight="1">
      <c r="A21" s="57" t="s">
        <v>962</v>
      </c>
      <c r="B21" s="58">
        <v>112800</v>
      </c>
      <c r="C21" s="59"/>
      <c r="D21" s="59"/>
      <c r="E21" s="59"/>
      <c r="F21" s="59"/>
      <c r="G21" s="60">
        <v>112800</v>
      </c>
      <c r="H21" s="52">
        <v>0</v>
      </c>
      <c r="I21" s="52">
        <v>4560</v>
      </c>
      <c r="J21" s="52">
        <v>4800</v>
      </c>
    </row>
    <row r="22" spans="1:10" ht="21.75" customHeight="1">
      <c r="A22" s="57" t="s">
        <v>963</v>
      </c>
      <c r="B22" s="58">
        <v>130080</v>
      </c>
      <c r="C22" s="59"/>
      <c r="D22" s="59"/>
      <c r="E22" s="59"/>
      <c r="F22" s="59"/>
      <c r="G22" s="60">
        <v>130080</v>
      </c>
      <c r="H22" s="52">
        <v>0</v>
      </c>
      <c r="I22" s="52">
        <v>5280</v>
      </c>
      <c r="J22" s="52">
        <v>5520</v>
      </c>
    </row>
    <row r="23" spans="1:10" ht="21.75" customHeight="1">
      <c r="A23" s="57" t="s">
        <v>964</v>
      </c>
      <c r="B23" s="58">
        <v>138000</v>
      </c>
      <c r="C23" s="59"/>
      <c r="D23" s="59"/>
      <c r="E23" s="59"/>
      <c r="F23" s="59"/>
      <c r="G23" s="60">
        <v>138000</v>
      </c>
      <c r="H23" s="52">
        <v>0</v>
      </c>
      <c r="I23" s="52">
        <v>5520</v>
      </c>
      <c r="J23" s="52">
        <v>5760</v>
      </c>
    </row>
    <row r="24" spans="1:10" ht="21.75" customHeight="1">
      <c r="A24" s="57" t="s">
        <v>965</v>
      </c>
      <c r="B24" s="58">
        <v>180000</v>
      </c>
      <c r="C24" s="59"/>
      <c r="D24" s="59"/>
      <c r="E24" s="59"/>
      <c r="F24" s="59"/>
      <c r="G24" s="60">
        <v>180000</v>
      </c>
      <c r="H24" s="52">
        <v>0</v>
      </c>
      <c r="I24" s="52">
        <v>7200</v>
      </c>
      <c r="J24" s="52">
        <v>7560</v>
      </c>
    </row>
    <row r="25" spans="1:10" ht="21.75" customHeight="1">
      <c r="A25" s="57" t="s">
        <v>966</v>
      </c>
      <c r="B25" s="58">
        <v>210000</v>
      </c>
      <c r="C25" s="59"/>
      <c r="D25" s="59"/>
      <c r="E25" s="59"/>
      <c r="F25" s="59"/>
      <c r="G25" s="60">
        <v>210000</v>
      </c>
      <c r="H25" s="52">
        <v>0</v>
      </c>
      <c r="I25" s="52">
        <v>8400</v>
      </c>
      <c r="J25" s="52">
        <v>8760</v>
      </c>
    </row>
    <row r="26" spans="1:10" ht="21.75" customHeight="1">
      <c r="A26" s="57" t="s">
        <v>1145</v>
      </c>
      <c r="B26" s="58">
        <v>112800</v>
      </c>
      <c r="C26" s="59"/>
      <c r="D26" s="59"/>
      <c r="E26" s="59"/>
      <c r="F26" s="59"/>
      <c r="G26" s="60">
        <v>112800</v>
      </c>
      <c r="H26" s="52">
        <v>0</v>
      </c>
      <c r="I26" s="52">
        <v>4560</v>
      </c>
      <c r="J26" s="52">
        <v>4800</v>
      </c>
    </row>
    <row r="27" spans="1:10" ht="21.75" customHeight="1">
      <c r="A27" s="57" t="s">
        <v>1146</v>
      </c>
      <c r="B27" s="58">
        <v>180000</v>
      </c>
      <c r="C27" s="59"/>
      <c r="D27" s="59"/>
      <c r="E27" s="59"/>
      <c r="F27" s="59"/>
      <c r="G27" s="60">
        <v>180000</v>
      </c>
      <c r="H27" s="52">
        <v>0</v>
      </c>
      <c r="I27" s="52">
        <v>7200</v>
      </c>
      <c r="J27" s="52">
        <v>7560</v>
      </c>
    </row>
    <row r="28" spans="1:10" ht="21.75" customHeight="1">
      <c r="A28" s="65" t="s">
        <v>928</v>
      </c>
      <c r="B28" s="66">
        <v>108000</v>
      </c>
      <c r="C28" s="67"/>
      <c r="D28" s="67"/>
      <c r="E28" s="67"/>
      <c r="F28" s="67"/>
      <c r="G28" s="67">
        <v>108000</v>
      </c>
      <c r="H28" s="52">
        <v>0</v>
      </c>
      <c r="I28" s="52">
        <v>0</v>
      </c>
      <c r="J28" s="52">
        <v>0</v>
      </c>
    </row>
    <row r="32" spans="1:10" ht="15.75" customHeight="1"/>
    <row r="33" ht="15.75" customHeight="1"/>
  </sheetData>
  <sheetProtection algorithmName="SHA-512" hashValue="Z85moV1D69WwhRJoD6kUhmG27/xDkKUiX0+fGr3ZtrDCMn/53zWKFGqEVSRhoMMJ09hMm1U1ZrfaTUKhM3BMvw==" saltValue="cN4mmBj/fgWV4WNZ+F0zTg==" spinCount="100000" sheet="1" objects="1" scenarios="1" selectLockedCells="1" selectUnlockedCells="1"/>
  <printOptions horizontalCentered="1"/>
  <pageMargins left="0.78740157480314965" right="0.39370078740157483" top="0.78740157480314965" bottom="0.39370078740157483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22"/>
  <sheetViews>
    <sheetView workbookViewId="0">
      <selection activeCell="A3" sqref="A3"/>
    </sheetView>
  </sheetViews>
  <sheetFormatPr defaultColWidth="8.77734375" defaultRowHeight="20.25"/>
  <cols>
    <col min="1" max="1" width="43" style="1" bestFit="1" customWidth="1"/>
    <col min="2" max="2" width="13.109375" style="1" bestFit="1" customWidth="1"/>
    <col min="3" max="3" width="19.77734375" style="1" bestFit="1" customWidth="1"/>
    <col min="4" max="4" width="26.77734375" style="1" customWidth="1"/>
    <col min="5" max="5" width="19.44140625" style="1" customWidth="1"/>
    <col min="6" max="16384" width="8.77734375" style="1"/>
  </cols>
  <sheetData>
    <row r="1" spans="1:5">
      <c r="A1" s="6" t="s">
        <v>44</v>
      </c>
      <c r="B1" s="7" t="s">
        <v>6</v>
      </c>
      <c r="C1" s="7" t="s">
        <v>948</v>
      </c>
      <c r="D1" s="6" t="s">
        <v>2</v>
      </c>
      <c r="E1" s="1" t="s">
        <v>954</v>
      </c>
    </row>
    <row r="2" spans="1:5">
      <c r="A2" s="2" t="s">
        <v>1299</v>
      </c>
      <c r="B2" s="5" t="s">
        <v>21</v>
      </c>
      <c r="C2" s="8">
        <v>1500</v>
      </c>
      <c r="D2" s="5" t="s">
        <v>4</v>
      </c>
      <c r="E2" s="1" t="s">
        <v>969</v>
      </c>
    </row>
    <row r="3" spans="1:5">
      <c r="A3" s="2" t="s">
        <v>49</v>
      </c>
      <c r="B3" s="5" t="s">
        <v>22</v>
      </c>
      <c r="C3" s="8">
        <v>2500</v>
      </c>
      <c r="D3" s="5" t="s">
        <v>949</v>
      </c>
      <c r="E3" s="1" t="s">
        <v>41</v>
      </c>
    </row>
    <row r="4" spans="1:5">
      <c r="A4" s="3" t="s">
        <v>48</v>
      </c>
      <c r="B4" s="5" t="s">
        <v>958</v>
      </c>
      <c r="C4" s="8">
        <v>3500</v>
      </c>
      <c r="D4" s="5" t="s">
        <v>950</v>
      </c>
      <c r="E4" s="1" t="s">
        <v>955</v>
      </c>
    </row>
    <row r="5" spans="1:5">
      <c r="A5" s="3" t="s">
        <v>47</v>
      </c>
      <c r="B5" s="5" t="s">
        <v>11</v>
      </c>
      <c r="C5" s="8">
        <v>4000</v>
      </c>
      <c r="D5" s="5" t="s">
        <v>951</v>
      </c>
      <c r="E5" s="1" t="s">
        <v>927</v>
      </c>
    </row>
    <row r="6" spans="1:5">
      <c r="A6" s="3" t="s">
        <v>46</v>
      </c>
      <c r="B6" s="5" t="s">
        <v>20</v>
      </c>
      <c r="C6" s="8">
        <v>5600</v>
      </c>
      <c r="D6" s="5" t="s">
        <v>1156</v>
      </c>
      <c r="E6" s="1" t="s">
        <v>42</v>
      </c>
    </row>
    <row r="7" spans="1:5">
      <c r="A7" s="2" t="s">
        <v>940</v>
      </c>
      <c r="B7" s="5" t="s">
        <v>13</v>
      </c>
      <c r="C7" s="8">
        <v>7000</v>
      </c>
      <c r="D7" s="5" t="s">
        <v>1157</v>
      </c>
      <c r="E7" s="1" t="s">
        <v>43</v>
      </c>
    </row>
    <row r="8" spans="1:5">
      <c r="A8" s="2" t="s">
        <v>1160</v>
      </c>
      <c r="B8" s="5" t="s">
        <v>959</v>
      </c>
      <c r="C8" s="8">
        <v>9900</v>
      </c>
      <c r="D8" s="5" t="s">
        <v>1158</v>
      </c>
      <c r="E8" s="1" t="s">
        <v>1176</v>
      </c>
    </row>
    <row r="9" spans="1:5">
      <c r="A9" s="4" t="s">
        <v>941</v>
      </c>
      <c r="B9" s="5" t="s">
        <v>12</v>
      </c>
      <c r="C9" s="8">
        <v>10000</v>
      </c>
      <c r="D9" s="5" t="s">
        <v>1153</v>
      </c>
    </row>
    <row r="10" spans="1:5">
      <c r="A10" s="4" t="s">
        <v>1171</v>
      </c>
      <c r="B10" s="5" t="s">
        <v>10</v>
      </c>
      <c r="C10" s="8">
        <v>14500</v>
      </c>
      <c r="D10" s="5" t="s">
        <v>1154</v>
      </c>
    </row>
    <row r="11" spans="1:5">
      <c r="A11" s="4" t="s">
        <v>942</v>
      </c>
      <c r="B11" s="5" t="s">
        <v>9</v>
      </c>
      <c r="C11" s="5"/>
      <c r="D11" s="5" t="s">
        <v>1155</v>
      </c>
    </row>
    <row r="12" spans="1:5">
      <c r="A12" s="4" t="s">
        <v>943</v>
      </c>
      <c r="B12" s="5" t="s">
        <v>8</v>
      </c>
      <c r="C12" s="5"/>
      <c r="D12" s="5" t="s">
        <v>1168</v>
      </c>
    </row>
    <row r="13" spans="1:5">
      <c r="A13" s="4" t="s">
        <v>1298</v>
      </c>
      <c r="B13" s="5" t="s">
        <v>7</v>
      </c>
      <c r="D13" s="5" t="s">
        <v>1178</v>
      </c>
    </row>
    <row r="14" spans="1:5">
      <c r="A14" s="2" t="s">
        <v>920</v>
      </c>
      <c r="B14" s="5" t="s">
        <v>957</v>
      </c>
      <c r="D14" s="5" t="s">
        <v>1170</v>
      </c>
    </row>
    <row r="15" spans="1:5">
      <c r="A15" s="2" t="s">
        <v>921</v>
      </c>
      <c r="B15" s="5"/>
      <c r="D15" s="5" t="s">
        <v>1172</v>
      </c>
    </row>
    <row r="16" spans="1:5">
      <c r="A16" s="2" t="s">
        <v>922</v>
      </c>
      <c r="B16" s="5" t="s">
        <v>13</v>
      </c>
      <c r="D16" s="5" t="s">
        <v>1169</v>
      </c>
    </row>
    <row r="17" spans="1:4">
      <c r="A17" s="2" t="s">
        <v>923</v>
      </c>
      <c r="B17" s="5" t="s">
        <v>959</v>
      </c>
      <c r="D17" s="5"/>
    </row>
    <row r="18" spans="1:4">
      <c r="A18" s="2" t="s">
        <v>924</v>
      </c>
      <c r="B18" s="5" t="s">
        <v>12</v>
      </c>
      <c r="D18" s="5"/>
    </row>
    <row r="19" spans="1:4">
      <c r="A19" s="2" t="s">
        <v>944</v>
      </c>
      <c r="B19" s="5" t="s">
        <v>1159</v>
      </c>
      <c r="D19" s="5"/>
    </row>
    <row r="20" spans="1:4">
      <c r="A20" s="1" t="s">
        <v>945</v>
      </c>
      <c r="D20" s="5"/>
    </row>
    <row r="21" spans="1:4">
      <c r="A21" s="2" t="s">
        <v>61</v>
      </c>
      <c r="D21" s="5"/>
    </row>
    <row r="22" spans="1:4">
      <c r="D22" s="5"/>
    </row>
  </sheetData>
  <sheetProtection algorithmName="SHA-512" hashValue="Y2gxntI45KL3NgbpdMKcj0YPGuhfILAOBbS59EPsBX80bd52eTH+VlkEW4B3Ea4yB5pmwg72m/pNCvXdQ9MGeg==" saltValue="wQfrO7SpciMnE0eAIfoopQ==" spinCount="100000" sheet="1" selectLockedCells="1" selectUnlockedCells="1"/>
  <phoneticPr fontId="22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BQ261"/>
  <sheetViews>
    <sheetView view="pageBreakPreview" topLeftCell="A61" zoomScaleNormal="92" zoomScaleSheetLayoutView="100" zoomScalePageLayoutView="85" workbookViewId="0">
      <selection activeCell="C62" sqref="C62"/>
    </sheetView>
  </sheetViews>
  <sheetFormatPr defaultColWidth="8.21875" defaultRowHeight="21"/>
  <cols>
    <col min="1" max="1" width="4.21875" style="76" customWidth="1"/>
    <col min="2" max="2" width="16.21875" style="18" bestFit="1" customWidth="1"/>
    <col min="3" max="3" width="14.5546875" style="18" customWidth="1"/>
    <col min="4" max="4" width="22.77734375" style="18" bestFit="1" customWidth="1"/>
    <col min="5" max="6" width="25" style="10" customWidth="1"/>
    <col min="7" max="7" width="15.5546875" style="23" customWidth="1"/>
    <col min="8" max="8" width="7.33203125" style="10" customWidth="1"/>
    <col min="9" max="9" width="8.44140625" style="10" bestFit="1" customWidth="1"/>
    <col min="10" max="11" width="8.44140625" style="10" customWidth="1"/>
    <col min="12" max="12" width="15" style="10" customWidth="1"/>
    <col min="13" max="13" width="14" style="10" customWidth="1"/>
    <col min="14" max="51" width="8.21875" style="10" customWidth="1"/>
    <col min="52" max="52" width="8.21875" style="85" customWidth="1"/>
    <col min="53" max="53" width="8.21875" style="102" customWidth="1"/>
    <col min="54" max="55" width="16" style="173" hidden="1" customWidth="1"/>
    <col min="56" max="56" width="8.21875" style="173" hidden="1" customWidth="1"/>
    <col min="57" max="57" width="12" style="173" hidden="1" customWidth="1"/>
    <col min="58" max="58" width="24" style="173" hidden="1" customWidth="1"/>
    <col min="59" max="64" width="19" style="173" hidden="1" customWidth="1"/>
    <col min="65" max="65" width="11.21875" style="173" hidden="1" customWidth="1"/>
    <col min="66" max="66" width="14.44140625" style="173" hidden="1" customWidth="1"/>
    <col min="67" max="67" width="8.21875" style="102" customWidth="1"/>
    <col min="68" max="68" width="8.21875" style="85" customWidth="1"/>
    <col min="69" max="69" width="8.21875" style="85"/>
    <col min="70" max="259" width="8.21875" style="10"/>
    <col min="260" max="260" width="4.21875" style="10" customWidth="1"/>
    <col min="261" max="261" width="32" style="10" customWidth="1"/>
    <col min="262" max="262" width="6.5546875" style="10" customWidth="1"/>
    <col min="263" max="263" width="4.77734375" style="10" customWidth="1"/>
    <col min="264" max="264" width="4.44140625" style="10" customWidth="1"/>
    <col min="265" max="265" width="12.21875" style="10" customWidth="1"/>
    <col min="266" max="266" width="9.44140625" style="10" customWidth="1"/>
    <col min="267" max="272" width="5.6640625" style="10" customWidth="1"/>
    <col min="273" max="275" width="11.109375" style="10" customWidth="1"/>
    <col min="276" max="278" width="12.88671875" style="10" customWidth="1"/>
    <col min="279" max="279" width="12.21875" style="10" customWidth="1"/>
    <col min="280" max="280" width="5" style="10" customWidth="1"/>
    <col min="281" max="515" width="8.21875" style="10"/>
    <col min="516" max="516" width="4.21875" style="10" customWidth="1"/>
    <col min="517" max="517" width="32" style="10" customWidth="1"/>
    <col min="518" max="518" width="6.5546875" style="10" customWidth="1"/>
    <col min="519" max="519" width="4.77734375" style="10" customWidth="1"/>
    <col min="520" max="520" width="4.44140625" style="10" customWidth="1"/>
    <col min="521" max="521" width="12.21875" style="10" customWidth="1"/>
    <col min="522" max="522" width="9.44140625" style="10" customWidth="1"/>
    <col min="523" max="528" width="5.6640625" style="10" customWidth="1"/>
    <col min="529" max="531" width="11.109375" style="10" customWidth="1"/>
    <col min="532" max="534" width="12.88671875" style="10" customWidth="1"/>
    <col min="535" max="535" width="12.21875" style="10" customWidth="1"/>
    <col min="536" max="536" width="5" style="10" customWidth="1"/>
    <col min="537" max="771" width="8.21875" style="10"/>
    <col min="772" max="772" width="4.21875" style="10" customWidth="1"/>
    <col min="773" max="773" width="32" style="10" customWidth="1"/>
    <col min="774" max="774" width="6.5546875" style="10" customWidth="1"/>
    <col min="775" max="775" width="4.77734375" style="10" customWidth="1"/>
    <col min="776" max="776" width="4.44140625" style="10" customWidth="1"/>
    <col min="777" max="777" width="12.21875" style="10" customWidth="1"/>
    <col min="778" max="778" width="9.44140625" style="10" customWidth="1"/>
    <col min="779" max="784" width="5.6640625" style="10" customWidth="1"/>
    <col min="785" max="787" width="11.109375" style="10" customWidth="1"/>
    <col min="788" max="790" width="12.88671875" style="10" customWidth="1"/>
    <col min="791" max="791" width="12.21875" style="10" customWidth="1"/>
    <col min="792" max="792" width="5" style="10" customWidth="1"/>
    <col min="793" max="1027" width="8.21875" style="10"/>
    <col min="1028" max="1028" width="4.21875" style="10" customWidth="1"/>
    <col min="1029" max="1029" width="32" style="10" customWidth="1"/>
    <col min="1030" max="1030" width="6.5546875" style="10" customWidth="1"/>
    <col min="1031" max="1031" width="4.77734375" style="10" customWidth="1"/>
    <col min="1032" max="1032" width="4.44140625" style="10" customWidth="1"/>
    <col min="1033" max="1033" width="12.21875" style="10" customWidth="1"/>
    <col min="1034" max="1034" width="9.44140625" style="10" customWidth="1"/>
    <col min="1035" max="1040" width="5.6640625" style="10" customWidth="1"/>
    <col min="1041" max="1043" width="11.109375" style="10" customWidth="1"/>
    <col min="1044" max="1046" width="12.88671875" style="10" customWidth="1"/>
    <col min="1047" max="1047" width="12.21875" style="10" customWidth="1"/>
    <col min="1048" max="1048" width="5" style="10" customWidth="1"/>
    <col min="1049" max="1283" width="8.21875" style="10"/>
    <col min="1284" max="1284" width="4.21875" style="10" customWidth="1"/>
    <col min="1285" max="1285" width="32" style="10" customWidth="1"/>
    <col min="1286" max="1286" width="6.5546875" style="10" customWidth="1"/>
    <col min="1287" max="1287" width="4.77734375" style="10" customWidth="1"/>
    <col min="1288" max="1288" width="4.44140625" style="10" customWidth="1"/>
    <col min="1289" max="1289" width="12.21875" style="10" customWidth="1"/>
    <col min="1290" max="1290" width="9.44140625" style="10" customWidth="1"/>
    <col min="1291" max="1296" width="5.6640625" style="10" customWidth="1"/>
    <col min="1297" max="1299" width="11.109375" style="10" customWidth="1"/>
    <col min="1300" max="1302" width="12.88671875" style="10" customWidth="1"/>
    <col min="1303" max="1303" width="12.21875" style="10" customWidth="1"/>
    <col min="1304" max="1304" width="5" style="10" customWidth="1"/>
    <col min="1305" max="1539" width="8.21875" style="10"/>
    <col min="1540" max="1540" width="4.21875" style="10" customWidth="1"/>
    <col min="1541" max="1541" width="32" style="10" customWidth="1"/>
    <col min="1542" max="1542" width="6.5546875" style="10" customWidth="1"/>
    <col min="1543" max="1543" width="4.77734375" style="10" customWidth="1"/>
    <col min="1544" max="1544" width="4.44140625" style="10" customWidth="1"/>
    <col min="1545" max="1545" width="12.21875" style="10" customWidth="1"/>
    <col min="1546" max="1546" width="9.44140625" style="10" customWidth="1"/>
    <col min="1547" max="1552" width="5.6640625" style="10" customWidth="1"/>
    <col min="1553" max="1555" width="11.109375" style="10" customWidth="1"/>
    <col min="1556" max="1558" width="12.88671875" style="10" customWidth="1"/>
    <col min="1559" max="1559" width="12.21875" style="10" customWidth="1"/>
    <col min="1560" max="1560" width="5" style="10" customWidth="1"/>
    <col min="1561" max="1795" width="8.21875" style="10"/>
    <col min="1796" max="1796" width="4.21875" style="10" customWidth="1"/>
    <col min="1797" max="1797" width="32" style="10" customWidth="1"/>
    <col min="1798" max="1798" width="6.5546875" style="10" customWidth="1"/>
    <col min="1799" max="1799" width="4.77734375" style="10" customWidth="1"/>
    <col min="1800" max="1800" width="4.44140625" style="10" customWidth="1"/>
    <col min="1801" max="1801" width="12.21875" style="10" customWidth="1"/>
    <col min="1802" max="1802" width="9.44140625" style="10" customWidth="1"/>
    <col min="1803" max="1808" width="5.6640625" style="10" customWidth="1"/>
    <col min="1809" max="1811" width="11.109375" style="10" customWidth="1"/>
    <col min="1812" max="1814" width="12.88671875" style="10" customWidth="1"/>
    <col min="1815" max="1815" width="12.21875" style="10" customWidth="1"/>
    <col min="1816" max="1816" width="5" style="10" customWidth="1"/>
    <col min="1817" max="2051" width="8.21875" style="10"/>
    <col min="2052" max="2052" width="4.21875" style="10" customWidth="1"/>
    <col min="2053" max="2053" width="32" style="10" customWidth="1"/>
    <col min="2054" max="2054" width="6.5546875" style="10" customWidth="1"/>
    <col min="2055" max="2055" width="4.77734375" style="10" customWidth="1"/>
    <col min="2056" max="2056" width="4.44140625" style="10" customWidth="1"/>
    <col min="2057" max="2057" width="12.21875" style="10" customWidth="1"/>
    <col min="2058" max="2058" width="9.44140625" style="10" customWidth="1"/>
    <col min="2059" max="2064" width="5.6640625" style="10" customWidth="1"/>
    <col min="2065" max="2067" width="11.109375" style="10" customWidth="1"/>
    <col min="2068" max="2070" width="12.88671875" style="10" customWidth="1"/>
    <col min="2071" max="2071" width="12.21875" style="10" customWidth="1"/>
    <col min="2072" max="2072" width="5" style="10" customWidth="1"/>
    <col min="2073" max="2307" width="8.21875" style="10"/>
    <col min="2308" max="2308" width="4.21875" style="10" customWidth="1"/>
    <col min="2309" max="2309" width="32" style="10" customWidth="1"/>
    <col min="2310" max="2310" width="6.5546875" style="10" customWidth="1"/>
    <col min="2311" max="2311" width="4.77734375" style="10" customWidth="1"/>
    <col min="2312" max="2312" width="4.44140625" style="10" customWidth="1"/>
    <col min="2313" max="2313" width="12.21875" style="10" customWidth="1"/>
    <col min="2314" max="2314" width="9.44140625" style="10" customWidth="1"/>
    <col min="2315" max="2320" width="5.6640625" style="10" customWidth="1"/>
    <col min="2321" max="2323" width="11.109375" style="10" customWidth="1"/>
    <col min="2324" max="2326" width="12.88671875" style="10" customWidth="1"/>
    <col min="2327" max="2327" width="12.21875" style="10" customWidth="1"/>
    <col min="2328" max="2328" width="5" style="10" customWidth="1"/>
    <col min="2329" max="2563" width="8.21875" style="10"/>
    <col min="2564" max="2564" width="4.21875" style="10" customWidth="1"/>
    <col min="2565" max="2565" width="32" style="10" customWidth="1"/>
    <col min="2566" max="2566" width="6.5546875" style="10" customWidth="1"/>
    <col min="2567" max="2567" width="4.77734375" style="10" customWidth="1"/>
    <col min="2568" max="2568" width="4.44140625" style="10" customWidth="1"/>
    <col min="2569" max="2569" width="12.21875" style="10" customWidth="1"/>
    <col min="2570" max="2570" width="9.44140625" style="10" customWidth="1"/>
    <col min="2571" max="2576" width="5.6640625" style="10" customWidth="1"/>
    <col min="2577" max="2579" width="11.109375" style="10" customWidth="1"/>
    <col min="2580" max="2582" width="12.88671875" style="10" customWidth="1"/>
    <col min="2583" max="2583" width="12.21875" style="10" customWidth="1"/>
    <col min="2584" max="2584" width="5" style="10" customWidth="1"/>
    <col min="2585" max="2819" width="8.21875" style="10"/>
    <col min="2820" max="2820" width="4.21875" style="10" customWidth="1"/>
    <col min="2821" max="2821" width="32" style="10" customWidth="1"/>
    <col min="2822" max="2822" width="6.5546875" style="10" customWidth="1"/>
    <col min="2823" max="2823" width="4.77734375" style="10" customWidth="1"/>
    <col min="2824" max="2824" width="4.44140625" style="10" customWidth="1"/>
    <col min="2825" max="2825" width="12.21875" style="10" customWidth="1"/>
    <col min="2826" max="2826" width="9.44140625" style="10" customWidth="1"/>
    <col min="2827" max="2832" width="5.6640625" style="10" customWidth="1"/>
    <col min="2833" max="2835" width="11.109375" style="10" customWidth="1"/>
    <col min="2836" max="2838" width="12.88671875" style="10" customWidth="1"/>
    <col min="2839" max="2839" width="12.21875" style="10" customWidth="1"/>
    <col min="2840" max="2840" width="5" style="10" customWidth="1"/>
    <col min="2841" max="3075" width="8.21875" style="10"/>
    <col min="3076" max="3076" width="4.21875" style="10" customWidth="1"/>
    <col min="3077" max="3077" width="32" style="10" customWidth="1"/>
    <col min="3078" max="3078" width="6.5546875" style="10" customWidth="1"/>
    <col min="3079" max="3079" width="4.77734375" style="10" customWidth="1"/>
    <col min="3080" max="3080" width="4.44140625" style="10" customWidth="1"/>
    <col min="3081" max="3081" width="12.21875" style="10" customWidth="1"/>
    <col min="3082" max="3082" width="9.44140625" style="10" customWidth="1"/>
    <col min="3083" max="3088" width="5.6640625" style="10" customWidth="1"/>
    <col min="3089" max="3091" width="11.109375" style="10" customWidth="1"/>
    <col min="3092" max="3094" width="12.88671875" style="10" customWidth="1"/>
    <col min="3095" max="3095" width="12.21875" style="10" customWidth="1"/>
    <col min="3096" max="3096" width="5" style="10" customWidth="1"/>
    <col min="3097" max="3331" width="8.21875" style="10"/>
    <col min="3332" max="3332" width="4.21875" style="10" customWidth="1"/>
    <col min="3333" max="3333" width="32" style="10" customWidth="1"/>
    <col min="3334" max="3334" width="6.5546875" style="10" customWidth="1"/>
    <col min="3335" max="3335" width="4.77734375" style="10" customWidth="1"/>
    <col min="3336" max="3336" width="4.44140625" style="10" customWidth="1"/>
    <col min="3337" max="3337" width="12.21875" style="10" customWidth="1"/>
    <col min="3338" max="3338" width="9.44140625" style="10" customWidth="1"/>
    <col min="3339" max="3344" width="5.6640625" style="10" customWidth="1"/>
    <col min="3345" max="3347" width="11.109375" style="10" customWidth="1"/>
    <col min="3348" max="3350" width="12.88671875" style="10" customWidth="1"/>
    <col min="3351" max="3351" width="12.21875" style="10" customWidth="1"/>
    <col min="3352" max="3352" width="5" style="10" customWidth="1"/>
    <col min="3353" max="3587" width="8.21875" style="10"/>
    <col min="3588" max="3588" width="4.21875" style="10" customWidth="1"/>
    <col min="3589" max="3589" width="32" style="10" customWidth="1"/>
    <col min="3590" max="3590" width="6.5546875" style="10" customWidth="1"/>
    <col min="3591" max="3591" width="4.77734375" style="10" customWidth="1"/>
    <col min="3592" max="3592" width="4.44140625" style="10" customWidth="1"/>
    <col min="3593" max="3593" width="12.21875" style="10" customWidth="1"/>
    <col min="3594" max="3594" width="9.44140625" style="10" customWidth="1"/>
    <col min="3595" max="3600" width="5.6640625" style="10" customWidth="1"/>
    <col min="3601" max="3603" width="11.109375" style="10" customWidth="1"/>
    <col min="3604" max="3606" width="12.88671875" style="10" customWidth="1"/>
    <col min="3607" max="3607" width="12.21875" style="10" customWidth="1"/>
    <col min="3608" max="3608" width="5" style="10" customWidth="1"/>
    <col min="3609" max="3843" width="8.21875" style="10"/>
    <col min="3844" max="3844" width="4.21875" style="10" customWidth="1"/>
    <col min="3845" max="3845" width="32" style="10" customWidth="1"/>
    <col min="3846" max="3846" width="6.5546875" style="10" customWidth="1"/>
    <col min="3847" max="3847" width="4.77734375" style="10" customWidth="1"/>
    <col min="3848" max="3848" width="4.44140625" style="10" customWidth="1"/>
    <col min="3849" max="3849" width="12.21875" style="10" customWidth="1"/>
    <col min="3850" max="3850" width="9.44140625" style="10" customWidth="1"/>
    <col min="3851" max="3856" width="5.6640625" style="10" customWidth="1"/>
    <col min="3857" max="3859" width="11.109375" style="10" customWidth="1"/>
    <col min="3860" max="3862" width="12.88671875" style="10" customWidth="1"/>
    <col min="3863" max="3863" width="12.21875" style="10" customWidth="1"/>
    <col min="3864" max="3864" width="5" style="10" customWidth="1"/>
    <col min="3865" max="4099" width="8.21875" style="10"/>
    <col min="4100" max="4100" width="4.21875" style="10" customWidth="1"/>
    <col min="4101" max="4101" width="32" style="10" customWidth="1"/>
    <col min="4102" max="4102" width="6.5546875" style="10" customWidth="1"/>
    <col min="4103" max="4103" width="4.77734375" style="10" customWidth="1"/>
    <col min="4104" max="4104" width="4.44140625" style="10" customWidth="1"/>
    <col min="4105" max="4105" width="12.21875" style="10" customWidth="1"/>
    <col min="4106" max="4106" width="9.44140625" style="10" customWidth="1"/>
    <col min="4107" max="4112" width="5.6640625" style="10" customWidth="1"/>
    <col min="4113" max="4115" width="11.109375" style="10" customWidth="1"/>
    <col min="4116" max="4118" width="12.88671875" style="10" customWidth="1"/>
    <col min="4119" max="4119" width="12.21875" style="10" customWidth="1"/>
    <col min="4120" max="4120" width="5" style="10" customWidth="1"/>
    <col min="4121" max="4355" width="8.21875" style="10"/>
    <col min="4356" max="4356" width="4.21875" style="10" customWidth="1"/>
    <col min="4357" max="4357" width="32" style="10" customWidth="1"/>
    <col min="4358" max="4358" width="6.5546875" style="10" customWidth="1"/>
    <col min="4359" max="4359" width="4.77734375" style="10" customWidth="1"/>
    <col min="4360" max="4360" width="4.44140625" style="10" customWidth="1"/>
    <col min="4361" max="4361" width="12.21875" style="10" customWidth="1"/>
    <col min="4362" max="4362" width="9.44140625" style="10" customWidth="1"/>
    <col min="4363" max="4368" width="5.6640625" style="10" customWidth="1"/>
    <col min="4369" max="4371" width="11.109375" style="10" customWidth="1"/>
    <col min="4372" max="4374" width="12.88671875" style="10" customWidth="1"/>
    <col min="4375" max="4375" width="12.21875" style="10" customWidth="1"/>
    <col min="4376" max="4376" width="5" style="10" customWidth="1"/>
    <col min="4377" max="4611" width="8.21875" style="10"/>
    <col min="4612" max="4612" width="4.21875" style="10" customWidth="1"/>
    <col min="4613" max="4613" width="32" style="10" customWidth="1"/>
    <col min="4614" max="4614" width="6.5546875" style="10" customWidth="1"/>
    <col min="4615" max="4615" width="4.77734375" style="10" customWidth="1"/>
    <col min="4616" max="4616" width="4.44140625" style="10" customWidth="1"/>
    <col min="4617" max="4617" width="12.21875" style="10" customWidth="1"/>
    <col min="4618" max="4618" width="9.44140625" style="10" customWidth="1"/>
    <col min="4619" max="4624" width="5.6640625" style="10" customWidth="1"/>
    <col min="4625" max="4627" width="11.109375" style="10" customWidth="1"/>
    <col min="4628" max="4630" width="12.88671875" style="10" customWidth="1"/>
    <col min="4631" max="4631" width="12.21875" style="10" customWidth="1"/>
    <col min="4632" max="4632" width="5" style="10" customWidth="1"/>
    <col min="4633" max="4867" width="8.21875" style="10"/>
    <col min="4868" max="4868" width="4.21875" style="10" customWidth="1"/>
    <col min="4869" max="4869" width="32" style="10" customWidth="1"/>
    <col min="4870" max="4870" width="6.5546875" style="10" customWidth="1"/>
    <col min="4871" max="4871" width="4.77734375" style="10" customWidth="1"/>
    <col min="4872" max="4872" width="4.44140625" style="10" customWidth="1"/>
    <col min="4873" max="4873" width="12.21875" style="10" customWidth="1"/>
    <col min="4874" max="4874" width="9.44140625" style="10" customWidth="1"/>
    <col min="4875" max="4880" width="5.6640625" style="10" customWidth="1"/>
    <col min="4881" max="4883" width="11.109375" style="10" customWidth="1"/>
    <col min="4884" max="4886" width="12.88671875" style="10" customWidth="1"/>
    <col min="4887" max="4887" width="12.21875" style="10" customWidth="1"/>
    <col min="4888" max="4888" width="5" style="10" customWidth="1"/>
    <col min="4889" max="5123" width="8.21875" style="10"/>
    <col min="5124" max="5124" width="4.21875" style="10" customWidth="1"/>
    <col min="5125" max="5125" width="32" style="10" customWidth="1"/>
    <col min="5126" max="5126" width="6.5546875" style="10" customWidth="1"/>
    <col min="5127" max="5127" width="4.77734375" style="10" customWidth="1"/>
    <col min="5128" max="5128" width="4.44140625" style="10" customWidth="1"/>
    <col min="5129" max="5129" width="12.21875" style="10" customWidth="1"/>
    <col min="5130" max="5130" width="9.44140625" style="10" customWidth="1"/>
    <col min="5131" max="5136" width="5.6640625" style="10" customWidth="1"/>
    <col min="5137" max="5139" width="11.109375" style="10" customWidth="1"/>
    <col min="5140" max="5142" width="12.88671875" style="10" customWidth="1"/>
    <col min="5143" max="5143" width="12.21875" style="10" customWidth="1"/>
    <col min="5144" max="5144" width="5" style="10" customWidth="1"/>
    <col min="5145" max="5379" width="8.21875" style="10"/>
    <col min="5380" max="5380" width="4.21875" style="10" customWidth="1"/>
    <col min="5381" max="5381" width="32" style="10" customWidth="1"/>
    <col min="5382" max="5382" width="6.5546875" style="10" customWidth="1"/>
    <col min="5383" max="5383" width="4.77734375" style="10" customWidth="1"/>
    <col min="5384" max="5384" width="4.44140625" style="10" customWidth="1"/>
    <col min="5385" max="5385" width="12.21875" style="10" customWidth="1"/>
    <col min="5386" max="5386" width="9.44140625" style="10" customWidth="1"/>
    <col min="5387" max="5392" width="5.6640625" style="10" customWidth="1"/>
    <col min="5393" max="5395" width="11.109375" style="10" customWidth="1"/>
    <col min="5396" max="5398" width="12.88671875" style="10" customWidth="1"/>
    <col min="5399" max="5399" width="12.21875" style="10" customWidth="1"/>
    <col min="5400" max="5400" width="5" style="10" customWidth="1"/>
    <col min="5401" max="5635" width="8.21875" style="10"/>
    <col min="5636" max="5636" width="4.21875" style="10" customWidth="1"/>
    <col min="5637" max="5637" width="32" style="10" customWidth="1"/>
    <col min="5638" max="5638" width="6.5546875" style="10" customWidth="1"/>
    <col min="5639" max="5639" width="4.77734375" style="10" customWidth="1"/>
    <col min="5640" max="5640" width="4.44140625" style="10" customWidth="1"/>
    <col min="5641" max="5641" width="12.21875" style="10" customWidth="1"/>
    <col min="5642" max="5642" width="9.44140625" style="10" customWidth="1"/>
    <col min="5643" max="5648" width="5.6640625" style="10" customWidth="1"/>
    <col min="5649" max="5651" width="11.109375" style="10" customWidth="1"/>
    <col min="5652" max="5654" width="12.88671875" style="10" customWidth="1"/>
    <col min="5655" max="5655" width="12.21875" style="10" customWidth="1"/>
    <col min="5656" max="5656" width="5" style="10" customWidth="1"/>
    <col min="5657" max="5891" width="8.21875" style="10"/>
    <col min="5892" max="5892" width="4.21875" style="10" customWidth="1"/>
    <col min="5893" max="5893" width="32" style="10" customWidth="1"/>
    <col min="5894" max="5894" width="6.5546875" style="10" customWidth="1"/>
    <col min="5895" max="5895" width="4.77734375" style="10" customWidth="1"/>
    <col min="5896" max="5896" width="4.44140625" style="10" customWidth="1"/>
    <col min="5897" max="5897" width="12.21875" style="10" customWidth="1"/>
    <col min="5898" max="5898" width="9.44140625" style="10" customWidth="1"/>
    <col min="5899" max="5904" width="5.6640625" style="10" customWidth="1"/>
    <col min="5905" max="5907" width="11.109375" style="10" customWidth="1"/>
    <col min="5908" max="5910" width="12.88671875" style="10" customWidth="1"/>
    <col min="5911" max="5911" width="12.21875" style="10" customWidth="1"/>
    <col min="5912" max="5912" width="5" style="10" customWidth="1"/>
    <col min="5913" max="6147" width="8.21875" style="10"/>
    <col min="6148" max="6148" width="4.21875" style="10" customWidth="1"/>
    <col min="6149" max="6149" width="32" style="10" customWidth="1"/>
    <col min="6150" max="6150" width="6.5546875" style="10" customWidth="1"/>
    <col min="6151" max="6151" width="4.77734375" style="10" customWidth="1"/>
    <col min="6152" max="6152" width="4.44140625" style="10" customWidth="1"/>
    <col min="6153" max="6153" width="12.21875" style="10" customWidth="1"/>
    <col min="6154" max="6154" width="9.44140625" style="10" customWidth="1"/>
    <col min="6155" max="6160" width="5.6640625" style="10" customWidth="1"/>
    <col min="6161" max="6163" width="11.109375" style="10" customWidth="1"/>
    <col min="6164" max="6166" width="12.88671875" style="10" customWidth="1"/>
    <col min="6167" max="6167" width="12.21875" style="10" customWidth="1"/>
    <col min="6168" max="6168" width="5" style="10" customWidth="1"/>
    <col min="6169" max="6403" width="8.21875" style="10"/>
    <col min="6404" max="6404" width="4.21875" style="10" customWidth="1"/>
    <col min="6405" max="6405" width="32" style="10" customWidth="1"/>
    <col min="6406" max="6406" width="6.5546875" style="10" customWidth="1"/>
    <col min="6407" max="6407" width="4.77734375" style="10" customWidth="1"/>
    <col min="6408" max="6408" width="4.44140625" style="10" customWidth="1"/>
    <col min="6409" max="6409" width="12.21875" style="10" customWidth="1"/>
    <col min="6410" max="6410" width="9.44140625" style="10" customWidth="1"/>
    <col min="6411" max="6416" width="5.6640625" style="10" customWidth="1"/>
    <col min="6417" max="6419" width="11.109375" style="10" customWidth="1"/>
    <col min="6420" max="6422" width="12.88671875" style="10" customWidth="1"/>
    <col min="6423" max="6423" width="12.21875" style="10" customWidth="1"/>
    <col min="6424" max="6424" width="5" style="10" customWidth="1"/>
    <col min="6425" max="6659" width="8.21875" style="10"/>
    <col min="6660" max="6660" width="4.21875" style="10" customWidth="1"/>
    <col min="6661" max="6661" width="32" style="10" customWidth="1"/>
    <col min="6662" max="6662" width="6.5546875" style="10" customWidth="1"/>
    <col min="6663" max="6663" width="4.77734375" style="10" customWidth="1"/>
    <col min="6664" max="6664" width="4.44140625" style="10" customWidth="1"/>
    <col min="6665" max="6665" width="12.21875" style="10" customWidth="1"/>
    <col min="6666" max="6666" width="9.44140625" style="10" customWidth="1"/>
    <col min="6667" max="6672" width="5.6640625" style="10" customWidth="1"/>
    <col min="6673" max="6675" width="11.109375" style="10" customWidth="1"/>
    <col min="6676" max="6678" width="12.88671875" style="10" customWidth="1"/>
    <col min="6679" max="6679" width="12.21875" style="10" customWidth="1"/>
    <col min="6680" max="6680" width="5" style="10" customWidth="1"/>
    <col min="6681" max="6915" width="8.21875" style="10"/>
    <col min="6916" max="6916" width="4.21875" style="10" customWidth="1"/>
    <col min="6917" max="6917" width="32" style="10" customWidth="1"/>
    <col min="6918" max="6918" width="6.5546875" style="10" customWidth="1"/>
    <col min="6919" max="6919" width="4.77734375" style="10" customWidth="1"/>
    <col min="6920" max="6920" width="4.44140625" style="10" customWidth="1"/>
    <col min="6921" max="6921" width="12.21875" style="10" customWidth="1"/>
    <col min="6922" max="6922" width="9.44140625" style="10" customWidth="1"/>
    <col min="6923" max="6928" width="5.6640625" style="10" customWidth="1"/>
    <col min="6929" max="6931" width="11.109375" style="10" customWidth="1"/>
    <col min="6932" max="6934" width="12.88671875" style="10" customWidth="1"/>
    <col min="6935" max="6935" width="12.21875" style="10" customWidth="1"/>
    <col min="6936" max="6936" width="5" style="10" customWidth="1"/>
    <col min="6937" max="7171" width="8.21875" style="10"/>
    <col min="7172" max="7172" width="4.21875" style="10" customWidth="1"/>
    <col min="7173" max="7173" width="32" style="10" customWidth="1"/>
    <col min="7174" max="7174" width="6.5546875" style="10" customWidth="1"/>
    <col min="7175" max="7175" width="4.77734375" style="10" customWidth="1"/>
    <col min="7176" max="7176" width="4.44140625" style="10" customWidth="1"/>
    <col min="7177" max="7177" width="12.21875" style="10" customWidth="1"/>
    <col min="7178" max="7178" width="9.44140625" style="10" customWidth="1"/>
    <col min="7179" max="7184" width="5.6640625" style="10" customWidth="1"/>
    <col min="7185" max="7187" width="11.109375" style="10" customWidth="1"/>
    <col min="7188" max="7190" width="12.88671875" style="10" customWidth="1"/>
    <col min="7191" max="7191" width="12.21875" style="10" customWidth="1"/>
    <col min="7192" max="7192" width="5" style="10" customWidth="1"/>
    <col min="7193" max="7427" width="8.21875" style="10"/>
    <col min="7428" max="7428" width="4.21875" style="10" customWidth="1"/>
    <col min="7429" max="7429" width="32" style="10" customWidth="1"/>
    <col min="7430" max="7430" width="6.5546875" style="10" customWidth="1"/>
    <col min="7431" max="7431" width="4.77734375" style="10" customWidth="1"/>
    <col min="7432" max="7432" width="4.44140625" style="10" customWidth="1"/>
    <col min="7433" max="7433" width="12.21875" style="10" customWidth="1"/>
    <col min="7434" max="7434" width="9.44140625" style="10" customWidth="1"/>
    <col min="7435" max="7440" width="5.6640625" style="10" customWidth="1"/>
    <col min="7441" max="7443" width="11.109375" style="10" customWidth="1"/>
    <col min="7444" max="7446" width="12.88671875" style="10" customWidth="1"/>
    <col min="7447" max="7447" width="12.21875" style="10" customWidth="1"/>
    <col min="7448" max="7448" width="5" style="10" customWidth="1"/>
    <col min="7449" max="7683" width="8.21875" style="10"/>
    <col min="7684" max="7684" width="4.21875" style="10" customWidth="1"/>
    <col min="7685" max="7685" width="32" style="10" customWidth="1"/>
    <col min="7686" max="7686" width="6.5546875" style="10" customWidth="1"/>
    <col min="7687" max="7687" width="4.77734375" style="10" customWidth="1"/>
    <col min="7688" max="7688" width="4.44140625" style="10" customWidth="1"/>
    <col min="7689" max="7689" width="12.21875" style="10" customWidth="1"/>
    <col min="7690" max="7690" width="9.44140625" style="10" customWidth="1"/>
    <col min="7691" max="7696" width="5.6640625" style="10" customWidth="1"/>
    <col min="7697" max="7699" width="11.109375" style="10" customWidth="1"/>
    <col min="7700" max="7702" width="12.88671875" style="10" customWidth="1"/>
    <col min="7703" max="7703" width="12.21875" style="10" customWidth="1"/>
    <col min="7704" max="7704" width="5" style="10" customWidth="1"/>
    <col min="7705" max="7939" width="8.21875" style="10"/>
    <col min="7940" max="7940" width="4.21875" style="10" customWidth="1"/>
    <col min="7941" max="7941" width="32" style="10" customWidth="1"/>
    <col min="7942" max="7942" width="6.5546875" style="10" customWidth="1"/>
    <col min="7943" max="7943" width="4.77734375" style="10" customWidth="1"/>
    <col min="7944" max="7944" width="4.44140625" style="10" customWidth="1"/>
    <col min="7945" max="7945" width="12.21875" style="10" customWidth="1"/>
    <col min="7946" max="7946" width="9.44140625" style="10" customWidth="1"/>
    <col min="7947" max="7952" width="5.6640625" style="10" customWidth="1"/>
    <col min="7953" max="7955" width="11.109375" style="10" customWidth="1"/>
    <col min="7956" max="7958" width="12.88671875" style="10" customWidth="1"/>
    <col min="7959" max="7959" width="12.21875" style="10" customWidth="1"/>
    <col min="7960" max="7960" width="5" style="10" customWidth="1"/>
    <col min="7961" max="8195" width="8.21875" style="10"/>
    <col min="8196" max="8196" width="4.21875" style="10" customWidth="1"/>
    <col min="8197" max="8197" width="32" style="10" customWidth="1"/>
    <col min="8198" max="8198" width="6.5546875" style="10" customWidth="1"/>
    <col min="8199" max="8199" width="4.77734375" style="10" customWidth="1"/>
    <col min="8200" max="8200" width="4.44140625" style="10" customWidth="1"/>
    <col min="8201" max="8201" width="12.21875" style="10" customWidth="1"/>
    <col min="8202" max="8202" width="9.44140625" style="10" customWidth="1"/>
    <col min="8203" max="8208" width="5.6640625" style="10" customWidth="1"/>
    <col min="8209" max="8211" width="11.109375" style="10" customWidth="1"/>
    <col min="8212" max="8214" width="12.88671875" style="10" customWidth="1"/>
    <col min="8215" max="8215" width="12.21875" style="10" customWidth="1"/>
    <col min="8216" max="8216" width="5" style="10" customWidth="1"/>
    <col min="8217" max="8451" width="8.21875" style="10"/>
    <col min="8452" max="8452" width="4.21875" style="10" customWidth="1"/>
    <col min="8453" max="8453" width="32" style="10" customWidth="1"/>
    <col min="8454" max="8454" width="6.5546875" style="10" customWidth="1"/>
    <col min="8455" max="8455" width="4.77734375" style="10" customWidth="1"/>
    <col min="8456" max="8456" width="4.44140625" style="10" customWidth="1"/>
    <col min="8457" max="8457" width="12.21875" style="10" customWidth="1"/>
    <col min="8458" max="8458" width="9.44140625" style="10" customWidth="1"/>
    <col min="8459" max="8464" width="5.6640625" style="10" customWidth="1"/>
    <col min="8465" max="8467" width="11.109375" style="10" customWidth="1"/>
    <col min="8468" max="8470" width="12.88671875" style="10" customWidth="1"/>
    <col min="8471" max="8471" width="12.21875" style="10" customWidth="1"/>
    <col min="8472" max="8472" width="5" style="10" customWidth="1"/>
    <col min="8473" max="8707" width="8.21875" style="10"/>
    <col min="8708" max="8708" width="4.21875" style="10" customWidth="1"/>
    <col min="8709" max="8709" width="32" style="10" customWidth="1"/>
    <col min="8710" max="8710" width="6.5546875" style="10" customWidth="1"/>
    <col min="8711" max="8711" width="4.77734375" style="10" customWidth="1"/>
    <col min="8712" max="8712" width="4.44140625" style="10" customWidth="1"/>
    <col min="8713" max="8713" width="12.21875" style="10" customWidth="1"/>
    <col min="8714" max="8714" width="9.44140625" style="10" customWidth="1"/>
    <col min="8715" max="8720" width="5.6640625" style="10" customWidth="1"/>
    <col min="8721" max="8723" width="11.109375" style="10" customWidth="1"/>
    <col min="8724" max="8726" width="12.88671875" style="10" customWidth="1"/>
    <col min="8727" max="8727" width="12.21875" style="10" customWidth="1"/>
    <col min="8728" max="8728" width="5" style="10" customWidth="1"/>
    <col min="8729" max="8963" width="8.21875" style="10"/>
    <col min="8964" max="8964" width="4.21875" style="10" customWidth="1"/>
    <col min="8965" max="8965" width="32" style="10" customWidth="1"/>
    <col min="8966" max="8966" width="6.5546875" style="10" customWidth="1"/>
    <col min="8967" max="8967" width="4.77734375" style="10" customWidth="1"/>
    <col min="8968" max="8968" width="4.44140625" style="10" customWidth="1"/>
    <col min="8969" max="8969" width="12.21875" style="10" customWidth="1"/>
    <col min="8970" max="8970" width="9.44140625" style="10" customWidth="1"/>
    <col min="8971" max="8976" width="5.6640625" style="10" customWidth="1"/>
    <col min="8977" max="8979" width="11.109375" style="10" customWidth="1"/>
    <col min="8980" max="8982" width="12.88671875" style="10" customWidth="1"/>
    <col min="8983" max="8983" width="12.21875" style="10" customWidth="1"/>
    <col min="8984" max="8984" width="5" style="10" customWidth="1"/>
    <col min="8985" max="9219" width="8.21875" style="10"/>
    <col min="9220" max="9220" width="4.21875" style="10" customWidth="1"/>
    <col min="9221" max="9221" width="32" style="10" customWidth="1"/>
    <col min="9222" max="9222" width="6.5546875" style="10" customWidth="1"/>
    <col min="9223" max="9223" width="4.77734375" style="10" customWidth="1"/>
    <col min="9224" max="9224" width="4.44140625" style="10" customWidth="1"/>
    <col min="9225" max="9225" width="12.21875" style="10" customWidth="1"/>
    <col min="9226" max="9226" width="9.44140625" style="10" customWidth="1"/>
    <col min="9227" max="9232" width="5.6640625" style="10" customWidth="1"/>
    <col min="9233" max="9235" width="11.109375" style="10" customWidth="1"/>
    <col min="9236" max="9238" width="12.88671875" style="10" customWidth="1"/>
    <col min="9239" max="9239" width="12.21875" style="10" customWidth="1"/>
    <col min="9240" max="9240" width="5" style="10" customWidth="1"/>
    <col min="9241" max="9475" width="8.21875" style="10"/>
    <col min="9476" max="9476" width="4.21875" style="10" customWidth="1"/>
    <col min="9477" max="9477" width="32" style="10" customWidth="1"/>
    <col min="9478" max="9478" width="6.5546875" style="10" customWidth="1"/>
    <col min="9479" max="9479" width="4.77734375" style="10" customWidth="1"/>
    <col min="9480" max="9480" width="4.44140625" style="10" customWidth="1"/>
    <col min="9481" max="9481" width="12.21875" style="10" customWidth="1"/>
    <col min="9482" max="9482" width="9.44140625" style="10" customWidth="1"/>
    <col min="9483" max="9488" width="5.6640625" style="10" customWidth="1"/>
    <col min="9489" max="9491" width="11.109375" style="10" customWidth="1"/>
    <col min="9492" max="9494" width="12.88671875" style="10" customWidth="1"/>
    <col min="9495" max="9495" width="12.21875" style="10" customWidth="1"/>
    <col min="9496" max="9496" width="5" style="10" customWidth="1"/>
    <col min="9497" max="9731" width="8.21875" style="10"/>
    <col min="9732" max="9732" width="4.21875" style="10" customWidth="1"/>
    <col min="9733" max="9733" width="32" style="10" customWidth="1"/>
    <col min="9734" max="9734" width="6.5546875" style="10" customWidth="1"/>
    <col min="9735" max="9735" width="4.77734375" style="10" customWidth="1"/>
    <col min="9736" max="9736" width="4.44140625" style="10" customWidth="1"/>
    <col min="9737" max="9737" width="12.21875" style="10" customWidth="1"/>
    <col min="9738" max="9738" width="9.44140625" style="10" customWidth="1"/>
    <col min="9739" max="9744" width="5.6640625" style="10" customWidth="1"/>
    <col min="9745" max="9747" width="11.109375" style="10" customWidth="1"/>
    <col min="9748" max="9750" width="12.88671875" style="10" customWidth="1"/>
    <col min="9751" max="9751" width="12.21875" style="10" customWidth="1"/>
    <col min="9752" max="9752" width="5" style="10" customWidth="1"/>
    <col min="9753" max="9987" width="8.21875" style="10"/>
    <col min="9988" max="9988" width="4.21875" style="10" customWidth="1"/>
    <col min="9989" max="9989" width="32" style="10" customWidth="1"/>
    <col min="9990" max="9990" width="6.5546875" style="10" customWidth="1"/>
    <col min="9991" max="9991" width="4.77734375" style="10" customWidth="1"/>
    <col min="9992" max="9992" width="4.44140625" style="10" customWidth="1"/>
    <col min="9993" max="9993" width="12.21875" style="10" customWidth="1"/>
    <col min="9994" max="9994" width="9.44140625" style="10" customWidth="1"/>
    <col min="9995" max="10000" width="5.6640625" style="10" customWidth="1"/>
    <col min="10001" max="10003" width="11.109375" style="10" customWidth="1"/>
    <col min="10004" max="10006" width="12.88671875" style="10" customWidth="1"/>
    <col min="10007" max="10007" width="12.21875" style="10" customWidth="1"/>
    <col min="10008" max="10008" width="5" style="10" customWidth="1"/>
    <col min="10009" max="10243" width="8.21875" style="10"/>
    <col min="10244" max="10244" width="4.21875" style="10" customWidth="1"/>
    <col min="10245" max="10245" width="32" style="10" customWidth="1"/>
    <col min="10246" max="10246" width="6.5546875" style="10" customWidth="1"/>
    <col min="10247" max="10247" width="4.77734375" style="10" customWidth="1"/>
    <col min="10248" max="10248" width="4.44140625" style="10" customWidth="1"/>
    <col min="10249" max="10249" width="12.21875" style="10" customWidth="1"/>
    <col min="10250" max="10250" width="9.44140625" style="10" customWidth="1"/>
    <col min="10251" max="10256" width="5.6640625" style="10" customWidth="1"/>
    <col min="10257" max="10259" width="11.109375" style="10" customWidth="1"/>
    <col min="10260" max="10262" width="12.88671875" style="10" customWidth="1"/>
    <col min="10263" max="10263" width="12.21875" style="10" customWidth="1"/>
    <col min="10264" max="10264" width="5" style="10" customWidth="1"/>
    <col min="10265" max="10499" width="8.21875" style="10"/>
    <col min="10500" max="10500" width="4.21875" style="10" customWidth="1"/>
    <col min="10501" max="10501" width="32" style="10" customWidth="1"/>
    <col min="10502" max="10502" width="6.5546875" style="10" customWidth="1"/>
    <col min="10503" max="10503" width="4.77734375" style="10" customWidth="1"/>
    <col min="10504" max="10504" width="4.44140625" style="10" customWidth="1"/>
    <col min="10505" max="10505" width="12.21875" style="10" customWidth="1"/>
    <col min="10506" max="10506" width="9.44140625" style="10" customWidth="1"/>
    <col min="10507" max="10512" width="5.6640625" style="10" customWidth="1"/>
    <col min="10513" max="10515" width="11.109375" style="10" customWidth="1"/>
    <col min="10516" max="10518" width="12.88671875" style="10" customWidth="1"/>
    <col min="10519" max="10519" width="12.21875" style="10" customWidth="1"/>
    <col min="10520" max="10520" width="5" style="10" customWidth="1"/>
    <col min="10521" max="10755" width="8.21875" style="10"/>
    <col min="10756" max="10756" width="4.21875" style="10" customWidth="1"/>
    <col min="10757" max="10757" width="32" style="10" customWidth="1"/>
    <col min="10758" max="10758" width="6.5546875" style="10" customWidth="1"/>
    <col min="10759" max="10759" width="4.77734375" style="10" customWidth="1"/>
    <col min="10760" max="10760" width="4.44140625" style="10" customWidth="1"/>
    <col min="10761" max="10761" width="12.21875" style="10" customWidth="1"/>
    <col min="10762" max="10762" width="9.44140625" style="10" customWidth="1"/>
    <col min="10763" max="10768" width="5.6640625" style="10" customWidth="1"/>
    <col min="10769" max="10771" width="11.109375" style="10" customWidth="1"/>
    <col min="10772" max="10774" width="12.88671875" style="10" customWidth="1"/>
    <col min="10775" max="10775" width="12.21875" style="10" customWidth="1"/>
    <col min="10776" max="10776" width="5" style="10" customWidth="1"/>
    <col min="10777" max="11011" width="8.21875" style="10"/>
    <col min="11012" max="11012" width="4.21875" style="10" customWidth="1"/>
    <col min="11013" max="11013" width="32" style="10" customWidth="1"/>
    <col min="11014" max="11014" width="6.5546875" style="10" customWidth="1"/>
    <col min="11015" max="11015" width="4.77734375" style="10" customWidth="1"/>
    <col min="11016" max="11016" width="4.44140625" style="10" customWidth="1"/>
    <col min="11017" max="11017" width="12.21875" style="10" customWidth="1"/>
    <col min="11018" max="11018" width="9.44140625" style="10" customWidth="1"/>
    <col min="11019" max="11024" width="5.6640625" style="10" customWidth="1"/>
    <col min="11025" max="11027" width="11.109375" style="10" customWidth="1"/>
    <col min="11028" max="11030" width="12.88671875" style="10" customWidth="1"/>
    <col min="11031" max="11031" width="12.21875" style="10" customWidth="1"/>
    <col min="11032" max="11032" width="5" style="10" customWidth="1"/>
    <col min="11033" max="11267" width="8.21875" style="10"/>
    <col min="11268" max="11268" width="4.21875" style="10" customWidth="1"/>
    <col min="11269" max="11269" width="32" style="10" customWidth="1"/>
    <col min="11270" max="11270" width="6.5546875" style="10" customWidth="1"/>
    <col min="11271" max="11271" width="4.77734375" style="10" customWidth="1"/>
    <col min="11272" max="11272" width="4.44140625" style="10" customWidth="1"/>
    <col min="11273" max="11273" width="12.21875" style="10" customWidth="1"/>
    <col min="11274" max="11274" width="9.44140625" style="10" customWidth="1"/>
    <col min="11275" max="11280" width="5.6640625" style="10" customWidth="1"/>
    <col min="11281" max="11283" width="11.109375" style="10" customWidth="1"/>
    <col min="11284" max="11286" width="12.88671875" style="10" customWidth="1"/>
    <col min="11287" max="11287" width="12.21875" style="10" customWidth="1"/>
    <col min="11288" max="11288" width="5" style="10" customWidth="1"/>
    <col min="11289" max="11523" width="8.21875" style="10"/>
    <col min="11524" max="11524" width="4.21875" style="10" customWidth="1"/>
    <col min="11525" max="11525" width="32" style="10" customWidth="1"/>
    <col min="11526" max="11526" width="6.5546875" style="10" customWidth="1"/>
    <col min="11527" max="11527" width="4.77734375" style="10" customWidth="1"/>
    <col min="11528" max="11528" width="4.44140625" style="10" customWidth="1"/>
    <col min="11529" max="11529" width="12.21875" style="10" customWidth="1"/>
    <col min="11530" max="11530" width="9.44140625" style="10" customWidth="1"/>
    <col min="11531" max="11536" width="5.6640625" style="10" customWidth="1"/>
    <col min="11537" max="11539" width="11.109375" style="10" customWidth="1"/>
    <col min="11540" max="11542" width="12.88671875" style="10" customWidth="1"/>
    <col min="11543" max="11543" width="12.21875" style="10" customWidth="1"/>
    <col min="11544" max="11544" width="5" style="10" customWidth="1"/>
    <col min="11545" max="11779" width="8.21875" style="10"/>
    <col min="11780" max="11780" width="4.21875" style="10" customWidth="1"/>
    <col min="11781" max="11781" width="32" style="10" customWidth="1"/>
    <col min="11782" max="11782" width="6.5546875" style="10" customWidth="1"/>
    <col min="11783" max="11783" width="4.77734375" style="10" customWidth="1"/>
    <col min="11784" max="11784" width="4.44140625" style="10" customWidth="1"/>
    <col min="11785" max="11785" width="12.21875" style="10" customWidth="1"/>
    <col min="11786" max="11786" width="9.44140625" style="10" customWidth="1"/>
    <col min="11787" max="11792" width="5.6640625" style="10" customWidth="1"/>
    <col min="11793" max="11795" width="11.109375" style="10" customWidth="1"/>
    <col min="11796" max="11798" width="12.88671875" style="10" customWidth="1"/>
    <col min="11799" max="11799" width="12.21875" style="10" customWidth="1"/>
    <col min="11800" max="11800" width="5" style="10" customWidth="1"/>
    <col min="11801" max="12035" width="8.21875" style="10"/>
    <col min="12036" max="12036" width="4.21875" style="10" customWidth="1"/>
    <col min="12037" max="12037" width="32" style="10" customWidth="1"/>
    <col min="12038" max="12038" width="6.5546875" style="10" customWidth="1"/>
    <col min="12039" max="12039" width="4.77734375" style="10" customWidth="1"/>
    <col min="12040" max="12040" width="4.44140625" style="10" customWidth="1"/>
    <col min="12041" max="12041" width="12.21875" style="10" customWidth="1"/>
    <col min="12042" max="12042" width="9.44140625" style="10" customWidth="1"/>
    <col min="12043" max="12048" width="5.6640625" style="10" customWidth="1"/>
    <col min="12049" max="12051" width="11.109375" style="10" customWidth="1"/>
    <col min="12052" max="12054" width="12.88671875" style="10" customWidth="1"/>
    <col min="12055" max="12055" width="12.21875" style="10" customWidth="1"/>
    <col min="12056" max="12056" width="5" style="10" customWidth="1"/>
    <col min="12057" max="12291" width="8.21875" style="10"/>
    <col min="12292" max="12292" width="4.21875" style="10" customWidth="1"/>
    <col min="12293" max="12293" width="32" style="10" customWidth="1"/>
    <col min="12294" max="12294" width="6.5546875" style="10" customWidth="1"/>
    <col min="12295" max="12295" width="4.77734375" style="10" customWidth="1"/>
    <col min="12296" max="12296" width="4.44140625" style="10" customWidth="1"/>
    <col min="12297" max="12297" width="12.21875" style="10" customWidth="1"/>
    <col min="12298" max="12298" width="9.44140625" style="10" customWidth="1"/>
    <col min="12299" max="12304" width="5.6640625" style="10" customWidth="1"/>
    <col min="12305" max="12307" width="11.109375" style="10" customWidth="1"/>
    <col min="12308" max="12310" width="12.88671875" style="10" customWidth="1"/>
    <col min="12311" max="12311" width="12.21875" style="10" customWidth="1"/>
    <col min="12312" max="12312" width="5" style="10" customWidth="1"/>
    <col min="12313" max="12547" width="8.21875" style="10"/>
    <col min="12548" max="12548" width="4.21875" style="10" customWidth="1"/>
    <col min="12549" max="12549" width="32" style="10" customWidth="1"/>
    <col min="12550" max="12550" width="6.5546875" style="10" customWidth="1"/>
    <col min="12551" max="12551" width="4.77734375" style="10" customWidth="1"/>
    <col min="12552" max="12552" width="4.44140625" style="10" customWidth="1"/>
    <col min="12553" max="12553" width="12.21875" style="10" customWidth="1"/>
    <col min="12554" max="12554" width="9.44140625" style="10" customWidth="1"/>
    <col min="12555" max="12560" width="5.6640625" style="10" customWidth="1"/>
    <col min="12561" max="12563" width="11.109375" style="10" customWidth="1"/>
    <col min="12564" max="12566" width="12.88671875" style="10" customWidth="1"/>
    <col min="12567" max="12567" width="12.21875" style="10" customWidth="1"/>
    <col min="12568" max="12568" width="5" style="10" customWidth="1"/>
    <col min="12569" max="12803" width="8.21875" style="10"/>
    <col min="12804" max="12804" width="4.21875" style="10" customWidth="1"/>
    <col min="12805" max="12805" width="32" style="10" customWidth="1"/>
    <col min="12806" max="12806" width="6.5546875" style="10" customWidth="1"/>
    <col min="12807" max="12807" width="4.77734375" style="10" customWidth="1"/>
    <col min="12808" max="12808" width="4.44140625" style="10" customWidth="1"/>
    <col min="12809" max="12809" width="12.21875" style="10" customWidth="1"/>
    <col min="12810" max="12810" width="9.44140625" style="10" customWidth="1"/>
    <col min="12811" max="12816" width="5.6640625" style="10" customWidth="1"/>
    <col min="12817" max="12819" width="11.109375" style="10" customWidth="1"/>
    <col min="12820" max="12822" width="12.88671875" style="10" customWidth="1"/>
    <col min="12823" max="12823" width="12.21875" style="10" customWidth="1"/>
    <col min="12824" max="12824" width="5" style="10" customWidth="1"/>
    <col min="12825" max="13059" width="8.21875" style="10"/>
    <col min="13060" max="13060" width="4.21875" style="10" customWidth="1"/>
    <col min="13061" max="13061" width="32" style="10" customWidth="1"/>
    <col min="13062" max="13062" width="6.5546875" style="10" customWidth="1"/>
    <col min="13063" max="13063" width="4.77734375" style="10" customWidth="1"/>
    <col min="13064" max="13064" width="4.44140625" style="10" customWidth="1"/>
    <col min="13065" max="13065" width="12.21875" style="10" customWidth="1"/>
    <col min="13066" max="13066" width="9.44140625" style="10" customWidth="1"/>
    <col min="13067" max="13072" width="5.6640625" style="10" customWidth="1"/>
    <col min="13073" max="13075" width="11.109375" style="10" customWidth="1"/>
    <col min="13076" max="13078" width="12.88671875" style="10" customWidth="1"/>
    <col min="13079" max="13079" width="12.21875" style="10" customWidth="1"/>
    <col min="13080" max="13080" width="5" style="10" customWidth="1"/>
    <col min="13081" max="13315" width="8.21875" style="10"/>
    <col min="13316" max="13316" width="4.21875" style="10" customWidth="1"/>
    <col min="13317" max="13317" width="32" style="10" customWidth="1"/>
    <col min="13318" max="13318" width="6.5546875" style="10" customWidth="1"/>
    <col min="13319" max="13319" width="4.77734375" style="10" customWidth="1"/>
    <col min="13320" max="13320" width="4.44140625" style="10" customWidth="1"/>
    <col min="13321" max="13321" width="12.21875" style="10" customWidth="1"/>
    <col min="13322" max="13322" width="9.44140625" style="10" customWidth="1"/>
    <col min="13323" max="13328" width="5.6640625" style="10" customWidth="1"/>
    <col min="13329" max="13331" width="11.109375" style="10" customWidth="1"/>
    <col min="13332" max="13334" width="12.88671875" style="10" customWidth="1"/>
    <col min="13335" max="13335" width="12.21875" style="10" customWidth="1"/>
    <col min="13336" max="13336" width="5" style="10" customWidth="1"/>
    <col min="13337" max="13571" width="8.21875" style="10"/>
    <col min="13572" max="13572" width="4.21875" style="10" customWidth="1"/>
    <col min="13573" max="13573" width="32" style="10" customWidth="1"/>
    <col min="13574" max="13574" width="6.5546875" style="10" customWidth="1"/>
    <col min="13575" max="13575" width="4.77734375" style="10" customWidth="1"/>
    <col min="13576" max="13576" width="4.44140625" style="10" customWidth="1"/>
    <col min="13577" max="13577" width="12.21875" style="10" customWidth="1"/>
    <col min="13578" max="13578" width="9.44140625" style="10" customWidth="1"/>
    <col min="13579" max="13584" width="5.6640625" style="10" customWidth="1"/>
    <col min="13585" max="13587" width="11.109375" style="10" customWidth="1"/>
    <col min="13588" max="13590" width="12.88671875" style="10" customWidth="1"/>
    <col min="13591" max="13591" width="12.21875" style="10" customWidth="1"/>
    <col min="13592" max="13592" width="5" style="10" customWidth="1"/>
    <col min="13593" max="13827" width="8.21875" style="10"/>
    <col min="13828" max="13828" width="4.21875" style="10" customWidth="1"/>
    <col min="13829" max="13829" width="32" style="10" customWidth="1"/>
    <col min="13830" max="13830" width="6.5546875" style="10" customWidth="1"/>
    <col min="13831" max="13831" width="4.77734375" style="10" customWidth="1"/>
    <col min="13832" max="13832" width="4.44140625" style="10" customWidth="1"/>
    <col min="13833" max="13833" width="12.21875" style="10" customWidth="1"/>
    <col min="13834" max="13834" width="9.44140625" style="10" customWidth="1"/>
    <col min="13835" max="13840" width="5.6640625" style="10" customWidth="1"/>
    <col min="13841" max="13843" width="11.109375" style="10" customWidth="1"/>
    <col min="13844" max="13846" width="12.88671875" style="10" customWidth="1"/>
    <col min="13847" max="13847" width="12.21875" style="10" customWidth="1"/>
    <col min="13848" max="13848" width="5" style="10" customWidth="1"/>
    <col min="13849" max="14083" width="8.21875" style="10"/>
    <col min="14084" max="14084" width="4.21875" style="10" customWidth="1"/>
    <col min="14085" max="14085" width="32" style="10" customWidth="1"/>
    <col min="14086" max="14086" width="6.5546875" style="10" customWidth="1"/>
    <col min="14087" max="14087" width="4.77734375" style="10" customWidth="1"/>
    <col min="14088" max="14088" width="4.44140625" style="10" customWidth="1"/>
    <col min="14089" max="14089" width="12.21875" style="10" customWidth="1"/>
    <col min="14090" max="14090" width="9.44140625" style="10" customWidth="1"/>
    <col min="14091" max="14096" width="5.6640625" style="10" customWidth="1"/>
    <col min="14097" max="14099" width="11.109375" style="10" customWidth="1"/>
    <col min="14100" max="14102" width="12.88671875" style="10" customWidth="1"/>
    <col min="14103" max="14103" width="12.21875" style="10" customWidth="1"/>
    <col min="14104" max="14104" width="5" style="10" customWidth="1"/>
    <col min="14105" max="14339" width="8.21875" style="10"/>
    <col min="14340" max="14340" width="4.21875" style="10" customWidth="1"/>
    <col min="14341" max="14341" width="32" style="10" customWidth="1"/>
    <col min="14342" max="14342" width="6.5546875" style="10" customWidth="1"/>
    <col min="14343" max="14343" width="4.77734375" style="10" customWidth="1"/>
    <col min="14344" max="14344" width="4.44140625" style="10" customWidth="1"/>
    <col min="14345" max="14345" width="12.21875" style="10" customWidth="1"/>
    <col min="14346" max="14346" width="9.44140625" style="10" customWidth="1"/>
    <col min="14347" max="14352" width="5.6640625" style="10" customWidth="1"/>
    <col min="14353" max="14355" width="11.109375" style="10" customWidth="1"/>
    <col min="14356" max="14358" width="12.88671875" style="10" customWidth="1"/>
    <col min="14359" max="14359" width="12.21875" style="10" customWidth="1"/>
    <col min="14360" max="14360" width="5" style="10" customWidth="1"/>
    <col min="14361" max="14595" width="8.21875" style="10"/>
    <col min="14596" max="14596" width="4.21875" style="10" customWidth="1"/>
    <col min="14597" max="14597" width="32" style="10" customWidth="1"/>
    <col min="14598" max="14598" width="6.5546875" style="10" customWidth="1"/>
    <col min="14599" max="14599" width="4.77734375" style="10" customWidth="1"/>
    <col min="14600" max="14600" width="4.44140625" style="10" customWidth="1"/>
    <col min="14601" max="14601" width="12.21875" style="10" customWidth="1"/>
    <col min="14602" max="14602" width="9.44140625" style="10" customWidth="1"/>
    <col min="14603" max="14608" width="5.6640625" style="10" customWidth="1"/>
    <col min="14609" max="14611" width="11.109375" style="10" customWidth="1"/>
    <col min="14612" max="14614" width="12.88671875" style="10" customWidth="1"/>
    <col min="14615" max="14615" width="12.21875" style="10" customWidth="1"/>
    <col min="14616" max="14616" width="5" style="10" customWidth="1"/>
    <col min="14617" max="14851" width="8.21875" style="10"/>
    <col min="14852" max="14852" width="4.21875" style="10" customWidth="1"/>
    <col min="14853" max="14853" width="32" style="10" customWidth="1"/>
    <col min="14854" max="14854" width="6.5546875" style="10" customWidth="1"/>
    <col min="14855" max="14855" width="4.77734375" style="10" customWidth="1"/>
    <col min="14856" max="14856" width="4.44140625" style="10" customWidth="1"/>
    <col min="14857" max="14857" width="12.21875" style="10" customWidth="1"/>
    <col min="14858" max="14858" width="9.44140625" style="10" customWidth="1"/>
    <col min="14859" max="14864" width="5.6640625" style="10" customWidth="1"/>
    <col min="14865" max="14867" width="11.109375" style="10" customWidth="1"/>
    <col min="14868" max="14870" width="12.88671875" style="10" customWidth="1"/>
    <col min="14871" max="14871" width="12.21875" style="10" customWidth="1"/>
    <col min="14872" max="14872" width="5" style="10" customWidth="1"/>
    <col min="14873" max="15107" width="8.21875" style="10"/>
    <col min="15108" max="15108" width="4.21875" style="10" customWidth="1"/>
    <col min="15109" max="15109" width="32" style="10" customWidth="1"/>
    <col min="15110" max="15110" width="6.5546875" style="10" customWidth="1"/>
    <col min="15111" max="15111" width="4.77734375" style="10" customWidth="1"/>
    <col min="15112" max="15112" width="4.44140625" style="10" customWidth="1"/>
    <col min="15113" max="15113" width="12.21875" style="10" customWidth="1"/>
    <col min="15114" max="15114" width="9.44140625" style="10" customWidth="1"/>
    <col min="15115" max="15120" width="5.6640625" style="10" customWidth="1"/>
    <col min="15121" max="15123" width="11.109375" style="10" customWidth="1"/>
    <col min="15124" max="15126" width="12.88671875" style="10" customWidth="1"/>
    <col min="15127" max="15127" width="12.21875" style="10" customWidth="1"/>
    <col min="15128" max="15128" width="5" style="10" customWidth="1"/>
    <col min="15129" max="15363" width="8.21875" style="10"/>
    <col min="15364" max="15364" width="4.21875" style="10" customWidth="1"/>
    <col min="15365" max="15365" width="32" style="10" customWidth="1"/>
    <col min="15366" max="15366" width="6.5546875" style="10" customWidth="1"/>
    <col min="15367" max="15367" width="4.77734375" style="10" customWidth="1"/>
    <col min="15368" max="15368" width="4.44140625" style="10" customWidth="1"/>
    <col min="15369" max="15369" width="12.21875" style="10" customWidth="1"/>
    <col min="15370" max="15370" width="9.44140625" style="10" customWidth="1"/>
    <col min="15371" max="15376" width="5.6640625" style="10" customWidth="1"/>
    <col min="15377" max="15379" width="11.109375" style="10" customWidth="1"/>
    <col min="15380" max="15382" width="12.88671875" style="10" customWidth="1"/>
    <col min="15383" max="15383" width="12.21875" style="10" customWidth="1"/>
    <col min="15384" max="15384" width="5" style="10" customWidth="1"/>
    <col min="15385" max="15619" width="8.21875" style="10"/>
    <col min="15620" max="15620" width="4.21875" style="10" customWidth="1"/>
    <col min="15621" max="15621" width="32" style="10" customWidth="1"/>
    <col min="15622" max="15622" width="6.5546875" style="10" customWidth="1"/>
    <col min="15623" max="15623" width="4.77734375" style="10" customWidth="1"/>
    <col min="15624" max="15624" width="4.44140625" style="10" customWidth="1"/>
    <col min="15625" max="15625" width="12.21875" style="10" customWidth="1"/>
    <col min="15626" max="15626" width="9.44140625" style="10" customWidth="1"/>
    <col min="15627" max="15632" width="5.6640625" style="10" customWidth="1"/>
    <col min="15633" max="15635" width="11.109375" style="10" customWidth="1"/>
    <col min="15636" max="15638" width="12.88671875" style="10" customWidth="1"/>
    <col min="15639" max="15639" width="12.21875" style="10" customWidth="1"/>
    <col min="15640" max="15640" width="5" style="10" customWidth="1"/>
    <col min="15641" max="15875" width="8.21875" style="10"/>
    <col min="15876" max="15876" width="4.21875" style="10" customWidth="1"/>
    <col min="15877" max="15877" width="32" style="10" customWidth="1"/>
    <col min="15878" max="15878" width="6.5546875" style="10" customWidth="1"/>
    <col min="15879" max="15879" width="4.77734375" style="10" customWidth="1"/>
    <col min="15880" max="15880" width="4.44140625" style="10" customWidth="1"/>
    <col min="15881" max="15881" width="12.21875" style="10" customWidth="1"/>
    <col min="15882" max="15882" width="9.44140625" style="10" customWidth="1"/>
    <col min="15883" max="15888" width="5.6640625" style="10" customWidth="1"/>
    <col min="15889" max="15891" width="11.109375" style="10" customWidth="1"/>
    <col min="15892" max="15894" width="12.88671875" style="10" customWidth="1"/>
    <col min="15895" max="15895" width="12.21875" style="10" customWidth="1"/>
    <col min="15896" max="15896" width="5" style="10" customWidth="1"/>
    <col min="15897" max="16131" width="8.21875" style="10"/>
    <col min="16132" max="16132" width="4.21875" style="10" customWidth="1"/>
    <col min="16133" max="16133" width="32" style="10" customWidth="1"/>
    <col min="16134" max="16134" width="6.5546875" style="10" customWidth="1"/>
    <col min="16135" max="16135" width="4.77734375" style="10" customWidth="1"/>
    <col min="16136" max="16136" width="4.44140625" style="10" customWidth="1"/>
    <col min="16137" max="16137" width="12.21875" style="10" customWidth="1"/>
    <col min="16138" max="16138" width="9.44140625" style="10" customWidth="1"/>
    <col min="16139" max="16144" width="5.6640625" style="10" customWidth="1"/>
    <col min="16145" max="16147" width="11.109375" style="10" customWidth="1"/>
    <col min="16148" max="16150" width="12.88671875" style="10" customWidth="1"/>
    <col min="16151" max="16151" width="12.21875" style="10" customWidth="1"/>
    <col min="16152" max="16152" width="5" style="10" customWidth="1"/>
    <col min="16153" max="16384" width="8.21875" style="10"/>
  </cols>
  <sheetData>
    <row r="1" spans="1:69" ht="27.75">
      <c r="A1" s="250" t="s">
        <v>1179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69">
      <c r="A2" s="251" t="s">
        <v>939</v>
      </c>
      <c r="B2" s="251"/>
      <c r="C2" s="251"/>
      <c r="D2" s="251"/>
      <c r="E2" s="125">
        <v>31000000</v>
      </c>
      <c r="F2" s="253" t="s">
        <v>1161</v>
      </c>
      <c r="G2" s="253"/>
      <c r="H2" s="253"/>
      <c r="I2" s="254"/>
      <c r="J2" s="254"/>
      <c r="K2" s="254"/>
      <c r="L2" s="25" t="s">
        <v>40</v>
      </c>
      <c r="M2" s="9"/>
    </row>
    <row r="3" spans="1:69">
      <c r="A3" s="251" t="s">
        <v>1162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69">
      <c r="A4" s="252" t="s">
        <v>1167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</row>
    <row r="5" spans="1:69" ht="26.45" customHeight="1">
      <c r="A5" s="179" t="s">
        <v>14</v>
      </c>
      <c r="B5" s="261" t="s">
        <v>18</v>
      </c>
      <c r="C5" s="180" t="s">
        <v>44</v>
      </c>
      <c r="D5" s="261" t="s">
        <v>60</v>
      </c>
      <c r="E5" s="261" t="s">
        <v>1302</v>
      </c>
      <c r="F5" s="261" t="s">
        <v>946</v>
      </c>
      <c r="G5" s="133" t="s">
        <v>956</v>
      </c>
      <c r="H5" s="134" t="s">
        <v>27</v>
      </c>
      <c r="I5" s="134" t="s">
        <v>16</v>
      </c>
      <c r="J5" s="255" t="s">
        <v>52</v>
      </c>
      <c r="K5" s="257" t="s">
        <v>947</v>
      </c>
      <c r="L5" s="259" t="s">
        <v>45</v>
      </c>
      <c r="M5" s="261" t="s">
        <v>2</v>
      </c>
      <c r="BB5" s="174"/>
      <c r="BC5" s="174"/>
      <c r="BD5" s="174"/>
      <c r="BE5" s="174"/>
      <c r="BF5" s="175">
        <v>2567</v>
      </c>
      <c r="BG5" s="175"/>
      <c r="BH5" s="175"/>
      <c r="BI5" s="175">
        <v>2568</v>
      </c>
      <c r="BJ5" s="175"/>
      <c r="BK5" s="175"/>
      <c r="BL5" s="175">
        <v>2569</v>
      </c>
      <c r="BM5" s="175"/>
      <c r="BN5" s="175"/>
    </row>
    <row r="6" spans="1:69" ht="26.45" customHeight="1">
      <c r="A6" s="185" t="s">
        <v>1303</v>
      </c>
      <c r="B6" s="262"/>
      <c r="C6" s="181" t="s">
        <v>1300</v>
      </c>
      <c r="D6" s="262"/>
      <c r="E6" s="262"/>
      <c r="F6" s="262"/>
      <c r="G6" s="135" t="s">
        <v>1165</v>
      </c>
      <c r="H6" s="136" t="s">
        <v>19</v>
      </c>
      <c r="I6" s="178" t="s">
        <v>1301</v>
      </c>
      <c r="J6" s="256"/>
      <c r="K6" s="258"/>
      <c r="L6" s="260"/>
      <c r="M6" s="262"/>
      <c r="BB6" s="174"/>
      <c r="BC6" s="174"/>
      <c r="BD6" s="174"/>
      <c r="BE6" s="176" t="s">
        <v>1144</v>
      </c>
      <c r="BF6" s="175" t="s">
        <v>59</v>
      </c>
      <c r="BG6" s="175" t="s">
        <v>16</v>
      </c>
      <c r="BH6" s="175" t="s">
        <v>960</v>
      </c>
      <c r="BI6" s="175" t="s">
        <v>59</v>
      </c>
      <c r="BJ6" s="175" t="s">
        <v>16</v>
      </c>
      <c r="BK6" s="175" t="s">
        <v>960</v>
      </c>
      <c r="BL6" s="175" t="s">
        <v>59</v>
      </c>
      <c r="BM6" s="175" t="s">
        <v>16</v>
      </c>
      <c r="BN6" s="175" t="s">
        <v>960</v>
      </c>
    </row>
    <row r="7" spans="1:69" s="12" customFormat="1">
      <c r="A7" s="162">
        <f>IF(C7=0,"",IF(D7=0,"",SUBTOTAL(3,$D$7:D7)*1))</f>
        <v>1</v>
      </c>
      <c r="B7" s="111">
        <v>133001101001</v>
      </c>
      <c r="C7" s="182" t="s">
        <v>49</v>
      </c>
      <c r="D7" s="111" t="s">
        <v>1309</v>
      </c>
      <c r="E7" s="112" t="s">
        <v>1305</v>
      </c>
      <c r="F7" s="112" t="s">
        <v>1310</v>
      </c>
      <c r="G7" s="109"/>
      <c r="H7" s="117" t="s">
        <v>8</v>
      </c>
      <c r="I7" s="118">
        <v>51520</v>
      </c>
      <c r="J7" s="119">
        <v>7000</v>
      </c>
      <c r="K7" s="119">
        <v>7000</v>
      </c>
      <c r="L7" s="119" t="s">
        <v>1313</v>
      </c>
      <c r="M7" s="117"/>
      <c r="AZ7" s="86"/>
      <c r="BA7" s="103"/>
      <c r="BB7" s="177" t="str">
        <f>C7&amp;H7</f>
        <v>บริหารท้องถิ่นกลาง</v>
      </c>
      <c r="BC7" s="177" t="str">
        <f>C7&amp;H7&amp;"("&amp;G7&amp;")"</f>
        <v>บริหารท้องถิ่นกลาง()</v>
      </c>
      <c r="BD7" s="177">
        <f>IF(BB7="บริหารท้องถิ่นสูง",VLOOKUP(I7,'เงินเดือนบัญชี 5'!$AM$2:$AN$65,2,FALSE),IF(BB7="บริหารท้องถิ่นกลาง",VLOOKUP(I7,'เงินเดือนบัญชี 5'!$AJ$2:$AK$65,2,FALSE),IF(BB7="บริหารท้องถิ่นต้น",VLOOKUP(I7,'เงินเดือนบัญชี 5'!$AG$2:$AH$65,2,FALSE),IF(BB7="อำนวยการท้องถิ่นสูง",VLOOKUP(I7,'เงินเดือนบัญชี 5'!$AD$2:$AE$65,2,FALSE),IF(BB7="อำนวยการท้องถิ่นกลาง",VLOOKUP(I7,'เงินเดือนบัญชี 5'!$AA$2:$AB$65,2,FALSE),IF(BB7="อำนวยการท้องถิ่นต้น",VLOOKUP(I7,'เงินเดือนบัญชี 5'!$X$2:$Y$65,2,FALSE),IF(BB7="วิชาการชช.",VLOOKUP(I7,'เงินเดือนบัญชี 5'!$U$2:$V$65,2,FALSE),IF(BB7="วิชาการชพ.",VLOOKUP(I7,'เงินเดือนบัญชี 5'!$R$2:$S$65,2,FALSE),IF(BB7="วิชาการชก.",VLOOKUP(I7,'เงินเดือนบัญชี 5'!$O$2:$P$65,2,FALSE),IF(BB7="วิชาการปก.",VLOOKUP(I7,'เงินเดือนบัญชี 5'!$L$2:$M$65,2,FALSE),IF(BB7="ทั่วไปอส.",VLOOKUP(I7,'เงินเดือนบัญชี 5'!$I$2:$J$65,2,FALSE),IF(BB7="ทั่วไปชง.",VLOOKUP(I7,'เงินเดือนบัญชี 5'!$F$2:$G$65,2,FALSE),IF(BB7="ทั่วไปปง.",VLOOKUP(I7,'เงินเดือนบัญชี 5'!$C$2:$D$65,2,FALSE),IF(BB7="พนจ.ทั่วไป","",IF(BB7="พนจ.ภารกิจ(ปวช.)","",IF(BB7="พนจ.ภารกิจ(ปวท.)","",IF(BB7="พนจ.ภารกิจ(ปวส.)","",IF(BB7="พนจ.ภารกิจ(ป.ตรี)","",IF(BB7="พนจ.ภารกิจ(ป.โท)","",IF(BB7="พนจ.ภารกิจ(ทักษะ พนง.ขับเครื่องจักรกลขนาดกลาง/ใหญ่)","",IF(BB7="พนจ.ภารกิจ(ทักษะ)","",IF(BB7="ลูกจ้างประจำ(ช่าง)",VLOOKUP(I7,บัญชีลูกจ้างประจำ!$I$2:$J$110,2,FALSE),IF(BB7="ลูกจ้างประจำ(สนับสนุน)",VLOOKUP(I7,บัญชีลูกจ้างประจำ!$F$2:$G$102,2,FALSE),IF(BB7="ลูกจ้างประจำ(บริการพื้นฐาน)",VLOOKUP(I7,บัญชีลูกจ้างประจำ!$C$2:$D$74,2,FALSE)))))))))))))))))))))))))</f>
        <v>22.5</v>
      </c>
      <c r="BE7" s="177">
        <f>IF(M7="ว่างเดิม",VLOOKUP(BC7,ตำแหน่งว่าง!$A$2:$J$28,2,FALSE),IF(M7="ว่างยุบเลิก2567",VLOOKUP(BC7,ตำแหน่งว่าง!$A$2:$J$28,2,FALSE),IF(M7="ว่างยุบเลิก2568",VLOOKUP(BC7,ตำแหน่งว่าง!$A$2:$J$28,2,FALSE),IF(M7="ว่างยุบเลิก2569",VLOOKUP(BC7,ตำแหน่งว่าง!$A$2:$J$28,2,FALSE),IF(M7="เงินอุดหนุน (ว่าง)",VLOOKUP(BC7,ตำแหน่งว่าง!$A$2:$J$28,2,FALSE),IF(M7="จ่ายจากเงินรายได้ (ว่าง)",VLOOKUP(BC7,ตำแหน่งว่าง!$A$2:$J$28,2,FALSE),IF(M7="กำหนดเพิ่ม2567",0,IF(M7="กำหนดเพิ่ม2568",0,IF(M7="กำหนดเพิ่ม2569",0,I7*12)))))))))</f>
        <v>618240</v>
      </c>
      <c r="BF7" s="177" t="str">
        <f>BB7&amp;(BD7+1)</f>
        <v>บริหารท้องถิ่นกลาง23.5</v>
      </c>
      <c r="BG7" s="177">
        <f>IF(BB7="บริหารท้องถิ่นสูง",VLOOKUP(BF7,'เงินเดือนบัญชี 5'!$AL$2:$AM$65,2,FALSE),IF(BB7="บริหารท้องถิ่นกลาง",VLOOKUP(BF7,'เงินเดือนบัญชี 5'!$AI$2:$AJ$65,2,FALSE),IF(BB7="บริหารท้องถิ่นต้น",VLOOKUP(BF7,'เงินเดือนบัญชี 5'!$AF$2:$AG$65,2,FALSE),IF(BB7="อำนวยการท้องถิ่นสูง",VLOOKUP(BF7,'เงินเดือนบัญชี 5'!$AC$2:$AD$65,2,FALSE),IF(BB7="อำนวยการท้องถิ่นกลาง",VLOOKUP(BF7,'เงินเดือนบัญชี 5'!$Z$2:$AA$65,2,FALSE),IF(BB7="อำนวยการท้องถิ่นต้น",VLOOKUP(BF7,'เงินเดือนบัญชี 5'!$W$2:$X$65,2,FALSE),IF(BB7="วิชาการชช.",VLOOKUP(BF7,'เงินเดือนบัญชี 5'!$T$2:$U$65,2,FALSE),IF(BB7="วิชาการชพ.",VLOOKUP(BF7,'เงินเดือนบัญชี 5'!$Q$2:$R$65,2,FALSE),IF(BB7="วิชาการชก.",VLOOKUP(BF7,'เงินเดือนบัญชี 5'!$N$2:$O$65,2,FALSE),IF(BB7="วิชาการปก.",VLOOKUP(BF7,'เงินเดือนบัญชี 5'!$K$2:$L$65,2,FALSE),IF(BB7="ทั่วไปอส.",VLOOKUP(BF7,'เงินเดือนบัญชี 5'!$H$2:$I$65,2,FALSE),IF(BB7="ทั่วไปชง.",VLOOKUP(BF7,'เงินเดือนบัญชี 5'!$E$2:$F$65,2,FALSE),IF(BB7="ทั่วไปปง.",VLOOKUP(BF7,'เงินเดือนบัญชี 5'!$B$2:$C$65,2,FALSE),IF(BB7="พนจ.ทั่วไป",0,IF(BB7="พนจ.ภารกิจ(ปวช.)",CEILING((I7*4/100)+I7,10),IF(BB7="พนจ.ภารกิจ(ปวท.)",CEILING((I7*4/100)+I7,10),IF(BB7="พนจ.ภารกิจ(ปวส.)",CEILING((I7*4/100)+I7,10),IF(BB7="พนจ.ภารกิจ(ป.ตรี)",CEILING((I7*4/100)+I7,10),IF(BB7="พนจ.ภารกิจ(ป.โท)",CEILING((I7*4/100)+I7,10),IF(BB7="พนจ.ภารกิจ(ทักษะ พนง.ขับเครื่องจักรกลขนาดกลาง/ใหญ่)",CEILING((I7*4/100)+I7,10),IF(BB7="พนจ.ภารกิจ(ทักษะ)",CEILING((I7*4/100)+I7,10),IF(BB7="พนจ.ภารกิจ(ทักษะ)","",IF(C7="ครู",CEILING((I7*6/100)+I7,10),IF(C7="ครูผู้ช่วย",CEILING((I7*6/100)+I7,10),IF(C7="บริหารสถานศึกษา",CEILING((I7*6/100)+I7,10),IF(C7="บุคลากรทางการศึกษา",CEILING((I7*6/100)+I7,10),IF(BB7="ลูกจ้างประจำ(ช่าง)",VLOOKUP(BF7,บัญชีลูกจ้างประจำ!$H$2:$I$110,2,FALSE),IF(BB7="ลูกจ้างประจำ(สนับสนุน)",VLOOKUP(BF7,บัญชีลูกจ้างประจำ!$E$2:$F$102,2,FALSE),IF(BB7="ลูกจ้างประจำ(บริการพื้นฐาน)",VLOOKUP(BF7,บัญชีลูกจ้างประจำ!$B$2:$C$74,2,FALSE))))))))))))))))))))))))))))))</f>
        <v>53230</v>
      </c>
      <c r="BH7" s="177">
        <f>IF(BB7&amp;M7="พนจ.ทั่วไป",0,IF(BB7&amp;M7="พนจ.ทั่วไปกำหนดเพิ่ม2567",108000,IF(M7="ว่างเดิม",VLOOKUP(BC7,ตำแหน่งว่าง!$A$2:$J$28,8,FALSE),IF(M7="กำหนดเพิ่ม2567",VLOOKUP(BC7,ตำแหน่งว่าง!$A$2:$H$28,7,FALSE),IF(M7="กำหนดเพิ่ม2568",0,IF(M7="กำหนดเพิ่ม2569",0,IF(M7="ยุบเลิก2567",0,IF(M7="ว่างยุบเลิก2567",0,IF(M7="ว่างยุบเลิก2568",VLOOKUP(BC7,ตำแหน่งว่าง!$A$2:$J$28,8,FALSE),IF(M7="ว่างยุบเลิก2569",VLOOKUP(BC7,ตำแหน่งว่าง!$A$2:$J$28,8,FALSE),IF(M7="เงินอุดหนุน (ว่าง)",VLOOKUP(BC7,ตำแหน่งว่าง!$A$2:$J$28,8,FALSE),IF(M7&amp;C7="จ่ายจากเงินรายได้พนจ.ทั่วไป",0,IF(M7="จ่ายจากเงินรายได้ (ว่าง)",VLOOKUP(BC7,ตำแหน่งว่าง!$A$2:$J$28,8,FALSE),(BG7-I7)*12)))))))))))))</f>
        <v>20520</v>
      </c>
      <c r="BI7" s="177" t="str">
        <f>BB7&amp;(BD7+2)</f>
        <v>บริหารท้องถิ่นกลาง24.5</v>
      </c>
      <c r="BJ7" s="177">
        <f>IF(BB7="บริหารท้องถิ่นสูง",VLOOKUP(BI7,'เงินเดือนบัญชี 5'!$AL$2:$AM$65,2,FALSE),IF(BB7="บริหารท้องถิ่นกลาง",VLOOKUP(BI7,'เงินเดือนบัญชี 5'!$AI$2:$AJ$65,2,FALSE),IF(BB7="บริหารท้องถิ่นต้น",VLOOKUP(BI7,'เงินเดือนบัญชี 5'!$AF$2:$AG$65,2,FALSE),IF(BB7="อำนวยการท้องถิ่นสูง",VLOOKUP(BI7,'เงินเดือนบัญชี 5'!$AC$2:$AD$65,2,FALSE),IF(BB7="อำนวยการท้องถิ่นกลาง",VLOOKUP(BI7,'เงินเดือนบัญชี 5'!$Z$2:$AA$65,2,FALSE),IF(BB7="อำนวยการท้องถิ่นต้น",VLOOKUP(BI7,'เงินเดือนบัญชี 5'!$W$2:$X$65,2,FALSE),IF(BB7="วิชาการชช.",VLOOKUP(BI7,'เงินเดือนบัญชี 5'!$T$2:$U$65,2,FALSE),IF(BB7="วิชาการชพ.",VLOOKUP(BI7,'เงินเดือนบัญชี 5'!$Q$2:$R$65,2,FALSE),IF(BB7="วิชาการชก.",VLOOKUP(BI7,'เงินเดือนบัญชี 5'!$N$2:$O$65,2,FALSE),IF(BB7="วิชาการปก.",VLOOKUP(BI7,'เงินเดือนบัญชี 5'!$K$2:$L$65,2,FALSE),IF(BB7="ทั่วไปอส.",VLOOKUP(BI7,'เงินเดือนบัญชี 5'!$H$2:$I$65,2,FALSE),IF(BB7="ทั่วไปชง.",VLOOKUP(BI7,'เงินเดือนบัญชี 5'!$E$2:$F$65,2,FALSE),IF(BB7="ทั่วไปปง.",VLOOKUP(BI7,'เงินเดือนบัญชี 5'!$B$2:$C$65,2,FALSE),IF(BB7="พนจ.ทั่วไป",0,IF(BB7="พนจ.ภารกิจ(ปวช.)",CEILING((BG7*4/100)+BG7,10),IF(BB7="พนจ.ภารกิจ(ปวท.)",CEILING((BG7*4/100)+BG7,10),IF(BB7="พนจ.ภารกิจ(ปวส.)",CEILING((BG7*4/100)+BG7,10),IF(BB7="พนจ.ภารกิจ(ป.ตรี)",CEILING((BG7*4/100)+BG7,10),IF(BB7="พนจ.ภารกิจ(ป.โท)",CEILING((BG7*4/100)+BG7,10),IF(BB7="พนจ.ภารกิจ(ทักษะ พนง.ขับเครื่องจักรกลขนาดกลาง/ใหญ่)",CEILING((BG7*4/100)+BG7,10),IF(BB7="พนจ.ภารกิจ(ทักษะ)",CEILING((BG7*4/100)+BG7,10),IF(BB7="พนจ.ภารกิจ(ทักษะ)","",IF(C7="ครู",CEILING((BG7*6/100)+BG7,10),IF(C7="ครูผู้ช่วย",CEILING((BG7*6/100)+BG7,10),IF(C7="บริหารสถานศึกษา",CEILING((BG7*6/100)+BG7,10),IF(C7="บุคลากรทางการศึกษา",CEILING((BG7*6/100)+BG7,10),IF(BB7="ลูกจ้างประจำ(ช่าง)",VLOOKUP(BI7,บัญชีลูกจ้างประจำ!$H$2:$I$110,2,FALSE),IF(BB7="ลูกจ้างประจำ(สนับสนุน)",VLOOKUP(BI7,บัญชีลูกจ้างประจำ!$E$2:$F$102,2,FALSE),IF(BB7="ลูกจ้างประจำ(บริการพื้นฐาน)",VLOOKUP(BI7,บัญชีลูกจ้างประจำ!$B$2:$C$74,2,FALSE))))))))))))))))))))))))))))))</f>
        <v>54960</v>
      </c>
      <c r="BK7" s="177">
        <f>IF(BB7&amp;M7="พนจ.ทั่วไป",0,IF(BB7&amp;M7="พนจ.ทั่วไปกำหนดเพิ่ม2568",108000,IF(M7="ว่างเดิม",VLOOKUP(BC7,ตำแหน่งว่าง!$A$2:$J$28,9,FALSE),IF(M7&amp;C7="กำหนดเพิ่ม2567ครู",VLOOKUP(BC7,ตำแหน่งว่าง!$A$2:$J$28,8,FALSE),IF(M7&amp;C7="กำหนดเพิ่ม2567ครูผู้ช่วย",VLOOKUP(BC7,ตำแหน่งว่าง!$A$2:$J$28,8,FALSE),IF(M7&amp;C7="กำหนดเพิ่ม2567บุคลากรทางการศึกษา",VLOOKUP(BC7,ตำแหน่งว่าง!$A$2:$J$28,8,FALSE),IF(M7&amp;C7="กำหนดเพิ่ม2567บริหารสถานศึกษา",VLOOKUP(BC7,ตำแหน่งว่าง!$A$2:$J$28,8,FALSE),IF(M7="กำหนดเพิ่ม2567",VLOOKUP(BC7,ตำแหน่งว่าง!$A$2:$J$28,9,FALSE),IF(M7="กำหนดเพิ่ม2568",VLOOKUP(BC7,ตำแหน่งว่าง!$A$2:$H$28,7,FALSE),IF(M7="กำหนดเพิ่ม2569",0,IF(M7="ยุบเลิก2567",0,IF(M7="ยุบเลิก2568",0,IF(M7="ว่างยุบเลิก2567",0,IF(M7="ว่างยุบเลิก2568",0,IF(M7="ว่างยุบเลิก2569",VLOOKUP(BC7,ตำแหน่งว่าง!$A$2:$J$28,9,FALSE),IF(M7="เงินอุดหนุน (ว่าง)",VLOOKUP(BC7,ตำแหน่งว่าง!$A$2:$J$28,9,FALSE),IF(M7="จ่ายจากเงินรายได้ (ว่าง)",VLOOKUP(BC7,ตำแหน่งว่าง!$A$2:$J$28,9,FALSE),(BJ7-BG7)*12)))))))))))))))))</f>
        <v>20760</v>
      </c>
      <c r="BL7" s="177" t="str">
        <f>BB7&amp;(BD7+3)</f>
        <v>บริหารท้องถิ่นกลาง25.5</v>
      </c>
      <c r="BM7" s="177">
        <f>IF(BB7="บริหารท้องถิ่นสูง",VLOOKUP(BL7,'เงินเดือนบัญชี 5'!$AL$2:$AM$65,2,FALSE),IF(BB7="บริหารท้องถิ่นกลาง",VLOOKUP(BL7,'เงินเดือนบัญชี 5'!$AI$2:$AJ$65,2,FALSE),IF(BB7="บริหารท้องถิ่นต้น",VLOOKUP(BL7,'เงินเดือนบัญชี 5'!$AF$2:$AG$65,2,FALSE),IF(BB7="อำนวยการท้องถิ่นสูง",VLOOKUP(BL7,'เงินเดือนบัญชี 5'!$AC$2:$AD$65,2,FALSE),IF(BB7="อำนวยการท้องถิ่นกลาง",VLOOKUP(BL7,'เงินเดือนบัญชี 5'!$Z$2:$AA$65,2,FALSE),IF(BB7="อำนวยการท้องถิ่นต้น",VLOOKUP(BL7,'เงินเดือนบัญชี 5'!$W$2:$X$65,2,FALSE),IF(BB7="วิชาการชช.",VLOOKUP(BL7,'เงินเดือนบัญชี 5'!$T$2:$U$65,2,FALSE),IF(BB7="วิชาการชพ.",VLOOKUP(BL7,'เงินเดือนบัญชี 5'!$Q$2:$R$65,2,FALSE),IF(BB7="วิชาการชก.",VLOOKUP(BL7,'เงินเดือนบัญชี 5'!$N$2:$O$65,2,FALSE),IF(BB7="วิชาการปก.",VLOOKUP(BL7,'เงินเดือนบัญชี 5'!$K$2:$L$65,2,FALSE),IF(BB7="ทั่วไปอส.",VLOOKUP(BL7,'เงินเดือนบัญชี 5'!$H$2:$I$65,2,FALSE),IF(BB7="ทั่วไปชง.",VLOOKUP(BL7,'เงินเดือนบัญชี 5'!$E$2:$F$65,2,FALSE),IF(BB7="ทั่วไปปง.",VLOOKUP(BL7,'เงินเดือนบัญชี 5'!$B$2:$C$65,2,FALSE),IF(BB7="พนจ.ทั่วไป",0,IF(BB7="พนจ.ภารกิจ(ปวช.)",CEILING((BJ7*4/100)+BJ7,10),IF(BB7="พนจ.ภารกิจ(ปวท.)",CEILING((BJ7*4/100)+BJ7,10),IF(BB7="พนจ.ภารกิจ(ปวส.)",CEILING((BJ7*4/100)+BJ7,10),IF(BB7="พนจ.ภารกิจ(ป.ตรี)",CEILING((BJ7*4/100)+BJ7,10),IF(BB7="พนจ.ภารกิจ(ป.โท)",CEILING((BJ7*4/100)+BJ7,10),IF(BB7="พนจ.ภารกิจ(ทักษะ พนง.ขับเครื่องจักรกลขนาดกลาง/ใหญ่)",CEILING((BJ7*4/100)+BJ7,10),IF(BB7="พนจ.ภารกิจ(ทักษะ)",CEILING((BJ7*4/100)+BJ7,10),IF(BB7="พนจ.ภารกิจ(ทักษะ)","",IF(C7="ครู",CEILING((BJ7*6/100)+BJ7,10),IF(C7="ครูผู้ช่วย",CEILING((BJ7*6/100)+BJ7,10),IF(C7="บริหารสถานศึกษา",CEILING((BJ7*6/100)+BJ7,10),IF(C7="บุคลากรทางการศึกษา",CEILING((BJ7*6/100)+BJ7,10),IF(BB7="ลูกจ้างประจำ(ช่าง)",VLOOKUP(BL7,บัญชีลูกจ้างประจำ!$H$2:$I$110,2,FALSE),IF(BB7="ลูกจ้างประจำ(สนับสนุน)",VLOOKUP(BL7,บัญชีลูกจ้างประจำ!$E$2:$F$103,2,FALSE),IF(BB7="ลูกจ้างประจำ(บริการพื้นฐาน)",VLOOKUP(BL7,บัญชีลูกจ้างประจำ!$B$2:$C$74,2,FALSE))))))))))))))))))))))))))))))</f>
        <v>56730</v>
      </c>
      <c r="BN7" s="177">
        <f>IF(BB7&amp;M7="พนจ.ทั่วไป",0,IF(BB7&amp;M7="พนจ.ทั่วไปกำหนดเพิ่ม2569",108000,IF(M7="ว่างเดิม",VLOOKUP(BC7,ตำแหน่งว่าง!$A$2:$J$28,10,FALSE),IF(M7&amp;C7="กำหนดเพิ่ม2567ครู",VLOOKUP(BC7,ตำแหน่งว่าง!$A$2:$J$28,9,FALSE),IF(M7&amp;C7="กำหนดเพิ่ม2567ครูผู้ช่วย",VLOOKUP(BC7,ตำแหน่งว่าง!$A$2:$J$28,9,FALSE),IF(M7&amp;C7="กำหนดเพิ่ม2567บุคลากรทางการศึกษา",VLOOKUP(BC7,ตำแหน่งว่าง!$A$2:$J$28,9,FALSE),IF(M7&amp;C7="กำหนดเพิ่ม2567บริหารสถานศึกษา",VLOOKUP(BC7,ตำแหน่งว่าง!$A$2:$J$28,9,FALSE),IF(M7="กำหนดเพิ่ม2567",VLOOKUP(BC7,ตำแหน่งว่าง!$A$2:$J$28,10,FALSE),IF(M7&amp;C7="กำหนดเพิ่ม2568ครู",VLOOKUP(BC7,ตำแหน่งว่าง!$A$2:$J$28,8,FALSE),IF(M7&amp;C7="กำหนดเพิ่ม2568ครูผู้ช่วย",VLOOKUP(BC7,ตำแหน่งว่าง!$A$2:$J$28,8,FALSE),IF(M7&amp;C7="กำหนดเพิ่ม2568บุคลากรทางการศึกษา",VLOOKUP(BC7,ตำแหน่งว่าง!$A$2:$J$28,8,FALSE),IF(M7&amp;C7="กำหนดเพิ่ม2568บริหารสถานศึกษา",VLOOKUP(BC7,ตำแหน่งว่าง!$A$2:$J$28,8,FALSE),IF(M7="กำหนดเพิ่ม2568",VLOOKUP(BC7,ตำแหน่งว่าง!$A$2:$J$28,9,FALSE),IF(M7="กำหนดเพิ่ม2569",VLOOKUP(BC7,ตำแหน่งว่าง!$A$2:$H$28,7,FALSE),IF(M7="เงินอุดหนุน (ว่าง)",VLOOKUP(BC7,ตำแหน่งว่าง!$A$2:$J$28,10,FALSE),IF(M7="จ่ายจากเงินรายได้ (ว่าง)",VLOOKUP(BC7,ตำแหน่งว่าง!$A$2:$J$28,10,FALSE),IF(M7="ยุบเลิก2567",0,IF(M7="ยุบเลิก2568",0,IF(M7="ยุบเลิก2569",0,IF(M7="ว่างยุบเลิก2567",0,IF(M7="ว่างยุบเลิก2568",0,IF(M7="ว่างยุบเลิก2569",0,(BM7-BJ7)*12))))))))))))))))))))))</f>
        <v>21240</v>
      </c>
      <c r="BO7" s="103"/>
      <c r="BP7" s="86"/>
      <c r="BQ7" s="86"/>
    </row>
    <row r="8" spans="1:69" s="12" customFormat="1">
      <c r="A8" s="107"/>
      <c r="B8" s="113" t="s">
        <v>1404</v>
      </c>
      <c r="C8" s="183"/>
      <c r="D8" s="113"/>
      <c r="E8" s="114"/>
      <c r="F8" s="114"/>
      <c r="G8" s="110"/>
      <c r="H8" s="120"/>
      <c r="I8" s="121"/>
      <c r="J8" s="122"/>
      <c r="K8" s="122"/>
      <c r="L8" s="122"/>
      <c r="M8" s="120"/>
      <c r="AZ8" s="86"/>
      <c r="BA8" s="103"/>
      <c r="BB8" s="177" t="str">
        <f t="shared" ref="BB8:BB71" si="0">C8&amp;H8</f>
        <v/>
      </c>
      <c r="BC8" s="177" t="str">
        <f t="shared" ref="BC8:BC71" si="1">C8&amp;H8&amp;"("&amp;G8&amp;")"</f>
        <v>()</v>
      </c>
      <c r="BD8" s="177" t="b">
        <f>IF(BB8="บริหารท้องถิ่นสูง",VLOOKUP(I8,'เงินเดือนบัญชี 5'!$AM$2:$AN$65,2,FALSE),IF(BB8="บริหารท้องถิ่นกลาง",VLOOKUP(I8,'เงินเดือนบัญชี 5'!$AJ$2:$AK$65,2,FALSE),IF(BB8="บริหารท้องถิ่นต้น",VLOOKUP(I8,'เงินเดือนบัญชี 5'!$AG$2:$AH$65,2,FALSE),IF(BB8="อำนวยการท้องถิ่นสูง",VLOOKUP(I8,'เงินเดือนบัญชี 5'!$AD$2:$AE$65,2,FALSE),IF(BB8="อำนวยการท้องถิ่นกลาง",VLOOKUP(I8,'เงินเดือนบัญชี 5'!$AA$2:$AB$65,2,FALSE),IF(BB8="อำนวยการท้องถิ่นต้น",VLOOKUP(I8,'เงินเดือนบัญชี 5'!$X$2:$Y$65,2,FALSE),IF(BB8="วิชาการชช.",VLOOKUP(I8,'เงินเดือนบัญชี 5'!$U$2:$V$65,2,FALSE),IF(BB8="วิชาการชพ.",VLOOKUP(I8,'เงินเดือนบัญชี 5'!$R$2:$S$65,2,FALSE),IF(BB8="วิชาการชก.",VLOOKUP(I8,'เงินเดือนบัญชี 5'!$O$2:$P$65,2,FALSE),IF(BB8="วิชาการปก.",VLOOKUP(I8,'เงินเดือนบัญชี 5'!$L$2:$M$65,2,FALSE),IF(BB8="ทั่วไปอส.",VLOOKUP(I8,'เงินเดือนบัญชี 5'!$I$2:$J$65,2,FALSE),IF(BB8="ทั่วไปชง.",VLOOKUP(I8,'เงินเดือนบัญชี 5'!$F$2:$G$65,2,FALSE),IF(BB8="ทั่วไปปง.",VLOOKUP(I8,'เงินเดือนบัญชี 5'!$C$2:$D$65,2,FALSE),IF(BB8="พนจ.ทั่วไป","",IF(BB8="พนจ.ภารกิจ(ปวช.)","",IF(BB8="พนจ.ภารกิจ(ปวท.)","",IF(BB8="พนจ.ภารกิจ(ปวส.)","",IF(BB8="พนจ.ภารกิจ(ป.ตรี)","",IF(BB8="พนจ.ภารกิจ(ป.โท)","",IF(BB8="พนจ.ภารกิจ(ทักษะ พนง.ขับเครื่องจักรกลขนาดกลาง/ใหญ่)","",IF(BB8="พนจ.ภารกิจ(ทักษะ)","",IF(BB8="ลูกจ้างประจำ(ช่าง)",VLOOKUP(I8,บัญชีลูกจ้างประจำ!$I$2:$J$110,2,FALSE),IF(BB8="ลูกจ้างประจำ(สนับสนุน)",VLOOKUP(I8,บัญชีลูกจ้างประจำ!$F$2:$G$102,2,FALSE),IF(BB8="ลูกจ้างประจำ(บริการพื้นฐาน)",VLOOKUP(I8,บัญชีลูกจ้างประจำ!$C$2:$D$74,2,FALSE)))))))))))))))))))))))))</f>
        <v>0</v>
      </c>
      <c r="BE8" s="177">
        <f>IF(M8="ว่างเดิม",VLOOKUP(BC8,ตำแหน่งว่าง!$A$2:$J$28,2,FALSE),IF(M8="ว่างยุบเลิก2567",VLOOKUP(BC8,ตำแหน่งว่าง!$A$2:$J$28,2,FALSE),IF(M8="ว่างยุบเลิก2568",VLOOKUP(BC8,ตำแหน่งว่าง!$A$2:$J$28,2,FALSE),IF(M8="ว่างยุบเลิก2569",VLOOKUP(BC8,ตำแหน่งว่าง!$A$2:$J$28,2,FALSE),IF(M8="เงินอุดหนุน (ว่าง)",VLOOKUP(BC8,ตำแหน่งว่าง!$A$2:$J$28,2,FALSE),IF(M8="จ่ายจากเงินรายได้ (ว่าง)",VLOOKUP(BC8,ตำแหน่งว่าง!$A$2:$J$28,2,FALSE),IF(M8="กำหนดเพิ่ม2567",0,IF(M8="กำหนดเพิ่ม2568",0,IF(M8="กำหนดเพิ่ม2569",0,I8*12)))))))))</f>
        <v>0</v>
      </c>
      <c r="BF8" s="177" t="str">
        <f t="shared" ref="BF8:BF71" si="2">BB8&amp;(BD8+1)</f>
        <v>1</v>
      </c>
      <c r="BG8" s="177" t="b">
        <f>IF(BB8="บริหารท้องถิ่นสูง",VLOOKUP(BF8,'เงินเดือนบัญชี 5'!$AL$2:$AM$65,2,FALSE),IF(BB8="บริหารท้องถิ่นกลาง",VLOOKUP(BF8,'เงินเดือนบัญชี 5'!$AI$2:$AJ$65,2,FALSE),IF(BB8="บริหารท้องถิ่นต้น",VLOOKUP(BF8,'เงินเดือนบัญชี 5'!$AF$2:$AG$65,2,FALSE),IF(BB8="อำนวยการท้องถิ่นสูง",VLOOKUP(BF8,'เงินเดือนบัญชี 5'!$AC$2:$AD$65,2,FALSE),IF(BB8="อำนวยการท้องถิ่นกลาง",VLOOKUP(BF8,'เงินเดือนบัญชี 5'!$Z$2:$AA$65,2,FALSE),IF(BB8="อำนวยการท้องถิ่นต้น",VLOOKUP(BF8,'เงินเดือนบัญชี 5'!$W$2:$X$65,2,FALSE),IF(BB8="วิชาการชช.",VLOOKUP(BF8,'เงินเดือนบัญชี 5'!$T$2:$U$65,2,FALSE),IF(BB8="วิชาการชพ.",VLOOKUP(BF8,'เงินเดือนบัญชี 5'!$Q$2:$R$65,2,FALSE),IF(BB8="วิชาการชก.",VLOOKUP(BF8,'เงินเดือนบัญชี 5'!$N$2:$O$65,2,FALSE),IF(BB8="วิชาการปก.",VLOOKUP(BF8,'เงินเดือนบัญชี 5'!$K$2:$L$65,2,FALSE),IF(BB8="ทั่วไปอส.",VLOOKUP(BF8,'เงินเดือนบัญชี 5'!$H$2:$I$65,2,FALSE),IF(BB8="ทั่วไปชง.",VLOOKUP(BF8,'เงินเดือนบัญชี 5'!$E$2:$F$65,2,FALSE),IF(BB8="ทั่วไปปง.",VLOOKUP(BF8,'เงินเดือนบัญชี 5'!$B$2:$C$65,2,FALSE),IF(BB8="พนจ.ทั่วไป",0,IF(BB8="พนจ.ภารกิจ(ปวช.)",CEILING((I8*4/100)+I8,10),IF(BB8="พนจ.ภารกิจ(ปวท.)",CEILING((I8*4/100)+I8,10),IF(BB8="พนจ.ภารกิจ(ปวส.)",CEILING((I8*4/100)+I8,10),IF(BB8="พนจ.ภารกิจ(ป.ตรี)",CEILING((I8*4/100)+I8,10),IF(BB8="พนจ.ภารกิจ(ป.โท)",CEILING((I8*4/100)+I8,10),IF(BB8="พนจ.ภารกิจ(ทักษะ พนง.ขับเครื่องจักรกลขนาดกลาง/ใหญ่)",CEILING((I8*4/100)+I8,10),IF(BB8="พนจ.ภารกิจ(ทักษะ)",CEILING((I8*4/100)+I8,10),IF(BB8="พนจ.ภารกิจ(ทักษะ)","",IF(C8="ครู",CEILING((I8*6/100)+I8,10),IF(C8="ครูผู้ช่วย",CEILING((I8*6/100)+I8,10),IF(C8="บริหารสถานศึกษา",CEILING((I8*6/100)+I8,10),IF(C8="บุคลากรทางการศึกษา",CEILING((I8*6/100)+I8,10),IF(BB8="ลูกจ้างประจำ(ช่าง)",VLOOKUP(BF8,บัญชีลูกจ้างประจำ!$H$2:$I$110,2,FALSE),IF(BB8="ลูกจ้างประจำ(สนับสนุน)",VLOOKUP(BF8,บัญชีลูกจ้างประจำ!$E$2:$F$102,2,FALSE),IF(BB8="ลูกจ้างประจำ(บริการพื้นฐาน)",VLOOKUP(BF8,บัญชีลูกจ้างประจำ!$B$2:$C$74,2,FALSE))))))))))))))))))))))))))))))</f>
        <v>0</v>
      </c>
      <c r="BH8" s="177">
        <f>IF(BB8&amp;M8="พนจ.ทั่วไป",0,IF(BB8&amp;M8="พนจ.ทั่วไปกำหนดเพิ่ม2567",108000,IF(M8="ว่างเดิม",VLOOKUP(BC8,ตำแหน่งว่าง!$A$2:$J$28,8,FALSE),IF(M8="กำหนดเพิ่ม2567",VLOOKUP(BC8,ตำแหน่งว่าง!$A$2:$H$28,7,FALSE),IF(M8="กำหนดเพิ่ม2568",0,IF(M8="กำหนดเพิ่ม2569",0,IF(M8="ยุบเลิก2567",0,IF(M8="ว่างยุบเลิก2567",0,IF(M8="ว่างยุบเลิก2568",VLOOKUP(BC8,ตำแหน่งว่าง!$A$2:$J$28,8,FALSE),IF(M8="ว่างยุบเลิก2569",VLOOKUP(BC8,ตำแหน่งว่าง!$A$2:$J$28,8,FALSE),IF(M8="เงินอุดหนุน (ว่าง)",VLOOKUP(BC8,ตำแหน่งว่าง!$A$2:$J$28,8,FALSE),IF(M8&amp;C8="จ่ายจากเงินรายได้พนจ.ทั่วไป",0,IF(M8="จ่ายจากเงินรายได้ (ว่าง)",VLOOKUP(BC8,ตำแหน่งว่าง!$A$2:$J$28,8,FALSE),(BG8-I8)*12)))))))))))))</f>
        <v>0</v>
      </c>
      <c r="BI8" s="177" t="str">
        <f t="shared" ref="BI8:BI71" si="3">BB8&amp;(BD8+2)</f>
        <v>2</v>
      </c>
      <c r="BJ8" s="177" t="b">
        <f>IF(BB8="บริหารท้องถิ่นสูง",VLOOKUP(BI8,'เงินเดือนบัญชี 5'!$AL$2:$AM$65,2,FALSE),IF(BB8="บริหารท้องถิ่นกลาง",VLOOKUP(BI8,'เงินเดือนบัญชี 5'!$AI$2:$AJ$65,2,FALSE),IF(BB8="บริหารท้องถิ่นต้น",VLOOKUP(BI8,'เงินเดือนบัญชี 5'!$AF$2:$AG$65,2,FALSE),IF(BB8="อำนวยการท้องถิ่นสูง",VLOOKUP(BI8,'เงินเดือนบัญชี 5'!$AC$2:$AD$65,2,FALSE),IF(BB8="อำนวยการท้องถิ่นกลาง",VLOOKUP(BI8,'เงินเดือนบัญชี 5'!$Z$2:$AA$65,2,FALSE),IF(BB8="อำนวยการท้องถิ่นต้น",VLOOKUP(BI8,'เงินเดือนบัญชี 5'!$W$2:$X$65,2,FALSE),IF(BB8="วิชาการชช.",VLOOKUP(BI8,'เงินเดือนบัญชี 5'!$T$2:$U$65,2,FALSE),IF(BB8="วิชาการชพ.",VLOOKUP(BI8,'เงินเดือนบัญชี 5'!$Q$2:$R$65,2,FALSE),IF(BB8="วิชาการชก.",VLOOKUP(BI8,'เงินเดือนบัญชี 5'!$N$2:$O$65,2,FALSE),IF(BB8="วิชาการปก.",VLOOKUP(BI8,'เงินเดือนบัญชี 5'!$K$2:$L$65,2,FALSE),IF(BB8="ทั่วไปอส.",VLOOKUP(BI8,'เงินเดือนบัญชี 5'!$H$2:$I$65,2,FALSE),IF(BB8="ทั่วไปชง.",VLOOKUP(BI8,'เงินเดือนบัญชี 5'!$E$2:$F$65,2,FALSE),IF(BB8="ทั่วไปปง.",VLOOKUP(BI8,'เงินเดือนบัญชี 5'!$B$2:$C$65,2,FALSE),IF(BB8="พนจ.ทั่วไป",0,IF(BB8="พนจ.ภารกิจ(ปวช.)",CEILING((BG8*4/100)+BG8,10),IF(BB8="พนจ.ภารกิจ(ปวท.)",CEILING((BG8*4/100)+BG8,10),IF(BB8="พนจ.ภารกิจ(ปวส.)",CEILING((BG8*4/100)+BG8,10),IF(BB8="พนจ.ภารกิจ(ป.ตรี)",CEILING((BG8*4/100)+BG8,10),IF(BB8="พนจ.ภารกิจ(ป.โท)",CEILING((BG8*4/100)+BG8,10),IF(BB8="พนจ.ภารกิจ(ทักษะ พนง.ขับเครื่องจักรกลขนาดกลาง/ใหญ่)",CEILING((BG8*4/100)+BG8,10),IF(BB8="พนจ.ภารกิจ(ทักษะ)",CEILING((BG8*4/100)+BG8,10),IF(BB8="พนจ.ภารกิจ(ทักษะ)","",IF(C8="ครู",CEILING((BG8*6/100)+BG8,10),IF(C8="ครูผู้ช่วย",CEILING((BG8*6/100)+BG8,10),IF(C8="บริหารสถานศึกษา",CEILING((BG8*6/100)+BG8,10),IF(C8="บุคลากรทางการศึกษา",CEILING((BG8*6/100)+BG8,10),IF(BB8="ลูกจ้างประจำ(ช่าง)",VLOOKUP(BI8,บัญชีลูกจ้างประจำ!$H$2:$I$110,2,FALSE),IF(BB8="ลูกจ้างประจำ(สนับสนุน)",VLOOKUP(BI8,บัญชีลูกจ้างประจำ!$E$2:$F$102,2,FALSE),IF(BB8="ลูกจ้างประจำ(บริการพื้นฐาน)",VLOOKUP(BI8,บัญชีลูกจ้างประจำ!$B$2:$C$74,2,FALSE))))))))))))))))))))))))))))))</f>
        <v>0</v>
      </c>
      <c r="BK8" s="177">
        <f>IF(BB8&amp;M8="พนจ.ทั่วไป",0,IF(BB8&amp;M8="พนจ.ทั่วไปกำหนดเพิ่ม2568",108000,IF(M8="ว่างเดิม",VLOOKUP(BC8,ตำแหน่งว่าง!$A$2:$J$28,9,FALSE),IF(M8&amp;C8="กำหนดเพิ่ม2567ครู",VLOOKUP(BC8,ตำแหน่งว่าง!$A$2:$J$28,8,FALSE),IF(M8&amp;C8="กำหนดเพิ่ม2567ครูผู้ช่วย",VLOOKUP(BC8,ตำแหน่งว่าง!$A$2:$J$28,8,FALSE),IF(M8&amp;C8="กำหนดเพิ่ม2567บุคลากรทางการศึกษา",VLOOKUP(BC8,ตำแหน่งว่าง!$A$2:$J$28,8,FALSE),IF(M8&amp;C8="กำหนดเพิ่ม2567บริหารสถานศึกษา",VLOOKUP(BC8,ตำแหน่งว่าง!$A$2:$J$28,8,FALSE),IF(M8="กำหนดเพิ่ม2567",VLOOKUP(BC8,ตำแหน่งว่าง!$A$2:$J$28,9,FALSE),IF(M8="กำหนดเพิ่ม2568",VLOOKUP(BC8,ตำแหน่งว่าง!$A$2:$H$28,7,FALSE),IF(M8="กำหนดเพิ่ม2569",0,IF(M8="ยุบเลิก2567",0,IF(M8="ยุบเลิก2568",0,IF(M8="ว่างยุบเลิก2567",0,IF(M8="ว่างยุบเลิก2568",0,IF(M8="ว่างยุบเลิก2569",VLOOKUP(BC8,ตำแหน่งว่าง!$A$2:$J$28,9,FALSE),IF(M8="เงินอุดหนุน (ว่าง)",VLOOKUP(BC8,ตำแหน่งว่าง!$A$2:$J$28,9,FALSE),IF(M8="จ่ายจากเงินรายได้ (ว่าง)",VLOOKUP(BC8,ตำแหน่งว่าง!$A$2:$J$28,9,FALSE),(BJ8-BG8)*12)))))))))))))))))</f>
        <v>0</v>
      </c>
      <c r="BL8" s="177" t="str">
        <f t="shared" ref="BL8:BL71" si="4">BB8&amp;(BD8+3)</f>
        <v>3</v>
      </c>
      <c r="BM8" s="177" t="b">
        <f>IF(BB8="บริหารท้องถิ่นสูง",VLOOKUP(BL8,'เงินเดือนบัญชี 5'!$AL$2:$AM$65,2,FALSE),IF(BB8="บริหารท้องถิ่นกลาง",VLOOKUP(BL8,'เงินเดือนบัญชี 5'!$AI$2:$AJ$65,2,FALSE),IF(BB8="บริหารท้องถิ่นต้น",VLOOKUP(BL8,'เงินเดือนบัญชี 5'!$AF$2:$AG$65,2,FALSE),IF(BB8="อำนวยการท้องถิ่นสูง",VLOOKUP(BL8,'เงินเดือนบัญชี 5'!$AC$2:$AD$65,2,FALSE),IF(BB8="อำนวยการท้องถิ่นกลาง",VLOOKUP(BL8,'เงินเดือนบัญชี 5'!$Z$2:$AA$65,2,FALSE),IF(BB8="อำนวยการท้องถิ่นต้น",VLOOKUP(BL8,'เงินเดือนบัญชี 5'!$W$2:$X$65,2,FALSE),IF(BB8="วิชาการชช.",VLOOKUP(BL8,'เงินเดือนบัญชี 5'!$T$2:$U$65,2,FALSE),IF(BB8="วิชาการชพ.",VLOOKUP(BL8,'เงินเดือนบัญชี 5'!$Q$2:$R$65,2,FALSE),IF(BB8="วิชาการชก.",VLOOKUP(BL8,'เงินเดือนบัญชี 5'!$N$2:$O$65,2,FALSE),IF(BB8="วิชาการปก.",VLOOKUP(BL8,'เงินเดือนบัญชี 5'!$K$2:$L$65,2,FALSE),IF(BB8="ทั่วไปอส.",VLOOKUP(BL8,'เงินเดือนบัญชี 5'!$H$2:$I$65,2,FALSE),IF(BB8="ทั่วไปชง.",VLOOKUP(BL8,'เงินเดือนบัญชี 5'!$E$2:$F$65,2,FALSE),IF(BB8="ทั่วไปปง.",VLOOKUP(BL8,'เงินเดือนบัญชี 5'!$B$2:$C$65,2,FALSE),IF(BB8="พนจ.ทั่วไป",0,IF(BB8="พนจ.ภารกิจ(ปวช.)",CEILING((BJ8*4/100)+BJ8,10),IF(BB8="พนจ.ภารกิจ(ปวท.)",CEILING((BJ8*4/100)+BJ8,10),IF(BB8="พนจ.ภารกิจ(ปวส.)",CEILING((BJ8*4/100)+BJ8,10),IF(BB8="พนจ.ภารกิจ(ป.ตรี)",CEILING((BJ8*4/100)+BJ8,10),IF(BB8="พนจ.ภารกิจ(ป.โท)",CEILING((BJ8*4/100)+BJ8,10),IF(BB8="พนจ.ภารกิจ(ทักษะ พนง.ขับเครื่องจักรกลขนาดกลาง/ใหญ่)",CEILING((BJ8*4/100)+BJ8,10),IF(BB8="พนจ.ภารกิจ(ทักษะ)",CEILING((BJ8*4/100)+BJ8,10),IF(BB8="พนจ.ภารกิจ(ทักษะ)","",IF(C8="ครู",CEILING((BJ8*6/100)+BJ8,10),IF(C8="ครูผู้ช่วย",CEILING((BJ8*6/100)+BJ8,10),IF(C8="บริหารสถานศึกษา",CEILING((BJ8*6/100)+BJ8,10),IF(C8="บุคลากรทางการศึกษา",CEILING((BJ8*6/100)+BJ8,10),IF(BB8="ลูกจ้างประจำ(ช่าง)",VLOOKUP(BL8,บัญชีลูกจ้างประจำ!$H$2:$I$110,2,FALSE),IF(BB8="ลูกจ้างประจำ(สนับสนุน)",VLOOKUP(BL8,บัญชีลูกจ้างประจำ!$E$2:$F$103,2,FALSE),IF(BB8="ลูกจ้างประจำ(บริการพื้นฐาน)",VLOOKUP(BL8,บัญชีลูกจ้างประจำ!$B$2:$C$74,2,FALSE))))))))))))))))))))))))))))))</f>
        <v>0</v>
      </c>
      <c r="BN8" s="177">
        <f>IF(BB8&amp;M8="พนจ.ทั่วไป",0,IF(BB8&amp;M8="พนจ.ทั่วไปกำหนดเพิ่ม2569",108000,IF(M8="ว่างเดิม",VLOOKUP(BC8,ตำแหน่งว่าง!$A$2:$J$28,10,FALSE),IF(M8&amp;C8="กำหนดเพิ่ม2567ครู",VLOOKUP(BC8,ตำแหน่งว่าง!$A$2:$J$28,9,FALSE),IF(M8&amp;C8="กำหนดเพิ่ม2567ครูผู้ช่วย",VLOOKUP(BC8,ตำแหน่งว่าง!$A$2:$J$28,9,FALSE),IF(M8&amp;C8="กำหนดเพิ่ม2567บุคลากรทางการศึกษา",VLOOKUP(BC8,ตำแหน่งว่าง!$A$2:$J$28,9,FALSE),IF(M8&amp;C8="กำหนดเพิ่ม2567บริหารสถานศึกษา",VLOOKUP(BC8,ตำแหน่งว่าง!$A$2:$J$28,9,FALSE),IF(M8="กำหนดเพิ่ม2567",VLOOKUP(BC8,ตำแหน่งว่าง!$A$2:$J$28,10,FALSE),IF(M8&amp;C8="กำหนดเพิ่ม2568ครู",VLOOKUP(BC8,ตำแหน่งว่าง!$A$2:$J$28,8,FALSE),IF(M8&amp;C8="กำหนดเพิ่ม2568ครูผู้ช่วย",VLOOKUP(BC8,ตำแหน่งว่าง!$A$2:$J$28,8,FALSE),IF(M8&amp;C8="กำหนดเพิ่ม2568บุคลากรทางการศึกษา",VLOOKUP(BC8,ตำแหน่งว่าง!$A$2:$J$28,8,FALSE),IF(M8&amp;C8="กำหนดเพิ่ม2568บริหารสถานศึกษา",VLOOKUP(BC8,ตำแหน่งว่าง!$A$2:$J$28,8,FALSE),IF(M8="กำหนดเพิ่ม2568",VLOOKUP(BC8,ตำแหน่งว่าง!$A$2:$J$28,9,FALSE),IF(M8="กำหนดเพิ่ม2569",VLOOKUP(BC8,ตำแหน่งว่าง!$A$2:$H$28,7,FALSE),IF(M8="เงินอุดหนุน (ว่าง)",VLOOKUP(BC8,ตำแหน่งว่าง!$A$2:$J$28,10,FALSE),IF(M8="จ่ายจากเงินรายได้ (ว่าง)",VLOOKUP(BC8,ตำแหน่งว่าง!$A$2:$J$28,10,FALSE),IF(M8="ยุบเลิก2567",0,IF(M8="ยุบเลิก2568",0,IF(M8="ยุบเลิก2569",0,IF(M8="ว่างยุบเลิก2567",0,IF(M8="ว่างยุบเลิก2568",0,IF(M8="ว่างยุบเลิก2569",0,(BM8-BJ8)*12))))))))))))))))))))))</f>
        <v>0</v>
      </c>
      <c r="BO8" s="103"/>
      <c r="BP8" s="86"/>
      <c r="BQ8" s="86"/>
    </row>
    <row r="9" spans="1:69" s="12" customFormat="1">
      <c r="A9" s="107">
        <v>2</v>
      </c>
      <c r="B9" s="113" t="s">
        <v>1318</v>
      </c>
      <c r="C9" s="183" t="s">
        <v>48</v>
      </c>
      <c r="D9" s="113" t="s">
        <v>1311</v>
      </c>
      <c r="E9" s="114" t="s">
        <v>1306</v>
      </c>
      <c r="F9" s="114" t="s">
        <v>1312</v>
      </c>
      <c r="G9" s="110"/>
      <c r="H9" s="120" t="s">
        <v>8</v>
      </c>
      <c r="I9" s="121">
        <v>39880</v>
      </c>
      <c r="J9" s="122">
        <v>5600</v>
      </c>
      <c r="K9" s="122">
        <v>5600</v>
      </c>
      <c r="L9" s="122" t="s">
        <v>1313</v>
      </c>
      <c r="M9" s="120"/>
      <c r="AZ9" s="86"/>
      <c r="BA9" s="103"/>
      <c r="BB9" s="177" t="str">
        <f t="shared" si="0"/>
        <v>อำนวยการท้องถิ่นกลาง</v>
      </c>
      <c r="BC9" s="177" t="str">
        <f t="shared" si="1"/>
        <v>อำนวยการท้องถิ่นกลาง()</v>
      </c>
      <c r="BD9" s="177">
        <f>IF(BB9="บริหารท้องถิ่นสูง",VLOOKUP(I9,'เงินเดือนบัญชี 5'!$AM$2:$AN$65,2,FALSE),IF(BB9="บริหารท้องถิ่นกลาง",VLOOKUP(I9,'เงินเดือนบัญชี 5'!$AJ$2:$AK$65,2,FALSE),IF(BB9="บริหารท้องถิ่นต้น",VLOOKUP(I9,'เงินเดือนบัญชี 5'!$AG$2:$AH$65,2,FALSE),IF(BB9="อำนวยการท้องถิ่นสูง",VLOOKUP(I9,'เงินเดือนบัญชี 5'!$AD$2:$AE$65,2,FALSE),IF(BB9="อำนวยการท้องถิ่นกลาง",VLOOKUP(I9,'เงินเดือนบัญชี 5'!$AA$2:$AB$65,2,FALSE),IF(BB9="อำนวยการท้องถิ่นต้น",VLOOKUP(I9,'เงินเดือนบัญชี 5'!$X$2:$Y$65,2,FALSE),IF(BB9="วิชาการชช.",VLOOKUP(I9,'เงินเดือนบัญชี 5'!$U$2:$V$65,2,FALSE),IF(BB9="วิชาการชพ.",VLOOKUP(I9,'เงินเดือนบัญชี 5'!$R$2:$S$65,2,FALSE),IF(BB9="วิชาการชก.",VLOOKUP(I9,'เงินเดือนบัญชี 5'!$O$2:$P$65,2,FALSE),IF(BB9="วิชาการปก.",VLOOKUP(I9,'เงินเดือนบัญชี 5'!$L$2:$M$65,2,FALSE),IF(BB9="ทั่วไปอส.",VLOOKUP(I9,'เงินเดือนบัญชี 5'!$I$2:$J$65,2,FALSE),IF(BB9="ทั่วไปชง.",VLOOKUP(I9,'เงินเดือนบัญชี 5'!$F$2:$G$65,2,FALSE),IF(BB9="ทั่วไปปง.",VLOOKUP(I9,'เงินเดือนบัญชี 5'!$C$2:$D$65,2,FALSE),IF(BB9="พนจ.ทั่วไป","",IF(BB9="พนจ.ภารกิจ(ปวช.)","",IF(BB9="พนจ.ภารกิจ(ปวท.)","",IF(BB9="พนจ.ภารกิจ(ปวส.)","",IF(BB9="พนจ.ภารกิจ(ป.ตรี)","",IF(BB9="พนจ.ภารกิจ(ป.โท)","",IF(BB9="พนจ.ภารกิจ(ทักษะ พนง.ขับเครื่องจักรกลขนาดกลาง/ใหญ่)","",IF(BB9="พนจ.ภารกิจ(ทักษะ)","",IF(BB9="ลูกจ้างประจำ(ช่าง)",VLOOKUP(I9,บัญชีลูกจ้างประจำ!$I$2:$J$110,2,FALSE),IF(BB9="ลูกจ้างประจำ(สนับสนุน)",VLOOKUP(I9,บัญชีลูกจ้างประจำ!$F$2:$G$102,2,FALSE),IF(BB9="ลูกจ้างประจำ(บริการพื้นฐาน)",VLOOKUP(I9,บัญชีลูกจ้างประจำ!$C$2:$D$74,2,FALSE)))))))))))))))))))))))))</f>
        <v>15.5</v>
      </c>
      <c r="BE9" s="177">
        <f>IF(M9="ว่างเดิม",VLOOKUP(BC9,ตำแหน่งว่าง!$A$2:$J$28,2,FALSE),IF(M9="ว่างยุบเลิก2567",VLOOKUP(BC9,ตำแหน่งว่าง!$A$2:$J$28,2,FALSE),IF(M9="ว่างยุบเลิก2568",VLOOKUP(BC9,ตำแหน่งว่าง!$A$2:$J$28,2,FALSE),IF(M9="ว่างยุบเลิก2569",VLOOKUP(BC9,ตำแหน่งว่าง!$A$2:$J$28,2,FALSE),IF(M9="เงินอุดหนุน (ว่าง)",VLOOKUP(BC9,ตำแหน่งว่าง!$A$2:$J$28,2,FALSE),IF(M9="จ่ายจากเงินรายได้ (ว่าง)",VLOOKUP(BC9,ตำแหน่งว่าง!$A$2:$J$28,2,FALSE),IF(M9="กำหนดเพิ่ม2567",0,IF(M9="กำหนดเพิ่ม2568",0,IF(M9="กำหนดเพิ่ม2569",0,I9*12)))))))))</f>
        <v>478560</v>
      </c>
      <c r="BF9" s="177" t="str">
        <f t="shared" si="2"/>
        <v>อำนวยการท้องถิ่นกลาง16.5</v>
      </c>
      <c r="BG9" s="177">
        <f>IF(BB9="บริหารท้องถิ่นสูง",VLOOKUP(BF9,'เงินเดือนบัญชี 5'!$AL$2:$AM$65,2,FALSE),IF(BB9="บริหารท้องถิ่นกลาง",VLOOKUP(BF9,'เงินเดือนบัญชี 5'!$AI$2:$AJ$65,2,FALSE),IF(BB9="บริหารท้องถิ่นต้น",VLOOKUP(BF9,'เงินเดือนบัญชี 5'!$AF$2:$AG$65,2,FALSE),IF(BB9="อำนวยการท้องถิ่นสูง",VLOOKUP(BF9,'เงินเดือนบัญชี 5'!$AC$2:$AD$65,2,FALSE),IF(BB9="อำนวยการท้องถิ่นกลาง",VLOOKUP(BF9,'เงินเดือนบัญชี 5'!$Z$2:$AA$65,2,FALSE),IF(BB9="อำนวยการท้องถิ่นต้น",VLOOKUP(BF9,'เงินเดือนบัญชี 5'!$W$2:$X$65,2,FALSE),IF(BB9="วิชาการชช.",VLOOKUP(BF9,'เงินเดือนบัญชี 5'!$T$2:$U$65,2,FALSE),IF(BB9="วิชาการชพ.",VLOOKUP(BF9,'เงินเดือนบัญชี 5'!$Q$2:$R$65,2,FALSE),IF(BB9="วิชาการชก.",VLOOKUP(BF9,'เงินเดือนบัญชี 5'!$N$2:$O$65,2,FALSE),IF(BB9="วิชาการปก.",VLOOKUP(BF9,'เงินเดือนบัญชี 5'!$K$2:$L$65,2,FALSE),IF(BB9="ทั่วไปอส.",VLOOKUP(BF9,'เงินเดือนบัญชี 5'!$H$2:$I$65,2,FALSE),IF(BB9="ทั่วไปชง.",VLOOKUP(BF9,'เงินเดือนบัญชี 5'!$E$2:$F$65,2,FALSE),IF(BB9="ทั่วไปปง.",VLOOKUP(BF9,'เงินเดือนบัญชี 5'!$B$2:$C$65,2,FALSE),IF(BB9="พนจ.ทั่วไป",0,IF(BB9="พนจ.ภารกิจ(ปวช.)",CEILING((I9*4/100)+I9,10),IF(BB9="พนจ.ภารกิจ(ปวท.)",CEILING((I9*4/100)+I9,10),IF(BB9="พนจ.ภารกิจ(ปวส.)",CEILING((I9*4/100)+I9,10),IF(BB9="พนจ.ภารกิจ(ป.ตรี)",CEILING((I9*4/100)+I9,10),IF(BB9="พนจ.ภารกิจ(ป.โท)",CEILING((I9*4/100)+I9,10),IF(BB9="พนจ.ภารกิจ(ทักษะ พนง.ขับเครื่องจักรกลขนาดกลาง/ใหญ่)",CEILING((I9*4/100)+I9,10),IF(BB9="พนจ.ภารกิจ(ทักษะ)",CEILING((I9*4/100)+I9,10),IF(BB9="พนจ.ภารกิจ(ทักษะ)","",IF(C9="ครู",CEILING((I9*6/100)+I9,10),IF(C9="ครูผู้ช่วย",CEILING((I9*6/100)+I9,10),IF(C9="บริหารสถานศึกษา",CEILING((I9*6/100)+I9,10),IF(C9="บุคลากรทางการศึกษา",CEILING((I9*6/100)+I9,10),IF(BB9="ลูกจ้างประจำ(ช่าง)",VLOOKUP(BF9,บัญชีลูกจ้างประจำ!$H$2:$I$110,2,FALSE),IF(BB9="ลูกจ้างประจำ(สนับสนุน)",VLOOKUP(BF9,บัญชีลูกจ้างประจำ!$E$2:$F$102,2,FALSE),IF(BB9="ลูกจ้างประจำ(บริการพื้นฐาน)",VLOOKUP(BF9,บัญชีลูกจ้างประจำ!$B$2:$C$74,2,FALSE))))))))))))))))))))))))))))))</f>
        <v>41250</v>
      </c>
      <c r="BH9" s="177">
        <f>IF(BB9&amp;M9="พนจ.ทั่วไป",0,IF(BB9&amp;M9="พนจ.ทั่วไปกำหนดเพิ่ม2567",108000,IF(M9="ว่างเดิม",VLOOKUP(BC9,ตำแหน่งว่าง!$A$2:$J$28,8,FALSE),IF(M9="กำหนดเพิ่ม2567",VLOOKUP(BC9,ตำแหน่งว่าง!$A$2:$H$28,7,FALSE),IF(M9="กำหนดเพิ่ม2568",0,IF(M9="กำหนดเพิ่ม2569",0,IF(M9="ยุบเลิก2567",0,IF(M9="ว่างยุบเลิก2567",0,IF(M9="ว่างยุบเลิก2568",VLOOKUP(BC9,ตำแหน่งว่าง!$A$2:$J$28,8,FALSE),IF(M9="ว่างยุบเลิก2569",VLOOKUP(BC9,ตำแหน่งว่าง!$A$2:$J$28,8,FALSE),IF(M9="เงินอุดหนุน (ว่าง)",VLOOKUP(BC9,ตำแหน่งว่าง!$A$2:$J$28,8,FALSE),IF(M9&amp;C9="จ่ายจากเงินรายได้พนจ.ทั่วไป",0,IF(M9="จ่ายจากเงินรายได้ (ว่าง)",VLOOKUP(BC9,ตำแหน่งว่าง!$A$2:$J$28,8,FALSE),(BG9-I9)*12)))))))))))))</f>
        <v>16440</v>
      </c>
      <c r="BI9" s="177" t="str">
        <f t="shared" si="3"/>
        <v>อำนวยการท้องถิ่นกลาง17.5</v>
      </c>
      <c r="BJ9" s="177">
        <f>IF(BB9="บริหารท้องถิ่นสูง",VLOOKUP(BI9,'เงินเดือนบัญชี 5'!$AL$2:$AM$65,2,FALSE),IF(BB9="บริหารท้องถิ่นกลาง",VLOOKUP(BI9,'เงินเดือนบัญชี 5'!$AI$2:$AJ$65,2,FALSE),IF(BB9="บริหารท้องถิ่นต้น",VLOOKUP(BI9,'เงินเดือนบัญชี 5'!$AF$2:$AG$65,2,FALSE),IF(BB9="อำนวยการท้องถิ่นสูง",VLOOKUP(BI9,'เงินเดือนบัญชี 5'!$AC$2:$AD$65,2,FALSE),IF(BB9="อำนวยการท้องถิ่นกลาง",VLOOKUP(BI9,'เงินเดือนบัญชี 5'!$Z$2:$AA$65,2,FALSE),IF(BB9="อำนวยการท้องถิ่นต้น",VLOOKUP(BI9,'เงินเดือนบัญชี 5'!$W$2:$X$65,2,FALSE),IF(BB9="วิชาการชช.",VLOOKUP(BI9,'เงินเดือนบัญชี 5'!$T$2:$U$65,2,FALSE),IF(BB9="วิชาการชพ.",VLOOKUP(BI9,'เงินเดือนบัญชี 5'!$Q$2:$R$65,2,FALSE),IF(BB9="วิชาการชก.",VLOOKUP(BI9,'เงินเดือนบัญชี 5'!$N$2:$O$65,2,FALSE),IF(BB9="วิชาการปก.",VLOOKUP(BI9,'เงินเดือนบัญชี 5'!$K$2:$L$65,2,FALSE),IF(BB9="ทั่วไปอส.",VLOOKUP(BI9,'เงินเดือนบัญชี 5'!$H$2:$I$65,2,FALSE),IF(BB9="ทั่วไปชง.",VLOOKUP(BI9,'เงินเดือนบัญชี 5'!$E$2:$F$65,2,FALSE),IF(BB9="ทั่วไปปง.",VLOOKUP(BI9,'เงินเดือนบัญชี 5'!$B$2:$C$65,2,FALSE),IF(BB9="พนจ.ทั่วไป",0,IF(BB9="พนจ.ภารกิจ(ปวช.)",CEILING((BG9*4/100)+BG9,10),IF(BB9="พนจ.ภารกิจ(ปวท.)",CEILING((BG9*4/100)+BG9,10),IF(BB9="พนจ.ภารกิจ(ปวส.)",CEILING((BG9*4/100)+BG9,10),IF(BB9="พนจ.ภารกิจ(ป.ตรี)",CEILING((BG9*4/100)+BG9,10),IF(BB9="พนจ.ภารกิจ(ป.โท)",CEILING((BG9*4/100)+BG9,10),IF(BB9="พนจ.ภารกิจ(ทักษะ พนง.ขับเครื่องจักรกลขนาดกลาง/ใหญ่)",CEILING((BG9*4/100)+BG9,10),IF(BB9="พนจ.ภารกิจ(ทักษะ)",CEILING((BG9*4/100)+BG9,10),IF(BB9="พนจ.ภารกิจ(ทักษะ)","",IF(C9="ครู",CEILING((BG9*6/100)+BG9,10),IF(C9="ครูผู้ช่วย",CEILING((BG9*6/100)+BG9,10),IF(C9="บริหารสถานศึกษา",CEILING((BG9*6/100)+BG9,10),IF(C9="บุคลากรทางการศึกษา",CEILING((BG9*6/100)+BG9,10),IF(BB9="ลูกจ้างประจำ(ช่าง)",VLOOKUP(BI9,บัญชีลูกจ้างประจำ!$H$2:$I$110,2,FALSE),IF(BB9="ลูกจ้างประจำ(สนับสนุน)",VLOOKUP(BI9,บัญชีลูกจ้างประจำ!$E$2:$F$102,2,FALSE),IF(BB9="ลูกจ้างประจำ(บริการพื้นฐาน)",VLOOKUP(BI9,บัญชีลูกจ้างประจำ!$B$2:$C$74,2,FALSE))))))))))))))))))))))))))))))</f>
        <v>42620</v>
      </c>
      <c r="BK9" s="177">
        <f>IF(BB9&amp;M9="พนจ.ทั่วไป",0,IF(BB9&amp;M9="พนจ.ทั่วไปกำหนดเพิ่ม2568",108000,IF(M9="ว่างเดิม",VLOOKUP(BC9,ตำแหน่งว่าง!$A$2:$J$28,9,FALSE),IF(M9&amp;C9="กำหนดเพิ่ม2567ครู",VLOOKUP(BC9,ตำแหน่งว่าง!$A$2:$J$28,8,FALSE),IF(M9&amp;C9="กำหนดเพิ่ม2567ครูผู้ช่วย",VLOOKUP(BC9,ตำแหน่งว่าง!$A$2:$J$28,8,FALSE),IF(M9&amp;C9="กำหนดเพิ่ม2567บุคลากรทางการศึกษา",VLOOKUP(BC9,ตำแหน่งว่าง!$A$2:$J$28,8,FALSE),IF(M9&amp;C9="กำหนดเพิ่ม2567บริหารสถานศึกษา",VLOOKUP(BC9,ตำแหน่งว่าง!$A$2:$J$28,8,FALSE),IF(M9="กำหนดเพิ่ม2567",VLOOKUP(BC9,ตำแหน่งว่าง!$A$2:$J$28,9,FALSE),IF(M9="กำหนดเพิ่ม2568",VLOOKUP(BC9,ตำแหน่งว่าง!$A$2:$H$28,7,FALSE),IF(M9="กำหนดเพิ่ม2569",0,IF(M9="ยุบเลิก2567",0,IF(M9="ยุบเลิก2568",0,IF(M9="ว่างยุบเลิก2567",0,IF(M9="ว่างยุบเลิก2568",0,IF(M9="ว่างยุบเลิก2569",VLOOKUP(BC9,ตำแหน่งว่าง!$A$2:$J$28,9,FALSE),IF(M9="เงินอุดหนุน (ว่าง)",VLOOKUP(BC9,ตำแหน่งว่าง!$A$2:$J$28,9,FALSE),IF(M9="จ่ายจากเงินรายได้ (ว่าง)",VLOOKUP(BC9,ตำแหน่งว่าง!$A$2:$J$28,9,FALSE),(BJ9-BG9)*12)))))))))))))))))</f>
        <v>16440</v>
      </c>
      <c r="BL9" s="177" t="str">
        <f t="shared" si="4"/>
        <v>อำนวยการท้องถิ่นกลาง18.5</v>
      </c>
      <c r="BM9" s="177">
        <f>IF(BB9="บริหารท้องถิ่นสูง",VLOOKUP(BL9,'เงินเดือนบัญชี 5'!$AL$2:$AM$65,2,FALSE),IF(BB9="บริหารท้องถิ่นกลาง",VLOOKUP(BL9,'เงินเดือนบัญชี 5'!$AI$2:$AJ$65,2,FALSE),IF(BB9="บริหารท้องถิ่นต้น",VLOOKUP(BL9,'เงินเดือนบัญชี 5'!$AF$2:$AG$65,2,FALSE),IF(BB9="อำนวยการท้องถิ่นสูง",VLOOKUP(BL9,'เงินเดือนบัญชี 5'!$AC$2:$AD$65,2,FALSE),IF(BB9="อำนวยการท้องถิ่นกลาง",VLOOKUP(BL9,'เงินเดือนบัญชี 5'!$Z$2:$AA$65,2,FALSE),IF(BB9="อำนวยการท้องถิ่นต้น",VLOOKUP(BL9,'เงินเดือนบัญชี 5'!$W$2:$X$65,2,FALSE),IF(BB9="วิชาการชช.",VLOOKUP(BL9,'เงินเดือนบัญชี 5'!$T$2:$U$65,2,FALSE),IF(BB9="วิชาการชพ.",VLOOKUP(BL9,'เงินเดือนบัญชี 5'!$Q$2:$R$65,2,FALSE),IF(BB9="วิชาการชก.",VLOOKUP(BL9,'เงินเดือนบัญชี 5'!$N$2:$O$65,2,FALSE),IF(BB9="วิชาการปก.",VLOOKUP(BL9,'เงินเดือนบัญชี 5'!$K$2:$L$65,2,FALSE),IF(BB9="ทั่วไปอส.",VLOOKUP(BL9,'เงินเดือนบัญชี 5'!$H$2:$I$65,2,FALSE),IF(BB9="ทั่วไปชง.",VLOOKUP(BL9,'เงินเดือนบัญชี 5'!$E$2:$F$65,2,FALSE),IF(BB9="ทั่วไปปง.",VLOOKUP(BL9,'เงินเดือนบัญชี 5'!$B$2:$C$65,2,FALSE),IF(BB9="พนจ.ทั่วไป",0,IF(BB9="พนจ.ภารกิจ(ปวช.)",CEILING((BJ9*4/100)+BJ9,10),IF(BB9="พนจ.ภารกิจ(ปวท.)",CEILING((BJ9*4/100)+BJ9,10),IF(BB9="พนจ.ภารกิจ(ปวส.)",CEILING((BJ9*4/100)+BJ9,10),IF(BB9="พนจ.ภารกิจ(ป.ตรี)",CEILING((BJ9*4/100)+BJ9,10),IF(BB9="พนจ.ภารกิจ(ป.โท)",CEILING((BJ9*4/100)+BJ9,10),IF(BB9="พนจ.ภารกิจ(ทักษะ พนง.ขับเครื่องจักรกลขนาดกลาง/ใหญ่)",CEILING((BJ9*4/100)+BJ9,10),IF(BB9="พนจ.ภารกิจ(ทักษะ)",CEILING((BJ9*4/100)+BJ9,10),IF(BB9="พนจ.ภารกิจ(ทักษะ)","",IF(C9="ครู",CEILING((BJ9*6/100)+BJ9,10),IF(C9="ครูผู้ช่วย",CEILING((BJ9*6/100)+BJ9,10),IF(C9="บริหารสถานศึกษา",CEILING((BJ9*6/100)+BJ9,10),IF(C9="บุคลากรทางการศึกษา",CEILING((BJ9*6/100)+BJ9,10),IF(BB9="ลูกจ้างประจำ(ช่าง)",VLOOKUP(BL9,บัญชีลูกจ้างประจำ!$H$2:$I$110,2,FALSE),IF(BB9="ลูกจ้างประจำ(สนับสนุน)",VLOOKUP(BL9,บัญชีลูกจ้างประจำ!$E$2:$F$103,2,FALSE),IF(BB9="ลูกจ้างประจำ(บริการพื้นฐาน)",VLOOKUP(BL9,บัญชีลูกจ้างประจำ!$B$2:$C$74,2,FALSE))))))))))))))))))))))))))))))</f>
        <v>44130</v>
      </c>
      <c r="BN9" s="177">
        <f>IF(BB9&amp;M9="พนจ.ทั่วไป",0,IF(BB9&amp;M9="พนจ.ทั่วไปกำหนดเพิ่ม2569",108000,IF(M9="ว่างเดิม",VLOOKUP(BC9,ตำแหน่งว่าง!$A$2:$J$28,10,FALSE),IF(M9&amp;C9="กำหนดเพิ่ม2567ครู",VLOOKUP(BC9,ตำแหน่งว่าง!$A$2:$J$28,9,FALSE),IF(M9&amp;C9="กำหนดเพิ่ม2567ครูผู้ช่วย",VLOOKUP(BC9,ตำแหน่งว่าง!$A$2:$J$28,9,FALSE),IF(M9&amp;C9="กำหนดเพิ่ม2567บุคลากรทางการศึกษา",VLOOKUP(BC9,ตำแหน่งว่าง!$A$2:$J$28,9,FALSE),IF(M9&amp;C9="กำหนดเพิ่ม2567บริหารสถานศึกษา",VLOOKUP(BC9,ตำแหน่งว่าง!$A$2:$J$28,9,FALSE),IF(M9="กำหนดเพิ่ม2567",VLOOKUP(BC9,ตำแหน่งว่าง!$A$2:$J$28,10,FALSE),IF(M9&amp;C9="กำหนดเพิ่ม2568ครู",VLOOKUP(BC9,ตำแหน่งว่าง!$A$2:$J$28,8,FALSE),IF(M9&amp;C9="กำหนดเพิ่ม2568ครูผู้ช่วย",VLOOKUP(BC9,ตำแหน่งว่าง!$A$2:$J$28,8,FALSE),IF(M9&amp;C9="กำหนดเพิ่ม2568บุคลากรทางการศึกษา",VLOOKUP(BC9,ตำแหน่งว่าง!$A$2:$J$28,8,FALSE),IF(M9&amp;C9="กำหนดเพิ่ม2568บริหารสถานศึกษา",VLOOKUP(BC9,ตำแหน่งว่าง!$A$2:$J$28,8,FALSE),IF(M9="กำหนดเพิ่ม2568",VLOOKUP(BC9,ตำแหน่งว่าง!$A$2:$J$28,9,FALSE),IF(M9="กำหนดเพิ่ม2569",VLOOKUP(BC9,ตำแหน่งว่าง!$A$2:$H$28,7,FALSE),IF(M9="เงินอุดหนุน (ว่าง)",VLOOKUP(BC9,ตำแหน่งว่าง!$A$2:$J$28,10,FALSE),IF(M9="จ่ายจากเงินรายได้ (ว่าง)",VLOOKUP(BC9,ตำแหน่งว่าง!$A$2:$J$28,10,FALSE),IF(M9="ยุบเลิก2567",0,IF(M9="ยุบเลิก2568",0,IF(M9="ยุบเลิก2569",0,IF(M9="ว่างยุบเลิก2567",0,IF(M9="ว่างยุบเลิก2568",0,IF(M9="ว่างยุบเลิก2569",0,(BM9-BJ9)*12))))))))))))))))))))))</f>
        <v>18120</v>
      </c>
      <c r="BO9" s="103"/>
      <c r="BP9" s="86"/>
      <c r="BQ9" s="86"/>
    </row>
    <row r="10" spans="1:69" s="12" customFormat="1">
      <c r="A10" s="107">
        <v>3</v>
      </c>
      <c r="B10" s="113"/>
      <c r="C10" s="183" t="s">
        <v>47</v>
      </c>
      <c r="D10" s="115" t="s">
        <v>1314</v>
      </c>
      <c r="E10" s="114" t="s">
        <v>1412</v>
      </c>
      <c r="F10" s="114"/>
      <c r="G10" s="110"/>
      <c r="H10" s="120"/>
      <c r="I10" s="121"/>
      <c r="J10" s="122"/>
      <c r="K10" s="122"/>
      <c r="L10" s="122"/>
      <c r="M10" s="120"/>
      <c r="AZ10" s="86"/>
      <c r="BA10" s="103"/>
      <c r="BB10" s="177" t="str">
        <f t="shared" si="0"/>
        <v>วิชาการ</v>
      </c>
      <c r="BC10" s="177" t="str">
        <f t="shared" si="1"/>
        <v>วิชาการ()</v>
      </c>
      <c r="BD10" s="177" t="b">
        <f>IF(BB10="บริหารท้องถิ่นสูง",VLOOKUP(I10,'เงินเดือนบัญชี 5'!$AM$2:$AN$65,2,FALSE),IF(BB10="บริหารท้องถิ่นกลาง",VLOOKUP(I10,'เงินเดือนบัญชี 5'!$AJ$2:$AK$65,2,FALSE),IF(BB10="บริหารท้องถิ่นต้น",VLOOKUP(I10,'เงินเดือนบัญชี 5'!$AG$2:$AH$65,2,FALSE),IF(BB10="อำนวยการท้องถิ่นสูง",VLOOKUP(I10,'เงินเดือนบัญชี 5'!$AD$2:$AE$65,2,FALSE),IF(BB10="อำนวยการท้องถิ่นกลาง",VLOOKUP(I10,'เงินเดือนบัญชี 5'!$AA$2:$AB$65,2,FALSE),IF(BB10="อำนวยการท้องถิ่นต้น",VLOOKUP(I10,'เงินเดือนบัญชี 5'!$X$2:$Y$65,2,FALSE),IF(BB10="วิชาการชช.",VLOOKUP(I10,'เงินเดือนบัญชี 5'!$U$2:$V$65,2,FALSE),IF(BB10="วิชาการชพ.",VLOOKUP(I10,'เงินเดือนบัญชี 5'!$R$2:$S$65,2,FALSE),IF(BB10="วิชาการชก.",VLOOKUP(I10,'เงินเดือนบัญชี 5'!$O$2:$P$65,2,FALSE),IF(BB10="วิชาการปก.",VLOOKUP(I10,'เงินเดือนบัญชี 5'!$L$2:$M$65,2,FALSE),IF(BB10="ทั่วไปอส.",VLOOKUP(I10,'เงินเดือนบัญชี 5'!$I$2:$J$65,2,FALSE),IF(BB10="ทั่วไปชง.",VLOOKUP(I10,'เงินเดือนบัญชี 5'!$F$2:$G$65,2,FALSE),IF(BB10="ทั่วไปปง.",VLOOKUP(I10,'เงินเดือนบัญชี 5'!$C$2:$D$65,2,FALSE),IF(BB10="พนจ.ทั่วไป","",IF(BB10="พนจ.ภารกิจ(ปวช.)","",IF(BB10="พนจ.ภารกิจ(ปวท.)","",IF(BB10="พนจ.ภารกิจ(ปวส.)","",IF(BB10="พนจ.ภารกิจ(ป.ตรี)","",IF(BB10="พนจ.ภารกิจ(ป.โท)","",IF(BB10="พนจ.ภารกิจ(ทักษะ พนง.ขับเครื่องจักรกลขนาดกลาง/ใหญ่)","",IF(BB10="พนจ.ภารกิจ(ทักษะ)","",IF(BB10="ลูกจ้างประจำ(ช่าง)",VLOOKUP(I10,บัญชีลูกจ้างประจำ!$I$2:$J$110,2,FALSE),IF(BB10="ลูกจ้างประจำ(สนับสนุน)",VLOOKUP(I10,บัญชีลูกจ้างประจำ!$F$2:$G$102,2,FALSE),IF(BB10="ลูกจ้างประจำ(บริการพื้นฐาน)",VLOOKUP(I10,บัญชีลูกจ้างประจำ!$C$2:$D$74,2,FALSE)))))))))))))))))))))))))</f>
        <v>0</v>
      </c>
      <c r="BE10" s="177">
        <f>IF(M10="ว่างเดิม",VLOOKUP(BC10,ตำแหน่งว่าง!$A$2:$J$28,2,FALSE),IF(M10="ว่างยุบเลิก2567",VLOOKUP(BC10,ตำแหน่งว่าง!$A$2:$J$28,2,FALSE),IF(M10="ว่างยุบเลิก2568",VLOOKUP(BC10,ตำแหน่งว่าง!$A$2:$J$28,2,FALSE),IF(M10="ว่างยุบเลิก2569",VLOOKUP(BC10,ตำแหน่งว่าง!$A$2:$J$28,2,FALSE),IF(M10="เงินอุดหนุน (ว่าง)",VLOOKUP(BC10,ตำแหน่งว่าง!$A$2:$J$28,2,FALSE),IF(M10="จ่ายจากเงินรายได้ (ว่าง)",VLOOKUP(BC10,ตำแหน่งว่าง!$A$2:$J$28,2,FALSE),IF(M10="กำหนดเพิ่ม2567",0,IF(M10="กำหนดเพิ่ม2568",0,IF(M10="กำหนดเพิ่ม2569",0,I10*12)))))))))</f>
        <v>0</v>
      </c>
      <c r="BF10" s="177" t="str">
        <f t="shared" si="2"/>
        <v>วิชาการ1</v>
      </c>
      <c r="BG10" s="177" t="b">
        <f>IF(BB10="บริหารท้องถิ่นสูง",VLOOKUP(BF10,'เงินเดือนบัญชี 5'!$AL$2:$AM$65,2,FALSE),IF(BB10="บริหารท้องถิ่นกลาง",VLOOKUP(BF10,'เงินเดือนบัญชี 5'!$AI$2:$AJ$65,2,FALSE),IF(BB10="บริหารท้องถิ่นต้น",VLOOKUP(BF10,'เงินเดือนบัญชี 5'!$AF$2:$AG$65,2,FALSE),IF(BB10="อำนวยการท้องถิ่นสูง",VLOOKUP(BF10,'เงินเดือนบัญชี 5'!$AC$2:$AD$65,2,FALSE),IF(BB10="อำนวยการท้องถิ่นกลาง",VLOOKUP(BF10,'เงินเดือนบัญชี 5'!$Z$2:$AA$65,2,FALSE),IF(BB10="อำนวยการท้องถิ่นต้น",VLOOKUP(BF10,'เงินเดือนบัญชี 5'!$W$2:$X$65,2,FALSE),IF(BB10="วิชาการชช.",VLOOKUP(BF10,'เงินเดือนบัญชี 5'!$T$2:$U$65,2,FALSE),IF(BB10="วิชาการชพ.",VLOOKUP(BF10,'เงินเดือนบัญชี 5'!$Q$2:$R$65,2,FALSE),IF(BB10="วิชาการชก.",VLOOKUP(BF10,'เงินเดือนบัญชี 5'!$N$2:$O$65,2,FALSE),IF(BB10="วิชาการปก.",VLOOKUP(BF10,'เงินเดือนบัญชี 5'!$K$2:$L$65,2,FALSE),IF(BB10="ทั่วไปอส.",VLOOKUP(BF10,'เงินเดือนบัญชี 5'!$H$2:$I$65,2,FALSE),IF(BB10="ทั่วไปชง.",VLOOKUP(BF10,'เงินเดือนบัญชี 5'!$E$2:$F$65,2,FALSE),IF(BB10="ทั่วไปปง.",VLOOKUP(BF10,'เงินเดือนบัญชี 5'!$B$2:$C$65,2,FALSE),IF(BB10="พนจ.ทั่วไป",0,IF(BB10="พนจ.ภารกิจ(ปวช.)",CEILING((I10*4/100)+I10,10),IF(BB10="พนจ.ภารกิจ(ปวท.)",CEILING((I10*4/100)+I10,10),IF(BB10="พนจ.ภารกิจ(ปวส.)",CEILING((I10*4/100)+I10,10),IF(BB10="พนจ.ภารกิจ(ป.ตรี)",CEILING((I10*4/100)+I10,10),IF(BB10="พนจ.ภารกิจ(ป.โท)",CEILING((I10*4/100)+I10,10),IF(BB10="พนจ.ภารกิจ(ทักษะ พนง.ขับเครื่องจักรกลขนาดกลาง/ใหญ่)",CEILING((I10*4/100)+I10,10),IF(BB10="พนจ.ภารกิจ(ทักษะ)",CEILING((I10*4/100)+I10,10),IF(BB10="พนจ.ภารกิจ(ทักษะ)","",IF(C10="ครู",CEILING((I10*6/100)+I10,10),IF(C10="ครูผู้ช่วย",CEILING((I10*6/100)+I10,10),IF(C10="บริหารสถานศึกษา",CEILING((I10*6/100)+I10,10),IF(C10="บุคลากรทางการศึกษา",CEILING((I10*6/100)+I10,10),IF(BB10="ลูกจ้างประจำ(ช่าง)",VLOOKUP(BF10,บัญชีลูกจ้างประจำ!$H$2:$I$110,2,FALSE),IF(BB10="ลูกจ้างประจำ(สนับสนุน)",VLOOKUP(BF10,บัญชีลูกจ้างประจำ!$E$2:$F$102,2,FALSE),IF(BB10="ลูกจ้างประจำ(บริการพื้นฐาน)",VLOOKUP(BF10,บัญชีลูกจ้างประจำ!$B$2:$C$74,2,FALSE))))))))))))))))))))))))))))))</f>
        <v>0</v>
      </c>
      <c r="BH10" s="177">
        <f>IF(BB10&amp;M10="พนจ.ทั่วไป",0,IF(BB10&amp;M10="พนจ.ทั่วไปกำหนดเพิ่ม2567",108000,IF(M10="ว่างเดิม",VLOOKUP(BC10,ตำแหน่งว่าง!$A$2:$J$28,8,FALSE),IF(M10="กำหนดเพิ่ม2567",VLOOKUP(BC10,ตำแหน่งว่าง!$A$2:$H$28,7,FALSE),IF(M10="กำหนดเพิ่ม2568",0,IF(M10="กำหนดเพิ่ม2569",0,IF(M10="ยุบเลิก2567",0,IF(M10="ว่างยุบเลิก2567",0,IF(M10="ว่างยุบเลิก2568",VLOOKUP(BC10,ตำแหน่งว่าง!$A$2:$J$28,8,FALSE),IF(M10="ว่างยุบเลิก2569",VLOOKUP(BC10,ตำแหน่งว่าง!$A$2:$J$28,8,FALSE),IF(M10="เงินอุดหนุน (ว่าง)",VLOOKUP(BC10,ตำแหน่งว่าง!$A$2:$J$28,8,FALSE),IF(M10&amp;C10="จ่ายจากเงินรายได้พนจ.ทั่วไป",0,IF(M10="จ่ายจากเงินรายได้ (ว่าง)",VLOOKUP(BC10,ตำแหน่งว่าง!$A$2:$J$28,8,FALSE),(BG10-I10)*12)))))))))))))</f>
        <v>0</v>
      </c>
      <c r="BI10" s="177" t="str">
        <f t="shared" si="3"/>
        <v>วิชาการ2</v>
      </c>
      <c r="BJ10" s="177" t="b">
        <f>IF(BB10="บริหารท้องถิ่นสูง",VLOOKUP(BI10,'เงินเดือนบัญชี 5'!$AL$2:$AM$65,2,FALSE),IF(BB10="บริหารท้องถิ่นกลาง",VLOOKUP(BI10,'เงินเดือนบัญชี 5'!$AI$2:$AJ$65,2,FALSE),IF(BB10="บริหารท้องถิ่นต้น",VLOOKUP(BI10,'เงินเดือนบัญชี 5'!$AF$2:$AG$65,2,FALSE),IF(BB10="อำนวยการท้องถิ่นสูง",VLOOKUP(BI10,'เงินเดือนบัญชี 5'!$AC$2:$AD$65,2,FALSE),IF(BB10="อำนวยการท้องถิ่นกลาง",VLOOKUP(BI10,'เงินเดือนบัญชี 5'!$Z$2:$AA$65,2,FALSE),IF(BB10="อำนวยการท้องถิ่นต้น",VLOOKUP(BI10,'เงินเดือนบัญชี 5'!$W$2:$X$65,2,FALSE),IF(BB10="วิชาการชช.",VLOOKUP(BI10,'เงินเดือนบัญชี 5'!$T$2:$U$65,2,FALSE),IF(BB10="วิชาการชพ.",VLOOKUP(BI10,'เงินเดือนบัญชี 5'!$Q$2:$R$65,2,FALSE),IF(BB10="วิชาการชก.",VLOOKUP(BI10,'เงินเดือนบัญชี 5'!$N$2:$O$65,2,FALSE),IF(BB10="วิชาการปก.",VLOOKUP(BI10,'เงินเดือนบัญชี 5'!$K$2:$L$65,2,FALSE),IF(BB10="ทั่วไปอส.",VLOOKUP(BI10,'เงินเดือนบัญชี 5'!$H$2:$I$65,2,FALSE),IF(BB10="ทั่วไปชง.",VLOOKUP(BI10,'เงินเดือนบัญชี 5'!$E$2:$F$65,2,FALSE),IF(BB10="ทั่วไปปง.",VLOOKUP(BI10,'เงินเดือนบัญชี 5'!$B$2:$C$65,2,FALSE),IF(BB10="พนจ.ทั่วไป",0,IF(BB10="พนจ.ภารกิจ(ปวช.)",CEILING((BG10*4/100)+BG10,10),IF(BB10="พนจ.ภารกิจ(ปวท.)",CEILING((BG10*4/100)+BG10,10),IF(BB10="พนจ.ภารกิจ(ปวส.)",CEILING((BG10*4/100)+BG10,10),IF(BB10="พนจ.ภารกิจ(ป.ตรี)",CEILING((BG10*4/100)+BG10,10),IF(BB10="พนจ.ภารกิจ(ป.โท)",CEILING((BG10*4/100)+BG10,10),IF(BB10="พนจ.ภารกิจ(ทักษะ พนง.ขับเครื่องจักรกลขนาดกลาง/ใหญ่)",CEILING((BG10*4/100)+BG10,10),IF(BB10="พนจ.ภารกิจ(ทักษะ)",CEILING((BG10*4/100)+BG10,10),IF(BB10="พนจ.ภารกิจ(ทักษะ)","",IF(C10="ครู",CEILING((BG10*6/100)+BG10,10),IF(C10="ครูผู้ช่วย",CEILING((BG10*6/100)+BG10,10),IF(C10="บริหารสถานศึกษา",CEILING((BG10*6/100)+BG10,10),IF(C10="บุคลากรทางการศึกษา",CEILING((BG10*6/100)+BG10,10),IF(BB10="ลูกจ้างประจำ(ช่าง)",VLOOKUP(BI10,บัญชีลูกจ้างประจำ!$H$2:$I$110,2,FALSE),IF(BB10="ลูกจ้างประจำ(สนับสนุน)",VLOOKUP(BI10,บัญชีลูกจ้างประจำ!$E$2:$F$102,2,FALSE),IF(BB10="ลูกจ้างประจำ(บริการพื้นฐาน)",VLOOKUP(BI10,บัญชีลูกจ้างประจำ!$B$2:$C$74,2,FALSE))))))))))))))))))))))))))))))</f>
        <v>0</v>
      </c>
      <c r="BK10" s="177">
        <f>IF(BB10&amp;M10="พนจ.ทั่วไป",0,IF(BB10&amp;M10="พนจ.ทั่วไปกำหนดเพิ่ม2568",108000,IF(M10="ว่างเดิม",VLOOKUP(BC10,ตำแหน่งว่าง!$A$2:$J$28,9,FALSE),IF(M10&amp;C10="กำหนดเพิ่ม2567ครู",VLOOKUP(BC10,ตำแหน่งว่าง!$A$2:$J$28,8,FALSE),IF(M10&amp;C10="กำหนดเพิ่ม2567ครูผู้ช่วย",VLOOKUP(BC10,ตำแหน่งว่าง!$A$2:$J$28,8,FALSE),IF(M10&amp;C10="กำหนดเพิ่ม2567บุคลากรทางการศึกษา",VLOOKUP(BC10,ตำแหน่งว่าง!$A$2:$J$28,8,FALSE),IF(M10&amp;C10="กำหนดเพิ่ม2567บริหารสถานศึกษา",VLOOKUP(BC10,ตำแหน่งว่าง!$A$2:$J$28,8,FALSE),IF(M10="กำหนดเพิ่ม2567",VLOOKUP(BC10,ตำแหน่งว่าง!$A$2:$J$28,9,FALSE),IF(M10="กำหนดเพิ่ม2568",VLOOKUP(BC10,ตำแหน่งว่าง!$A$2:$H$28,7,FALSE),IF(M10="กำหนดเพิ่ม2569",0,IF(M10="ยุบเลิก2567",0,IF(M10="ยุบเลิก2568",0,IF(M10="ว่างยุบเลิก2567",0,IF(M10="ว่างยุบเลิก2568",0,IF(M10="ว่างยุบเลิก2569",VLOOKUP(BC10,ตำแหน่งว่าง!$A$2:$J$28,9,FALSE),IF(M10="เงินอุดหนุน (ว่าง)",VLOOKUP(BC10,ตำแหน่งว่าง!$A$2:$J$28,9,FALSE),IF(M10="จ่ายจากเงินรายได้ (ว่าง)",VLOOKUP(BC10,ตำแหน่งว่าง!$A$2:$J$28,9,FALSE),(BJ10-BG10)*12)))))))))))))))))</f>
        <v>0</v>
      </c>
      <c r="BL10" s="177" t="str">
        <f t="shared" si="4"/>
        <v>วิชาการ3</v>
      </c>
      <c r="BM10" s="177" t="b">
        <f>IF(BB10="บริหารท้องถิ่นสูง",VLOOKUP(BL10,'เงินเดือนบัญชี 5'!$AL$2:$AM$65,2,FALSE),IF(BB10="บริหารท้องถิ่นกลาง",VLOOKUP(BL10,'เงินเดือนบัญชี 5'!$AI$2:$AJ$65,2,FALSE),IF(BB10="บริหารท้องถิ่นต้น",VLOOKUP(BL10,'เงินเดือนบัญชี 5'!$AF$2:$AG$65,2,FALSE),IF(BB10="อำนวยการท้องถิ่นสูง",VLOOKUP(BL10,'เงินเดือนบัญชี 5'!$AC$2:$AD$65,2,FALSE),IF(BB10="อำนวยการท้องถิ่นกลาง",VLOOKUP(BL10,'เงินเดือนบัญชี 5'!$Z$2:$AA$65,2,FALSE),IF(BB10="อำนวยการท้องถิ่นต้น",VLOOKUP(BL10,'เงินเดือนบัญชี 5'!$W$2:$X$65,2,FALSE),IF(BB10="วิชาการชช.",VLOOKUP(BL10,'เงินเดือนบัญชี 5'!$T$2:$U$65,2,FALSE),IF(BB10="วิชาการชพ.",VLOOKUP(BL10,'เงินเดือนบัญชี 5'!$Q$2:$R$65,2,FALSE),IF(BB10="วิชาการชก.",VLOOKUP(BL10,'เงินเดือนบัญชี 5'!$N$2:$O$65,2,FALSE),IF(BB10="วิชาการปก.",VLOOKUP(BL10,'เงินเดือนบัญชี 5'!$K$2:$L$65,2,FALSE),IF(BB10="ทั่วไปอส.",VLOOKUP(BL10,'เงินเดือนบัญชี 5'!$H$2:$I$65,2,FALSE),IF(BB10="ทั่วไปชง.",VLOOKUP(BL10,'เงินเดือนบัญชี 5'!$E$2:$F$65,2,FALSE),IF(BB10="ทั่วไปปง.",VLOOKUP(BL10,'เงินเดือนบัญชี 5'!$B$2:$C$65,2,FALSE),IF(BB10="พนจ.ทั่วไป",0,IF(BB10="พนจ.ภารกิจ(ปวช.)",CEILING((BJ10*4/100)+BJ10,10),IF(BB10="พนจ.ภารกิจ(ปวท.)",CEILING((BJ10*4/100)+BJ10,10),IF(BB10="พนจ.ภารกิจ(ปวส.)",CEILING((BJ10*4/100)+BJ10,10),IF(BB10="พนจ.ภารกิจ(ป.ตรี)",CEILING((BJ10*4/100)+BJ10,10),IF(BB10="พนจ.ภารกิจ(ป.โท)",CEILING((BJ10*4/100)+BJ10,10),IF(BB10="พนจ.ภารกิจ(ทักษะ พนง.ขับเครื่องจักรกลขนาดกลาง/ใหญ่)",CEILING((BJ10*4/100)+BJ10,10),IF(BB10="พนจ.ภารกิจ(ทักษะ)",CEILING((BJ10*4/100)+BJ10,10),IF(BB10="พนจ.ภารกิจ(ทักษะ)","",IF(C10="ครู",CEILING((BJ10*6/100)+BJ10,10),IF(C10="ครูผู้ช่วย",CEILING((BJ10*6/100)+BJ10,10),IF(C10="บริหารสถานศึกษา",CEILING((BJ10*6/100)+BJ10,10),IF(C10="บุคลากรทางการศึกษา",CEILING((BJ10*6/100)+BJ10,10),IF(BB10="ลูกจ้างประจำ(ช่าง)",VLOOKUP(BL10,บัญชีลูกจ้างประจำ!$H$2:$I$110,2,FALSE),IF(BB10="ลูกจ้างประจำ(สนับสนุน)",VLOOKUP(BL10,บัญชีลูกจ้างประจำ!$E$2:$F$103,2,FALSE),IF(BB10="ลูกจ้างประจำ(บริการพื้นฐาน)",VLOOKUP(BL10,บัญชีลูกจ้างประจำ!$B$2:$C$74,2,FALSE))))))))))))))))))))))))))))))</f>
        <v>0</v>
      </c>
      <c r="BN10" s="177">
        <f>IF(BB10&amp;M10="พนจ.ทั่วไป",0,IF(BB10&amp;M10="พนจ.ทั่วไปกำหนดเพิ่ม2569",108000,IF(M10="ว่างเดิม",VLOOKUP(BC10,ตำแหน่งว่าง!$A$2:$J$28,10,FALSE),IF(M10&amp;C10="กำหนดเพิ่ม2567ครู",VLOOKUP(BC10,ตำแหน่งว่าง!$A$2:$J$28,9,FALSE),IF(M10&amp;C10="กำหนดเพิ่ม2567ครูผู้ช่วย",VLOOKUP(BC10,ตำแหน่งว่าง!$A$2:$J$28,9,FALSE),IF(M10&amp;C10="กำหนดเพิ่ม2567บุคลากรทางการศึกษา",VLOOKUP(BC10,ตำแหน่งว่าง!$A$2:$J$28,9,FALSE),IF(M10&amp;C10="กำหนดเพิ่ม2567บริหารสถานศึกษา",VLOOKUP(BC10,ตำแหน่งว่าง!$A$2:$J$28,9,FALSE),IF(M10="กำหนดเพิ่ม2567",VLOOKUP(BC10,ตำแหน่งว่าง!$A$2:$J$28,10,FALSE),IF(M10&amp;C10="กำหนดเพิ่ม2568ครู",VLOOKUP(BC10,ตำแหน่งว่าง!$A$2:$J$28,8,FALSE),IF(M10&amp;C10="กำหนดเพิ่ม2568ครูผู้ช่วย",VLOOKUP(BC10,ตำแหน่งว่าง!$A$2:$J$28,8,FALSE),IF(M10&amp;C10="กำหนดเพิ่ม2568บุคลากรทางการศึกษา",VLOOKUP(BC10,ตำแหน่งว่าง!$A$2:$J$28,8,FALSE),IF(M10&amp;C10="กำหนดเพิ่ม2568บริหารสถานศึกษา",VLOOKUP(BC10,ตำแหน่งว่าง!$A$2:$J$28,8,FALSE),IF(M10="กำหนดเพิ่ม2568",VLOOKUP(BC10,ตำแหน่งว่าง!$A$2:$J$28,9,FALSE),IF(M10="กำหนดเพิ่ม2569",VLOOKUP(BC10,ตำแหน่งว่าง!$A$2:$H$28,7,FALSE),IF(M10="เงินอุดหนุน (ว่าง)",VLOOKUP(BC10,ตำแหน่งว่าง!$A$2:$J$28,10,FALSE),IF(M10="จ่ายจากเงินรายได้ (ว่าง)",VLOOKUP(BC10,ตำแหน่งว่าง!$A$2:$J$28,10,FALSE),IF(M10="ยุบเลิก2567",0,IF(M10="ยุบเลิก2568",0,IF(M10="ยุบเลิก2569",0,IF(M10="ว่างยุบเลิก2567",0,IF(M10="ว่างยุบเลิก2568",0,IF(M10="ว่างยุบเลิก2569",0,(BM10-BJ10)*12))))))))))))))))))))))</f>
        <v>0</v>
      </c>
      <c r="BO10" s="103"/>
      <c r="BP10" s="86"/>
      <c r="BQ10" s="86"/>
    </row>
    <row r="11" spans="1:69" s="12" customFormat="1">
      <c r="A11" s="107">
        <v>4</v>
      </c>
      <c r="B11" s="113"/>
      <c r="C11" s="183" t="s">
        <v>47</v>
      </c>
      <c r="D11" s="115" t="s">
        <v>1314</v>
      </c>
      <c r="E11" s="114" t="s">
        <v>1413</v>
      </c>
      <c r="F11" s="114"/>
      <c r="G11" s="110"/>
      <c r="H11" s="120"/>
      <c r="I11" s="121"/>
      <c r="J11" s="122"/>
      <c r="K11" s="122"/>
      <c r="L11" s="122"/>
      <c r="M11" s="120"/>
      <c r="AZ11" s="86"/>
      <c r="BA11" s="103"/>
      <c r="BB11" s="177" t="str">
        <f t="shared" si="0"/>
        <v>วิชาการ</v>
      </c>
      <c r="BC11" s="177" t="str">
        <f t="shared" si="1"/>
        <v>วิชาการ()</v>
      </c>
      <c r="BD11" s="177" t="b">
        <f>IF(BB11="บริหารท้องถิ่นสูง",VLOOKUP(I11,'เงินเดือนบัญชี 5'!$AM$2:$AN$65,2,FALSE),IF(BB11="บริหารท้องถิ่นกลาง",VLOOKUP(I11,'เงินเดือนบัญชี 5'!$AJ$2:$AK$65,2,FALSE),IF(BB11="บริหารท้องถิ่นต้น",VLOOKUP(I11,'เงินเดือนบัญชี 5'!$AG$2:$AH$65,2,FALSE),IF(BB11="อำนวยการท้องถิ่นสูง",VLOOKUP(I11,'เงินเดือนบัญชี 5'!$AD$2:$AE$65,2,FALSE),IF(BB11="อำนวยการท้องถิ่นกลาง",VLOOKUP(I11,'เงินเดือนบัญชี 5'!$AA$2:$AB$65,2,FALSE),IF(BB11="อำนวยการท้องถิ่นต้น",VLOOKUP(I11,'เงินเดือนบัญชี 5'!$X$2:$Y$65,2,FALSE),IF(BB11="วิชาการชช.",VLOOKUP(I11,'เงินเดือนบัญชี 5'!$U$2:$V$65,2,FALSE),IF(BB11="วิชาการชพ.",VLOOKUP(I11,'เงินเดือนบัญชี 5'!$R$2:$S$65,2,FALSE),IF(BB11="วิชาการชก.",VLOOKUP(I11,'เงินเดือนบัญชี 5'!$O$2:$P$65,2,FALSE),IF(BB11="วิชาการปก.",VLOOKUP(I11,'เงินเดือนบัญชี 5'!$L$2:$M$65,2,FALSE),IF(BB11="ทั่วไปอส.",VLOOKUP(I11,'เงินเดือนบัญชี 5'!$I$2:$J$65,2,FALSE),IF(BB11="ทั่วไปชง.",VLOOKUP(I11,'เงินเดือนบัญชี 5'!$F$2:$G$65,2,FALSE),IF(BB11="ทั่วไปปง.",VLOOKUP(I11,'เงินเดือนบัญชี 5'!$C$2:$D$65,2,FALSE),IF(BB11="พนจ.ทั่วไป","",IF(BB11="พนจ.ภารกิจ(ปวช.)","",IF(BB11="พนจ.ภารกิจ(ปวท.)","",IF(BB11="พนจ.ภารกิจ(ปวส.)","",IF(BB11="พนจ.ภารกิจ(ป.ตรี)","",IF(BB11="พนจ.ภารกิจ(ป.โท)","",IF(BB11="พนจ.ภารกิจ(ทักษะ พนง.ขับเครื่องจักรกลขนาดกลาง/ใหญ่)","",IF(BB11="พนจ.ภารกิจ(ทักษะ)","",IF(BB11="ลูกจ้างประจำ(ช่าง)",VLOOKUP(I11,บัญชีลูกจ้างประจำ!$I$2:$J$110,2,FALSE),IF(BB11="ลูกจ้างประจำ(สนับสนุน)",VLOOKUP(I11,บัญชีลูกจ้างประจำ!$F$2:$G$102,2,FALSE),IF(BB11="ลูกจ้างประจำ(บริการพื้นฐาน)",VLOOKUP(I11,บัญชีลูกจ้างประจำ!$C$2:$D$74,2,FALSE)))))))))))))))))))))))))</f>
        <v>0</v>
      </c>
      <c r="BE11" s="177">
        <f>IF(M11="ว่างเดิม",VLOOKUP(BC11,ตำแหน่งว่าง!$A$2:$J$28,2,FALSE),IF(M11="ว่างยุบเลิก2567",VLOOKUP(BC11,ตำแหน่งว่าง!$A$2:$J$28,2,FALSE),IF(M11="ว่างยุบเลิก2568",VLOOKUP(BC11,ตำแหน่งว่าง!$A$2:$J$28,2,FALSE),IF(M11="ว่างยุบเลิก2569",VLOOKUP(BC11,ตำแหน่งว่าง!$A$2:$J$28,2,FALSE),IF(M11="เงินอุดหนุน (ว่าง)",VLOOKUP(BC11,ตำแหน่งว่าง!$A$2:$J$28,2,FALSE),IF(M11="จ่ายจากเงินรายได้ (ว่าง)",VLOOKUP(BC11,ตำแหน่งว่าง!$A$2:$J$28,2,FALSE),IF(M11="กำหนดเพิ่ม2567",0,IF(M11="กำหนดเพิ่ม2568",0,IF(M11="กำหนดเพิ่ม2569",0,I11*12)))))))))</f>
        <v>0</v>
      </c>
      <c r="BF11" s="177" t="str">
        <f t="shared" si="2"/>
        <v>วิชาการ1</v>
      </c>
      <c r="BG11" s="177" t="b">
        <f>IF(BB11="บริหารท้องถิ่นสูง",VLOOKUP(BF11,'เงินเดือนบัญชี 5'!$AL$2:$AM$65,2,FALSE),IF(BB11="บริหารท้องถิ่นกลาง",VLOOKUP(BF11,'เงินเดือนบัญชี 5'!$AI$2:$AJ$65,2,FALSE),IF(BB11="บริหารท้องถิ่นต้น",VLOOKUP(BF11,'เงินเดือนบัญชี 5'!$AF$2:$AG$65,2,FALSE),IF(BB11="อำนวยการท้องถิ่นสูง",VLOOKUP(BF11,'เงินเดือนบัญชี 5'!$AC$2:$AD$65,2,FALSE),IF(BB11="อำนวยการท้องถิ่นกลาง",VLOOKUP(BF11,'เงินเดือนบัญชี 5'!$Z$2:$AA$65,2,FALSE),IF(BB11="อำนวยการท้องถิ่นต้น",VLOOKUP(BF11,'เงินเดือนบัญชี 5'!$W$2:$X$65,2,FALSE),IF(BB11="วิชาการชช.",VLOOKUP(BF11,'เงินเดือนบัญชี 5'!$T$2:$U$65,2,FALSE),IF(BB11="วิชาการชพ.",VLOOKUP(BF11,'เงินเดือนบัญชี 5'!$Q$2:$R$65,2,FALSE),IF(BB11="วิชาการชก.",VLOOKUP(BF11,'เงินเดือนบัญชี 5'!$N$2:$O$65,2,FALSE),IF(BB11="วิชาการปก.",VLOOKUP(BF11,'เงินเดือนบัญชี 5'!$K$2:$L$65,2,FALSE),IF(BB11="ทั่วไปอส.",VLOOKUP(BF11,'เงินเดือนบัญชี 5'!$H$2:$I$65,2,FALSE),IF(BB11="ทั่วไปชง.",VLOOKUP(BF11,'เงินเดือนบัญชี 5'!$E$2:$F$65,2,FALSE),IF(BB11="ทั่วไปปง.",VLOOKUP(BF11,'เงินเดือนบัญชี 5'!$B$2:$C$65,2,FALSE),IF(BB11="พนจ.ทั่วไป",0,IF(BB11="พนจ.ภารกิจ(ปวช.)",CEILING((I11*4/100)+I11,10),IF(BB11="พนจ.ภารกิจ(ปวท.)",CEILING((I11*4/100)+I11,10),IF(BB11="พนจ.ภารกิจ(ปวส.)",CEILING((I11*4/100)+I11,10),IF(BB11="พนจ.ภารกิจ(ป.ตรี)",CEILING((I11*4/100)+I11,10),IF(BB11="พนจ.ภารกิจ(ป.โท)",CEILING((I11*4/100)+I11,10),IF(BB11="พนจ.ภารกิจ(ทักษะ พนง.ขับเครื่องจักรกลขนาดกลาง/ใหญ่)",CEILING((I11*4/100)+I11,10),IF(BB11="พนจ.ภารกิจ(ทักษะ)",CEILING((I11*4/100)+I11,10),IF(BB11="พนจ.ภารกิจ(ทักษะ)","",IF(C11="ครู",CEILING((I11*6/100)+I11,10),IF(C11="ครูผู้ช่วย",CEILING((I11*6/100)+I11,10),IF(C11="บริหารสถานศึกษา",CEILING((I11*6/100)+I11,10),IF(C11="บุคลากรทางการศึกษา",CEILING((I11*6/100)+I11,10),IF(BB11="ลูกจ้างประจำ(ช่าง)",VLOOKUP(BF11,บัญชีลูกจ้างประจำ!$H$2:$I$110,2,FALSE),IF(BB11="ลูกจ้างประจำ(สนับสนุน)",VLOOKUP(BF11,บัญชีลูกจ้างประจำ!$E$2:$F$102,2,FALSE),IF(BB11="ลูกจ้างประจำ(บริการพื้นฐาน)",VLOOKUP(BF11,บัญชีลูกจ้างประจำ!$B$2:$C$74,2,FALSE))))))))))))))))))))))))))))))</f>
        <v>0</v>
      </c>
      <c r="BH11" s="177">
        <f>IF(BB11&amp;M11="พนจ.ทั่วไป",0,IF(BB11&amp;M11="พนจ.ทั่วไปกำหนดเพิ่ม2567",108000,IF(M11="ว่างเดิม",VLOOKUP(BC11,ตำแหน่งว่าง!$A$2:$J$28,8,FALSE),IF(M11="กำหนดเพิ่ม2567",VLOOKUP(BC11,ตำแหน่งว่าง!$A$2:$H$28,7,FALSE),IF(M11="กำหนดเพิ่ม2568",0,IF(M11="กำหนดเพิ่ม2569",0,IF(M11="ยุบเลิก2567",0,IF(M11="ว่างยุบเลิก2567",0,IF(M11="ว่างยุบเลิก2568",VLOOKUP(BC11,ตำแหน่งว่าง!$A$2:$J$28,8,FALSE),IF(M11="ว่างยุบเลิก2569",VLOOKUP(BC11,ตำแหน่งว่าง!$A$2:$J$28,8,FALSE),IF(M11="เงินอุดหนุน (ว่าง)",VLOOKUP(BC11,ตำแหน่งว่าง!$A$2:$J$28,8,FALSE),IF(M11&amp;C11="จ่ายจากเงินรายได้พนจ.ทั่วไป",0,IF(M11="จ่ายจากเงินรายได้ (ว่าง)",VLOOKUP(BC11,ตำแหน่งว่าง!$A$2:$J$28,8,FALSE),(BG11-I11)*12)))))))))))))</f>
        <v>0</v>
      </c>
      <c r="BI11" s="177" t="str">
        <f t="shared" si="3"/>
        <v>วิชาการ2</v>
      </c>
      <c r="BJ11" s="177" t="b">
        <f>IF(BB11="บริหารท้องถิ่นสูง",VLOOKUP(BI11,'เงินเดือนบัญชี 5'!$AL$2:$AM$65,2,FALSE),IF(BB11="บริหารท้องถิ่นกลาง",VLOOKUP(BI11,'เงินเดือนบัญชี 5'!$AI$2:$AJ$65,2,FALSE),IF(BB11="บริหารท้องถิ่นต้น",VLOOKUP(BI11,'เงินเดือนบัญชี 5'!$AF$2:$AG$65,2,FALSE),IF(BB11="อำนวยการท้องถิ่นสูง",VLOOKUP(BI11,'เงินเดือนบัญชี 5'!$AC$2:$AD$65,2,FALSE),IF(BB11="อำนวยการท้องถิ่นกลาง",VLOOKUP(BI11,'เงินเดือนบัญชี 5'!$Z$2:$AA$65,2,FALSE),IF(BB11="อำนวยการท้องถิ่นต้น",VLOOKUP(BI11,'เงินเดือนบัญชี 5'!$W$2:$X$65,2,FALSE),IF(BB11="วิชาการชช.",VLOOKUP(BI11,'เงินเดือนบัญชี 5'!$T$2:$U$65,2,FALSE),IF(BB11="วิชาการชพ.",VLOOKUP(BI11,'เงินเดือนบัญชี 5'!$Q$2:$R$65,2,FALSE),IF(BB11="วิชาการชก.",VLOOKUP(BI11,'เงินเดือนบัญชี 5'!$N$2:$O$65,2,FALSE),IF(BB11="วิชาการปก.",VLOOKUP(BI11,'เงินเดือนบัญชี 5'!$K$2:$L$65,2,FALSE),IF(BB11="ทั่วไปอส.",VLOOKUP(BI11,'เงินเดือนบัญชี 5'!$H$2:$I$65,2,FALSE),IF(BB11="ทั่วไปชง.",VLOOKUP(BI11,'เงินเดือนบัญชี 5'!$E$2:$F$65,2,FALSE),IF(BB11="ทั่วไปปง.",VLOOKUP(BI11,'เงินเดือนบัญชี 5'!$B$2:$C$65,2,FALSE),IF(BB11="พนจ.ทั่วไป",0,IF(BB11="พนจ.ภารกิจ(ปวช.)",CEILING((BG11*4/100)+BG11,10),IF(BB11="พนจ.ภารกิจ(ปวท.)",CEILING((BG11*4/100)+BG11,10),IF(BB11="พนจ.ภารกิจ(ปวส.)",CEILING((BG11*4/100)+BG11,10),IF(BB11="พนจ.ภารกิจ(ป.ตรี)",CEILING((BG11*4/100)+BG11,10),IF(BB11="พนจ.ภารกิจ(ป.โท)",CEILING((BG11*4/100)+BG11,10),IF(BB11="พนจ.ภารกิจ(ทักษะ พนง.ขับเครื่องจักรกลขนาดกลาง/ใหญ่)",CEILING((BG11*4/100)+BG11,10),IF(BB11="พนจ.ภารกิจ(ทักษะ)",CEILING((BG11*4/100)+BG11,10),IF(BB11="พนจ.ภารกิจ(ทักษะ)","",IF(C11="ครู",CEILING((BG11*6/100)+BG11,10),IF(C11="ครูผู้ช่วย",CEILING((BG11*6/100)+BG11,10),IF(C11="บริหารสถานศึกษา",CEILING((BG11*6/100)+BG11,10),IF(C11="บุคลากรทางการศึกษา",CEILING((BG11*6/100)+BG11,10),IF(BB11="ลูกจ้างประจำ(ช่าง)",VLOOKUP(BI11,บัญชีลูกจ้างประจำ!$H$2:$I$110,2,FALSE),IF(BB11="ลูกจ้างประจำ(สนับสนุน)",VLOOKUP(BI11,บัญชีลูกจ้างประจำ!$E$2:$F$102,2,FALSE),IF(BB11="ลูกจ้างประจำ(บริการพื้นฐาน)",VLOOKUP(BI11,บัญชีลูกจ้างประจำ!$B$2:$C$74,2,FALSE))))))))))))))))))))))))))))))</f>
        <v>0</v>
      </c>
      <c r="BK11" s="177">
        <f>IF(BB11&amp;M11="พนจ.ทั่วไป",0,IF(BB11&amp;M11="พนจ.ทั่วไปกำหนดเพิ่ม2568",108000,IF(M11="ว่างเดิม",VLOOKUP(BC11,ตำแหน่งว่าง!$A$2:$J$28,9,FALSE),IF(M11&amp;C11="กำหนดเพิ่ม2567ครู",VLOOKUP(BC11,ตำแหน่งว่าง!$A$2:$J$28,8,FALSE),IF(M11&amp;C11="กำหนดเพิ่ม2567ครูผู้ช่วย",VLOOKUP(BC11,ตำแหน่งว่าง!$A$2:$J$28,8,FALSE),IF(M11&amp;C11="กำหนดเพิ่ม2567บุคลากรทางการศึกษา",VLOOKUP(BC11,ตำแหน่งว่าง!$A$2:$J$28,8,FALSE),IF(M11&amp;C11="กำหนดเพิ่ม2567บริหารสถานศึกษา",VLOOKUP(BC11,ตำแหน่งว่าง!$A$2:$J$28,8,FALSE),IF(M11="กำหนดเพิ่ม2567",VLOOKUP(BC11,ตำแหน่งว่าง!$A$2:$J$28,9,FALSE),IF(M11="กำหนดเพิ่ม2568",VLOOKUP(BC11,ตำแหน่งว่าง!$A$2:$H$28,7,FALSE),IF(M11="กำหนดเพิ่ม2569",0,IF(M11="ยุบเลิก2567",0,IF(M11="ยุบเลิก2568",0,IF(M11="ว่างยุบเลิก2567",0,IF(M11="ว่างยุบเลิก2568",0,IF(M11="ว่างยุบเลิก2569",VLOOKUP(BC11,ตำแหน่งว่าง!$A$2:$J$28,9,FALSE),IF(M11="เงินอุดหนุน (ว่าง)",VLOOKUP(BC11,ตำแหน่งว่าง!$A$2:$J$28,9,FALSE),IF(M11="จ่ายจากเงินรายได้ (ว่าง)",VLOOKUP(BC11,ตำแหน่งว่าง!$A$2:$J$28,9,FALSE),(BJ11-BG11)*12)))))))))))))))))</f>
        <v>0</v>
      </c>
      <c r="BL11" s="177" t="str">
        <f t="shared" si="4"/>
        <v>วิชาการ3</v>
      </c>
      <c r="BM11" s="177" t="b">
        <f>IF(BB11="บริหารท้องถิ่นสูง",VLOOKUP(BL11,'เงินเดือนบัญชี 5'!$AL$2:$AM$65,2,FALSE),IF(BB11="บริหารท้องถิ่นกลาง",VLOOKUP(BL11,'เงินเดือนบัญชี 5'!$AI$2:$AJ$65,2,FALSE),IF(BB11="บริหารท้องถิ่นต้น",VLOOKUP(BL11,'เงินเดือนบัญชี 5'!$AF$2:$AG$65,2,FALSE),IF(BB11="อำนวยการท้องถิ่นสูง",VLOOKUP(BL11,'เงินเดือนบัญชี 5'!$AC$2:$AD$65,2,FALSE),IF(BB11="อำนวยการท้องถิ่นกลาง",VLOOKUP(BL11,'เงินเดือนบัญชี 5'!$Z$2:$AA$65,2,FALSE),IF(BB11="อำนวยการท้องถิ่นต้น",VLOOKUP(BL11,'เงินเดือนบัญชี 5'!$W$2:$X$65,2,FALSE),IF(BB11="วิชาการชช.",VLOOKUP(BL11,'เงินเดือนบัญชี 5'!$T$2:$U$65,2,FALSE),IF(BB11="วิชาการชพ.",VLOOKUP(BL11,'เงินเดือนบัญชี 5'!$Q$2:$R$65,2,FALSE),IF(BB11="วิชาการชก.",VLOOKUP(BL11,'เงินเดือนบัญชี 5'!$N$2:$O$65,2,FALSE),IF(BB11="วิชาการปก.",VLOOKUP(BL11,'เงินเดือนบัญชี 5'!$K$2:$L$65,2,FALSE),IF(BB11="ทั่วไปอส.",VLOOKUP(BL11,'เงินเดือนบัญชี 5'!$H$2:$I$65,2,FALSE),IF(BB11="ทั่วไปชง.",VLOOKUP(BL11,'เงินเดือนบัญชี 5'!$E$2:$F$65,2,FALSE),IF(BB11="ทั่วไปปง.",VLOOKUP(BL11,'เงินเดือนบัญชี 5'!$B$2:$C$65,2,FALSE),IF(BB11="พนจ.ทั่วไป",0,IF(BB11="พนจ.ภารกิจ(ปวช.)",CEILING((BJ11*4/100)+BJ11,10),IF(BB11="พนจ.ภารกิจ(ปวท.)",CEILING((BJ11*4/100)+BJ11,10),IF(BB11="พนจ.ภารกิจ(ปวส.)",CEILING((BJ11*4/100)+BJ11,10),IF(BB11="พนจ.ภารกิจ(ป.ตรี)",CEILING((BJ11*4/100)+BJ11,10),IF(BB11="พนจ.ภารกิจ(ป.โท)",CEILING((BJ11*4/100)+BJ11,10),IF(BB11="พนจ.ภารกิจ(ทักษะ พนง.ขับเครื่องจักรกลขนาดกลาง/ใหญ่)",CEILING((BJ11*4/100)+BJ11,10),IF(BB11="พนจ.ภารกิจ(ทักษะ)",CEILING((BJ11*4/100)+BJ11,10),IF(BB11="พนจ.ภารกิจ(ทักษะ)","",IF(C11="ครู",CEILING((BJ11*6/100)+BJ11,10),IF(C11="ครูผู้ช่วย",CEILING((BJ11*6/100)+BJ11,10),IF(C11="บริหารสถานศึกษา",CEILING((BJ11*6/100)+BJ11,10),IF(C11="บุคลากรทางการศึกษา",CEILING((BJ11*6/100)+BJ11,10),IF(BB11="ลูกจ้างประจำ(ช่าง)",VLOOKUP(BL11,บัญชีลูกจ้างประจำ!$H$2:$I$110,2,FALSE),IF(BB11="ลูกจ้างประจำ(สนับสนุน)",VLOOKUP(BL11,บัญชีลูกจ้างประจำ!$E$2:$F$103,2,FALSE),IF(BB11="ลูกจ้างประจำ(บริการพื้นฐาน)",VLOOKUP(BL11,บัญชีลูกจ้างประจำ!$B$2:$C$74,2,FALSE))))))))))))))))))))))))))))))</f>
        <v>0</v>
      </c>
      <c r="BN11" s="177">
        <f>IF(BB11&amp;M11="พนจ.ทั่วไป",0,IF(BB11&amp;M11="พนจ.ทั่วไปกำหนดเพิ่ม2569",108000,IF(M11="ว่างเดิม",VLOOKUP(BC11,ตำแหน่งว่าง!$A$2:$J$28,10,FALSE),IF(M11&amp;C11="กำหนดเพิ่ม2567ครู",VLOOKUP(BC11,ตำแหน่งว่าง!$A$2:$J$28,9,FALSE),IF(M11&amp;C11="กำหนดเพิ่ม2567ครูผู้ช่วย",VLOOKUP(BC11,ตำแหน่งว่าง!$A$2:$J$28,9,FALSE),IF(M11&amp;C11="กำหนดเพิ่ม2567บุคลากรทางการศึกษา",VLOOKUP(BC11,ตำแหน่งว่าง!$A$2:$J$28,9,FALSE),IF(M11&amp;C11="กำหนดเพิ่ม2567บริหารสถานศึกษา",VLOOKUP(BC11,ตำแหน่งว่าง!$A$2:$J$28,9,FALSE),IF(M11="กำหนดเพิ่ม2567",VLOOKUP(BC11,ตำแหน่งว่าง!$A$2:$J$28,10,FALSE),IF(M11&amp;C11="กำหนดเพิ่ม2568ครู",VLOOKUP(BC11,ตำแหน่งว่าง!$A$2:$J$28,8,FALSE),IF(M11&amp;C11="กำหนดเพิ่ม2568ครูผู้ช่วย",VLOOKUP(BC11,ตำแหน่งว่าง!$A$2:$J$28,8,FALSE),IF(M11&amp;C11="กำหนดเพิ่ม2568บุคลากรทางการศึกษา",VLOOKUP(BC11,ตำแหน่งว่าง!$A$2:$J$28,8,FALSE),IF(M11&amp;C11="กำหนดเพิ่ม2568บริหารสถานศึกษา",VLOOKUP(BC11,ตำแหน่งว่าง!$A$2:$J$28,8,FALSE),IF(M11="กำหนดเพิ่ม2568",VLOOKUP(BC11,ตำแหน่งว่าง!$A$2:$J$28,9,FALSE),IF(M11="กำหนดเพิ่ม2569",VLOOKUP(BC11,ตำแหน่งว่าง!$A$2:$H$28,7,FALSE),IF(M11="เงินอุดหนุน (ว่าง)",VLOOKUP(BC11,ตำแหน่งว่าง!$A$2:$J$28,10,FALSE),IF(M11="จ่ายจากเงินรายได้ (ว่าง)",VLOOKUP(BC11,ตำแหน่งว่าง!$A$2:$J$28,10,FALSE),IF(M11="ยุบเลิก2567",0,IF(M11="ยุบเลิก2568",0,IF(M11="ยุบเลิก2569",0,IF(M11="ว่างยุบเลิก2567",0,IF(M11="ว่างยุบเลิก2568",0,IF(M11="ว่างยุบเลิก2569",0,(BM11-BJ11)*12))))))))))))))))))))))</f>
        <v>0</v>
      </c>
      <c r="BO11" s="103"/>
      <c r="BP11" s="86"/>
      <c r="BQ11" s="86"/>
    </row>
    <row r="12" spans="1:69" s="12" customFormat="1">
      <c r="A12" s="107">
        <v>5</v>
      </c>
      <c r="B12" s="113" t="s">
        <v>1334</v>
      </c>
      <c r="C12" s="183" t="s">
        <v>47</v>
      </c>
      <c r="D12" s="115" t="s">
        <v>1335</v>
      </c>
      <c r="E12" s="114" t="s">
        <v>1336</v>
      </c>
      <c r="F12" s="114"/>
      <c r="G12" s="110"/>
      <c r="H12" s="120" t="s">
        <v>13</v>
      </c>
      <c r="I12" s="121">
        <v>31880</v>
      </c>
      <c r="J12" s="122"/>
      <c r="K12" s="122"/>
      <c r="L12" s="122" t="s">
        <v>1313</v>
      </c>
      <c r="M12" s="120"/>
      <c r="AZ12" s="86"/>
      <c r="BA12" s="103"/>
      <c r="BB12" s="177" t="str">
        <f t="shared" si="0"/>
        <v>วิชาการชก.</v>
      </c>
      <c r="BC12" s="177" t="str">
        <f t="shared" si="1"/>
        <v>วิชาการชก.()</v>
      </c>
      <c r="BD12" s="177">
        <f>IF(BB12="บริหารท้องถิ่นสูง",VLOOKUP(I12,'เงินเดือนบัญชี 5'!$AM$2:$AN$65,2,FALSE),IF(BB12="บริหารท้องถิ่นกลาง",VLOOKUP(I12,'เงินเดือนบัญชี 5'!$AJ$2:$AK$65,2,FALSE),IF(BB12="บริหารท้องถิ่นต้น",VLOOKUP(I12,'เงินเดือนบัญชี 5'!$AG$2:$AH$65,2,FALSE),IF(BB12="อำนวยการท้องถิ่นสูง",VLOOKUP(I12,'เงินเดือนบัญชี 5'!$AD$2:$AE$65,2,FALSE),IF(BB12="อำนวยการท้องถิ่นกลาง",VLOOKUP(I12,'เงินเดือนบัญชี 5'!$AA$2:$AB$65,2,FALSE),IF(BB12="อำนวยการท้องถิ่นต้น",VLOOKUP(I12,'เงินเดือนบัญชี 5'!$X$2:$Y$65,2,FALSE),IF(BB12="วิชาการชช.",VLOOKUP(I12,'เงินเดือนบัญชี 5'!$U$2:$V$65,2,FALSE),IF(BB12="วิชาการชพ.",VLOOKUP(I12,'เงินเดือนบัญชี 5'!$R$2:$S$65,2,FALSE),IF(BB12="วิชาการชก.",VLOOKUP(I12,'เงินเดือนบัญชี 5'!$O$2:$P$65,2,FALSE),IF(BB12="วิชาการปก.",VLOOKUP(I12,'เงินเดือนบัญชี 5'!$L$2:$M$65,2,FALSE),IF(BB12="ทั่วไปอส.",VLOOKUP(I12,'เงินเดือนบัญชี 5'!$I$2:$J$65,2,FALSE),IF(BB12="ทั่วไปชง.",VLOOKUP(I12,'เงินเดือนบัญชี 5'!$F$2:$G$65,2,FALSE),IF(BB12="ทั่วไปปง.",VLOOKUP(I12,'เงินเดือนบัญชี 5'!$C$2:$D$65,2,FALSE),IF(BB12="พนจ.ทั่วไป","",IF(BB12="พนจ.ภารกิจ(ปวช.)","",IF(BB12="พนจ.ภารกิจ(ปวท.)","",IF(BB12="พนจ.ภารกิจ(ปวส.)","",IF(BB12="พนจ.ภารกิจ(ป.ตรี)","",IF(BB12="พนจ.ภารกิจ(ป.โท)","",IF(BB12="พนจ.ภารกิจ(ทักษะ พนง.ขับเครื่องจักรกลขนาดกลาง/ใหญ่)","",IF(BB12="พนจ.ภารกิจ(ทักษะ)","",IF(BB12="ลูกจ้างประจำ(ช่าง)",VLOOKUP(I12,บัญชีลูกจ้างประจำ!$I$2:$J$110,2,FALSE),IF(BB12="ลูกจ้างประจำ(สนับสนุน)",VLOOKUP(I12,บัญชีลูกจ้างประจำ!$F$2:$G$102,2,FALSE),IF(BB12="ลูกจ้างประจำ(บริการพื้นฐาน)",VLOOKUP(I12,บัญชีลูกจ้างประจำ!$C$2:$D$74,2,FALSE)))))))))))))))))))))))))</f>
        <v>18.5</v>
      </c>
      <c r="BE12" s="177">
        <f>IF(M12="ว่างเดิม",VLOOKUP(BC12,ตำแหน่งว่าง!$A$2:$J$28,2,FALSE),IF(M12="ว่างยุบเลิก2567",VLOOKUP(BC12,ตำแหน่งว่าง!$A$2:$J$28,2,FALSE),IF(M12="ว่างยุบเลิก2568",VLOOKUP(BC12,ตำแหน่งว่าง!$A$2:$J$28,2,FALSE),IF(M12="ว่างยุบเลิก2569",VLOOKUP(BC12,ตำแหน่งว่าง!$A$2:$J$28,2,FALSE),IF(M12="เงินอุดหนุน (ว่าง)",VLOOKUP(BC12,ตำแหน่งว่าง!$A$2:$J$28,2,FALSE),IF(M12="จ่ายจากเงินรายได้ (ว่าง)",VLOOKUP(BC12,ตำแหน่งว่าง!$A$2:$J$28,2,FALSE),IF(M12="กำหนดเพิ่ม2567",0,IF(M12="กำหนดเพิ่ม2568",0,IF(M12="กำหนดเพิ่ม2569",0,I12*12)))))))))</f>
        <v>382560</v>
      </c>
      <c r="BF12" s="177" t="str">
        <f t="shared" si="2"/>
        <v>วิชาการชก.19.5</v>
      </c>
      <c r="BG12" s="177">
        <f>IF(BB12="บริหารท้องถิ่นสูง",VLOOKUP(BF12,'เงินเดือนบัญชี 5'!$AL$2:$AM$65,2,FALSE),IF(BB12="บริหารท้องถิ่นกลาง",VLOOKUP(BF12,'เงินเดือนบัญชี 5'!$AI$2:$AJ$65,2,FALSE),IF(BB12="บริหารท้องถิ่นต้น",VLOOKUP(BF12,'เงินเดือนบัญชี 5'!$AF$2:$AG$65,2,FALSE),IF(BB12="อำนวยการท้องถิ่นสูง",VLOOKUP(BF12,'เงินเดือนบัญชี 5'!$AC$2:$AD$65,2,FALSE),IF(BB12="อำนวยการท้องถิ่นกลาง",VLOOKUP(BF12,'เงินเดือนบัญชี 5'!$Z$2:$AA$65,2,FALSE),IF(BB12="อำนวยการท้องถิ่นต้น",VLOOKUP(BF12,'เงินเดือนบัญชี 5'!$W$2:$X$65,2,FALSE),IF(BB12="วิชาการชช.",VLOOKUP(BF12,'เงินเดือนบัญชี 5'!$T$2:$U$65,2,FALSE),IF(BB12="วิชาการชพ.",VLOOKUP(BF12,'เงินเดือนบัญชี 5'!$Q$2:$R$65,2,FALSE),IF(BB12="วิชาการชก.",VLOOKUP(BF12,'เงินเดือนบัญชี 5'!$N$2:$O$65,2,FALSE),IF(BB12="วิชาการปก.",VLOOKUP(BF12,'เงินเดือนบัญชี 5'!$K$2:$L$65,2,FALSE),IF(BB12="ทั่วไปอส.",VLOOKUP(BF12,'เงินเดือนบัญชี 5'!$H$2:$I$65,2,FALSE),IF(BB12="ทั่วไปชง.",VLOOKUP(BF12,'เงินเดือนบัญชี 5'!$E$2:$F$65,2,FALSE),IF(BB12="ทั่วไปปง.",VLOOKUP(BF12,'เงินเดือนบัญชี 5'!$B$2:$C$65,2,FALSE),IF(BB12="พนจ.ทั่วไป",0,IF(BB12="พนจ.ภารกิจ(ปวช.)",CEILING((I12*4/100)+I12,10),IF(BB12="พนจ.ภารกิจ(ปวท.)",CEILING((I12*4/100)+I12,10),IF(BB12="พนจ.ภารกิจ(ปวส.)",CEILING((I12*4/100)+I12,10),IF(BB12="พนจ.ภารกิจ(ป.ตรี)",CEILING((I12*4/100)+I12,10),IF(BB12="พนจ.ภารกิจ(ป.โท)",CEILING((I12*4/100)+I12,10),IF(BB12="พนจ.ภารกิจ(ทักษะ พนง.ขับเครื่องจักรกลขนาดกลาง/ใหญ่)",CEILING((I12*4/100)+I12,10),IF(BB12="พนจ.ภารกิจ(ทักษะ)",CEILING((I12*4/100)+I12,10),IF(BB12="พนจ.ภารกิจ(ทักษะ)","",IF(C12="ครู",CEILING((I12*6/100)+I12,10),IF(C12="ครูผู้ช่วย",CEILING((I12*6/100)+I12,10),IF(C12="บริหารสถานศึกษา",CEILING((I12*6/100)+I12,10),IF(C12="บุคลากรทางการศึกษา",CEILING((I12*6/100)+I12,10),IF(BB12="ลูกจ้างประจำ(ช่าง)",VLOOKUP(BF12,บัญชีลูกจ้างประจำ!$H$2:$I$110,2,FALSE),IF(BB12="ลูกจ้างประจำ(สนับสนุน)",VLOOKUP(BF12,บัญชีลูกจ้างประจำ!$E$2:$F$102,2,FALSE),IF(BB12="ลูกจ้างประจำ(บริการพื้นฐาน)",VLOOKUP(BF12,บัญชีลูกจ้างประจำ!$B$2:$C$74,2,FALSE))))))))))))))))))))))))))))))</f>
        <v>33000</v>
      </c>
      <c r="BH12" s="177">
        <f>IF(BB12&amp;M12="พนจ.ทั่วไป",0,IF(BB12&amp;M12="พนจ.ทั่วไปกำหนดเพิ่ม2567",108000,IF(M12="ว่างเดิม",VLOOKUP(BC12,ตำแหน่งว่าง!$A$2:$J$28,8,FALSE),IF(M12="กำหนดเพิ่ม2567",VLOOKUP(BC12,ตำแหน่งว่าง!$A$2:$H$28,7,FALSE),IF(M12="กำหนดเพิ่ม2568",0,IF(M12="กำหนดเพิ่ม2569",0,IF(M12="ยุบเลิก2567",0,IF(M12="ว่างยุบเลิก2567",0,IF(M12="ว่างยุบเลิก2568",VLOOKUP(BC12,ตำแหน่งว่าง!$A$2:$J$28,8,FALSE),IF(M12="ว่างยุบเลิก2569",VLOOKUP(BC12,ตำแหน่งว่าง!$A$2:$J$28,8,FALSE),IF(M12="เงินอุดหนุน (ว่าง)",VLOOKUP(BC12,ตำแหน่งว่าง!$A$2:$J$28,8,FALSE),IF(M12&amp;C12="จ่ายจากเงินรายได้พนจ.ทั่วไป",0,IF(M12="จ่ายจากเงินรายได้ (ว่าง)",VLOOKUP(BC12,ตำแหน่งว่าง!$A$2:$J$28,8,FALSE),(BG12-I12)*12)))))))))))))</f>
        <v>13440</v>
      </c>
      <c r="BI12" s="177" t="str">
        <f t="shared" si="3"/>
        <v>วิชาการชก.20.5</v>
      </c>
      <c r="BJ12" s="177">
        <f>IF(BB12="บริหารท้องถิ่นสูง",VLOOKUP(BI12,'เงินเดือนบัญชี 5'!$AL$2:$AM$65,2,FALSE),IF(BB12="บริหารท้องถิ่นกลาง",VLOOKUP(BI12,'เงินเดือนบัญชี 5'!$AI$2:$AJ$65,2,FALSE),IF(BB12="บริหารท้องถิ่นต้น",VLOOKUP(BI12,'เงินเดือนบัญชี 5'!$AF$2:$AG$65,2,FALSE),IF(BB12="อำนวยการท้องถิ่นสูง",VLOOKUP(BI12,'เงินเดือนบัญชี 5'!$AC$2:$AD$65,2,FALSE),IF(BB12="อำนวยการท้องถิ่นกลาง",VLOOKUP(BI12,'เงินเดือนบัญชี 5'!$Z$2:$AA$65,2,FALSE),IF(BB12="อำนวยการท้องถิ่นต้น",VLOOKUP(BI12,'เงินเดือนบัญชี 5'!$W$2:$X$65,2,FALSE),IF(BB12="วิชาการชช.",VLOOKUP(BI12,'เงินเดือนบัญชี 5'!$T$2:$U$65,2,FALSE),IF(BB12="วิชาการชพ.",VLOOKUP(BI12,'เงินเดือนบัญชี 5'!$Q$2:$R$65,2,FALSE),IF(BB12="วิชาการชก.",VLOOKUP(BI12,'เงินเดือนบัญชี 5'!$N$2:$O$65,2,FALSE),IF(BB12="วิชาการปก.",VLOOKUP(BI12,'เงินเดือนบัญชี 5'!$K$2:$L$65,2,FALSE),IF(BB12="ทั่วไปอส.",VLOOKUP(BI12,'เงินเดือนบัญชี 5'!$H$2:$I$65,2,FALSE),IF(BB12="ทั่วไปชง.",VLOOKUP(BI12,'เงินเดือนบัญชี 5'!$E$2:$F$65,2,FALSE),IF(BB12="ทั่วไปปง.",VLOOKUP(BI12,'เงินเดือนบัญชี 5'!$B$2:$C$65,2,FALSE),IF(BB12="พนจ.ทั่วไป",0,IF(BB12="พนจ.ภารกิจ(ปวช.)",CEILING((BG12*4/100)+BG12,10),IF(BB12="พนจ.ภารกิจ(ปวท.)",CEILING((BG12*4/100)+BG12,10),IF(BB12="พนจ.ภารกิจ(ปวส.)",CEILING((BG12*4/100)+BG12,10),IF(BB12="พนจ.ภารกิจ(ป.ตรี)",CEILING((BG12*4/100)+BG12,10),IF(BB12="พนจ.ภารกิจ(ป.โท)",CEILING((BG12*4/100)+BG12,10),IF(BB12="พนจ.ภารกิจ(ทักษะ พนง.ขับเครื่องจักรกลขนาดกลาง/ใหญ่)",CEILING((BG12*4/100)+BG12,10),IF(BB12="พนจ.ภารกิจ(ทักษะ)",CEILING((BG12*4/100)+BG12,10),IF(BB12="พนจ.ภารกิจ(ทักษะ)","",IF(C12="ครู",CEILING((BG12*6/100)+BG12,10),IF(C12="ครูผู้ช่วย",CEILING((BG12*6/100)+BG12,10),IF(C12="บริหารสถานศึกษา",CEILING((BG12*6/100)+BG12,10),IF(C12="บุคลากรทางการศึกษา",CEILING((BG12*6/100)+BG12,10),IF(BB12="ลูกจ้างประจำ(ช่าง)",VLOOKUP(BI12,บัญชีลูกจ้างประจำ!$H$2:$I$110,2,FALSE),IF(BB12="ลูกจ้างประจำ(สนับสนุน)",VLOOKUP(BI12,บัญชีลูกจ้างประจำ!$E$2:$F$102,2,FALSE),IF(BB12="ลูกจ้างประจำ(บริการพื้นฐาน)",VLOOKUP(BI12,บัญชีลูกจ้างประจำ!$B$2:$C$74,2,FALSE))))))))))))))))))))))))))))))</f>
        <v>34110</v>
      </c>
      <c r="BK12" s="177">
        <f>IF(BB12&amp;M12="พนจ.ทั่วไป",0,IF(BB12&amp;M12="พนจ.ทั่วไปกำหนดเพิ่ม2568",108000,IF(M12="ว่างเดิม",VLOOKUP(BC12,ตำแหน่งว่าง!$A$2:$J$28,9,FALSE),IF(M12&amp;C12="กำหนดเพิ่ม2567ครู",VLOOKUP(BC12,ตำแหน่งว่าง!$A$2:$J$28,8,FALSE),IF(M12&amp;C12="กำหนดเพิ่ม2567ครูผู้ช่วย",VLOOKUP(BC12,ตำแหน่งว่าง!$A$2:$J$28,8,FALSE),IF(M12&amp;C12="กำหนดเพิ่ม2567บุคลากรทางการศึกษา",VLOOKUP(BC12,ตำแหน่งว่าง!$A$2:$J$28,8,FALSE),IF(M12&amp;C12="กำหนดเพิ่ม2567บริหารสถานศึกษา",VLOOKUP(BC12,ตำแหน่งว่าง!$A$2:$J$28,8,FALSE),IF(M12="กำหนดเพิ่ม2567",VLOOKUP(BC12,ตำแหน่งว่าง!$A$2:$J$28,9,FALSE),IF(M12="กำหนดเพิ่ม2568",VLOOKUP(BC12,ตำแหน่งว่าง!$A$2:$H$28,7,FALSE),IF(M12="กำหนดเพิ่ม2569",0,IF(M12="ยุบเลิก2567",0,IF(M12="ยุบเลิก2568",0,IF(M12="ว่างยุบเลิก2567",0,IF(M12="ว่างยุบเลิก2568",0,IF(M12="ว่างยุบเลิก2569",VLOOKUP(BC12,ตำแหน่งว่าง!$A$2:$J$28,9,FALSE),IF(M12="เงินอุดหนุน (ว่าง)",VLOOKUP(BC12,ตำแหน่งว่าง!$A$2:$J$28,9,FALSE),IF(M12="จ่ายจากเงินรายได้ (ว่าง)",VLOOKUP(BC12,ตำแหน่งว่าง!$A$2:$J$28,9,FALSE),(BJ12-BG12)*12)))))))))))))))))</f>
        <v>13320</v>
      </c>
      <c r="BL12" s="177" t="str">
        <f t="shared" si="4"/>
        <v>วิชาการชก.21.5</v>
      </c>
      <c r="BM12" s="177">
        <f>IF(BB12="บริหารท้องถิ่นสูง",VLOOKUP(BL12,'เงินเดือนบัญชี 5'!$AL$2:$AM$65,2,FALSE),IF(BB12="บริหารท้องถิ่นกลาง",VLOOKUP(BL12,'เงินเดือนบัญชี 5'!$AI$2:$AJ$65,2,FALSE),IF(BB12="บริหารท้องถิ่นต้น",VLOOKUP(BL12,'เงินเดือนบัญชี 5'!$AF$2:$AG$65,2,FALSE),IF(BB12="อำนวยการท้องถิ่นสูง",VLOOKUP(BL12,'เงินเดือนบัญชี 5'!$AC$2:$AD$65,2,FALSE),IF(BB12="อำนวยการท้องถิ่นกลาง",VLOOKUP(BL12,'เงินเดือนบัญชี 5'!$Z$2:$AA$65,2,FALSE),IF(BB12="อำนวยการท้องถิ่นต้น",VLOOKUP(BL12,'เงินเดือนบัญชี 5'!$W$2:$X$65,2,FALSE),IF(BB12="วิชาการชช.",VLOOKUP(BL12,'เงินเดือนบัญชี 5'!$T$2:$U$65,2,FALSE),IF(BB12="วิชาการชพ.",VLOOKUP(BL12,'เงินเดือนบัญชี 5'!$Q$2:$R$65,2,FALSE),IF(BB12="วิชาการชก.",VLOOKUP(BL12,'เงินเดือนบัญชี 5'!$N$2:$O$65,2,FALSE),IF(BB12="วิชาการปก.",VLOOKUP(BL12,'เงินเดือนบัญชี 5'!$K$2:$L$65,2,FALSE),IF(BB12="ทั่วไปอส.",VLOOKUP(BL12,'เงินเดือนบัญชี 5'!$H$2:$I$65,2,FALSE),IF(BB12="ทั่วไปชง.",VLOOKUP(BL12,'เงินเดือนบัญชี 5'!$E$2:$F$65,2,FALSE),IF(BB12="ทั่วไปปง.",VLOOKUP(BL12,'เงินเดือนบัญชี 5'!$B$2:$C$65,2,FALSE),IF(BB12="พนจ.ทั่วไป",0,IF(BB12="พนจ.ภารกิจ(ปวช.)",CEILING((BJ12*4/100)+BJ12,10),IF(BB12="พนจ.ภารกิจ(ปวท.)",CEILING((BJ12*4/100)+BJ12,10),IF(BB12="พนจ.ภารกิจ(ปวส.)",CEILING((BJ12*4/100)+BJ12,10),IF(BB12="พนจ.ภารกิจ(ป.ตรี)",CEILING((BJ12*4/100)+BJ12,10),IF(BB12="พนจ.ภารกิจ(ป.โท)",CEILING((BJ12*4/100)+BJ12,10),IF(BB12="พนจ.ภารกิจ(ทักษะ พนง.ขับเครื่องจักรกลขนาดกลาง/ใหญ่)",CEILING((BJ12*4/100)+BJ12,10),IF(BB12="พนจ.ภารกิจ(ทักษะ)",CEILING((BJ12*4/100)+BJ12,10),IF(BB12="พนจ.ภารกิจ(ทักษะ)","",IF(C12="ครู",CEILING((BJ12*6/100)+BJ12,10),IF(C12="ครูผู้ช่วย",CEILING((BJ12*6/100)+BJ12,10),IF(C12="บริหารสถานศึกษา",CEILING((BJ12*6/100)+BJ12,10),IF(C12="บุคลากรทางการศึกษา",CEILING((BJ12*6/100)+BJ12,10),IF(BB12="ลูกจ้างประจำ(ช่าง)",VLOOKUP(BL12,บัญชีลูกจ้างประจำ!$H$2:$I$110,2,FALSE),IF(BB12="ลูกจ้างประจำ(สนับสนุน)",VLOOKUP(BL12,บัญชีลูกจ้างประจำ!$E$2:$F$103,2,FALSE),IF(BB12="ลูกจ้างประจำ(บริการพื้นฐาน)",VLOOKUP(BL12,บัญชีลูกจ้างประจำ!$B$2:$C$74,2,FALSE))))))))))))))))))))))))))))))</f>
        <v>35220</v>
      </c>
      <c r="BN12" s="177">
        <f>IF(BB12&amp;M12="พนจ.ทั่วไป",0,IF(BB12&amp;M12="พนจ.ทั่วไปกำหนดเพิ่ม2569",108000,IF(M12="ว่างเดิม",VLOOKUP(BC12,ตำแหน่งว่าง!$A$2:$J$28,10,FALSE),IF(M12&amp;C12="กำหนดเพิ่ม2567ครู",VLOOKUP(BC12,ตำแหน่งว่าง!$A$2:$J$28,9,FALSE),IF(M12&amp;C12="กำหนดเพิ่ม2567ครูผู้ช่วย",VLOOKUP(BC12,ตำแหน่งว่าง!$A$2:$J$28,9,FALSE),IF(M12&amp;C12="กำหนดเพิ่ม2567บุคลากรทางการศึกษา",VLOOKUP(BC12,ตำแหน่งว่าง!$A$2:$J$28,9,FALSE),IF(M12&amp;C12="กำหนดเพิ่ม2567บริหารสถานศึกษา",VLOOKUP(BC12,ตำแหน่งว่าง!$A$2:$J$28,9,FALSE),IF(M12="กำหนดเพิ่ม2567",VLOOKUP(BC12,ตำแหน่งว่าง!$A$2:$J$28,10,FALSE),IF(M12&amp;C12="กำหนดเพิ่ม2568ครู",VLOOKUP(BC12,ตำแหน่งว่าง!$A$2:$J$28,8,FALSE),IF(M12&amp;C12="กำหนดเพิ่ม2568ครูผู้ช่วย",VLOOKUP(BC12,ตำแหน่งว่าง!$A$2:$J$28,8,FALSE),IF(M12&amp;C12="กำหนดเพิ่ม2568บุคลากรทางการศึกษา",VLOOKUP(BC12,ตำแหน่งว่าง!$A$2:$J$28,8,FALSE),IF(M12&amp;C12="กำหนดเพิ่ม2568บริหารสถานศึกษา",VLOOKUP(BC12,ตำแหน่งว่าง!$A$2:$J$28,8,FALSE),IF(M12="กำหนดเพิ่ม2568",VLOOKUP(BC12,ตำแหน่งว่าง!$A$2:$J$28,9,FALSE),IF(M12="กำหนดเพิ่ม2569",VLOOKUP(BC12,ตำแหน่งว่าง!$A$2:$H$28,7,FALSE),IF(M12="เงินอุดหนุน (ว่าง)",VLOOKUP(BC12,ตำแหน่งว่าง!$A$2:$J$28,10,FALSE),IF(M12="จ่ายจากเงินรายได้ (ว่าง)",VLOOKUP(BC12,ตำแหน่งว่าง!$A$2:$J$28,10,FALSE),IF(M12="ยุบเลิก2567",0,IF(M12="ยุบเลิก2568",0,IF(M12="ยุบเลิก2569",0,IF(M12="ว่างยุบเลิก2567",0,IF(M12="ว่างยุบเลิก2568",0,IF(M12="ว่างยุบเลิก2569",0,(BM12-BJ12)*12))))))))))))))))))))))</f>
        <v>13320</v>
      </c>
      <c r="BO12" s="103"/>
      <c r="BP12" s="86"/>
      <c r="BQ12" s="86"/>
    </row>
    <row r="13" spans="1:69" s="12" customFormat="1">
      <c r="A13" s="107">
        <v>6</v>
      </c>
      <c r="B13" s="113" t="s">
        <v>1320</v>
      </c>
      <c r="C13" s="183" t="s">
        <v>47</v>
      </c>
      <c r="D13" s="113" t="s">
        <v>1315</v>
      </c>
      <c r="E13" s="114" t="s">
        <v>1307</v>
      </c>
      <c r="F13" s="114"/>
      <c r="G13" s="110"/>
      <c r="H13" s="120" t="s">
        <v>13</v>
      </c>
      <c r="I13" s="121">
        <v>33560</v>
      </c>
      <c r="J13" s="122"/>
      <c r="K13" s="122"/>
      <c r="L13" s="122" t="s">
        <v>1316</v>
      </c>
      <c r="M13" s="120"/>
      <c r="AZ13" s="86"/>
      <c r="BA13" s="103"/>
      <c r="BB13" s="177" t="str">
        <f t="shared" si="0"/>
        <v>วิชาการชก.</v>
      </c>
      <c r="BC13" s="177" t="str">
        <f t="shared" si="1"/>
        <v>วิชาการชก.()</v>
      </c>
      <c r="BD13" s="177">
        <f>IF(BB13="บริหารท้องถิ่นสูง",VLOOKUP(I13,'เงินเดือนบัญชี 5'!$AM$2:$AN$65,2,FALSE),IF(BB13="บริหารท้องถิ่นกลาง",VLOOKUP(I13,'เงินเดือนบัญชี 5'!$AJ$2:$AK$65,2,FALSE),IF(BB13="บริหารท้องถิ่นต้น",VLOOKUP(I13,'เงินเดือนบัญชี 5'!$AG$2:$AH$65,2,FALSE),IF(BB13="อำนวยการท้องถิ่นสูง",VLOOKUP(I13,'เงินเดือนบัญชี 5'!$AD$2:$AE$65,2,FALSE),IF(BB13="อำนวยการท้องถิ่นกลาง",VLOOKUP(I13,'เงินเดือนบัญชี 5'!$AA$2:$AB$65,2,FALSE),IF(BB13="อำนวยการท้องถิ่นต้น",VLOOKUP(I13,'เงินเดือนบัญชี 5'!$X$2:$Y$65,2,FALSE),IF(BB13="วิชาการชช.",VLOOKUP(I13,'เงินเดือนบัญชี 5'!$U$2:$V$65,2,FALSE),IF(BB13="วิชาการชพ.",VLOOKUP(I13,'เงินเดือนบัญชี 5'!$R$2:$S$65,2,FALSE),IF(BB13="วิชาการชก.",VLOOKUP(I13,'เงินเดือนบัญชี 5'!$O$2:$P$65,2,FALSE),IF(BB13="วิชาการปก.",VLOOKUP(I13,'เงินเดือนบัญชี 5'!$L$2:$M$65,2,FALSE),IF(BB13="ทั่วไปอส.",VLOOKUP(I13,'เงินเดือนบัญชี 5'!$I$2:$J$65,2,FALSE),IF(BB13="ทั่วไปชง.",VLOOKUP(I13,'เงินเดือนบัญชี 5'!$F$2:$G$65,2,FALSE),IF(BB13="ทั่วไปปง.",VLOOKUP(I13,'เงินเดือนบัญชี 5'!$C$2:$D$65,2,FALSE),IF(BB13="พนจ.ทั่วไป","",IF(BB13="พนจ.ภารกิจ(ปวช.)","",IF(BB13="พนจ.ภารกิจ(ปวท.)","",IF(BB13="พนจ.ภารกิจ(ปวส.)","",IF(BB13="พนจ.ภารกิจ(ป.ตรี)","",IF(BB13="พนจ.ภารกิจ(ป.โท)","",IF(BB13="พนจ.ภารกิจ(ทักษะ พนง.ขับเครื่องจักรกลขนาดกลาง/ใหญ่)","",IF(BB13="พนจ.ภารกิจ(ทักษะ)","",IF(BB13="ลูกจ้างประจำ(ช่าง)",VLOOKUP(I13,บัญชีลูกจ้างประจำ!$I$2:$J$110,2,FALSE),IF(BB13="ลูกจ้างประจำ(สนับสนุน)",VLOOKUP(I13,บัญชีลูกจ้างประจำ!$F$2:$G$102,2,FALSE),IF(BB13="ลูกจ้างประจำ(บริการพื้นฐาน)",VLOOKUP(I13,บัญชีลูกจ้างประจำ!$C$2:$D$74,2,FALSE)))))))))))))))))))))))))</f>
        <v>20</v>
      </c>
      <c r="BE13" s="177">
        <f>IF(M13="ว่างเดิม",VLOOKUP(BC13,ตำแหน่งว่าง!$A$2:$J$28,2,FALSE),IF(M13="ว่างยุบเลิก2567",VLOOKUP(BC13,ตำแหน่งว่าง!$A$2:$J$28,2,FALSE),IF(M13="ว่างยุบเลิก2568",VLOOKUP(BC13,ตำแหน่งว่าง!$A$2:$J$28,2,FALSE),IF(M13="ว่างยุบเลิก2569",VLOOKUP(BC13,ตำแหน่งว่าง!$A$2:$J$28,2,FALSE),IF(M13="เงินอุดหนุน (ว่าง)",VLOOKUP(BC13,ตำแหน่งว่าง!$A$2:$J$28,2,FALSE),IF(M13="จ่ายจากเงินรายได้ (ว่าง)",VLOOKUP(BC13,ตำแหน่งว่าง!$A$2:$J$28,2,FALSE),IF(M13="กำหนดเพิ่ม2567",0,IF(M13="กำหนดเพิ่ม2568",0,IF(M13="กำหนดเพิ่ม2569",0,I13*12)))))))))</f>
        <v>402720</v>
      </c>
      <c r="BF13" s="177" t="str">
        <f t="shared" si="2"/>
        <v>วิชาการชก.21</v>
      </c>
      <c r="BG13" s="177">
        <f>IF(BB13="บริหารท้องถิ่นสูง",VLOOKUP(BF13,'เงินเดือนบัญชี 5'!$AL$2:$AM$65,2,FALSE),IF(BB13="บริหารท้องถิ่นกลาง",VLOOKUP(BF13,'เงินเดือนบัญชี 5'!$AI$2:$AJ$65,2,FALSE),IF(BB13="บริหารท้องถิ่นต้น",VLOOKUP(BF13,'เงินเดือนบัญชี 5'!$AF$2:$AG$65,2,FALSE),IF(BB13="อำนวยการท้องถิ่นสูง",VLOOKUP(BF13,'เงินเดือนบัญชี 5'!$AC$2:$AD$65,2,FALSE),IF(BB13="อำนวยการท้องถิ่นกลาง",VLOOKUP(BF13,'เงินเดือนบัญชี 5'!$Z$2:$AA$65,2,FALSE),IF(BB13="อำนวยการท้องถิ่นต้น",VLOOKUP(BF13,'เงินเดือนบัญชี 5'!$W$2:$X$65,2,FALSE),IF(BB13="วิชาการชช.",VLOOKUP(BF13,'เงินเดือนบัญชี 5'!$T$2:$U$65,2,FALSE),IF(BB13="วิชาการชพ.",VLOOKUP(BF13,'เงินเดือนบัญชี 5'!$Q$2:$R$65,2,FALSE),IF(BB13="วิชาการชก.",VLOOKUP(BF13,'เงินเดือนบัญชี 5'!$N$2:$O$65,2,FALSE),IF(BB13="วิชาการปก.",VLOOKUP(BF13,'เงินเดือนบัญชี 5'!$K$2:$L$65,2,FALSE),IF(BB13="ทั่วไปอส.",VLOOKUP(BF13,'เงินเดือนบัญชี 5'!$H$2:$I$65,2,FALSE),IF(BB13="ทั่วไปชง.",VLOOKUP(BF13,'เงินเดือนบัญชี 5'!$E$2:$F$65,2,FALSE),IF(BB13="ทั่วไปปง.",VLOOKUP(BF13,'เงินเดือนบัญชี 5'!$B$2:$C$65,2,FALSE),IF(BB13="พนจ.ทั่วไป",0,IF(BB13="พนจ.ภารกิจ(ปวช.)",CEILING((I13*4/100)+I13,10),IF(BB13="พนจ.ภารกิจ(ปวท.)",CEILING((I13*4/100)+I13,10),IF(BB13="พนจ.ภารกิจ(ปวส.)",CEILING((I13*4/100)+I13,10),IF(BB13="พนจ.ภารกิจ(ป.ตรี)",CEILING((I13*4/100)+I13,10),IF(BB13="พนจ.ภารกิจ(ป.โท)",CEILING((I13*4/100)+I13,10),IF(BB13="พนจ.ภารกิจ(ทักษะ พนง.ขับเครื่องจักรกลขนาดกลาง/ใหญ่)",CEILING((I13*4/100)+I13,10),IF(BB13="พนจ.ภารกิจ(ทักษะ)",CEILING((I13*4/100)+I13,10),IF(BB13="พนจ.ภารกิจ(ทักษะ)","",IF(C13="ครู",CEILING((I13*6/100)+I13,10),IF(C13="ครูผู้ช่วย",CEILING((I13*6/100)+I13,10),IF(C13="บริหารสถานศึกษา",CEILING((I13*6/100)+I13,10),IF(C13="บุคลากรทางการศึกษา",CEILING((I13*6/100)+I13,10),IF(BB13="ลูกจ้างประจำ(ช่าง)",VLOOKUP(BF13,บัญชีลูกจ้างประจำ!$H$2:$I$110,2,FALSE),IF(BB13="ลูกจ้างประจำ(สนับสนุน)",VLOOKUP(BF13,บัญชีลูกจ้างประจำ!$E$2:$F$102,2,FALSE),IF(BB13="ลูกจ้างประจำ(บริการพื้นฐาน)",VLOOKUP(BF13,บัญชีลูกจ้างประจำ!$B$2:$C$74,2,FALSE))))))))))))))))))))))))))))))</f>
        <v>34680</v>
      </c>
      <c r="BH13" s="177">
        <f>IF(BB13&amp;M13="พนจ.ทั่วไป",0,IF(BB13&amp;M13="พนจ.ทั่วไปกำหนดเพิ่ม2567",108000,IF(M13="ว่างเดิม",VLOOKUP(BC13,ตำแหน่งว่าง!$A$2:$J$28,8,FALSE),IF(M13="กำหนดเพิ่ม2567",VLOOKUP(BC13,ตำแหน่งว่าง!$A$2:$H$28,7,FALSE),IF(M13="กำหนดเพิ่ม2568",0,IF(M13="กำหนดเพิ่ม2569",0,IF(M13="ยุบเลิก2567",0,IF(M13="ว่างยุบเลิก2567",0,IF(M13="ว่างยุบเลิก2568",VLOOKUP(BC13,ตำแหน่งว่าง!$A$2:$J$28,8,FALSE),IF(M13="ว่างยุบเลิก2569",VLOOKUP(BC13,ตำแหน่งว่าง!$A$2:$J$28,8,FALSE),IF(M13="เงินอุดหนุน (ว่าง)",VLOOKUP(BC13,ตำแหน่งว่าง!$A$2:$J$28,8,FALSE),IF(M13&amp;C13="จ่ายจากเงินรายได้พนจ.ทั่วไป",0,IF(M13="จ่ายจากเงินรายได้ (ว่าง)",VLOOKUP(BC13,ตำแหน่งว่าง!$A$2:$J$28,8,FALSE),(BG13-I13)*12)))))))))))))</f>
        <v>13440</v>
      </c>
      <c r="BI13" s="177" t="str">
        <f t="shared" si="3"/>
        <v>วิชาการชก.22</v>
      </c>
      <c r="BJ13" s="177">
        <f>IF(BB13="บริหารท้องถิ่นสูง",VLOOKUP(BI13,'เงินเดือนบัญชี 5'!$AL$2:$AM$65,2,FALSE),IF(BB13="บริหารท้องถิ่นกลาง",VLOOKUP(BI13,'เงินเดือนบัญชี 5'!$AI$2:$AJ$65,2,FALSE),IF(BB13="บริหารท้องถิ่นต้น",VLOOKUP(BI13,'เงินเดือนบัญชี 5'!$AF$2:$AG$65,2,FALSE),IF(BB13="อำนวยการท้องถิ่นสูง",VLOOKUP(BI13,'เงินเดือนบัญชี 5'!$AC$2:$AD$65,2,FALSE),IF(BB13="อำนวยการท้องถิ่นกลาง",VLOOKUP(BI13,'เงินเดือนบัญชี 5'!$Z$2:$AA$65,2,FALSE),IF(BB13="อำนวยการท้องถิ่นต้น",VLOOKUP(BI13,'เงินเดือนบัญชี 5'!$W$2:$X$65,2,FALSE),IF(BB13="วิชาการชช.",VLOOKUP(BI13,'เงินเดือนบัญชี 5'!$T$2:$U$65,2,FALSE),IF(BB13="วิชาการชพ.",VLOOKUP(BI13,'เงินเดือนบัญชี 5'!$Q$2:$R$65,2,FALSE),IF(BB13="วิชาการชก.",VLOOKUP(BI13,'เงินเดือนบัญชี 5'!$N$2:$O$65,2,FALSE),IF(BB13="วิชาการปก.",VLOOKUP(BI13,'เงินเดือนบัญชี 5'!$K$2:$L$65,2,FALSE),IF(BB13="ทั่วไปอส.",VLOOKUP(BI13,'เงินเดือนบัญชี 5'!$H$2:$I$65,2,FALSE),IF(BB13="ทั่วไปชง.",VLOOKUP(BI13,'เงินเดือนบัญชี 5'!$E$2:$F$65,2,FALSE),IF(BB13="ทั่วไปปง.",VLOOKUP(BI13,'เงินเดือนบัญชี 5'!$B$2:$C$65,2,FALSE),IF(BB13="พนจ.ทั่วไป",0,IF(BB13="พนจ.ภารกิจ(ปวช.)",CEILING((BG13*4/100)+BG13,10),IF(BB13="พนจ.ภารกิจ(ปวท.)",CEILING((BG13*4/100)+BG13,10),IF(BB13="พนจ.ภารกิจ(ปวส.)",CEILING((BG13*4/100)+BG13,10),IF(BB13="พนจ.ภารกิจ(ป.ตรี)",CEILING((BG13*4/100)+BG13,10),IF(BB13="พนจ.ภารกิจ(ป.โท)",CEILING((BG13*4/100)+BG13,10),IF(BB13="พนจ.ภารกิจ(ทักษะ พนง.ขับเครื่องจักรกลขนาดกลาง/ใหญ่)",CEILING((BG13*4/100)+BG13,10),IF(BB13="พนจ.ภารกิจ(ทักษะ)",CEILING((BG13*4/100)+BG13,10),IF(BB13="พนจ.ภารกิจ(ทักษะ)","",IF(C13="ครู",CEILING((BG13*6/100)+BG13,10),IF(C13="ครูผู้ช่วย",CEILING((BG13*6/100)+BG13,10),IF(C13="บริหารสถานศึกษา",CEILING((BG13*6/100)+BG13,10),IF(C13="บุคลากรทางการศึกษา",CEILING((BG13*6/100)+BG13,10),IF(BB13="ลูกจ้างประจำ(ช่าง)",VLOOKUP(BI13,บัญชีลูกจ้างประจำ!$H$2:$I$110,2,FALSE),IF(BB13="ลูกจ้างประจำ(สนับสนุน)",VLOOKUP(BI13,บัญชีลูกจ้างประจำ!$E$2:$F$102,2,FALSE),IF(BB13="ลูกจ้างประจำ(บริการพื้นฐาน)",VLOOKUP(BI13,บัญชีลูกจ้างประจำ!$B$2:$C$74,2,FALSE))))))))))))))))))))))))))))))</f>
        <v>35770</v>
      </c>
      <c r="BK13" s="177">
        <f>IF(BB13&amp;M13="พนจ.ทั่วไป",0,IF(BB13&amp;M13="พนจ.ทั่วไปกำหนดเพิ่ม2568",108000,IF(M13="ว่างเดิม",VLOOKUP(BC13,ตำแหน่งว่าง!$A$2:$J$28,9,FALSE),IF(M13&amp;C13="กำหนดเพิ่ม2567ครู",VLOOKUP(BC13,ตำแหน่งว่าง!$A$2:$J$28,8,FALSE),IF(M13&amp;C13="กำหนดเพิ่ม2567ครูผู้ช่วย",VLOOKUP(BC13,ตำแหน่งว่าง!$A$2:$J$28,8,FALSE),IF(M13&amp;C13="กำหนดเพิ่ม2567บุคลากรทางการศึกษา",VLOOKUP(BC13,ตำแหน่งว่าง!$A$2:$J$28,8,FALSE),IF(M13&amp;C13="กำหนดเพิ่ม2567บริหารสถานศึกษา",VLOOKUP(BC13,ตำแหน่งว่าง!$A$2:$J$28,8,FALSE),IF(M13="กำหนดเพิ่ม2567",VLOOKUP(BC13,ตำแหน่งว่าง!$A$2:$J$28,9,FALSE),IF(M13="กำหนดเพิ่ม2568",VLOOKUP(BC13,ตำแหน่งว่าง!$A$2:$H$28,7,FALSE),IF(M13="กำหนดเพิ่ม2569",0,IF(M13="ยุบเลิก2567",0,IF(M13="ยุบเลิก2568",0,IF(M13="ว่างยุบเลิก2567",0,IF(M13="ว่างยุบเลิก2568",0,IF(M13="ว่างยุบเลิก2569",VLOOKUP(BC13,ตำแหน่งว่าง!$A$2:$J$28,9,FALSE),IF(M13="เงินอุดหนุน (ว่าง)",VLOOKUP(BC13,ตำแหน่งว่าง!$A$2:$J$28,9,FALSE),IF(M13="จ่ายจากเงินรายได้ (ว่าง)",VLOOKUP(BC13,ตำแหน่งว่าง!$A$2:$J$28,9,FALSE),(BJ13-BG13)*12)))))))))))))))))</f>
        <v>13080</v>
      </c>
      <c r="BL13" s="177" t="str">
        <f t="shared" si="4"/>
        <v>วิชาการชก.23</v>
      </c>
      <c r="BM13" s="177">
        <f>IF(BB13="บริหารท้องถิ่นสูง",VLOOKUP(BL13,'เงินเดือนบัญชี 5'!$AL$2:$AM$65,2,FALSE),IF(BB13="บริหารท้องถิ่นกลาง",VLOOKUP(BL13,'เงินเดือนบัญชี 5'!$AI$2:$AJ$65,2,FALSE),IF(BB13="บริหารท้องถิ่นต้น",VLOOKUP(BL13,'เงินเดือนบัญชี 5'!$AF$2:$AG$65,2,FALSE),IF(BB13="อำนวยการท้องถิ่นสูง",VLOOKUP(BL13,'เงินเดือนบัญชี 5'!$AC$2:$AD$65,2,FALSE),IF(BB13="อำนวยการท้องถิ่นกลาง",VLOOKUP(BL13,'เงินเดือนบัญชี 5'!$Z$2:$AA$65,2,FALSE),IF(BB13="อำนวยการท้องถิ่นต้น",VLOOKUP(BL13,'เงินเดือนบัญชี 5'!$W$2:$X$65,2,FALSE),IF(BB13="วิชาการชช.",VLOOKUP(BL13,'เงินเดือนบัญชี 5'!$T$2:$U$65,2,FALSE),IF(BB13="วิชาการชพ.",VLOOKUP(BL13,'เงินเดือนบัญชี 5'!$Q$2:$R$65,2,FALSE),IF(BB13="วิชาการชก.",VLOOKUP(BL13,'เงินเดือนบัญชี 5'!$N$2:$O$65,2,FALSE),IF(BB13="วิชาการปก.",VLOOKUP(BL13,'เงินเดือนบัญชี 5'!$K$2:$L$65,2,FALSE),IF(BB13="ทั่วไปอส.",VLOOKUP(BL13,'เงินเดือนบัญชี 5'!$H$2:$I$65,2,FALSE),IF(BB13="ทั่วไปชง.",VLOOKUP(BL13,'เงินเดือนบัญชี 5'!$E$2:$F$65,2,FALSE),IF(BB13="ทั่วไปปง.",VLOOKUP(BL13,'เงินเดือนบัญชี 5'!$B$2:$C$65,2,FALSE),IF(BB13="พนจ.ทั่วไป",0,IF(BB13="พนจ.ภารกิจ(ปวช.)",CEILING((BJ13*4/100)+BJ13,10),IF(BB13="พนจ.ภารกิจ(ปวท.)",CEILING((BJ13*4/100)+BJ13,10),IF(BB13="พนจ.ภารกิจ(ปวส.)",CEILING((BJ13*4/100)+BJ13,10),IF(BB13="พนจ.ภารกิจ(ป.ตรี)",CEILING((BJ13*4/100)+BJ13,10),IF(BB13="พนจ.ภารกิจ(ป.โท)",CEILING((BJ13*4/100)+BJ13,10),IF(BB13="พนจ.ภารกิจ(ทักษะ พนง.ขับเครื่องจักรกลขนาดกลาง/ใหญ่)",CEILING((BJ13*4/100)+BJ13,10),IF(BB13="พนจ.ภารกิจ(ทักษะ)",CEILING((BJ13*4/100)+BJ13,10),IF(BB13="พนจ.ภารกิจ(ทักษะ)","",IF(C13="ครู",CEILING((BJ13*6/100)+BJ13,10),IF(C13="ครูผู้ช่วย",CEILING((BJ13*6/100)+BJ13,10),IF(C13="บริหารสถานศึกษา",CEILING((BJ13*6/100)+BJ13,10),IF(C13="บุคลากรทางการศึกษา",CEILING((BJ13*6/100)+BJ13,10),IF(BB13="ลูกจ้างประจำ(ช่าง)",VLOOKUP(BL13,บัญชีลูกจ้างประจำ!$H$2:$I$110,2,FALSE),IF(BB13="ลูกจ้างประจำ(สนับสนุน)",VLOOKUP(BL13,บัญชีลูกจ้างประจำ!$E$2:$F$103,2,FALSE),IF(BB13="ลูกจ้างประจำ(บริการพื้นฐาน)",VLOOKUP(BL13,บัญชีลูกจ้างประจำ!$B$2:$C$74,2,FALSE))))))))))))))))))))))))))))))</f>
        <v>36860</v>
      </c>
      <c r="BN13" s="177">
        <f>IF(BB13&amp;M13="พนจ.ทั่วไป",0,IF(BB13&amp;M13="พนจ.ทั่วไปกำหนดเพิ่ม2569",108000,IF(M13="ว่างเดิม",VLOOKUP(BC13,ตำแหน่งว่าง!$A$2:$J$28,10,FALSE),IF(M13&amp;C13="กำหนดเพิ่ม2567ครู",VLOOKUP(BC13,ตำแหน่งว่าง!$A$2:$J$28,9,FALSE),IF(M13&amp;C13="กำหนดเพิ่ม2567ครูผู้ช่วย",VLOOKUP(BC13,ตำแหน่งว่าง!$A$2:$J$28,9,FALSE),IF(M13&amp;C13="กำหนดเพิ่ม2567บุคลากรทางการศึกษา",VLOOKUP(BC13,ตำแหน่งว่าง!$A$2:$J$28,9,FALSE),IF(M13&amp;C13="กำหนดเพิ่ม2567บริหารสถานศึกษา",VLOOKUP(BC13,ตำแหน่งว่าง!$A$2:$J$28,9,FALSE),IF(M13="กำหนดเพิ่ม2567",VLOOKUP(BC13,ตำแหน่งว่าง!$A$2:$J$28,10,FALSE),IF(M13&amp;C13="กำหนดเพิ่ม2568ครู",VLOOKUP(BC13,ตำแหน่งว่าง!$A$2:$J$28,8,FALSE),IF(M13&amp;C13="กำหนดเพิ่ม2568ครูผู้ช่วย",VLOOKUP(BC13,ตำแหน่งว่าง!$A$2:$J$28,8,FALSE),IF(M13&amp;C13="กำหนดเพิ่ม2568บุคลากรทางการศึกษา",VLOOKUP(BC13,ตำแหน่งว่าง!$A$2:$J$28,8,FALSE),IF(M13&amp;C13="กำหนดเพิ่ม2568บริหารสถานศึกษา",VLOOKUP(BC13,ตำแหน่งว่าง!$A$2:$J$28,8,FALSE),IF(M13="กำหนดเพิ่ม2568",VLOOKUP(BC13,ตำแหน่งว่าง!$A$2:$J$28,9,FALSE),IF(M13="กำหนดเพิ่ม2569",VLOOKUP(BC13,ตำแหน่งว่าง!$A$2:$H$28,7,FALSE),IF(M13="เงินอุดหนุน (ว่าง)",VLOOKUP(BC13,ตำแหน่งว่าง!$A$2:$J$28,10,FALSE),IF(M13="จ่ายจากเงินรายได้ (ว่าง)",VLOOKUP(BC13,ตำแหน่งว่าง!$A$2:$J$28,10,FALSE),IF(M13="ยุบเลิก2567",0,IF(M13="ยุบเลิก2568",0,IF(M13="ยุบเลิก2569",0,IF(M13="ว่างยุบเลิก2567",0,IF(M13="ว่างยุบเลิก2568",0,IF(M13="ว่างยุบเลิก2569",0,(BM13-BJ13)*12))))))))))))))))))))))</f>
        <v>13080</v>
      </c>
      <c r="BO13" s="103"/>
      <c r="BP13" s="86"/>
      <c r="BQ13" s="86"/>
    </row>
    <row r="14" spans="1:69" s="13" customFormat="1">
      <c r="A14" s="107">
        <v>7</v>
      </c>
      <c r="B14" s="113" t="s">
        <v>1319</v>
      </c>
      <c r="C14" s="183" t="s">
        <v>47</v>
      </c>
      <c r="D14" s="115" t="s">
        <v>1314</v>
      </c>
      <c r="E14" s="114" t="s">
        <v>1308</v>
      </c>
      <c r="F14" s="114"/>
      <c r="G14" s="110"/>
      <c r="H14" s="120" t="s">
        <v>10</v>
      </c>
      <c r="I14" s="121"/>
      <c r="J14" s="122"/>
      <c r="K14" s="122"/>
      <c r="L14" s="122"/>
      <c r="M14" s="120" t="s">
        <v>4</v>
      </c>
      <c r="AZ14" s="87"/>
      <c r="BA14" s="104"/>
      <c r="BB14" s="177" t="str">
        <f t="shared" si="0"/>
        <v>วิชาการปก./ชก.</v>
      </c>
      <c r="BC14" s="177" t="str">
        <f t="shared" si="1"/>
        <v>วิชาการปก./ชก.()</v>
      </c>
      <c r="BD14" s="177" t="b">
        <f>IF(BB14="บริหารท้องถิ่นสูง",VLOOKUP(I14,'เงินเดือนบัญชี 5'!$AM$2:$AN$65,2,FALSE),IF(BB14="บริหารท้องถิ่นกลาง",VLOOKUP(I14,'เงินเดือนบัญชี 5'!$AJ$2:$AK$65,2,FALSE),IF(BB14="บริหารท้องถิ่นต้น",VLOOKUP(I14,'เงินเดือนบัญชี 5'!$AG$2:$AH$65,2,FALSE),IF(BB14="อำนวยการท้องถิ่นสูง",VLOOKUP(I14,'เงินเดือนบัญชี 5'!$AD$2:$AE$65,2,FALSE),IF(BB14="อำนวยการท้องถิ่นกลาง",VLOOKUP(I14,'เงินเดือนบัญชี 5'!$AA$2:$AB$65,2,FALSE),IF(BB14="อำนวยการท้องถิ่นต้น",VLOOKUP(I14,'เงินเดือนบัญชี 5'!$X$2:$Y$65,2,FALSE),IF(BB14="วิชาการชช.",VLOOKUP(I14,'เงินเดือนบัญชี 5'!$U$2:$V$65,2,FALSE),IF(BB14="วิชาการชพ.",VLOOKUP(I14,'เงินเดือนบัญชี 5'!$R$2:$S$65,2,FALSE),IF(BB14="วิชาการชก.",VLOOKUP(I14,'เงินเดือนบัญชี 5'!$O$2:$P$65,2,FALSE),IF(BB14="วิชาการปก.",VLOOKUP(I14,'เงินเดือนบัญชี 5'!$L$2:$M$65,2,FALSE),IF(BB14="ทั่วไปอส.",VLOOKUP(I14,'เงินเดือนบัญชี 5'!$I$2:$J$65,2,FALSE),IF(BB14="ทั่วไปชง.",VLOOKUP(I14,'เงินเดือนบัญชี 5'!$F$2:$G$65,2,FALSE),IF(BB14="ทั่วไปปง.",VLOOKUP(I14,'เงินเดือนบัญชี 5'!$C$2:$D$65,2,FALSE),IF(BB14="พนจ.ทั่วไป","",IF(BB14="พนจ.ภารกิจ(ปวช.)","",IF(BB14="พนจ.ภารกิจ(ปวท.)","",IF(BB14="พนจ.ภารกิจ(ปวส.)","",IF(BB14="พนจ.ภารกิจ(ป.ตรี)","",IF(BB14="พนจ.ภารกิจ(ป.โท)","",IF(BB14="พนจ.ภารกิจ(ทักษะ พนง.ขับเครื่องจักรกลขนาดกลาง/ใหญ่)","",IF(BB14="พนจ.ภารกิจ(ทักษะ)","",IF(BB14="ลูกจ้างประจำ(ช่าง)",VLOOKUP(I14,บัญชีลูกจ้างประจำ!$I$2:$J$110,2,FALSE),IF(BB14="ลูกจ้างประจำ(สนับสนุน)",VLOOKUP(I14,บัญชีลูกจ้างประจำ!$F$2:$G$102,2,FALSE),IF(BB14="ลูกจ้างประจำ(บริการพื้นฐาน)",VLOOKUP(I14,บัญชีลูกจ้างประจำ!$C$2:$D$74,2,FALSE)))))))))))))))))))))))))</f>
        <v>0</v>
      </c>
      <c r="BE14" s="177">
        <f>IF(M14="ว่างเดิม",VLOOKUP(BC14,ตำแหน่งว่าง!$A$2:$J$28,2,FALSE),IF(M14="ว่างยุบเลิก2567",VLOOKUP(BC14,ตำแหน่งว่าง!$A$2:$J$28,2,FALSE),IF(M14="ว่างยุบเลิก2568",VLOOKUP(BC14,ตำแหน่งว่าง!$A$2:$J$28,2,FALSE),IF(M14="ว่างยุบเลิก2569",VLOOKUP(BC14,ตำแหน่งว่าง!$A$2:$J$28,2,FALSE),IF(M14="เงินอุดหนุน (ว่าง)",VLOOKUP(BC14,ตำแหน่งว่าง!$A$2:$J$28,2,FALSE),IF(M14="จ่ายจากเงินรายได้ (ว่าง)",VLOOKUP(BC14,ตำแหน่งว่าง!$A$2:$J$28,2,FALSE),IF(M14="กำหนดเพิ่ม2567",0,IF(M14="กำหนดเพิ่ม2568",0,IF(M14="กำหนดเพิ่ม2569",0,I14*12)))))))))</f>
        <v>355320</v>
      </c>
      <c r="BF14" s="177" t="str">
        <f t="shared" si="2"/>
        <v>วิชาการปก./ชก.1</v>
      </c>
      <c r="BG14" s="177" t="b">
        <f>IF(BB14="บริหารท้องถิ่นสูง",VLOOKUP(BF14,'เงินเดือนบัญชี 5'!$AL$2:$AM$65,2,FALSE),IF(BB14="บริหารท้องถิ่นกลาง",VLOOKUP(BF14,'เงินเดือนบัญชี 5'!$AI$2:$AJ$65,2,FALSE),IF(BB14="บริหารท้องถิ่นต้น",VLOOKUP(BF14,'เงินเดือนบัญชี 5'!$AF$2:$AG$65,2,FALSE),IF(BB14="อำนวยการท้องถิ่นสูง",VLOOKUP(BF14,'เงินเดือนบัญชี 5'!$AC$2:$AD$65,2,FALSE),IF(BB14="อำนวยการท้องถิ่นกลาง",VLOOKUP(BF14,'เงินเดือนบัญชี 5'!$Z$2:$AA$65,2,FALSE),IF(BB14="อำนวยการท้องถิ่นต้น",VLOOKUP(BF14,'เงินเดือนบัญชี 5'!$W$2:$X$65,2,FALSE),IF(BB14="วิชาการชช.",VLOOKUP(BF14,'เงินเดือนบัญชี 5'!$T$2:$U$65,2,FALSE),IF(BB14="วิชาการชพ.",VLOOKUP(BF14,'เงินเดือนบัญชี 5'!$Q$2:$R$65,2,FALSE),IF(BB14="วิชาการชก.",VLOOKUP(BF14,'เงินเดือนบัญชี 5'!$N$2:$O$65,2,FALSE),IF(BB14="วิชาการปก.",VLOOKUP(BF14,'เงินเดือนบัญชี 5'!$K$2:$L$65,2,FALSE),IF(BB14="ทั่วไปอส.",VLOOKUP(BF14,'เงินเดือนบัญชี 5'!$H$2:$I$65,2,FALSE),IF(BB14="ทั่วไปชง.",VLOOKUP(BF14,'เงินเดือนบัญชี 5'!$E$2:$F$65,2,FALSE),IF(BB14="ทั่วไปปง.",VLOOKUP(BF14,'เงินเดือนบัญชี 5'!$B$2:$C$65,2,FALSE),IF(BB14="พนจ.ทั่วไป",0,IF(BB14="พนจ.ภารกิจ(ปวช.)",CEILING((I14*4/100)+I14,10),IF(BB14="พนจ.ภารกิจ(ปวท.)",CEILING((I14*4/100)+I14,10),IF(BB14="พนจ.ภารกิจ(ปวส.)",CEILING((I14*4/100)+I14,10),IF(BB14="พนจ.ภารกิจ(ป.ตรี)",CEILING((I14*4/100)+I14,10),IF(BB14="พนจ.ภารกิจ(ป.โท)",CEILING((I14*4/100)+I14,10),IF(BB14="พนจ.ภารกิจ(ทักษะ พนง.ขับเครื่องจักรกลขนาดกลาง/ใหญ่)",CEILING((I14*4/100)+I14,10),IF(BB14="พนจ.ภารกิจ(ทักษะ)",CEILING((I14*4/100)+I14,10),IF(BB14="พนจ.ภารกิจ(ทักษะ)","",IF(C14="ครู",CEILING((I14*6/100)+I14,10),IF(C14="ครูผู้ช่วย",CEILING((I14*6/100)+I14,10),IF(C14="บริหารสถานศึกษา",CEILING((I14*6/100)+I14,10),IF(C14="บุคลากรทางการศึกษา",CEILING((I14*6/100)+I14,10),IF(BB14="ลูกจ้างประจำ(ช่าง)",VLOOKUP(BF14,บัญชีลูกจ้างประจำ!$H$2:$I$110,2,FALSE),IF(BB14="ลูกจ้างประจำ(สนับสนุน)",VLOOKUP(BF14,บัญชีลูกจ้างประจำ!$E$2:$F$102,2,FALSE),IF(BB14="ลูกจ้างประจำ(บริการพื้นฐาน)",VLOOKUP(BF14,บัญชีลูกจ้างประจำ!$B$2:$C$74,2,FALSE))))))))))))))))))))))))))))))</f>
        <v>0</v>
      </c>
      <c r="BH14" s="177">
        <f>IF(BB14&amp;M14="พนจ.ทั่วไป",0,IF(BB14&amp;M14="พนจ.ทั่วไปกำหนดเพิ่ม2567",108000,IF(M14="ว่างเดิม",VLOOKUP(BC14,ตำแหน่งว่าง!$A$2:$J$28,8,FALSE),IF(M14="กำหนดเพิ่ม2567",VLOOKUP(BC14,ตำแหน่งว่าง!$A$2:$H$28,7,FALSE),IF(M14="กำหนดเพิ่ม2568",0,IF(M14="กำหนดเพิ่ม2569",0,IF(M14="ยุบเลิก2567",0,IF(M14="ว่างยุบเลิก2567",0,IF(M14="ว่างยุบเลิก2568",VLOOKUP(BC14,ตำแหน่งว่าง!$A$2:$J$28,8,FALSE),IF(M14="ว่างยุบเลิก2569",VLOOKUP(BC14,ตำแหน่งว่าง!$A$2:$J$28,8,FALSE),IF(M14="เงินอุดหนุน (ว่าง)",VLOOKUP(BC14,ตำแหน่งว่าง!$A$2:$J$28,8,FALSE),IF(M14&amp;C14="จ่ายจากเงินรายได้พนจ.ทั่วไป",0,IF(M14="จ่ายจากเงินรายได้ (ว่าง)",VLOOKUP(BC14,ตำแหน่งว่าง!$A$2:$J$28,8,FALSE),(BG14-I14)*12)))))))))))))</f>
        <v>12000</v>
      </c>
      <c r="BI14" s="177" t="str">
        <f t="shared" si="3"/>
        <v>วิชาการปก./ชก.2</v>
      </c>
      <c r="BJ14" s="177" t="b">
        <f>IF(BB14="บริหารท้องถิ่นสูง",VLOOKUP(BI14,'เงินเดือนบัญชี 5'!$AL$2:$AM$65,2,FALSE),IF(BB14="บริหารท้องถิ่นกลาง",VLOOKUP(BI14,'เงินเดือนบัญชี 5'!$AI$2:$AJ$65,2,FALSE),IF(BB14="บริหารท้องถิ่นต้น",VLOOKUP(BI14,'เงินเดือนบัญชี 5'!$AF$2:$AG$65,2,FALSE),IF(BB14="อำนวยการท้องถิ่นสูง",VLOOKUP(BI14,'เงินเดือนบัญชี 5'!$AC$2:$AD$65,2,FALSE),IF(BB14="อำนวยการท้องถิ่นกลาง",VLOOKUP(BI14,'เงินเดือนบัญชี 5'!$Z$2:$AA$65,2,FALSE),IF(BB14="อำนวยการท้องถิ่นต้น",VLOOKUP(BI14,'เงินเดือนบัญชี 5'!$W$2:$X$65,2,FALSE),IF(BB14="วิชาการชช.",VLOOKUP(BI14,'เงินเดือนบัญชี 5'!$T$2:$U$65,2,FALSE),IF(BB14="วิชาการชพ.",VLOOKUP(BI14,'เงินเดือนบัญชี 5'!$Q$2:$R$65,2,FALSE),IF(BB14="วิชาการชก.",VLOOKUP(BI14,'เงินเดือนบัญชี 5'!$N$2:$O$65,2,FALSE),IF(BB14="วิชาการปก.",VLOOKUP(BI14,'เงินเดือนบัญชี 5'!$K$2:$L$65,2,FALSE),IF(BB14="ทั่วไปอส.",VLOOKUP(BI14,'เงินเดือนบัญชี 5'!$H$2:$I$65,2,FALSE),IF(BB14="ทั่วไปชง.",VLOOKUP(BI14,'เงินเดือนบัญชี 5'!$E$2:$F$65,2,FALSE),IF(BB14="ทั่วไปปง.",VLOOKUP(BI14,'เงินเดือนบัญชี 5'!$B$2:$C$65,2,FALSE),IF(BB14="พนจ.ทั่วไป",0,IF(BB14="พนจ.ภารกิจ(ปวช.)",CEILING((BG14*4/100)+BG14,10),IF(BB14="พนจ.ภารกิจ(ปวท.)",CEILING((BG14*4/100)+BG14,10),IF(BB14="พนจ.ภารกิจ(ปวส.)",CEILING((BG14*4/100)+BG14,10),IF(BB14="พนจ.ภารกิจ(ป.ตรี)",CEILING((BG14*4/100)+BG14,10),IF(BB14="พนจ.ภารกิจ(ป.โท)",CEILING((BG14*4/100)+BG14,10),IF(BB14="พนจ.ภารกิจ(ทักษะ พนง.ขับเครื่องจักรกลขนาดกลาง/ใหญ่)",CEILING((BG14*4/100)+BG14,10),IF(BB14="พนจ.ภารกิจ(ทักษะ)",CEILING((BG14*4/100)+BG14,10),IF(BB14="พนจ.ภารกิจ(ทักษะ)","",IF(C14="ครู",CEILING((BG14*6/100)+BG14,10),IF(C14="ครูผู้ช่วย",CEILING((BG14*6/100)+BG14,10),IF(C14="บริหารสถานศึกษา",CEILING((BG14*6/100)+BG14,10),IF(C14="บุคลากรทางการศึกษา",CEILING((BG14*6/100)+BG14,10),IF(BB14="ลูกจ้างประจำ(ช่าง)",VLOOKUP(BI14,บัญชีลูกจ้างประจำ!$H$2:$I$110,2,FALSE),IF(BB14="ลูกจ้างประจำ(สนับสนุน)",VLOOKUP(BI14,บัญชีลูกจ้างประจำ!$E$2:$F$102,2,FALSE),IF(BB14="ลูกจ้างประจำ(บริการพื้นฐาน)",VLOOKUP(BI14,บัญชีลูกจ้างประจำ!$B$2:$C$74,2,FALSE))))))))))))))))))))))))))))))</f>
        <v>0</v>
      </c>
      <c r="BK14" s="177">
        <f>IF(BB14&amp;M14="พนจ.ทั่วไป",0,IF(BB14&amp;M14="พนจ.ทั่วไปกำหนดเพิ่ม2568",108000,IF(M14="ว่างเดิม",VLOOKUP(BC14,ตำแหน่งว่าง!$A$2:$J$28,9,FALSE),IF(M14&amp;C14="กำหนดเพิ่ม2567ครู",VLOOKUP(BC14,ตำแหน่งว่าง!$A$2:$J$28,8,FALSE),IF(M14&amp;C14="กำหนดเพิ่ม2567ครูผู้ช่วย",VLOOKUP(BC14,ตำแหน่งว่าง!$A$2:$J$28,8,FALSE),IF(M14&amp;C14="กำหนดเพิ่ม2567บุคลากรทางการศึกษา",VLOOKUP(BC14,ตำแหน่งว่าง!$A$2:$J$28,8,FALSE),IF(M14&amp;C14="กำหนดเพิ่ม2567บริหารสถานศึกษา",VLOOKUP(BC14,ตำแหน่งว่าง!$A$2:$J$28,8,FALSE),IF(M14="กำหนดเพิ่ม2567",VLOOKUP(BC14,ตำแหน่งว่าง!$A$2:$J$28,9,FALSE),IF(M14="กำหนดเพิ่ม2568",VLOOKUP(BC14,ตำแหน่งว่าง!$A$2:$H$28,7,FALSE),IF(M14="กำหนดเพิ่ม2569",0,IF(M14="ยุบเลิก2567",0,IF(M14="ยุบเลิก2568",0,IF(M14="ว่างยุบเลิก2567",0,IF(M14="ว่างยุบเลิก2568",0,IF(M14="ว่างยุบเลิก2569",VLOOKUP(BC14,ตำแหน่งว่าง!$A$2:$J$28,9,FALSE),IF(M14="เงินอุดหนุน (ว่าง)",VLOOKUP(BC14,ตำแหน่งว่าง!$A$2:$J$28,9,FALSE),IF(M14="จ่ายจากเงินรายได้ (ว่าง)",VLOOKUP(BC14,ตำแหน่งว่าง!$A$2:$J$28,9,FALSE),(BJ14-BG14)*12)))))))))))))))))</f>
        <v>12000</v>
      </c>
      <c r="BL14" s="177" t="str">
        <f t="shared" si="4"/>
        <v>วิชาการปก./ชก.3</v>
      </c>
      <c r="BM14" s="177" t="b">
        <f>IF(BB14="บริหารท้องถิ่นสูง",VLOOKUP(BL14,'เงินเดือนบัญชี 5'!$AL$2:$AM$65,2,FALSE),IF(BB14="บริหารท้องถิ่นกลาง",VLOOKUP(BL14,'เงินเดือนบัญชี 5'!$AI$2:$AJ$65,2,FALSE),IF(BB14="บริหารท้องถิ่นต้น",VLOOKUP(BL14,'เงินเดือนบัญชี 5'!$AF$2:$AG$65,2,FALSE),IF(BB14="อำนวยการท้องถิ่นสูง",VLOOKUP(BL14,'เงินเดือนบัญชี 5'!$AC$2:$AD$65,2,FALSE),IF(BB14="อำนวยการท้องถิ่นกลาง",VLOOKUP(BL14,'เงินเดือนบัญชี 5'!$Z$2:$AA$65,2,FALSE),IF(BB14="อำนวยการท้องถิ่นต้น",VLOOKUP(BL14,'เงินเดือนบัญชี 5'!$W$2:$X$65,2,FALSE),IF(BB14="วิชาการชช.",VLOOKUP(BL14,'เงินเดือนบัญชี 5'!$T$2:$U$65,2,FALSE),IF(BB14="วิชาการชพ.",VLOOKUP(BL14,'เงินเดือนบัญชี 5'!$Q$2:$R$65,2,FALSE),IF(BB14="วิชาการชก.",VLOOKUP(BL14,'เงินเดือนบัญชี 5'!$N$2:$O$65,2,FALSE),IF(BB14="วิชาการปก.",VLOOKUP(BL14,'เงินเดือนบัญชี 5'!$K$2:$L$65,2,FALSE),IF(BB14="ทั่วไปอส.",VLOOKUP(BL14,'เงินเดือนบัญชี 5'!$H$2:$I$65,2,FALSE),IF(BB14="ทั่วไปชง.",VLOOKUP(BL14,'เงินเดือนบัญชี 5'!$E$2:$F$65,2,FALSE),IF(BB14="ทั่วไปปง.",VLOOKUP(BL14,'เงินเดือนบัญชี 5'!$B$2:$C$65,2,FALSE),IF(BB14="พนจ.ทั่วไป",0,IF(BB14="พนจ.ภารกิจ(ปวช.)",CEILING((BJ14*4/100)+BJ14,10),IF(BB14="พนจ.ภารกิจ(ปวท.)",CEILING((BJ14*4/100)+BJ14,10),IF(BB14="พนจ.ภารกิจ(ปวส.)",CEILING((BJ14*4/100)+BJ14,10),IF(BB14="พนจ.ภารกิจ(ป.ตรี)",CEILING((BJ14*4/100)+BJ14,10),IF(BB14="พนจ.ภารกิจ(ป.โท)",CEILING((BJ14*4/100)+BJ14,10),IF(BB14="พนจ.ภารกิจ(ทักษะ พนง.ขับเครื่องจักรกลขนาดกลาง/ใหญ่)",CEILING((BJ14*4/100)+BJ14,10),IF(BB14="พนจ.ภารกิจ(ทักษะ)",CEILING((BJ14*4/100)+BJ14,10),IF(BB14="พนจ.ภารกิจ(ทักษะ)","",IF(C14="ครู",CEILING((BJ14*6/100)+BJ14,10),IF(C14="ครูผู้ช่วย",CEILING((BJ14*6/100)+BJ14,10),IF(C14="บริหารสถานศึกษา",CEILING((BJ14*6/100)+BJ14,10),IF(C14="บุคลากรทางการศึกษา",CEILING((BJ14*6/100)+BJ14,10),IF(BB14="ลูกจ้างประจำ(ช่าง)",VLOOKUP(BL14,บัญชีลูกจ้างประจำ!$H$2:$I$110,2,FALSE),IF(BB14="ลูกจ้างประจำ(สนับสนุน)",VLOOKUP(BL14,บัญชีลูกจ้างประจำ!$E$2:$F$103,2,FALSE),IF(BB14="ลูกจ้างประจำ(บริการพื้นฐาน)",VLOOKUP(BL14,บัญชีลูกจ้างประจำ!$B$2:$C$74,2,FALSE))))))))))))))))))))))))))))))</f>
        <v>0</v>
      </c>
      <c r="BN14" s="177">
        <f>IF(BB14&amp;M14="พนจ.ทั่วไป",0,IF(BB14&amp;M14="พนจ.ทั่วไปกำหนดเพิ่ม2569",108000,IF(M14="ว่างเดิม",VLOOKUP(BC14,ตำแหน่งว่าง!$A$2:$J$28,10,FALSE),IF(M14&amp;C14="กำหนดเพิ่ม2567ครู",VLOOKUP(BC14,ตำแหน่งว่าง!$A$2:$J$28,9,FALSE),IF(M14&amp;C14="กำหนดเพิ่ม2567ครูผู้ช่วย",VLOOKUP(BC14,ตำแหน่งว่าง!$A$2:$J$28,9,FALSE),IF(M14&amp;C14="กำหนดเพิ่ม2567บุคลากรทางการศึกษา",VLOOKUP(BC14,ตำแหน่งว่าง!$A$2:$J$28,9,FALSE),IF(M14&amp;C14="กำหนดเพิ่ม2567บริหารสถานศึกษา",VLOOKUP(BC14,ตำแหน่งว่าง!$A$2:$J$28,9,FALSE),IF(M14="กำหนดเพิ่ม2567",VLOOKUP(BC14,ตำแหน่งว่าง!$A$2:$J$28,10,FALSE),IF(M14&amp;C14="กำหนดเพิ่ม2568ครู",VLOOKUP(BC14,ตำแหน่งว่าง!$A$2:$J$28,8,FALSE),IF(M14&amp;C14="กำหนดเพิ่ม2568ครูผู้ช่วย",VLOOKUP(BC14,ตำแหน่งว่าง!$A$2:$J$28,8,FALSE),IF(M14&amp;C14="กำหนดเพิ่ม2568บุคลากรทางการศึกษา",VLOOKUP(BC14,ตำแหน่งว่าง!$A$2:$J$28,8,FALSE),IF(M14&amp;C14="กำหนดเพิ่ม2568บริหารสถานศึกษา",VLOOKUP(BC14,ตำแหน่งว่าง!$A$2:$J$28,8,FALSE),IF(M14="กำหนดเพิ่ม2568",VLOOKUP(BC14,ตำแหน่งว่าง!$A$2:$J$28,9,FALSE),IF(M14="กำหนดเพิ่ม2569",VLOOKUP(BC14,ตำแหน่งว่าง!$A$2:$H$28,7,FALSE),IF(M14="เงินอุดหนุน (ว่าง)",VLOOKUP(BC14,ตำแหน่งว่าง!$A$2:$J$28,10,FALSE),IF(M14="จ่ายจากเงินรายได้ (ว่าง)",VLOOKUP(BC14,ตำแหน่งว่าง!$A$2:$J$28,10,FALSE),IF(M14="ยุบเลิก2567",0,IF(M14="ยุบเลิก2568",0,IF(M14="ยุบเลิก2569",0,IF(M14="ว่างยุบเลิก2567",0,IF(M14="ว่างยุบเลิก2568",0,IF(M14="ว่างยุบเลิก2569",0,(BM14-BJ14)*12))))))))))))))))))))))</f>
        <v>12000</v>
      </c>
      <c r="BO14" s="104"/>
      <c r="BP14" s="87"/>
      <c r="BQ14" s="87"/>
    </row>
    <row r="15" spans="1:69" s="12" customFormat="1">
      <c r="A15" s="107">
        <v>8</v>
      </c>
      <c r="B15" s="113" t="s">
        <v>1321</v>
      </c>
      <c r="C15" s="183" t="s">
        <v>47</v>
      </c>
      <c r="D15" s="113" t="s">
        <v>1314</v>
      </c>
      <c r="E15" s="114" t="s">
        <v>1317</v>
      </c>
      <c r="F15" s="114"/>
      <c r="G15" s="110"/>
      <c r="H15" s="120" t="s">
        <v>10</v>
      </c>
      <c r="I15" s="121"/>
      <c r="J15" s="122"/>
      <c r="K15" s="122"/>
      <c r="L15" s="122"/>
      <c r="M15" s="120" t="s">
        <v>4</v>
      </c>
      <c r="AZ15" s="86"/>
      <c r="BA15" s="103"/>
      <c r="BB15" s="177" t="str">
        <f t="shared" si="0"/>
        <v>วิชาการปก./ชก.</v>
      </c>
      <c r="BC15" s="177" t="str">
        <f t="shared" si="1"/>
        <v>วิชาการปก./ชก.()</v>
      </c>
      <c r="BD15" s="177" t="b">
        <f>IF(BB15="บริหารท้องถิ่นสูง",VLOOKUP(I15,'เงินเดือนบัญชี 5'!$AM$2:$AN$65,2,FALSE),IF(BB15="บริหารท้องถิ่นกลาง",VLOOKUP(I15,'เงินเดือนบัญชี 5'!$AJ$2:$AK$65,2,FALSE),IF(BB15="บริหารท้องถิ่นต้น",VLOOKUP(I15,'เงินเดือนบัญชี 5'!$AG$2:$AH$65,2,FALSE),IF(BB15="อำนวยการท้องถิ่นสูง",VLOOKUP(I15,'เงินเดือนบัญชี 5'!$AD$2:$AE$65,2,FALSE),IF(BB15="อำนวยการท้องถิ่นกลาง",VLOOKUP(I15,'เงินเดือนบัญชี 5'!$AA$2:$AB$65,2,FALSE),IF(BB15="อำนวยการท้องถิ่นต้น",VLOOKUP(I15,'เงินเดือนบัญชี 5'!$X$2:$Y$65,2,FALSE),IF(BB15="วิชาการชช.",VLOOKUP(I15,'เงินเดือนบัญชี 5'!$U$2:$V$65,2,FALSE),IF(BB15="วิชาการชพ.",VLOOKUP(I15,'เงินเดือนบัญชี 5'!$R$2:$S$65,2,FALSE),IF(BB15="วิชาการชก.",VLOOKUP(I15,'เงินเดือนบัญชี 5'!$O$2:$P$65,2,FALSE),IF(BB15="วิชาการปก.",VLOOKUP(I15,'เงินเดือนบัญชี 5'!$L$2:$M$65,2,FALSE),IF(BB15="ทั่วไปอส.",VLOOKUP(I15,'เงินเดือนบัญชี 5'!$I$2:$J$65,2,FALSE),IF(BB15="ทั่วไปชง.",VLOOKUP(I15,'เงินเดือนบัญชี 5'!$F$2:$G$65,2,FALSE),IF(BB15="ทั่วไปปง.",VLOOKUP(I15,'เงินเดือนบัญชี 5'!$C$2:$D$65,2,FALSE),IF(BB15="พนจ.ทั่วไป","",IF(BB15="พนจ.ภารกิจ(ปวช.)","",IF(BB15="พนจ.ภารกิจ(ปวท.)","",IF(BB15="พนจ.ภารกิจ(ปวส.)","",IF(BB15="พนจ.ภารกิจ(ป.ตรี)","",IF(BB15="พนจ.ภารกิจ(ป.โท)","",IF(BB15="พนจ.ภารกิจ(ทักษะ พนง.ขับเครื่องจักรกลขนาดกลาง/ใหญ่)","",IF(BB15="พนจ.ภารกิจ(ทักษะ)","",IF(BB15="ลูกจ้างประจำ(ช่าง)",VLOOKUP(I15,บัญชีลูกจ้างประจำ!$I$2:$J$110,2,FALSE),IF(BB15="ลูกจ้างประจำ(สนับสนุน)",VLOOKUP(I15,บัญชีลูกจ้างประจำ!$F$2:$G$102,2,FALSE),IF(BB15="ลูกจ้างประจำ(บริการพื้นฐาน)",VLOOKUP(I15,บัญชีลูกจ้างประจำ!$C$2:$D$74,2,FALSE)))))))))))))))))))))))))</f>
        <v>0</v>
      </c>
      <c r="BE15" s="177">
        <f>IF(M15="ว่างเดิม",VLOOKUP(BC15,ตำแหน่งว่าง!$A$2:$J$28,2,FALSE),IF(M15="ว่างยุบเลิก2567",VLOOKUP(BC15,ตำแหน่งว่าง!$A$2:$J$28,2,FALSE),IF(M15="ว่างยุบเลิก2568",VLOOKUP(BC15,ตำแหน่งว่าง!$A$2:$J$28,2,FALSE),IF(M15="ว่างยุบเลิก2569",VLOOKUP(BC15,ตำแหน่งว่าง!$A$2:$J$28,2,FALSE),IF(M15="เงินอุดหนุน (ว่าง)",VLOOKUP(BC15,ตำแหน่งว่าง!$A$2:$J$28,2,FALSE),IF(M15="จ่ายจากเงินรายได้ (ว่าง)",VLOOKUP(BC15,ตำแหน่งว่าง!$A$2:$J$28,2,FALSE),IF(M15="กำหนดเพิ่ม2567",0,IF(M15="กำหนดเพิ่ม2568",0,IF(M15="กำหนดเพิ่ม2569",0,I15*12)))))))))</f>
        <v>355320</v>
      </c>
      <c r="BF15" s="177" t="str">
        <f t="shared" si="2"/>
        <v>วิชาการปก./ชก.1</v>
      </c>
      <c r="BG15" s="177" t="b">
        <f>IF(BB15="บริหารท้องถิ่นสูง",VLOOKUP(BF15,'เงินเดือนบัญชี 5'!$AL$2:$AM$65,2,FALSE),IF(BB15="บริหารท้องถิ่นกลาง",VLOOKUP(BF15,'เงินเดือนบัญชี 5'!$AI$2:$AJ$65,2,FALSE),IF(BB15="บริหารท้องถิ่นต้น",VLOOKUP(BF15,'เงินเดือนบัญชี 5'!$AF$2:$AG$65,2,FALSE),IF(BB15="อำนวยการท้องถิ่นสูง",VLOOKUP(BF15,'เงินเดือนบัญชี 5'!$AC$2:$AD$65,2,FALSE),IF(BB15="อำนวยการท้องถิ่นกลาง",VLOOKUP(BF15,'เงินเดือนบัญชี 5'!$Z$2:$AA$65,2,FALSE),IF(BB15="อำนวยการท้องถิ่นต้น",VLOOKUP(BF15,'เงินเดือนบัญชี 5'!$W$2:$X$65,2,FALSE),IF(BB15="วิชาการชช.",VLOOKUP(BF15,'เงินเดือนบัญชี 5'!$T$2:$U$65,2,FALSE),IF(BB15="วิชาการชพ.",VLOOKUP(BF15,'เงินเดือนบัญชี 5'!$Q$2:$R$65,2,FALSE),IF(BB15="วิชาการชก.",VLOOKUP(BF15,'เงินเดือนบัญชี 5'!$N$2:$O$65,2,FALSE),IF(BB15="วิชาการปก.",VLOOKUP(BF15,'เงินเดือนบัญชี 5'!$K$2:$L$65,2,FALSE),IF(BB15="ทั่วไปอส.",VLOOKUP(BF15,'เงินเดือนบัญชี 5'!$H$2:$I$65,2,FALSE),IF(BB15="ทั่วไปชง.",VLOOKUP(BF15,'เงินเดือนบัญชี 5'!$E$2:$F$65,2,FALSE),IF(BB15="ทั่วไปปง.",VLOOKUP(BF15,'เงินเดือนบัญชี 5'!$B$2:$C$65,2,FALSE),IF(BB15="พนจ.ทั่วไป",0,IF(BB15="พนจ.ภารกิจ(ปวช.)",CEILING((I15*4/100)+I15,10),IF(BB15="พนจ.ภารกิจ(ปวท.)",CEILING((I15*4/100)+I15,10),IF(BB15="พนจ.ภารกิจ(ปวส.)",CEILING((I15*4/100)+I15,10),IF(BB15="พนจ.ภารกิจ(ป.ตรี)",CEILING((I15*4/100)+I15,10),IF(BB15="พนจ.ภารกิจ(ป.โท)",CEILING((I15*4/100)+I15,10),IF(BB15="พนจ.ภารกิจ(ทักษะ พนง.ขับเครื่องจักรกลขนาดกลาง/ใหญ่)",CEILING((I15*4/100)+I15,10),IF(BB15="พนจ.ภารกิจ(ทักษะ)",CEILING((I15*4/100)+I15,10),IF(BB15="พนจ.ภารกิจ(ทักษะ)","",IF(C15="ครู",CEILING((I15*6/100)+I15,10),IF(C15="ครูผู้ช่วย",CEILING((I15*6/100)+I15,10),IF(C15="บริหารสถานศึกษา",CEILING((I15*6/100)+I15,10),IF(C15="บุคลากรทางการศึกษา",CEILING((I15*6/100)+I15,10),IF(BB15="ลูกจ้างประจำ(ช่าง)",VLOOKUP(BF15,บัญชีลูกจ้างประจำ!$H$2:$I$110,2,FALSE),IF(BB15="ลูกจ้างประจำ(สนับสนุน)",VLOOKUP(BF15,บัญชีลูกจ้างประจำ!$E$2:$F$102,2,FALSE),IF(BB15="ลูกจ้างประจำ(บริการพื้นฐาน)",VLOOKUP(BF15,บัญชีลูกจ้างประจำ!$B$2:$C$74,2,FALSE))))))))))))))))))))))))))))))</f>
        <v>0</v>
      </c>
      <c r="BH15" s="177">
        <f>IF(BB15&amp;M15="พนจ.ทั่วไป",0,IF(BB15&amp;M15="พนจ.ทั่วไปกำหนดเพิ่ม2567",108000,IF(M15="ว่างเดิม",VLOOKUP(BC15,ตำแหน่งว่าง!$A$2:$J$28,8,FALSE),IF(M15="กำหนดเพิ่ม2567",VLOOKUP(BC15,ตำแหน่งว่าง!$A$2:$H$28,7,FALSE),IF(M15="กำหนดเพิ่ม2568",0,IF(M15="กำหนดเพิ่ม2569",0,IF(M15="ยุบเลิก2567",0,IF(M15="ว่างยุบเลิก2567",0,IF(M15="ว่างยุบเลิก2568",VLOOKUP(BC15,ตำแหน่งว่าง!$A$2:$J$28,8,FALSE),IF(M15="ว่างยุบเลิก2569",VLOOKUP(BC15,ตำแหน่งว่าง!$A$2:$J$28,8,FALSE),IF(M15="เงินอุดหนุน (ว่าง)",VLOOKUP(BC15,ตำแหน่งว่าง!$A$2:$J$28,8,FALSE),IF(M15&amp;C15="จ่ายจากเงินรายได้พนจ.ทั่วไป",0,IF(M15="จ่ายจากเงินรายได้ (ว่าง)",VLOOKUP(BC15,ตำแหน่งว่าง!$A$2:$J$28,8,FALSE),(BG15-I15)*12)))))))))))))</f>
        <v>12000</v>
      </c>
      <c r="BI15" s="177" t="str">
        <f t="shared" si="3"/>
        <v>วิชาการปก./ชก.2</v>
      </c>
      <c r="BJ15" s="177" t="b">
        <f>IF(BB15="บริหารท้องถิ่นสูง",VLOOKUP(BI15,'เงินเดือนบัญชี 5'!$AL$2:$AM$65,2,FALSE),IF(BB15="บริหารท้องถิ่นกลาง",VLOOKUP(BI15,'เงินเดือนบัญชี 5'!$AI$2:$AJ$65,2,FALSE),IF(BB15="บริหารท้องถิ่นต้น",VLOOKUP(BI15,'เงินเดือนบัญชี 5'!$AF$2:$AG$65,2,FALSE),IF(BB15="อำนวยการท้องถิ่นสูง",VLOOKUP(BI15,'เงินเดือนบัญชี 5'!$AC$2:$AD$65,2,FALSE),IF(BB15="อำนวยการท้องถิ่นกลาง",VLOOKUP(BI15,'เงินเดือนบัญชี 5'!$Z$2:$AA$65,2,FALSE),IF(BB15="อำนวยการท้องถิ่นต้น",VLOOKUP(BI15,'เงินเดือนบัญชี 5'!$W$2:$X$65,2,FALSE),IF(BB15="วิชาการชช.",VLOOKUP(BI15,'เงินเดือนบัญชี 5'!$T$2:$U$65,2,FALSE),IF(BB15="วิชาการชพ.",VLOOKUP(BI15,'เงินเดือนบัญชี 5'!$Q$2:$R$65,2,FALSE),IF(BB15="วิชาการชก.",VLOOKUP(BI15,'เงินเดือนบัญชี 5'!$N$2:$O$65,2,FALSE),IF(BB15="วิชาการปก.",VLOOKUP(BI15,'เงินเดือนบัญชี 5'!$K$2:$L$65,2,FALSE),IF(BB15="ทั่วไปอส.",VLOOKUP(BI15,'เงินเดือนบัญชี 5'!$H$2:$I$65,2,FALSE),IF(BB15="ทั่วไปชง.",VLOOKUP(BI15,'เงินเดือนบัญชี 5'!$E$2:$F$65,2,FALSE),IF(BB15="ทั่วไปปง.",VLOOKUP(BI15,'เงินเดือนบัญชี 5'!$B$2:$C$65,2,FALSE),IF(BB15="พนจ.ทั่วไป",0,IF(BB15="พนจ.ภารกิจ(ปวช.)",CEILING((BG15*4/100)+BG15,10),IF(BB15="พนจ.ภารกิจ(ปวท.)",CEILING((BG15*4/100)+BG15,10),IF(BB15="พนจ.ภารกิจ(ปวส.)",CEILING((BG15*4/100)+BG15,10),IF(BB15="พนจ.ภารกิจ(ป.ตรี)",CEILING((BG15*4/100)+BG15,10),IF(BB15="พนจ.ภารกิจ(ป.โท)",CEILING((BG15*4/100)+BG15,10),IF(BB15="พนจ.ภารกิจ(ทักษะ พนง.ขับเครื่องจักรกลขนาดกลาง/ใหญ่)",CEILING((BG15*4/100)+BG15,10),IF(BB15="พนจ.ภารกิจ(ทักษะ)",CEILING((BG15*4/100)+BG15,10),IF(BB15="พนจ.ภารกิจ(ทักษะ)","",IF(C15="ครู",CEILING((BG15*6/100)+BG15,10),IF(C15="ครูผู้ช่วย",CEILING((BG15*6/100)+BG15,10),IF(C15="บริหารสถานศึกษา",CEILING((BG15*6/100)+BG15,10),IF(C15="บุคลากรทางการศึกษา",CEILING((BG15*6/100)+BG15,10),IF(BB15="ลูกจ้างประจำ(ช่าง)",VLOOKUP(BI15,บัญชีลูกจ้างประจำ!$H$2:$I$110,2,FALSE),IF(BB15="ลูกจ้างประจำ(สนับสนุน)",VLOOKUP(BI15,บัญชีลูกจ้างประจำ!$E$2:$F$102,2,FALSE),IF(BB15="ลูกจ้างประจำ(บริการพื้นฐาน)",VLOOKUP(BI15,บัญชีลูกจ้างประจำ!$B$2:$C$74,2,FALSE))))))))))))))))))))))))))))))</f>
        <v>0</v>
      </c>
      <c r="BK15" s="177">
        <f>IF(BB15&amp;M15="พนจ.ทั่วไป",0,IF(BB15&amp;M15="พนจ.ทั่วไปกำหนดเพิ่ม2568",108000,IF(M15="ว่างเดิม",VLOOKUP(BC15,ตำแหน่งว่าง!$A$2:$J$28,9,FALSE),IF(M15&amp;C15="กำหนดเพิ่ม2567ครู",VLOOKUP(BC15,ตำแหน่งว่าง!$A$2:$J$28,8,FALSE),IF(M15&amp;C15="กำหนดเพิ่ม2567ครูผู้ช่วย",VLOOKUP(BC15,ตำแหน่งว่าง!$A$2:$J$28,8,FALSE),IF(M15&amp;C15="กำหนดเพิ่ม2567บุคลากรทางการศึกษา",VLOOKUP(BC15,ตำแหน่งว่าง!$A$2:$J$28,8,FALSE),IF(M15&amp;C15="กำหนดเพิ่ม2567บริหารสถานศึกษา",VLOOKUP(BC15,ตำแหน่งว่าง!$A$2:$J$28,8,FALSE),IF(M15="กำหนดเพิ่ม2567",VLOOKUP(BC15,ตำแหน่งว่าง!$A$2:$J$28,9,FALSE),IF(M15="กำหนดเพิ่ม2568",VLOOKUP(BC15,ตำแหน่งว่าง!$A$2:$H$28,7,FALSE),IF(M15="กำหนดเพิ่ม2569",0,IF(M15="ยุบเลิก2567",0,IF(M15="ยุบเลิก2568",0,IF(M15="ว่างยุบเลิก2567",0,IF(M15="ว่างยุบเลิก2568",0,IF(M15="ว่างยุบเลิก2569",VLOOKUP(BC15,ตำแหน่งว่าง!$A$2:$J$28,9,FALSE),IF(M15="เงินอุดหนุน (ว่าง)",VLOOKUP(BC15,ตำแหน่งว่าง!$A$2:$J$28,9,FALSE),IF(M15="จ่ายจากเงินรายได้ (ว่าง)",VLOOKUP(BC15,ตำแหน่งว่าง!$A$2:$J$28,9,FALSE),(BJ15-BG15)*12)))))))))))))))))</f>
        <v>12000</v>
      </c>
      <c r="BL15" s="177" t="str">
        <f t="shared" si="4"/>
        <v>วิชาการปก./ชก.3</v>
      </c>
      <c r="BM15" s="177" t="b">
        <f>IF(BB15="บริหารท้องถิ่นสูง",VLOOKUP(BL15,'เงินเดือนบัญชี 5'!$AL$2:$AM$65,2,FALSE),IF(BB15="บริหารท้องถิ่นกลาง",VLOOKUP(BL15,'เงินเดือนบัญชี 5'!$AI$2:$AJ$65,2,FALSE),IF(BB15="บริหารท้องถิ่นต้น",VLOOKUP(BL15,'เงินเดือนบัญชี 5'!$AF$2:$AG$65,2,FALSE),IF(BB15="อำนวยการท้องถิ่นสูง",VLOOKUP(BL15,'เงินเดือนบัญชี 5'!$AC$2:$AD$65,2,FALSE),IF(BB15="อำนวยการท้องถิ่นกลาง",VLOOKUP(BL15,'เงินเดือนบัญชี 5'!$Z$2:$AA$65,2,FALSE),IF(BB15="อำนวยการท้องถิ่นต้น",VLOOKUP(BL15,'เงินเดือนบัญชี 5'!$W$2:$X$65,2,FALSE),IF(BB15="วิชาการชช.",VLOOKUP(BL15,'เงินเดือนบัญชี 5'!$T$2:$U$65,2,FALSE),IF(BB15="วิชาการชพ.",VLOOKUP(BL15,'เงินเดือนบัญชี 5'!$Q$2:$R$65,2,FALSE),IF(BB15="วิชาการชก.",VLOOKUP(BL15,'เงินเดือนบัญชี 5'!$N$2:$O$65,2,FALSE),IF(BB15="วิชาการปก.",VLOOKUP(BL15,'เงินเดือนบัญชี 5'!$K$2:$L$65,2,FALSE),IF(BB15="ทั่วไปอส.",VLOOKUP(BL15,'เงินเดือนบัญชี 5'!$H$2:$I$65,2,FALSE),IF(BB15="ทั่วไปชง.",VLOOKUP(BL15,'เงินเดือนบัญชี 5'!$E$2:$F$65,2,FALSE),IF(BB15="ทั่วไปปง.",VLOOKUP(BL15,'เงินเดือนบัญชี 5'!$B$2:$C$65,2,FALSE),IF(BB15="พนจ.ทั่วไป",0,IF(BB15="พนจ.ภารกิจ(ปวช.)",CEILING((BJ15*4/100)+BJ15,10),IF(BB15="พนจ.ภารกิจ(ปวท.)",CEILING((BJ15*4/100)+BJ15,10),IF(BB15="พนจ.ภารกิจ(ปวส.)",CEILING((BJ15*4/100)+BJ15,10),IF(BB15="พนจ.ภารกิจ(ป.ตรี)",CEILING((BJ15*4/100)+BJ15,10),IF(BB15="พนจ.ภารกิจ(ป.โท)",CEILING((BJ15*4/100)+BJ15,10),IF(BB15="พนจ.ภารกิจ(ทักษะ พนง.ขับเครื่องจักรกลขนาดกลาง/ใหญ่)",CEILING((BJ15*4/100)+BJ15,10),IF(BB15="พนจ.ภารกิจ(ทักษะ)",CEILING((BJ15*4/100)+BJ15,10),IF(BB15="พนจ.ภารกิจ(ทักษะ)","",IF(C15="ครู",CEILING((BJ15*6/100)+BJ15,10),IF(C15="ครูผู้ช่วย",CEILING((BJ15*6/100)+BJ15,10),IF(C15="บริหารสถานศึกษา",CEILING((BJ15*6/100)+BJ15,10),IF(C15="บุคลากรทางการศึกษา",CEILING((BJ15*6/100)+BJ15,10),IF(BB15="ลูกจ้างประจำ(ช่าง)",VLOOKUP(BL15,บัญชีลูกจ้างประจำ!$H$2:$I$110,2,FALSE),IF(BB15="ลูกจ้างประจำ(สนับสนุน)",VLOOKUP(BL15,บัญชีลูกจ้างประจำ!$E$2:$F$103,2,FALSE),IF(BB15="ลูกจ้างประจำ(บริการพื้นฐาน)",VLOOKUP(BL15,บัญชีลูกจ้างประจำ!$B$2:$C$74,2,FALSE))))))))))))))))))))))))))))))</f>
        <v>0</v>
      </c>
      <c r="BN15" s="177">
        <f>IF(BB15&amp;M15="พนจ.ทั่วไป",0,IF(BB15&amp;M15="พนจ.ทั่วไปกำหนดเพิ่ม2569",108000,IF(M15="ว่างเดิม",VLOOKUP(BC15,ตำแหน่งว่าง!$A$2:$J$28,10,FALSE),IF(M15&amp;C15="กำหนดเพิ่ม2567ครู",VLOOKUP(BC15,ตำแหน่งว่าง!$A$2:$J$28,9,FALSE),IF(M15&amp;C15="กำหนดเพิ่ม2567ครูผู้ช่วย",VLOOKUP(BC15,ตำแหน่งว่าง!$A$2:$J$28,9,FALSE),IF(M15&amp;C15="กำหนดเพิ่ม2567บุคลากรทางการศึกษา",VLOOKUP(BC15,ตำแหน่งว่าง!$A$2:$J$28,9,FALSE),IF(M15&amp;C15="กำหนดเพิ่ม2567บริหารสถานศึกษา",VLOOKUP(BC15,ตำแหน่งว่าง!$A$2:$J$28,9,FALSE),IF(M15="กำหนดเพิ่ม2567",VLOOKUP(BC15,ตำแหน่งว่าง!$A$2:$J$28,10,FALSE),IF(M15&amp;C15="กำหนดเพิ่ม2568ครู",VLOOKUP(BC15,ตำแหน่งว่าง!$A$2:$J$28,8,FALSE),IF(M15&amp;C15="กำหนดเพิ่ม2568ครูผู้ช่วย",VLOOKUP(BC15,ตำแหน่งว่าง!$A$2:$J$28,8,FALSE),IF(M15&amp;C15="กำหนดเพิ่ม2568บุคลากรทางการศึกษา",VLOOKUP(BC15,ตำแหน่งว่าง!$A$2:$J$28,8,FALSE),IF(M15&amp;C15="กำหนดเพิ่ม2568บริหารสถานศึกษา",VLOOKUP(BC15,ตำแหน่งว่าง!$A$2:$J$28,8,FALSE),IF(M15="กำหนดเพิ่ม2568",VLOOKUP(BC15,ตำแหน่งว่าง!$A$2:$J$28,9,FALSE),IF(M15="กำหนดเพิ่ม2569",VLOOKUP(BC15,ตำแหน่งว่าง!$A$2:$H$28,7,FALSE),IF(M15="เงินอุดหนุน (ว่าง)",VLOOKUP(BC15,ตำแหน่งว่าง!$A$2:$J$28,10,FALSE),IF(M15="จ่ายจากเงินรายได้ (ว่าง)",VLOOKUP(BC15,ตำแหน่งว่าง!$A$2:$J$28,10,FALSE),IF(M15="ยุบเลิก2567",0,IF(M15="ยุบเลิก2568",0,IF(M15="ยุบเลิก2569",0,IF(M15="ว่างยุบเลิก2567",0,IF(M15="ว่างยุบเลิก2568",0,IF(M15="ว่างยุบเลิก2569",0,(BM15-BJ15)*12))))))))))))))))))))))</f>
        <v>12000</v>
      </c>
      <c r="BO15" s="103"/>
      <c r="BP15" s="86"/>
      <c r="BQ15" s="86"/>
    </row>
    <row r="16" spans="1:69" s="12" customFormat="1">
      <c r="A16" s="107">
        <v>9</v>
      </c>
      <c r="B16" s="113" t="s">
        <v>1337</v>
      </c>
      <c r="C16" s="183" t="s">
        <v>47</v>
      </c>
      <c r="D16" s="115" t="s">
        <v>1314</v>
      </c>
      <c r="E16" s="114" t="s">
        <v>1338</v>
      </c>
      <c r="F16" s="114"/>
      <c r="G16" s="110"/>
      <c r="H16" s="120" t="s">
        <v>10</v>
      </c>
      <c r="I16" s="121"/>
      <c r="J16" s="123"/>
      <c r="K16" s="123"/>
      <c r="L16" s="123"/>
      <c r="M16" s="120" t="s">
        <v>4</v>
      </c>
      <c r="AZ16" s="86"/>
      <c r="BA16" s="103"/>
      <c r="BB16" s="177" t="str">
        <f t="shared" si="0"/>
        <v>วิชาการปก./ชก.</v>
      </c>
      <c r="BC16" s="177" t="str">
        <f t="shared" si="1"/>
        <v>วิชาการปก./ชก.()</v>
      </c>
      <c r="BD16" s="177" t="b">
        <f>IF(BB16="บริหารท้องถิ่นสูง",VLOOKUP(I16,'เงินเดือนบัญชี 5'!$AM$2:$AN$65,2,FALSE),IF(BB16="บริหารท้องถิ่นกลาง",VLOOKUP(I16,'เงินเดือนบัญชี 5'!$AJ$2:$AK$65,2,FALSE),IF(BB16="บริหารท้องถิ่นต้น",VLOOKUP(I16,'เงินเดือนบัญชี 5'!$AG$2:$AH$65,2,FALSE),IF(BB16="อำนวยการท้องถิ่นสูง",VLOOKUP(I16,'เงินเดือนบัญชี 5'!$AD$2:$AE$65,2,FALSE),IF(BB16="อำนวยการท้องถิ่นกลาง",VLOOKUP(I16,'เงินเดือนบัญชี 5'!$AA$2:$AB$65,2,FALSE),IF(BB16="อำนวยการท้องถิ่นต้น",VLOOKUP(I16,'เงินเดือนบัญชี 5'!$X$2:$Y$65,2,FALSE),IF(BB16="วิชาการชช.",VLOOKUP(I16,'เงินเดือนบัญชี 5'!$U$2:$V$65,2,FALSE),IF(BB16="วิชาการชพ.",VLOOKUP(I16,'เงินเดือนบัญชี 5'!$R$2:$S$65,2,FALSE),IF(BB16="วิชาการชก.",VLOOKUP(I16,'เงินเดือนบัญชี 5'!$O$2:$P$65,2,FALSE),IF(BB16="วิชาการปก.",VLOOKUP(I16,'เงินเดือนบัญชี 5'!$L$2:$M$65,2,FALSE),IF(BB16="ทั่วไปอส.",VLOOKUP(I16,'เงินเดือนบัญชี 5'!$I$2:$J$65,2,FALSE),IF(BB16="ทั่วไปชง.",VLOOKUP(I16,'เงินเดือนบัญชี 5'!$F$2:$G$65,2,FALSE),IF(BB16="ทั่วไปปง.",VLOOKUP(I16,'เงินเดือนบัญชี 5'!$C$2:$D$65,2,FALSE),IF(BB16="พนจ.ทั่วไป","",IF(BB16="พนจ.ภารกิจ(ปวช.)","",IF(BB16="พนจ.ภารกิจ(ปวท.)","",IF(BB16="พนจ.ภารกิจ(ปวส.)","",IF(BB16="พนจ.ภารกิจ(ป.ตรี)","",IF(BB16="พนจ.ภารกิจ(ป.โท)","",IF(BB16="พนจ.ภารกิจ(ทักษะ พนง.ขับเครื่องจักรกลขนาดกลาง/ใหญ่)","",IF(BB16="พนจ.ภารกิจ(ทักษะ)","",IF(BB16="ลูกจ้างประจำ(ช่าง)",VLOOKUP(I16,บัญชีลูกจ้างประจำ!$I$2:$J$110,2,FALSE),IF(BB16="ลูกจ้างประจำ(สนับสนุน)",VLOOKUP(I16,บัญชีลูกจ้างประจำ!$F$2:$G$102,2,FALSE),IF(BB16="ลูกจ้างประจำ(บริการพื้นฐาน)",VLOOKUP(I16,บัญชีลูกจ้างประจำ!$C$2:$D$74,2,FALSE)))))))))))))))))))))))))</f>
        <v>0</v>
      </c>
      <c r="BE16" s="177">
        <f>IF(M16="ว่างเดิม",VLOOKUP(BC16,ตำแหน่งว่าง!$A$2:$J$28,2,FALSE),IF(M16="ว่างยุบเลิก2567",VLOOKUP(BC16,ตำแหน่งว่าง!$A$2:$J$28,2,FALSE),IF(M16="ว่างยุบเลิก2568",VLOOKUP(BC16,ตำแหน่งว่าง!$A$2:$J$28,2,FALSE),IF(M16="ว่างยุบเลิก2569",VLOOKUP(BC16,ตำแหน่งว่าง!$A$2:$J$28,2,FALSE),IF(M16="เงินอุดหนุน (ว่าง)",VLOOKUP(BC16,ตำแหน่งว่าง!$A$2:$J$28,2,FALSE),IF(M16="จ่ายจากเงินรายได้ (ว่าง)",VLOOKUP(BC16,ตำแหน่งว่าง!$A$2:$J$28,2,FALSE),IF(M16="กำหนดเพิ่ม2567",0,IF(M16="กำหนดเพิ่ม2568",0,IF(M16="กำหนดเพิ่ม2569",0,I16*12)))))))))</f>
        <v>355320</v>
      </c>
      <c r="BF16" s="177" t="str">
        <f t="shared" si="2"/>
        <v>วิชาการปก./ชก.1</v>
      </c>
      <c r="BG16" s="177" t="b">
        <f>IF(BB16="บริหารท้องถิ่นสูง",VLOOKUP(BF16,'เงินเดือนบัญชี 5'!$AL$2:$AM$65,2,FALSE),IF(BB16="บริหารท้องถิ่นกลาง",VLOOKUP(BF16,'เงินเดือนบัญชี 5'!$AI$2:$AJ$65,2,FALSE),IF(BB16="บริหารท้องถิ่นต้น",VLOOKUP(BF16,'เงินเดือนบัญชี 5'!$AF$2:$AG$65,2,FALSE),IF(BB16="อำนวยการท้องถิ่นสูง",VLOOKUP(BF16,'เงินเดือนบัญชี 5'!$AC$2:$AD$65,2,FALSE),IF(BB16="อำนวยการท้องถิ่นกลาง",VLOOKUP(BF16,'เงินเดือนบัญชี 5'!$Z$2:$AA$65,2,FALSE),IF(BB16="อำนวยการท้องถิ่นต้น",VLOOKUP(BF16,'เงินเดือนบัญชี 5'!$W$2:$X$65,2,FALSE),IF(BB16="วิชาการชช.",VLOOKUP(BF16,'เงินเดือนบัญชี 5'!$T$2:$U$65,2,FALSE),IF(BB16="วิชาการชพ.",VLOOKUP(BF16,'เงินเดือนบัญชี 5'!$Q$2:$R$65,2,FALSE),IF(BB16="วิชาการชก.",VLOOKUP(BF16,'เงินเดือนบัญชี 5'!$N$2:$O$65,2,FALSE),IF(BB16="วิชาการปก.",VLOOKUP(BF16,'เงินเดือนบัญชี 5'!$K$2:$L$65,2,FALSE),IF(BB16="ทั่วไปอส.",VLOOKUP(BF16,'เงินเดือนบัญชี 5'!$H$2:$I$65,2,FALSE),IF(BB16="ทั่วไปชง.",VLOOKUP(BF16,'เงินเดือนบัญชี 5'!$E$2:$F$65,2,FALSE),IF(BB16="ทั่วไปปง.",VLOOKUP(BF16,'เงินเดือนบัญชี 5'!$B$2:$C$65,2,FALSE),IF(BB16="พนจ.ทั่วไป",0,IF(BB16="พนจ.ภารกิจ(ปวช.)",CEILING((I16*4/100)+I16,10),IF(BB16="พนจ.ภารกิจ(ปวท.)",CEILING((I16*4/100)+I16,10),IF(BB16="พนจ.ภารกิจ(ปวส.)",CEILING((I16*4/100)+I16,10),IF(BB16="พนจ.ภารกิจ(ป.ตรี)",CEILING((I16*4/100)+I16,10),IF(BB16="พนจ.ภารกิจ(ป.โท)",CEILING((I16*4/100)+I16,10),IF(BB16="พนจ.ภารกิจ(ทักษะ พนง.ขับเครื่องจักรกลขนาดกลาง/ใหญ่)",CEILING((I16*4/100)+I16,10),IF(BB16="พนจ.ภารกิจ(ทักษะ)",CEILING((I16*4/100)+I16,10),IF(BB16="พนจ.ภารกิจ(ทักษะ)","",IF(C16="ครู",CEILING((I16*6/100)+I16,10),IF(C16="ครูผู้ช่วย",CEILING((I16*6/100)+I16,10),IF(C16="บริหารสถานศึกษา",CEILING((I16*6/100)+I16,10),IF(C16="บุคลากรทางการศึกษา",CEILING((I16*6/100)+I16,10),IF(BB16="ลูกจ้างประจำ(ช่าง)",VLOOKUP(BF16,บัญชีลูกจ้างประจำ!$H$2:$I$110,2,FALSE),IF(BB16="ลูกจ้างประจำ(สนับสนุน)",VLOOKUP(BF16,บัญชีลูกจ้างประจำ!$E$2:$F$102,2,FALSE),IF(BB16="ลูกจ้างประจำ(บริการพื้นฐาน)",VLOOKUP(BF16,บัญชีลูกจ้างประจำ!$B$2:$C$74,2,FALSE))))))))))))))))))))))))))))))</f>
        <v>0</v>
      </c>
      <c r="BH16" s="177">
        <f>IF(BB16&amp;M16="พนจ.ทั่วไป",0,IF(BB16&amp;M16="พนจ.ทั่วไปกำหนดเพิ่ม2567",108000,IF(M16="ว่างเดิม",VLOOKUP(BC16,ตำแหน่งว่าง!$A$2:$J$28,8,FALSE),IF(M16="กำหนดเพิ่ม2567",VLOOKUP(BC16,ตำแหน่งว่าง!$A$2:$H$28,7,FALSE),IF(M16="กำหนดเพิ่ม2568",0,IF(M16="กำหนดเพิ่ม2569",0,IF(M16="ยุบเลิก2567",0,IF(M16="ว่างยุบเลิก2567",0,IF(M16="ว่างยุบเลิก2568",VLOOKUP(BC16,ตำแหน่งว่าง!$A$2:$J$28,8,FALSE),IF(M16="ว่างยุบเลิก2569",VLOOKUP(BC16,ตำแหน่งว่าง!$A$2:$J$28,8,FALSE),IF(M16="เงินอุดหนุน (ว่าง)",VLOOKUP(BC16,ตำแหน่งว่าง!$A$2:$J$28,8,FALSE),IF(M16&amp;C16="จ่ายจากเงินรายได้พนจ.ทั่วไป",0,IF(M16="จ่ายจากเงินรายได้ (ว่าง)",VLOOKUP(BC16,ตำแหน่งว่าง!$A$2:$J$28,8,FALSE),(BG16-I16)*12)))))))))))))</f>
        <v>12000</v>
      </c>
      <c r="BI16" s="177" t="str">
        <f t="shared" si="3"/>
        <v>วิชาการปก./ชก.2</v>
      </c>
      <c r="BJ16" s="177" t="b">
        <f>IF(BB16="บริหารท้องถิ่นสูง",VLOOKUP(BI16,'เงินเดือนบัญชี 5'!$AL$2:$AM$65,2,FALSE),IF(BB16="บริหารท้องถิ่นกลาง",VLOOKUP(BI16,'เงินเดือนบัญชี 5'!$AI$2:$AJ$65,2,FALSE),IF(BB16="บริหารท้องถิ่นต้น",VLOOKUP(BI16,'เงินเดือนบัญชี 5'!$AF$2:$AG$65,2,FALSE),IF(BB16="อำนวยการท้องถิ่นสูง",VLOOKUP(BI16,'เงินเดือนบัญชี 5'!$AC$2:$AD$65,2,FALSE),IF(BB16="อำนวยการท้องถิ่นกลาง",VLOOKUP(BI16,'เงินเดือนบัญชี 5'!$Z$2:$AA$65,2,FALSE),IF(BB16="อำนวยการท้องถิ่นต้น",VLOOKUP(BI16,'เงินเดือนบัญชี 5'!$W$2:$X$65,2,FALSE),IF(BB16="วิชาการชช.",VLOOKUP(BI16,'เงินเดือนบัญชี 5'!$T$2:$U$65,2,FALSE),IF(BB16="วิชาการชพ.",VLOOKUP(BI16,'เงินเดือนบัญชี 5'!$Q$2:$R$65,2,FALSE),IF(BB16="วิชาการชก.",VLOOKUP(BI16,'เงินเดือนบัญชี 5'!$N$2:$O$65,2,FALSE),IF(BB16="วิชาการปก.",VLOOKUP(BI16,'เงินเดือนบัญชี 5'!$K$2:$L$65,2,FALSE),IF(BB16="ทั่วไปอส.",VLOOKUP(BI16,'เงินเดือนบัญชี 5'!$H$2:$I$65,2,FALSE),IF(BB16="ทั่วไปชง.",VLOOKUP(BI16,'เงินเดือนบัญชี 5'!$E$2:$F$65,2,FALSE),IF(BB16="ทั่วไปปง.",VLOOKUP(BI16,'เงินเดือนบัญชี 5'!$B$2:$C$65,2,FALSE),IF(BB16="พนจ.ทั่วไป",0,IF(BB16="พนจ.ภารกิจ(ปวช.)",CEILING((BG16*4/100)+BG16,10),IF(BB16="พนจ.ภารกิจ(ปวท.)",CEILING((BG16*4/100)+BG16,10),IF(BB16="พนจ.ภารกิจ(ปวส.)",CEILING((BG16*4/100)+BG16,10),IF(BB16="พนจ.ภารกิจ(ป.ตรี)",CEILING((BG16*4/100)+BG16,10),IF(BB16="พนจ.ภารกิจ(ป.โท)",CEILING((BG16*4/100)+BG16,10),IF(BB16="พนจ.ภารกิจ(ทักษะ พนง.ขับเครื่องจักรกลขนาดกลาง/ใหญ่)",CEILING((BG16*4/100)+BG16,10),IF(BB16="พนจ.ภารกิจ(ทักษะ)",CEILING((BG16*4/100)+BG16,10),IF(BB16="พนจ.ภารกิจ(ทักษะ)","",IF(C16="ครู",CEILING((BG16*6/100)+BG16,10),IF(C16="ครูผู้ช่วย",CEILING((BG16*6/100)+BG16,10),IF(C16="บริหารสถานศึกษา",CEILING((BG16*6/100)+BG16,10),IF(C16="บุคลากรทางการศึกษา",CEILING((BG16*6/100)+BG16,10),IF(BB16="ลูกจ้างประจำ(ช่าง)",VLOOKUP(BI16,บัญชีลูกจ้างประจำ!$H$2:$I$110,2,FALSE),IF(BB16="ลูกจ้างประจำ(สนับสนุน)",VLOOKUP(BI16,บัญชีลูกจ้างประจำ!$E$2:$F$102,2,FALSE),IF(BB16="ลูกจ้างประจำ(บริการพื้นฐาน)",VLOOKUP(BI16,บัญชีลูกจ้างประจำ!$B$2:$C$74,2,FALSE))))))))))))))))))))))))))))))</f>
        <v>0</v>
      </c>
      <c r="BK16" s="177">
        <f>IF(BB16&amp;M16="พนจ.ทั่วไป",0,IF(BB16&amp;M16="พนจ.ทั่วไปกำหนดเพิ่ม2568",108000,IF(M16="ว่างเดิม",VLOOKUP(BC16,ตำแหน่งว่าง!$A$2:$J$28,9,FALSE),IF(M16&amp;C16="กำหนดเพิ่ม2567ครู",VLOOKUP(BC16,ตำแหน่งว่าง!$A$2:$J$28,8,FALSE),IF(M16&amp;C16="กำหนดเพิ่ม2567ครูผู้ช่วย",VLOOKUP(BC16,ตำแหน่งว่าง!$A$2:$J$28,8,FALSE),IF(M16&amp;C16="กำหนดเพิ่ม2567บุคลากรทางการศึกษา",VLOOKUP(BC16,ตำแหน่งว่าง!$A$2:$J$28,8,FALSE),IF(M16&amp;C16="กำหนดเพิ่ม2567บริหารสถานศึกษา",VLOOKUP(BC16,ตำแหน่งว่าง!$A$2:$J$28,8,FALSE),IF(M16="กำหนดเพิ่ม2567",VLOOKUP(BC16,ตำแหน่งว่าง!$A$2:$J$28,9,FALSE),IF(M16="กำหนดเพิ่ม2568",VLOOKUP(BC16,ตำแหน่งว่าง!$A$2:$H$28,7,FALSE),IF(M16="กำหนดเพิ่ม2569",0,IF(M16="ยุบเลิก2567",0,IF(M16="ยุบเลิก2568",0,IF(M16="ว่างยุบเลิก2567",0,IF(M16="ว่างยุบเลิก2568",0,IF(M16="ว่างยุบเลิก2569",VLOOKUP(BC16,ตำแหน่งว่าง!$A$2:$J$28,9,FALSE),IF(M16="เงินอุดหนุน (ว่าง)",VLOOKUP(BC16,ตำแหน่งว่าง!$A$2:$J$28,9,FALSE),IF(M16="จ่ายจากเงินรายได้ (ว่าง)",VLOOKUP(BC16,ตำแหน่งว่าง!$A$2:$J$28,9,FALSE),(BJ16-BG16)*12)))))))))))))))))</f>
        <v>12000</v>
      </c>
      <c r="BL16" s="177" t="str">
        <f t="shared" si="4"/>
        <v>วิชาการปก./ชก.3</v>
      </c>
      <c r="BM16" s="177" t="b">
        <f>IF(BB16="บริหารท้องถิ่นสูง",VLOOKUP(BL16,'เงินเดือนบัญชี 5'!$AL$2:$AM$65,2,FALSE),IF(BB16="บริหารท้องถิ่นกลาง",VLOOKUP(BL16,'เงินเดือนบัญชี 5'!$AI$2:$AJ$65,2,FALSE),IF(BB16="บริหารท้องถิ่นต้น",VLOOKUP(BL16,'เงินเดือนบัญชี 5'!$AF$2:$AG$65,2,FALSE),IF(BB16="อำนวยการท้องถิ่นสูง",VLOOKUP(BL16,'เงินเดือนบัญชี 5'!$AC$2:$AD$65,2,FALSE),IF(BB16="อำนวยการท้องถิ่นกลาง",VLOOKUP(BL16,'เงินเดือนบัญชี 5'!$Z$2:$AA$65,2,FALSE),IF(BB16="อำนวยการท้องถิ่นต้น",VLOOKUP(BL16,'เงินเดือนบัญชี 5'!$W$2:$X$65,2,FALSE),IF(BB16="วิชาการชช.",VLOOKUP(BL16,'เงินเดือนบัญชี 5'!$T$2:$U$65,2,FALSE),IF(BB16="วิชาการชพ.",VLOOKUP(BL16,'เงินเดือนบัญชี 5'!$Q$2:$R$65,2,FALSE),IF(BB16="วิชาการชก.",VLOOKUP(BL16,'เงินเดือนบัญชี 5'!$N$2:$O$65,2,FALSE),IF(BB16="วิชาการปก.",VLOOKUP(BL16,'เงินเดือนบัญชี 5'!$K$2:$L$65,2,FALSE),IF(BB16="ทั่วไปอส.",VLOOKUP(BL16,'เงินเดือนบัญชี 5'!$H$2:$I$65,2,FALSE),IF(BB16="ทั่วไปชง.",VLOOKUP(BL16,'เงินเดือนบัญชี 5'!$E$2:$F$65,2,FALSE),IF(BB16="ทั่วไปปง.",VLOOKUP(BL16,'เงินเดือนบัญชี 5'!$B$2:$C$65,2,FALSE),IF(BB16="พนจ.ทั่วไป",0,IF(BB16="พนจ.ภารกิจ(ปวช.)",CEILING((BJ16*4/100)+BJ16,10),IF(BB16="พนจ.ภารกิจ(ปวท.)",CEILING((BJ16*4/100)+BJ16,10),IF(BB16="พนจ.ภารกิจ(ปวส.)",CEILING((BJ16*4/100)+BJ16,10),IF(BB16="พนจ.ภารกิจ(ป.ตรี)",CEILING((BJ16*4/100)+BJ16,10),IF(BB16="พนจ.ภารกิจ(ป.โท)",CEILING((BJ16*4/100)+BJ16,10),IF(BB16="พนจ.ภารกิจ(ทักษะ พนง.ขับเครื่องจักรกลขนาดกลาง/ใหญ่)",CEILING((BJ16*4/100)+BJ16,10),IF(BB16="พนจ.ภารกิจ(ทักษะ)",CEILING((BJ16*4/100)+BJ16,10),IF(BB16="พนจ.ภารกิจ(ทักษะ)","",IF(C16="ครู",CEILING((BJ16*6/100)+BJ16,10),IF(C16="ครูผู้ช่วย",CEILING((BJ16*6/100)+BJ16,10),IF(C16="บริหารสถานศึกษา",CEILING((BJ16*6/100)+BJ16,10),IF(C16="บุคลากรทางการศึกษา",CEILING((BJ16*6/100)+BJ16,10),IF(BB16="ลูกจ้างประจำ(ช่าง)",VLOOKUP(BL16,บัญชีลูกจ้างประจำ!$H$2:$I$110,2,FALSE),IF(BB16="ลูกจ้างประจำ(สนับสนุน)",VLOOKUP(BL16,บัญชีลูกจ้างประจำ!$E$2:$F$103,2,FALSE),IF(BB16="ลูกจ้างประจำ(บริการพื้นฐาน)",VLOOKUP(BL16,บัญชีลูกจ้างประจำ!$B$2:$C$74,2,FALSE))))))))))))))))))))))))))))))</f>
        <v>0</v>
      </c>
      <c r="BN16" s="177">
        <f>IF(BB16&amp;M16="พนจ.ทั่วไป",0,IF(BB16&amp;M16="พนจ.ทั่วไปกำหนดเพิ่ม2569",108000,IF(M16="ว่างเดิม",VLOOKUP(BC16,ตำแหน่งว่าง!$A$2:$J$28,10,FALSE),IF(M16&amp;C16="กำหนดเพิ่ม2567ครู",VLOOKUP(BC16,ตำแหน่งว่าง!$A$2:$J$28,9,FALSE),IF(M16&amp;C16="กำหนดเพิ่ม2567ครูผู้ช่วย",VLOOKUP(BC16,ตำแหน่งว่าง!$A$2:$J$28,9,FALSE),IF(M16&amp;C16="กำหนดเพิ่ม2567บุคลากรทางการศึกษา",VLOOKUP(BC16,ตำแหน่งว่าง!$A$2:$J$28,9,FALSE),IF(M16&amp;C16="กำหนดเพิ่ม2567บริหารสถานศึกษา",VLOOKUP(BC16,ตำแหน่งว่าง!$A$2:$J$28,9,FALSE),IF(M16="กำหนดเพิ่ม2567",VLOOKUP(BC16,ตำแหน่งว่าง!$A$2:$J$28,10,FALSE),IF(M16&amp;C16="กำหนดเพิ่ม2568ครู",VLOOKUP(BC16,ตำแหน่งว่าง!$A$2:$J$28,8,FALSE),IF(M16&amp;C16="กำหนดเพิ่ม2568ครูผู้ช่วย",VLOOKUP(BC16,ตำแหน่งว่าง!$A$2:$J$28,8,FALSE),IF(M16&amp;C16="กำหนดเพิ่ม2568บุคลากรทางการศึกษา",VLOOKUP(BC16,ตำแหน่งว่าง!$A$2:$J$28,8,FALSE),IF(M16&amp;C16="กำหนดเพิ่ม2568บริหารสถานศึกษา",VLOOKUP(BC16,ตำแหน่งว่าง!$A$2:$J$28,8,FALSE),IF(M16="กำหนดเพิ่ม2568",VLOOKUP(BC16,ตำแหน่งว่าง!$A$2:$J$28,9,FALSE),IF(M16="กำหนดเพิ่ม2569",VLOOKUP(BC16,ตำแหน่งว่าง!$A$2:$H$28,7,FALSE),IF(M16="เงินอุดหนุน (ว่าง)",VLOOKUP(BC16,ตำแหน่งว่าง!$A$2:$J$28,10,FALSE),IF(M16="จ่ายจากเงินรายได้ (ว่าง)",VLOOKUP(BC16,ตำแหน่งว่าง!$A$2:$J$28,10,FALSE),IF(M16="ยุบเลิก2567",0,IF(M16="ยุบเลิก2568",0,IF(M16="ยุบเลิก2569",0,IF(M16="ว่างยุบเลิก2567",0,IF(M16="ว่างยุบเลิก2568",0,IF(M16="ว่างยุบเลิก2569",0,(BM16-BJ16)*12))))))))))))))))))))))</f>
        <v>12000</v>
      </c>
      <c r="BO16" s="103"/>
      <c r="BP16" s="86"/>
      <c r="BQ16" s="86"/>
    </row>
    <row r="17" spans="1:69" s="12" customFormat="1">
      <c r="A17" s="107">
        <v>10</v>
      </c>
      <c r="B17" s="113" t="s">
        <v>1339</v>
      </c>
      <c r="C17" s="183" t="s">
        <v>46</v>
      </c>
      <c r="D17" s="115" t="s">
        <v>1314</v>
      </c>
      <c r="E17" s="114" t="s">
        <v>1340</v>
      </c>
      <c r="F17" s="114"/>
      <c r="G17" s="110"/>
      <c r="H17" s="120" t="s">
        <v>11</v>
      </c>
      <c r="I17" s="121"/>
      <c r="J17" s="122"/>
      <c r="K17" s="122"/>
      <c r="L17" s="122"/>
      <c r="M17" s="120" t="s">
        <v>4</v>
      </c>
      <c r="AZ17" s="86"/>
      <c r="BA17" s="103"/>
      <c r="BB17" s="177" t="str">
        <f t="shared" si="0"/>
        <v>ทั่วไปปง./ชง.</v>
      </c>
      <c r="BC17" s="177" t="str">
        <f t="shared" si="1"/>
        <v>ทั่วไปปง./ชง.()</v>
      </c>
      <c r="BD17" s="177" t="b">
        <f>IF(BB17="บริหารท้องถิ่นสูง",VLOOKUP(I17,'เงินเดือนบัญชี 5'!$AM$2:$AN$65,2,FALSE),IF(BB17="บริหารท้องถิ่นกลาง",VLOOKUP(I17,'เงินเดือนบัญชี 5'!$AJ$2:$AK$65,2,FALSE),IF(BB17="บริหารท้องถิ่นต้น",VLOOKUP(I17,'เงินเดือนบัญชี 5'!$AG$2:$AH$65,2,FALSE),IF(BB17="อำนวยการท้องถิ่นสูง",VLOOKUP(I17,'เงินเดือนบัญชี 5'!$AD$2:$AE$65,2,FALSE),IF(BB17="อำนวยการท้องถิ่นกลาง",VLOOKUP(I17,'เงินเดือนบัญชี 5'!$AA$2:$AB$65,2,FALSE),IF(BB17="อำนวยการท้องถิ่นต้น",VLOOKUP(I17,'เงินเดือนบัญชี 5'!$X$2:$Y$65,2,FALSE),IF(BB17="วิชาการชช.",VLOOKUP(I17,'เงินเดือนบัญชี 5'!$U$2:$V$65,2,FALSE),IF(BB17="วิชาการชพ.",VLOOKUP(I17,'เงินเดือนบัญชี 5'!$R$2:$S$65,2,FALSE),IF(BB17="วิชาการชก.",VLOOKUP(I17,'เงินเดือนบัญชี 5'!$O$2:$P$65,2,FALSE),IF(BB17="วิชาการปก.",VLOOKUP(I17,'เงินเดือนบัญชี 5'!$L$2:$M$65,2,FALSE),IF(BB17="ทั่วไปอส.",VLOOKUP(I17,'เงินเดือนบัญชี 5'!$I$2:$J$65,2,FALSE),IF(BB17="ทั่วไปชง.",VLOOKUP(I17,'เงินเดือนบัญชี 5'!$F$2:$G$65,2,FALSE),IF(BB17="ทั่วไปปง.",VLOOKUP(I17,'เงินเดือนบัญชี 5'!$C$2:$D$65,2,FALSE),IF(BB17="พนจ.ทั่วไป","",IF(BB17="พนจ.ภารกิจ(ปวช.)","",IF(BB17="พนจ.ภารกิจ(ปวท.)","",IF(BB17="พนจ.ภารกิจ(ปวส.)","",IF(BB17="พนจ.ภารกิจ(ป.ตรี)","",IF(BB17="พนจ.ภารกิจ(ป.โท)","",IF(BB17="พนจ.ภารกิจ(ทักษะ พนง.ขับเครื่องจักรกลขนาดกลาง/ใหญ่)","",IF(BB17="พนจ.ภารกิจ(ทักษะ)","",IF(BB17="ลูกจ้างประจำ(ช่าง)",VLOOKUP(I17,บัญชีลูกจ้างประจำ!$I$2:$J$110,2,FALSE),IF(BB17="ลูกจ้างประจำ(สนับสนุน)",VLOOKUP(I17,บัญชีลูกจ้างประจำ!$F$2:$G$102,2,FALSE),IF(BB17="ลูกจ้างประจำ(บริการพื้นฐาน)",VLOOKUP(I17,บัญชีลูกจ้างประจำ!$C$2:$D$74,2,FALSE)))))))))))))))))))))))))</f>
        <v>0</v>
      </c>
      <c r="BE17" s="177">
        <f>IF(M17="ว่างเดิม",VLOOKUP(BC17,ตำแหน่งว่าง!$A$2:$J$28,2,FALSE),IF(M17="ว่างยุบเลิก2567",VLOOKUP(BC17,ตำแหน่งว่าง!$A$2:$J$28,2,FALSE),IF(M17="ว่างยุบเลิก2568",VLOOKUP(BC17,ตำแหน่งว่าง!$A$2:$J$28,2,FALSE),IF(M17="ว่างยุบเลิก2569",VLOOKUP(BC17,ตำแหน่งว่าง!$A$2:$J$28,2,FALSE),IF(M17="เงินอุดหนุน (ว่าง)",VLOOKUP(BC17,ตำแหน่งว่าง!$A$2:$J$28,2,FALSE),IF(M17="จ่ายจากเงินรายได้ (ว่าง)",VLOOKUP(BC17,ตำแหน่งว่าง!$A$2:$J$28,2,FALSE),IF(M17="กำหนดเพิ่ม2567",0,IF(M17="กำหนดเพิ่ม2568",0,IF(M17="กำหนดเพิ่ม2569",0,I17*12)))))))))</f>
        <v>297900</v>
      </c>
      <c r="BF17" s="177" t="str">
        <f t="shared" si="2"/>
        <v>ทั่วไปปง./ชง.1</v>
      </c>
      <c r="BG17" s="177" t="b">
        <f>IF(BB17="บริหารท้องถิ่นสูง",VLOOKUP(BF17,'เงินเดือนบัญชี 5'!$AL$2:$AM$65,2,FALSE),IF(BB17="บริหารท้องถิ่นกลาง",VLOOKUP(BF17,'เงินเดือนบัญชี 5'!$AI$2:$AJ$65,2,FALSE),IF(BB17="บริหารท้องถิ่นต้น",VLOOKUP(BF17,'เงินเดือนบัญชี 5'!$AF$2:$AG$65,2,FALSE),IF(BB17="อำนวยการท้องถิ่นสูง",VLOOKUP(BF17,'เงินเดือนบัญชี 5'!$AC$2:$AD$65,2,FALSE),IF(BB17="อำนวยการท้องถิ่นกลาง",VLOOKUP(BF17,'เงินเดือนบัญชี 5'!$Z$2:$AA$65,2,FALSE),IF(BB17="อำนวยการท้องถิ่นต้น",VLOOKUP(BF17,'เงินเดือนบัญชี 5'!$W$2:$X$65,2,FALSE),IF(BB17="วิชาการชช.",VLOOKUP(BF17,'เงินเดือนบัญชี 5'!$T$2:$U$65,2,FALSE),IF(BB17="วิชาการชพ.",VLOOKUP(BF17,'เงินเดือนบัญชี 5'!$Q$2:$R$65,2,FALSE),IF(BB17="วิชาการชก.",VLOOKUP(BF17,'เงินเดือนบัญชี 5'!$N$2:$O$65,2,FALSE),IF(BB17="วิชาการปก.",VLOOKUP(BF17,'เงินเดือนบัญชี 5'!$K$2:$L$65,2,FALSE),IF(BB17="ทั่วไปอส.",VLOOKUP(BF17,'เงินเดือนบัญชี 5'!$H$2:$I$65,2,FALSE),IF(BB17="ทั่วไปชง.",VLOOKUP(BF17,'เงินเดือนบัญชี 5'!$E$2:$F$65,2,FALSE),IF(BB17="ทั่วไปปง.",VLOOKUP(BF17,'เงินเดือนบัญชี 5'!$B$2:$C$65,2,FALSE),IF(BB17="พนจ.ทั่วไป",0,IF(BB17="พนจ.ภารกิจ(ปวช.)",CEILING((I17*4/100)+I17,10),IF(BB17="พนจ.ภารกิจ(ปวท.)",CEILING((I17*4/100)+I17,10),IF(BB17="พนจ.ภารกิจ(ปวส.)",CEILING((I17*4/100)+I17,10),IF(BB17="พนจ.ภารกิจ(ป.ตรี)",CEILING((I17*4/100)+I17,10),IF(BB17="พนจ.ภารกิจ(ป.โท)",CEILING((I17*4/100)+I17,10),IF(BB17="พนจ.ภารกิจ(ทักษะ พนง.ขับเครื่องจักรกลขนาดกลาง/ใหญ่)",CEILING((I17*4/100)+I17,10),IF(BB17="พนจ.ภารกิจ(ทักษะ)",CEILING((I17*4/100)+I17,10),IF(BB17="พนจ.ภารกิจ(ทักษะ)","",IF(C17="ครู",CEILING((I17*6/100)+I17,10),IF(C17="ครูผู้ช่วย",CEILING((I17*6/100)+I17,10),IF(C17="บริหารสถานศึกษา",CEILING((I17*6/100)+I17,10),IF(C17="บุคลากรทางการศึกษา",CEILING((I17*6/100)+I17,10),IF(BB17="ลูกจ้างประจำ(ช่าง)",VLOOKUP(BF17,บัญชีลูกจ้างประจำ!$H$2:$I$110,2,FALSE),IF(BB17="ลูกจ้างประจำ(สนับสนุน)",VLOOKUP(BF17,บัญชีลูกจ้างประจำ!$E$2:$F$102,2,FALSE),IF(BB17="ลูกจ้างประจำ(บริการพื้นฐาน)",VLOOKUP(BF17,บัญชีลูกจ้างประจำ!$B$2:$C$74,2,FALSE))))))))))))))))))))))))))))))</f>
        <v>0</v>
      </c>
      <c r="BH17" s="177">
        <f>IF(BB17&amp;M17="พนจ.ทั่วไป",0,IF(BB17&amp;M17="พนจ.ทั่วไปกำหนดเพิ่ม2567",108000,IF(M17="ว่างเดิม",VLOOKUP(BC17,ตำแหน่งว่าง!$A$2:$J$28,8,FALSE),IF(M17="กำหนดเพิ่ม2567",VLOOKUP(BC17,ตำแหน่งว่าง!$A$2:$H$28,7,FALSE),IF(M17="กำหนดเพิ่ม2568",0,IF(M17="กำหนดเพิ่ม2569",0,IF(M17="ยุบเลิก2567",0,IF(M17="ว่างยุบเลิก2567",0,IF(M17="ว่างยุบเลิก2568",VLOOKUP(BC17,ตำแหน่งว่าง!$A$2:$J$28,8,FALSE),IF(M17="ว่างยุบเลิก2569",VLOOKUP(BC17,ตำแหน่งว่าง!$A$2:$J$28,8,FALSE),IF(M17="เงินอุดหนุน (ว่าง)",VLOOKUP(BC17,ตำแหน่งว่าง!$A$2:$J$28,8,FALSE),IF(M17&amp;C17="จ่ายจากเงินรายได้พนจ.ทั่วไป",0,IF(M17="จ่ายจากเงินรายได้ (ว่าง)",VLOOKUP(BC17,ตำแหน่งว่าง!$A$2:$J$28,8,FALSE),(BG17-I17)*12)))))))))))))</f>
        <v>9720</v>
      </c>
      <c r="BI17" s="177" t="str">
        <f t="shared" si="3"/>
        <v>ทั่วไปปง./ชง.2</v>
      </c>
      <c r="BJ17" s="177" t="b">
        <f>IF(BB17="บริหารท้องถิ่นสูง",VLOOKUP(BI17,'เงินเดือนบัญชี 5'!$AL$2:$AM$65,2,FALSE),IF(BB17="บริหารท้องถิ่นกลาง",VLOOKUP(BI17,'เงินเดือนบัญชี 5'!$AI$2:$AJ$65,2,FALSE),IF(BB17="บริหารท้องถิ่นต้น",VLOOKUP(BI17,'เงินเดือนบัญชี 5'!$AF$2:$AG$65,2,FALSE),IF(BB17="อำนวยการท้องถิ่นสูง",VLOOKUP(BI17,'เงินเดือนบัญชี 5'!$AC$2:$AD$65,2,FALSE),IF(BB17="อำนวยการท้องถิ่นกลาง",VLOOKUP(BI17,'เงินเดือนบัญชี 5'!$Z$2:$AA$65,2,FALSE),IF(BB17="อำนวยการท้องถิ่นต้น",VLOOKUP(BI17,'เงินเดือนบัญชี 5'!$W$2:$X$65,2,FALSE),IF(BB17="วิชาการชช.",VLOOKUP(BI17,'เงินเดือนบัญชี 5'!$T$2:$U$65,2,FALSE),IF(BB17="วิชาการชพ.",VLOOKUP(BI17,'เงินเดือนบัญชี 5'!$Q$2:$R$65,2,FALSE),IF(BB17="วิชาการชก.",VLOOKUP(BI17,'เงินเดือนบัญชี 5'!$N$2:$O$65,2,FALSE),IF(BB17="วิชาการปก.",VLOOKUP(BI17,'เงินเดือนบัญชี 5'!$K$2:$L$65,2,FALSE),IF(BB17="ทั่วไปอส.",VLOOKUP(BI17,'เงินเดือนบัญชี 5'!$H$2:$I$65,2,FALSE),IF(BB17="ทั่วไปชง.",VLOOKUP(BI17,'เงินเดือนบัญชี 5'!$E$2:$F$65,2,FALSE),IF(BB17="ทั่วไปปง.",VLOOKUP(BI17,'เงินเดือนบัญชี 5'!$B$2:$C$65,2,FALSE),IF(BB17="พนจ.ทั่วไป",0,IF(BB17="พนจ.ภารกิจ(ปวช.)",CEILING((BG17*4/100)+BG17,10),IF(BB17="พนจ.ภารกิจ(ปวท.)",CEILING((BG17*4/100)+BG17,10),IF(BB17="พนจ.ภารกิจ(ปวส.)",CEILING((BG17*4/100)+BG17,10),IF(BB17="พนจ.ภารกิจ(ป.ตรี)",CEILING((BG17*4/100)+BG17,10),IF(BB17="พนจ.ภารกิจ(ป.โท)",CEILING((BG17*4/100)+BG17,10),IF(BB17="พนจ.ภารกิจ(ทักษะ พนง.ขับเครื่องจักรกลขนาดกลาง/ใหญ่)",CEILING((BG17*4/100)+BG17,10),IF(BB17="พนจ.ภารกิจ(ทักษะ)",CEILING((BG17*4/100)+BG17,10),IF(BB17="พนจ.ภารกิจ(ทักษะ)","",IF(C17="ครู",CEILING((BG17*6/100)+BG17,10),IF(C17="ครูผู้ช่วย",CEILING((BG17*6/100)+BG17,10),IF(C17="บริหารสถานศึกษา",CEILING((BG17*6/100)+BG17,10),IF(C17="บุคลากรทางการศึกษา",CEILING((BG17*6/100)+BG17,10),IF(BB17="ลูกจ้างประจำ(ช่าง)",VLOOKUP(BI17,บัญชีลูกจ้างประจำ!$H$2:$I$110,2,FALSE),IF(BB17="ลูกจ้างประจำ(สนับสนุน)",VLOOKUP(BI17,บัญชีลูกจ้างประจำ!$E$2:$F$102,2,FALSE),IF(BB17="ลูกจ้างประจำ(บริการพื้นฐาน)",VLOOKUP(BI17,บัญชีลูกจ้างประจำ!$B$2:$C$74,2,FALSE))))))))))))))))))))))))))))))</f>
        <v>0</v>
      </c>
      <c r="BK17" s="177">
        <f>IF(BB17&amp;M17="พนจ.ทั่วไป",0,IF(BB17&amp;M17="พนจ.ทั่วไปกำหนดเพิ่ม2568",108000,IF(M17="ว่างเดิม",VLOOKUP(BC17,ตำแหน่งว่าง!$A$2:$J$28,9,FALSE),IF(M17&amp;C17="กำหนดเพิ่ม2567ครู",VLOOKUP(BC17,ตำแหน่งว่าง!$A$2:$J$28,8,FALSE),IF(M17&amp;C17="กำหนดเพิ่ม2567ครูผู้ช่วย",VLOOKUP(BC17,ตำแหน่งว่าง!$A$2:$J$28,8,FALSE),IF(M17&amp;C17="กำหนดเพิ่ม2567บุคลากรทางการศึกษา",VLOOKUP(BC17,ตำแหน่งว่าง!$A$2:$J$28,8,FALSE),IF(M17&amp;C17="กำหนดเพิ่ม2567บริหารสถานศึกษา",VLOOKUP(BC17,ตำแหน่งว่าง!$A$2:$J$28,8,FALSE),IF(M17="กำหนดเพิ่ม2567",VLOOKUP(BC17,ตำแหน่งว่าง!$A$2:$J$28,9,FALSE),IF(M17="กำหนดเพิ่ม2568",VLOOKUP(BC17,ตำแหน่งว่าง!$A$2:$H$28,7,FALSE),IF(M17="กำหนดเพิ่ม2569",0,IF(M17="ยุบเลิก2567",0,IF(M17="ยุบเลิก2568",0,IF(M17="ว่างยุบเลิก2567",0,IF(M17="ว่างยุบเลิก2568",0,IF(M17="ว่างยุบเลิก2569",VLOOKUP(BC17,ตำแหน่งว่าง!$A$2:$J$28,9,FALSE),IF(M17="เงินอุดหนุน (ว่าง)",VLOOKUP(BC17,ตำแหน่งว่าง!$A$2:$J$28,9,FALSE),IF(M17="จ่ายจากเงินรายได้ (ว่าง)",VLOOKUP(BC17,ตำแหน่งว่าง!$A$2:$J$28,9,FALSE),(BJ17-BG17)*12)))))))))))))))))</f>
        <v>9720</v>
      </c>
      <c r="BL17" s="177" t="str">
        <f t="shared" si="4"/>
        <v>ทั่วไปปง./ชง.3</v>
      </c>
      <c r="BM17" s="177" t="b">
        <f>IF(BB17="บริหารท้องถิ่นสูง",VLOOKUP(BL17,'เงินเดือนบัญชี 5'!$AL$2:$AM$65,2,FALSE),IF(BB17="บริหารท้องถิ่นกลาง",VLOOKUP(BL17,'เงินเดือนบัญชี 5'!$AI$2:$AJ$65,2,FALSE),IF(BB17="บริหารท้องถิ่นต้น",VLOOKUP(BL17,'เงินเดือนบัญชี 5'!$AF$2:$AG$65,2,FALSE),IF(BB17="อำนวยการท้องถิ่นสูง",VLOOKUP(BL17,'เงินเดือนบัญชี 5'!$AC$2:$AD$65,2,FALSE),IF(BB17="อำนวยการท้องถิ่นกลาง",VLOOKUP(BL17,'เงินเดือนบัญชี 5'!$Z$2:$AA$65,2,FALSE),IF(BB17="อำนวยการท้องถิ่นต้น",VLOOKUP(BL17,'เงินเดือนบัญชี 5'!$W$2:$X$65,2,FALSE),IF(BB17="วิชาการชช.",VLOOKUP(BL17,'เงินเดือนบัญชี 5'!$T$2:$U$65,2,FALSE),IF(BB17="วิชาการชพ.",VLOOKUP(BL17,'เงินเดือนบัญชี 5'!$Q$2:$R$65,2,FALSE),IF(BB17="วิชาการชก.",VLOOKUP(BL17,'เงินเดือนบัญชี 5'!$N$2:$O$65,2,FALSE),IF(BB17="วิชาการปก.",VLOOKUP(BL17,'เงินเดือนบัญชี 5'!$K$2:$L$65,2,FALSE),IF(BB17="ทั่วไปอส.",VLOOKUP(BL17,'เงินเดือนบัญชี 5'!$H$2:$I$65,2,FALSE),IF(BB17="ทั่วไปชง.",VLOOKUP(BL17,'เงินเดือนบัญชี 5'!$E$2:$F$65,2,FALSE),IF(BB17="ทั่วไปปง.",VLOOKUP(BL17,'เงินเดือนบัญชี 5'!$B$2:$C$65,2,FALSE),IF(BB17="พนจ.ทั่วไป",0,IF(BB17="พนจ.ภารกิจ(ปวช.)",CEILING((BJ17*4/100)+BJ17,10),IF(BB17="พนจ.ภารกิจ(ปวท.)",CEILING((BJ17*4/100)+BJ17,10),IF(BB17="พนจ.ภารกิจ(ปวส.)",CEILING((BJ17*4/100)+BJ17,10),IF(BB17="พนจ.ภารกิจ(ป.ตรี)",CEILING((BJ17*4/100)+BJ17,10),IF(BB17="พนจ.ภารกิจ(ป.โท)",CEILING((BJ17*4/100)+BJ17,10),IF(BB17="พนจ.ภารกิจ(ทักษะ พนง.ขับเครื่องจักรกลขนาดกลาง/ใหญ่)",CEILING((BJ17*4/100)+BJ17,10),IF(BB17="พนจ.ภารกิจ(ทักษะ)",CEILING((BJ17*4/100)+BJ17,10),IF(BB17="พนจ.ภารกิจ(ทักษะ)","",IF(C17="ครู",CEILING((BJ17*6/100)+BJ17,10),IF(C17="ครูผู้ช่วย",CEILING((BJ17*6/100)+BJ17,10),IF(C17="บริหารสถานศึกษา",CEILING((BJ17*6/100)+BJ17,10),IF(C17="บุคลากรทางการศึกษา",CEILING((BJ17*6/100)+BJ17,10),IF(BB17="ลูกจ้างประจำ(ช่าง)",VLOOKUP(BL17,บัญชีลูกจ้างประจำ!$H$2:$I$110,2,FALSE),IF(BB17="ลูกจ้างประจำ(สนับสนุน)",VLOOKUP(BL17,บัญชีลูกจ้างประจำ!$E$2:$F$103,2,FALSE),IF(BB17="ลูกจ้างประจำ(บริการพื้นฐาน)",VLOOKUP(BL17,บัญชีลูกจ้างประจำ!$B$2:$C$74,2,FALSE))))))))))))))))))))))))))))))</f>
        <v>0</v>
      </c>
      <c r="BN17" s="177">
        <f>IF(BB17&amp;M17="พนจ.ทั่วไป",0,IF(BB17&amp;M17="พนจ.ทั่วไปกำหนดเพิ่ม2569",108000,IF(M17="ว่างเดิม",VLOOKUP(BC17,ตำแหน่งว่าง!$A$2:$J$28,10,FALSE),IF(M17&amp;C17="กำหนดเพิ่ม2567ครู",VLOOKUP(BC17,ตำแหน่งว่าง!$A$2:$J$28,9,FALSE),IF(M17&amp;C17="กำหนดเพิ่ม2567ครูผู้ช่วย",VLOOKUP(BC17,ตำแหน่งว่าง!$A$2:$J$28,9,FALSE),IF(M17&amp;C17="กำหนดเพิ่ม2567บุคลากรทางการศึกษา",VLOOKUP(BC17,ตำแหน่งว่าง!$A$2:$J$28,9,FALSE),IF(M17&amp;C17="กำหนดเพิ่ม2567บริหารสถานศึกษา",VLOOKUP(BC17,ตำแหน่งว่าง!$A$2:$J$28,9,FALSE),IF(M17="กำหนดเพิ่ม2567",VLOOKUP(BC17,ตำแหน่งว่าง!$A$2:$J$28,10,FALSE),IF(M17&amp;C17="กำหนดเพิ่ม2568ครู",VLOOKUP(BC17,ตำแหน่งว่าง!$A$2:$J$28,8,FALSE),IF(M17&amp;C17="กำหนดเพิ่ม2568ครูผู้ช่วย",VLOOKUP(BC17,ตำแหน่งว่าง!$A$2:$J$28,8,FALSE),IF(M17&amp;C17="กำหนดเพิ่ม2568บุคลากรทางการศึกษา",VLOOKUP(BC17,ตำแหน่งว่าง!$A$2:$J$28,8,FALSE),IF(M17&amp;C17="กำหนดเพิ่ม2568บริหารสถานศึกษา",VLOOKUP(BC17,ตำแหน่งว่าง!$A$2:$J$28,8,FALSE),IF(M17="กำหนดเพิ่ม2568",VLOOKUP(BC17,ตำแหน่งว่าง!$A$2:$J$28,9,FALSE),IF(M17="กำหนดเพิ่ม2569",VLOOKUP(BC17,ตำแหน่งว่าง!$A$2:$H$28,7,FALSE),IF(M17="เงินอุดหนุน (ว่าง)",VLOOKUP(BC17,ตำแหน่งว่าง!$A$2:$J$28,10,FALSE),IF(M17="จ่ายจากเงินรายได้ (ว่าง)",VLOOKUP(BC17,ตำแหน่งว่าง!$A$2:$J$28,10,FALSE),IF(M17="ยุบเลิก2567",0,IF(M17="ยุบเลิก2568",0,IF(M17="ยุบเลิก2569",0,IF(M17="ว่างยุบเลิก2567",0,IF(M17="ว่างยุบเลิก2568",0,IF(M17="ว่างยุบเลิก2569",0,(BM17-BJ17)*12))))))))))))))))))))))</f>
        <v>9720</v>
      </c>
      <c r="BO17" s="103"/>
      <c r="BP17" s="86"/>
      <c r="BQ17" s="86"/>
    </row>
    <row r="18" spans="1:69" s="12" customFormat="1">
      <c r="A18" s="107"/>
      <c r="B18" s="113" t="s">
        <v>1421</v>
      </c>
      <c r="C18" s="183"/>
      <c r="D18" s="113"/>
      <c r="E18" s="114"/>
      <c r="F18" s="114"/>
      <c r="G18" s="110"/>
      <c r="H18" s="120"/>
      <c r="I18" s="121"/>
      <c r="J18" s="122"/>
      <c r="K18" s="122"/>
      <c r="L18" s="122"/>
      <c r="M18" s="120"/>
      <c r="AZ18" s="86"/>
      <c r="BA18" s="103"/>
      <c r="BB18" s="177" t="str">
        <f t="shared" si="0"/>
        <v/>
      </c>
      <c r="BC18" s="177" t="str">
        <f t="shared" si="1"/>
        <v>()</v>
      </c>
      <c r="BD18" s="177" t="b">
        <f>IF(BB18="บริหารท้องถิ่นสูง",VLOOKUP(I18,'เงินเดือนบัญชี 5'!$AM$2:$AN$65,2,FALSE),IF(BB18="บริหารท้องถิ่นกลาง",VLOOKUP(I18,'เงินเดือนบัญชี 5'!$AJ$2:$AK$65,2,FALSE),IF(BB18="บริหารท้องถิ่นต้น",VLOOKUP(I18,'เงินเดือนบัญชี 5'!$AG$2:$AH$65,2,FALSE),IF(BB18="อำนวยการท้องถิ่นสูง",VLOOKUP(I18,'เงินเดือนบัญชี 5'!$AD$2:$AE$65,2,FALSE),IF(BB18="อำนวยการท้องถิ่นกลาง",VLOOKUP(I18,'เงินเดือนบัญชี 5'!$AA$2:$AB$65,2,FALSE),IF(BB18="อำนวยการท้องถิ่นต้น",VLOOKUP(I18,'เงินเดือนบัญชี 5'!$X$2:$Y$65,2,FALSE),IF(BB18="วิชาการชช.",VLOOKUP(I18,'เงินเดือนบัญชี 5'!$U$2:$V$65,2,FALSE),IF(BB18="วิชาการชพ.",VLOOKUP(I18,'เงินเดือนบัญชี 5'!$R$2:$S$65,2,FALSE),IF(BB18="วิชาการชก.",VLOOKUP(I18,'เงินเดือนบัญชี 5'!$O$2:$P$65,2,FALSE),IF(BB18="วิชาการปก.",VLOOKUP(I18,'เงินเดือนบัญชี 5'!$L$2:$M$65,2,FALSE),IF(BB18="ทั่วไปอส.",VLOOKUP(I18,'เงินเดือนบัญชี 5'!$I$2:$J$65,2,FALSE),IF(BB18="ทั่วไปชง.",VLOOKUP(I18,'เงินเดือนบัญชี 5'!$F$2:$G$65,2,FALSE),IF(BB18="ทั่วไปปง.",VLOOKUP(I18,'เงินเดือนบัญชี 5'!$C$2:$D$65,2,FALSE),IF(BB18="พนจ.ทั่วไป","",IF(BB18="พนจ.ภารกิจ(ปวช.)","",IF(BB18="พนจ.ภารกิจ(ปวท.)","",IF(BB18="พนจ.ภารกิจ(ปวส.)","",IF(BB18="พนจ.ภารกิจ(ป.ตรี)","",IF(BB18="พนจ.ภารกิจ(ป.โท)","",IF(BB18="พนจ.ภารกิจ(ทักษะ พนง.ขับเครื่องจักรกลขนาดกลาง/ใหญ่)","",IF(BB18="พนจ.ภารกิจ(ทักษะ)","",IF(BB18="ลูกจ้างประจำ(ช่าง)",VLOOKUP(I18,บัญชีลูกจ้างประจำ!$I$2:$J$110,2,FALSE),IF(BB18="ลูกจ้างประจำ(สนับสนุน)",VLOOKUP(I18,บัญชีลูกจ้างประจำ!$F$2:$G$102,2,FALSE),IF(BB18="ลูกจ้างประจำ(บริการพื้นฐาน)",VLOOKUP(I18,บัญชีลูกจ้างประจำ!$C$2:$D$74,2,FALSE)))))))))))))))))))))))))</f>
        <v>0</v>
      </c>
      <c r="BE18" s="177">
        <f>IF(M18="ว่างเดิม",VLOOKUP(BC18,ตำแหน่งว่าง!$A$2:$J$28,2,FALSE),IF(M18="ว่างยุบเลิก2567",VLOOKUP(BC18,ตำแหน่งว่าง!$A$2:$J$28,2,FALSE),IF(M18="ว่างยุบเลิก2568",VLOOKUP(BC18,ตำแหน่งว่าง!$A$2:$J$28,2,FALSE),IF(M18="ว่างยุบเลิก2569",VLOOKUP(BC18,ตำแหน่งว่าง!$A$2:$J$28,2,FALSE),IF(M18="เงินอุดหนุน (ว่าง)",VLOOKUP(BC18,ตำแหน่งว่าง!$A$2:$J$28,2,FALSE),IF(M18="จ่ายจากเงินรายได้ (ว่าง)",VLOOKUP(BC18,ตำแหน่งว่าง!$A$2:$J$28,2,FALSE),IF(M18="กำหนดเพิ่ม2567",0,IF(M18="กำหนดเพิ่ม2568",0,IF(M18="กำหนดเพิ่ม2569",0,I18*12)))))))))</f>
        <v>0</v>
      </c>
      <c r="BF18" s="177" t="str">
        <f t="shared" si="2"/>
        <v>1</v>
      </c>
      <c r="BG18" s="177" t="b">
        <f>IF(BB18="บริหารท้องถิ่นสูง",VLOOKUP(BF18,'เงินเดือนบัญชี 5'!$AL$2:$AM$65,2,FALSE),IF(BB18="บริหารท้องถิ่นกลาง",VLOOKUP(BF18,'เงินเดือนบัญชี 5'!$AI$2:$AJ$65,2,FALSE),IF(BB18="บริหารท้องถิ่นต้น",VLOOKUP(BF18,'เงินเดือนบัญชี 5'!$AF$2:$AG$65,2,FALSE),IF(BB18="อำนวยการท้องถิ่นสูง",VLOOKUP(BF18,'เงินเดือนบัญชี 5'!$AC$2:$AD$65,2,FALSE),IF(BB18="อำนวยการท้องถิ่นกลาง",VLOOKUP(BF18,'เงินเดือนบัญชี 5'!$Z$2:$AA$65,2,FALSE),IF(BB18="อำนวยการท้องถิ่นต้น",VLOOKUP(BF18,'เงินเดือนบัญชี 5'!$W$2:$X$65,2,FALSE),IF(BB18="วิชาการชช.",VLOOKUP(BF18,'เงินเดือนบัญชี 5'!$T$2:$U$65,2,FALSE),IF(BB18="วิชาการชพ.",VLOOKUP(BF18,'เงินเดือนบัญชี 5'!$Q$2:$R$65,2,FALSE),IF(BB18="วิชาการชก.",VLOOKUP(BF18,'เงินเดือนบัญชี 5'!$N$2:$O$65,2,FALSE),IF(BB18="วิชาการปก.",VLOOKUP(BF18,'เงินเดือนบัญชี 5'!$K$2:$L$65,2,FALSE),IF(BB18="ทั่วไปอส.",VLOOKUP(BF18,'เงินเดือนบัญชี 5'!$H$2:$I$65,2,FALSE),IF(BB18="ทั่วไปชง.",VLOOKUP(BF18,'เงินเดือนบัญชี 5'!$E$2:$F$65,2,FALSE),IF(BB18="ทั่วไปปง.",VLOOKUP(BF18,'เงินเดือนบัญชี 5'!$B$2:$C$65,2,FALSE),IF(BB18="พนจ.ทั่วไป",0,IF(BB18="พนจ.ภารกิจ(ปวช.)",CEILING((I18*4/100)+I18,10),IF(BB18="พนจ.ภารกิจ(ปวท.)",CEILING((I18*4/100)+I18,10),IF(BB18="พนจ.ภารกิจ(ปวส.)",CEILING((I18*4/100)+I18,10),IF(BB18="พนจ.ภารกิจ(ป.ตรี)",CEILING((I18*4/100)+I18,10),IF(BB18="พนจ.ภารกิจ(ป.โท)",CEILING((I18*4/100)+I18,10),IF(BB18="พนจ.ภารกิจ(ทักษะ พนง.ขับเครื่องจักรกลขนาดกลาง/ใหญ่)",CEILING((I18*4/100)+I18,10),IF(BB18="พนจ.ภารกิจ(ทักษะ)",CEILING((I18*4/100)+I18,10),IF(BB18="พนจ.ภารกิจ(ทักษะ)","",IF(C18="ครู",CEILING((I18*6/100)+I18,10),IF(C18="ครูผู้ช่วย",CEILING((I18*6/100)+I18,10),IF(C18="บริหารสถานศึกษา",CEILING((I18*6/100)+I18,10),IF(C18="บุคลากรทางการศึกษา",CEILING((I18*6/100)+I18,10),IF(BB18="ลูกจ้างประจำ(ช่าง)",VLOOKUP(BF18,บัญชีลูกจ้างประจำ!$H$2:$I$110,2,FALSE),IF(BB18="ลูกจ้างประจำ(สนับสนุน)",VLOOKUP(BF18,บัญชีลูกจ้างประจำ!$E$2:$F$102,2,FALSE),IF(BB18="ลูกจ้างประจำ(บริการพื้นฐาน)",VLOOKUP(BF18,บัญชีลูกจ้างประจำ!$B$2:$C$74,2,FALSE))))))))))))))))))))))))))))))</f>
        <v>0</v>
      </c>
      <c r="BH18" s="177">
        <f>IF(BB18&amp;M18="พนจ.ทั่วไป",0,IF(BB18&amp;M18="พนจ.ทั่วไปกำหนดเพิ่ม2567",108000,IF(M18="ว่างเดิม",VLOOKUP(BC18,ตำแหน่งว่าง!$A$2:$J$28,8,FALSE),IF(M18="กำหนดเพิ่ม2567",VLOOKUP(BC18,ตำแหน่งว่าง!$A$2:$H$28,7,FALSE),IF(M18="กำหนดเพิ่ม2568",0,IF(M18="กำหนดเพิ่ม2569",0,IF(M18="ยุบเลิก2567",0,IF(M18="ว่างยุบเลิก2567",0,IF(M18="ว่างยุบเลิก2568",VLOOKUP(BC18,ตำแหน่งว่าง!$A$2:$J$28,8,FALSE),IF(M18="ว่างยุบเลิก2569",VLOOKUP(BC18,ตำแหน่งว่าง!$A$2:$J$28,8,FALSE),IF(M18="เงินอุดหนุน (ว่าง)",VLOOKUP(BC18,ตำแหน่งว่าง!$A$2:$J$28,8,FALSE),IF(M18&amp;C18="จ่ายจากเงินรายได้พนจ.ทั่วไป",0,IF(M18="จ่ายจากเงินรายได้ (ว่าง)",VLOOKUP(BC18,ตำแหน่งว่าง!$A$2:$J$28,8,FALSE),(BG18-I18)*12)))))))))))))</f>
        <v>0</v>
      </c>
      <c r="BI18" s="177" t="str">
        <f t="shared" si="3"/>
        <v>2</v>
      </c>
      <c r="BJ18" s="177" t="b">
        <f>IF(BB18="บริหารท้องถิ่นสูง",VLOOKUP(BI18,'เงินเดือนบัญชี 5'!$AL$2:$AM$65,2,FALSE),IF(BB18="บริหารท้องถิ่นกลาง",VLOOKUP(BI18,'เงินเดือนบัญชี 5'!$AI$2:$AJ$65,2,FALSE),IF(BB18="บริหารท้องถิ่นต้น",VLOOKUP(BI18,'เงินเดือนบัญชี 5'!$AF$2:$AG$65,2,FALSE),IF(BB18="อำนวยการท้องถิ่นสูง",VLOOKUP(BI18,'เงินเดือนบัญชี 5'!$AC$2:$AD$65,2,FALSE),IF(BB18="อำนวยการท้องถิ่นกลาง",VLOOKUP(BI18,'เงินเดือนบัญชี 5'!$Z$2:$AA$65,2,FALSE),IF(BB18="อำนวยการท้องถิ่นต้น",VLOOKUP(BI18,'เงินเดือนบัญชี 5'!$W$2:$X$65,2,FALSE),IF(BB18="วิชาการชช.",VLOOKUP(BI18,'เงินเดือนบัญชี 5'!$T$2:$U$65,2,FALSE),IF(BB18="วิชาการชพ.",VLOOKUP(BI18,'เงินเดือนบัญชี 5'!$Q$2:$R$65,2,FALSE),IF(BB18="วิชาการชก.",VLOOKUP(BI18,'เงินเดือนบัญชี 5'!$N$2:$O$65,2,FALSE),IF(BB18="วิชาการปก.",VLOOKUP(BI18,'เงินเดือนบัญชี 5'!$K$2:$L$65,2,FALSE),IF(BB18="ทั่วไปอส.",VLOOKUP(BI18,'เงินเดือนบัญชี 5'!$H$2:$I$65,2,FALSE),IF(BB18="ทั่วไปชง.",VLOOKUP(BI18,'เงินเดือนบัญชี 5'!$E$2:$F$65,2,FALSE),IF(BB18="ทั่วไปปง.",VLOOKUP(BI18,'เงินเดือนบัญชี 5'!$B$2:$C$65,2,FALSE),IF(BB18="พนจ.ทั่วไป",0,IF(BB18="พนจ.ภารกิจ(ปวช.)",CEILING((BG18*4/100)+BG18,10),IF(BB18="พนจ.ภารกิจ(ปวท.)",CEILING((BG18*4/100)+BG18,10),IF(BB18="พนจ.ภารกิจ(ปวส.)",CEILING((BG18*4/100)+BG18,10),IF(BB18="พนจ.ภารกิจ(ป.ตรี)",CEILING((BG18*4/100)+BG18,10),IF(BB18="พนจ.ภารกิจ(ป.โท)",CEILING((BG18*4/100)+BG18,10),IF(BB18="พนจ.ภารกิจ(ทักษะ พนง.ขับเครื่องจักรกลขนาดกลาง/ใหญ่)",CEILING((BG18*4/100)+BG18,10),IF(BB18="พนจ.ภารกิจ(ทักษะ)",CEILING((BG18*4/100)+BG18,10),IF(BB18="พนจ.ภารกิจ(ทักษะ)","",IF(C18="ครู",CEILING((BG18*6/100)+BG18,10),IF(C18="ครูผู้ช่วย",CEILING((BG18*6/100)+BG18,10),IF(C18="บริหารสถานศึกษา",CEILING((BG18*6/100)+BG18,10),IF(C18="บุคลากรทางการศึกษา",CEILING((BG18*6/100)+BG18,10),IF(BB18="ลูกจ้างประจำ(ช่าง)",VLOOKUP(BI18,บัญชีลูกจ้างประจำ!$H$2:$I$110,2,FALSE),IF(BB18="ลูกจ้างประจำ(สนับสนุน)",VLOOKUP(BI18,บัญชีลูกจ้างประจำ!$E$2:$F$102,2,FALSE),IF(BB18="ลูกจ้างประจำ(บริการพื้นฐาน)",VLOOKUP(BI18,บัญชีลูกจ้างประจำ!$B$2:$C$74,2,FALSE))))))))))))))))))))))))))))))</f>
        <v>0</v>
      </c>
      <c r="BK18" s="177">
        <f>IF(BB18&amp;M18="พนจ.ทั่วไป",0,IF(BB18&amp;M18="พนจ.ทั่วไปกำหนดเพิ่ม2568",108000,IF(M18="ว่างเดิม",VLOOKUP(BC18,ตำแหน่งว่าง!$A$2:$J$28,9,FALSE),IF(M18&amp;C18="กำหนดเพิ่ม2567ครู",VLOOKUP(BC18,ตำแหน่งว่าง!$A$2:$J$28,8,FALSE),IF(M18&amp;C18="กำหนดเพิ่ม2567ครูผู้ช่วย",VLOOKUP(BC18,ตำแหน่งว่าง!$A$2:$J$28,8,FALSE),IF(M18&amp;C18="กำหนดเพิ่ม2567บุคลากรทางการศึกษา",VLOOKUP(BC18,ตำแหน่งว่าง!$A$2:$J$28,8,FALSE),IF(M18&amp;C18="กำหนดเพิ่ม2567บริหารสถานศึกษา",VLOOKUP(BC18,ตำแหน่งว่าง!$A$2:$J$28,8,FALSE),IF(M18="กำหนดเพิ่ม2567",VLOOKUP(BC18,ตำแหน่งว่าง!$A$2:$J$28,9,FALSE),IF(M18="กำหนดเพิ่ม2568",VLOOKUP(BC18,ตำแหน่งว่าง!$A$2:$H$28,7,FALSE),IF(M18="กำหนดเพิ่ม2569",0,IF(M18="ยุบเลิก2567",0,IF(M18="ยุบเลิก2568",0,IF(M18="ว่างยุบเลิก2567",0,IF(M18="ว่างยุบเลิก2568",0,IF(M18="ว่างยุบเลิก2569",VLOOKUP(BC18,ตำแหน่งว่าง!$A$2:$J$28,9,FALSE),IF(M18="เงินอุดหนุน (ว่าง)",VLOOKUP(BC18,ตำแหน่งว่าง!$A$2:$J$28,9,FALSE),IF(M18="จ่ายจากเงินรายได้ (ว่าง)",VLOOKUP(BC18,ตำแหน่งว่าง!$A$2:$J$28,9,FALSE),(BJ18-BG18)*12)))))))))))))))))</f>
        <v>0</v>
      </c>
      <c r="BL18" s="177" t="str">
        <f t="shared" si="4"/>
        <v>3</v>
      </c>
      <c r="BM18" s="177" t="b">
        <f>IF(BB18="บริหารท้องถิ่นสูง",VLOOKUP(BL18,'เงินเดือนบัญชี 5'!$AL$2:$AM$65,2,FALSE),IF(BB18="บริหารท้องถิ่นกลาง",VLOOKUP(BL18,'เงินเดือนบัญชี 5'!$AI$2:$AJ$65,2,FALSE),IF(BB18="บริหารท้องถิ่นต้น",VLOOKUP(BL18,'เงินเดือนบัญชี 5'!$AF$2:$AG$65,2,FALSE),IF(BB18="อำนวยการท้องถิ่นสูง",VLOOKUP(BL18,'เงินเดือนบัญชี 5'!$AC$2:$AD$65,2,FALSE),IF(BB18="อำนวยการท้องถิ่นกลาง",VLOOKUP(BL18,'เงินเดือนบัญชี 5'!$Z$2:$AA$65,2,FALSE),IF(BB18="อำนวยการท้องถิ่นต้น",VLOOKUP(BL18,'เงินเดือนบัญชี 5'!$W$2:$X$65,2,FALSE),IF(BB18="วิชาการชช.",VLOOKUP(BL18,'เงินเดือนบัญชี 5'!$T$2:$U$65,2,FALSE),IF(BB18="วิชาการชพ.",VLOOKUP(BL18,'เงินเดือนบัญชี 5'!$Q$2:$R$65,2,FALSE),IF(BB18="วิชาการชก.",VLOOKUP(BL18,'เงินเดือนบัญชี 5'!$N$2:$O$65,2,FALSE),IF(BB18="วิชาการปก.",VLOOKUP(BL18,'เงินเดือนบัญชี 5'!$K$2:$L$65,2,FALSE),IF(BB18="ทั่วไปอส.",VLOOKUP(BL18,'เงินเดือนบัญชี 5'!$H$2:$I$65,2,FALSE),IF(BB18="ทั่วไปชง.",VLOOKUP(BL18,'เงินเดือนบัญชี 5'!$E$2:$F$65,2,FALSE),IF(BB18="ทั่วไปปง.",VLOOKUP(BL18,'เงินเดือนบัญชี 5'!$B$2:$C$65,2,FALSE),IF(BB18="พนจ.ทั่วไป",0,IF(BB18="พนจ.ภารกิจ(ปวช.)",CEILING((BJ18*4/100)+BJ18,10),IF(BB18="พนจ.ภารกิจ(ปวท.)",CEILING((BJ18*4/100)+BJ18,10),IF(BB18="พนจ.ภารกิจ(ปวส.)",CEILING((BJ18*4/100)+BJ18,10),IF(BB18="พนจ.ภารกิจ(ป.ตรี)",CEILING((BJ18*4/100)+BJ18,10),IF(BB18="พนจ.ภารกิจ(ป.โท)",CEILING((BJ18*4/100)+BJ18,10),IF(BB18="พนจ.ภารกิจ(ทักษะ พนง.ขับเครื่องจักรกลขนาดกลาง/ใหญ่)",CEILING((BJ18*4/100)+BJ18,10),IF(BB18="พนจ.ภารกิจ(ทักษะ)",CEILING((BJ18*4/100)+BJ18,10),IF(BB18="พนจ.ภารกิจ(ทักษะ)","",IF(C18="ครู",CEILING((BJ18*6/100)+BJ18,10),IF(C18="ครูผู้ช่วย",CEILING((BJ18*6/100)+BJ18,10),IF(C18="บริหารสถานศึกษา",CEILING((BJ18*6/100)+BJ18,10),IF(C18="บุคลากรทางการศึกษา",CEILING((BJ18*6/100)+BJ18,10),IF(BB18="ลูกจ้างประจำ(ช่าง)",VLOOKUP(BL18,บัญชีลูกจ้างประจำ!$H$2:$I$110,2,FALSE),IF(BB18="ลูกจ้างประจำ(สนับสนุน)",VLOOKUP(BL18,บัญชีลูกจ้างประจำ!$E$2:$F$103,2,FALSE),IF(BB18="ลูกจ้างประจำ(บริการพื้นฐาน)",VLOOKUP(BL18,บัญชีลูกจ้างประจำ!$B$2:$C$74,2,FALSE))))))))))))))))))))))))))))))</f>
        <v>0</v>
      </c>
      <c r="BN18" s="177">
        <f>IF(BB18&amp;M18="พนจ.ทั่วไป",0,IF(BB18&amp;M18="พนจ.ทั่วไปกำหนดเพิ่ม2569",108000,IF(M18="ว่างเดิม",VLOOKUP(BC18,ตำแหน่งว่าง!$A$2:$J$28,10,FALSE),IF(M18&amp;C18="กำหนดเพิ่ม2567ครู",VLOOKUP(BC18,ตำแหน่งว่าง!$A$2:$J$28,9,FALSE),IF(M18&amp;C18="กำหนดเพิ่ม2567ครูผู้ช่วย",VLOOKUP(BC18,ตำแหน่งว่าง!$A$2:$J$28,9,FALSE),IF(M18&amp;C18="กำหนดเพิ่ม2567บุคลากรทางการศึกษา",VLOOKUP(BC18,ตำแหน่งว่าง!$A$2:$J$28,9,FALSE),IF(M18&amp;C18="กำหนดเพิ่ม2567บริหารสถานศึกษา",VLOOKUP(BC18,ตำแหน่งว่าง!$A$2:$J$28,9,FALSE),IF(M18="กำหนดเพิ่ม2567",VLOOKUP(BC18,ตำแหน่งว่าง!$A$2:$J$28,10,FALSE),IF(M18&amp;C18="กำหนดเพิ่ม2568ครู",VLOOKUP(BC18,ตำแหน่งว่าง!$A$2:$J$28,8,FALSE),IF(M18&amp;C18="กำหนดเพิ่ม2568ครูผู้ช่วย",VLOOKUP(BC18,ตำแหน่งว่าง!$A$2:$J$28,8,FALSE),IF(M18&amp;C18="กำหนดเพิ่ม2568บุคลากรทางการศึกษา",VLOOKUP(BC18,ตำแหน่งว่าง!$A$2:$J$28,8,FALSE),IF(M18&amp;C18="กำหนดเพิ่ม2568บริหารสถานศึกษา",VLOOKUP(BC18,ตำแหน่งว่าง!$A$2:$J$28,8,FALSE),IF(M18="กำหนดเพิ่ม2568",VLOOKUP(BC18,ตำแหน่งว่าง!$A$2:$J$28,9,FALSE),IF(M18="กำหนดเพิ่ม2569",VLOOKUP(BC18,ตำแหน่งว่าง!$A$2:$H$28,7,FALSE),IF(M18="เงินอุดหนุน (ว่าง)",VLOOKUP(BC18,ตำแหน่งว่าง!$A$2:$J$28,10,FALSE),IF(M18="จ่ายจากเงินรายได้ (ว่าง)",VLOOKUP(BC18,ตำแหน่งว่าง!$A$2:$J$28,10,FALSE),IF(M18="ยุบเลิก2567",0,IF(M18="ยุบเลิก2568",0,IF(M18="ยุบเลิก2569",0,IF(M18="ว่างยุบเลิก2567",0,IF(M18="ว่างยุบเลิก2568",0,IF(M18="ว่างยุบเลิก2569",0,(BM18-BJ18)*12))))))))))))))))))))))</f>
        <v>0</v>
      </c>
      <c r="BO18" s="103"/>
      <c r="BP18" s="86"/>
      <c r="BQ18" s="86"/>
    </row>
    <row r="19" spans="1:69" s="12" customFormat="1">
      <c r="A19" s="107">
        <v>11</v>
      </c>
      <c r="B19" s="113"/>
      <c r="C19" s="183" t="s">
        <v>944</v>
      </c>
      <c r="D19" s="113" t="s">
        <v>1408</v>
      </c>
      <c r="E19" s="114" t="s">
        <v>1322</v>
      </c>
      <c r="F19" s="114"/>
      <c r="G19" s="110"/>
      <c r="H19" s="120"/>
      <c r="I19" s="121">
        <v>17070</v>
      </c>
      <c r="J19" s="122"/>
      <c r="K19" s="122"/>
      <c r="L19" s="122" t="s">
        <v>1409</v>
      </c>
      <c r="M19" s="120"/>
      <c r="AZ19" s="86"/>
      <c r="BA19" s="103"/>
      <c r="BB19" s="177" t="str">
        <f t="shared" si="0"/>
        <v>พนจ.ภารกิจ(ทักษะ)</v>
      </c>
      <c r="BC19" s="177" t="str">
        <f t="shared" si="1"/>
        <v>พนจ.ภารกิจ(ทักษะ)()</v>
      </c>
      <c r="BD19" s="177" t="str">
        <f>IF(BB19="บริหารท้องถิ่นสูง",VLOOKUP(I19,'เงินเดือนบัญชี 5'!$AM$2:$AN$65,2,FALSE),IF(BB19="บริหารท้องถิ่นกลาง",VLOOKUP(I19,'เงินเดือนบัญชี 5'!$AJ$2:$AK$65,2,FALSE),IF(BB19="บริหารท้องถิ่นต้น",VLOOKUP(I19,'เงินเดือนบัญชี 5'!$AG$2:$AH$65,2,FALSE),IF(BB19="อำนวยการท้องถิ่นสูง",VLOOKUP(I19,'เงินเดือนบัญชี 5'!$AD$2:$AE$65,2,FALSE),IF(BB19="อำนวยการท้องถิ่นกลาง",VLOOKUP(I19,'เงินเดือนบัญชี 5'!$AA$2:$AB$65,2,FALSE),IF(BB19="อำนวยการท้องถิ่นต้น",VLOOKUP(I19,'เงินเดือนบัญชี 5'!$X$2:$Y$65,2,FALSE),IF(BB19="วิชาการชช.",VLOOKUP(I19,'เงินเดือนบัญชี 5'!$U$2:$V$65,2,FALSE),IF(BB19="วิชาการชพ.",VLOOKUP(I19,'เงินเดือนบัญชี 5'!$R$2:$S$65,2,FALSE),IF(BB19="วิชาการชก.",VLOOKUP(I19,'เงินเดือนบัญชี 5'!$O$2:$P$65,2,FALSE),IF(BB19="วิชาการปก.",VLOOKUP(I19,'เงินเดือนบัญชี 5'!$L$2:$M$65,2,FALSE),IF(BB19="ทั่วไปอส.",VLOOKUP(I19,'เงินเดือนบัญชี 5'!$I$2:$J$65,2,FALSE),IF(BB19="ทั่วไปชง.",VLOOKUP(I19,'เงินเดือนบัญชี 5'!$F$2:$G$65,2,FALSE),IF(BB19="ทั่วไปปง.",VLOOKUP(I19,'เงินเดือนบัญชี 5'!$C$2:$D$65,2,FALSE),IF(BB19="พนจ.ทั่วไป","",IF(BB19="พนจ.ภารกิจ(ปวช.)","",IF(BB19="พนจ.ภารกิจ(ปวท.)","",IF(BB19="พนจ.ภารกิจ(ปวส.)","",IF(BB19="พนจ.ภารกิจ(ป.ตรี)","",IF(BB19="พนจ.ภารกิจ(ป.โท)","",IF(BB19="พนจ.ภารกิจ(ทักษะ พนง.ขับเครื่องจักรกลขนาดกลาง/ใหญ่)","",IF(BB19="พนจ.ภารกิจ(ทักษะ)","",IF(BB19="ลูกจ้างประจำ(ช่าง)",VLOOKUP(I19,บัญชีลูกจ้างประจำ!$I$2:$J$110,2,FALSE),IF(BB19="ลูกจ้างประจำ(สนับสนุน)",VLOOKUP(I19,บัญชีลูกจ้างประจำ!$F$2:$G$102,2,FALSE),IF(BB19="ลูกจ้างประจำ(บริการพื้นฐาน)",VLOOKUP(I19,บัญชีลูกจ้างประจำ!$C$2:$D$74,2,FALSE)))))))))))))))))))))))))</f>
        <v/>
      </c>
      <c r="BE19" s="177">
        <f>IF(M19="ว่างเดิม",VLOOKUP(BC19,ตำแหน่งว่าง!$A$2:$J$28,2,FALSE),IF(M19="ว่างยุบเลิก2567",VLOOKUP(BC19,ตำแหน่งว่าง!$A$2:$J$28,2,FALSE),IF(M19="ว่างยุบเลิก2568",VLOOKUP(BC19,ตำแหน่งว่าง!$A$2:$J$28,2,FALSE),IF(M19="ว่างยุบเลิก2569",VLOOKUP(BC19,ตำแหน่งว่าง!$A$2:$J$28,2,FALSE),IF(M19="เงินอุดหนุน (ว่าง)",VLOOKUP(BC19,ตำแหน่งว่าง!$A$2:$J$28,2,FALSE),IF(M19="จ่ายจากเงินรายได้ (ว่าง)",VLOOKUP(BC19,ตำแหน่งว่าง!$A$2:$J$28,2,FALSE),IF(M19="กำหนดเพิ่ม2567",0,IF(M19="กำหนดเพิ่ม2568",0,IF(M19="กำหนดเพิ่ม2569",0,I19*12)))))))))</f>
        <v>204840</v>
      </c>
      <c r="BF19" s="177" t="e">
        <f t="shared" si="2"/>
        <v>#VALUE!</v>
      </c>
      <c r="BG19" s="177">
        <f>IF(BB19="บริหารท้องถิ่นสูง",VLOOKUP(BF19,'เงินเดือนบัญชี 5'!$AL$2:$AM$65,2,FALSE),IF(BB19="บริหารท้องถิ่นกลาง",VLOOKUP(BF19,'เงินเดือนบัญชี 5'!$AI$2:$AJ$65,2,FALSE),IF(BB19="บริหารท้องถิ่นต้น",VLOOKUP(BF19,'เงินเดือนบัญชี 5'!$AF$2:$AG$65,2,FALSE),IF(BB19="อำนวยการท้องถิ่นสูง",VLOOKUP(BF19,'เงินเดือนบัญชี 5'!$AC$2:$AD$65,2,FALSE),IF(BB19="อำนวยการท้องถิ่นกลาง",VLOOKUP(BF19,'เงินเดือนบัญชี 5'!$Z$2:$AA$65,2,FALSE),IF(BB19="อำนวยการท้องถิ่นต้น",VLOOKUP(BF19,'เงินเดือนบัญชี 5'!$W$2:$X$65,2,FALSE),IF(BB19="วิชาการชช.",VLOOKUP(BF19,'เงินเดือนบัญชี 5'!$T$2:$U$65,2,FALSE),IF(BB19="วิชาการชพ.",VLOOKUP(BF19,'เงินเดือนบัญชี 5'!$Q$2:$R$65,2,FALSE),IF(BB19="วิชาการชก.",VLOOKUP(BF19,'เงินเดือนบัญชี 5'!$N$2:$O$65,2,FALSE),IF(BB19="วิชาการปก.",VLOOKUP(BF19,'เงินเดือนบัญชี 5'!$K$2:$L$65,2,FALSE),IF(BB19="ทั่วไปอส.",VLOOKUP(BF19,'เงินเดือนบัญชี 5'!$H$2:$I$65,2,FALSE),IF(BB19="ทั่วไปชง.",VLOOKUP(BF19,'เงินเดือนบัญชี 5'!$E$2:$F$65,2,FALSE),IF(BB19="ทั่วไปปง.",VLOOKUP(BF19,'เงินเดือนบัญชี 5'!$B$2:$C$65,2,FALSE),IF(BB19="พนจ.ทั่วไป",0,IF(BB19="พนจ.ภารกิจ(ปวช.)",CEILING((I19*4/100)+I19,10),IF(BB19="พนจ.ภารกิจ(ปวท.)",CEILING((I19*4/100)+I19,10),IF(BB19="พนจ.ภารกิจ(ปวส.)",CEILING((I19*4/100)+I19,10),IF(BB19="พนจ.ภารกิจ(ป.ตรี)",CEILING((I19*4/100)+I19,10),IF(BB19="พนจ.ภารกิจ(ป.โท)",CEILING((I19*4/100)+I19,10),IF(BB19="พนจ.ภารกิจ(ทักษะ พนง.ขับเครื่องจักรกลขนาดกลาง/ใหญ่)",CEILING((I19*4/100)+I19,10),IF(BB19="พนจ.ภารกิจ(ทักษะ)",CEILING((I19*4/100)+I19,10),IF(BB19="พนจ.ภารกิจ(ทักษะ)","",IF(C19="ครู",CEILING((I19*6/100)+I19,10),IF(C19="ครูผู้ช่วย",CEILING((I19*6/100)+I19,10),IF(C19="บริหารสถานศึกษา",CEILING((I19*6/100)+I19,10),IF(C19="บุคลากรทางการศึกษา",CEILING((I19*6/100)+I19,10),IF(BB19="ลูกจ้างประจำ(ช่าง)",VLOOKUP(BF19,บัญชีลูกจ้างประจำ!$H$2:$I$110,2,FALSE),IF(BB19="ลูกจ้างประจำ(สนับสนุน)",VLOOKUP(BF19,บัญชีลูกจ้างประจำ!$E$2:$F$102,2,FALSE),IF(BB19="ลูกจ้างประจำ(บริการพื้นฐาน)",VLOOKUP(BF19,บัญชีลูกจ้างประจำ!$B$2:$C$74,2,FALSE))))))))))))))))))))))))))))))</f>
        <v>17760</v>
      </c>
      <c r="BH19" s="177">
        <f>IF(BB19&amp;M19="พนจ.ทั่วไป",0,IF(BB19&amp;M19="พนจ.ทั่วไปกำหนดเพิ่ม2567",108000,IF(M19="ว่างเดิม",VLOOKUP(BC19,ตำแหน่งว่าง!$A$2:$J$28,8,FALSE),IF(M19="กำหนดเพิ่ม2567",VLOOKUP(BC19,ตำแหน่งว่าง!$A$2:$H$28,7,FALSE),IF(M19="กำหนดเพิ่ม2568",0,IF(M19="กำหนดเพิ่ม2569",0,IF(M19="ยุบเลิก2567",0,IF(M19="ว่างยุบเลิก2567",0,IF(M19="ว่างยุบเลิก2568",VLOOKUP(BC19,ตำแหน่งว่าง!$A$2:$J$28,8,FALSE),IF(M19="ว่างยุบเลิก2569",VLOOKUP(BC19,ตำแหน่งว่าง!$A$2:$J$28,8,FALSE),IF(M19="เงินอุดหนุน (ว่าง)",VLOOKUP(BC19,ตำแหน่งว่าง!$A$2:$J$28,8,FALSE),IF(M19&amp;C19="จ่ายจากเงินรายได้พนจ.ทั่วไป",0,IF(M19="จ่ายจากเงินรายได้ (ว่าง)",VLOOKUP(BC19,ตำแหน่งว่าง!$A$2:$J$28,8,FALSE),(BG19-I19)*12)))))))))))))</f>
        <v>8280</v>
      </c>
      <c r="BI19" s="177" t="e">
        <f t="shared" si="3"/>
        <v>#VALUE!</v>
      </c>
      <c r="BJ19" s="177">
        <f>IF(BB19="บริหารท้องถิ่นสูง",VLOOKUP(BI19,'เงินเดือนบัญชี 5'!$AL$2:$AM$65,2,FALSE),IF(BB19="บริหารท้องถิ่นกลาง",VLOOKUP(BI19,'เงินเดือนบัญชี 5'!$AI$2:$AJ$65,2,FALSE),IF(BB19="บริหารท้องถิ่นต้น",VLOOKUP(BI19,'เงินเดือนบัญชี 5'!$AF$2:$AG$65,2,FALSE),IF(BB19="อำนวยการท้องถิ่นสูง",VLOOKUP(BI19,'เงินเดือนบัญชี 5'!$AC$2:$AD$65,2,FALSE),IF(BB19="อำนวยการท้องถิ่นกลาง",VLOOKUP(BI19,'เงินเดือนบัญชี 5'!$Z$2:$AA$65,2,FALSE),IF(BB19="อำนวยการท้องถิ่นต้น",VLOOKUP(BI19,'เงินเดือนบัญชี 5'!$W$2:$X$65,2,FALSE),IF(BB19="วิชาการชช.",VLOOKUP(BI19,'เงินเดือนบัญชี 5'!$T$2:$U$65,2,FALSE),IF(BB19="วิชาการชพ.",VLOOKUP(BI19,'เงินเดือนบัญชี 5'!$Q$2:$R$65,2,FALSE),IF(BB19="วิชาการชก.",VLOOKUP(BI19,'เงินเดือนบัญชี 5'!$N$2:$O$65,2,FALSE),IF(BB19="วิชาการปก.",VLOOKUP(BI19,'เงินเดือนบัญชี 5'!$K$2:$L$65,2,FALSE),IF(BB19="ทั่วไปอส.",VLOOKUP(BI19,'เงินเดือนบัญชี 5'!$H$2:$I$65,2,FALSE),IF(BB19="ทั่วไปชง.",VLOOKUP(BI19,'เงินเดือนบัญชี 5'!$E$2:$F$65,2,FALSE),IF(BB19="ทั่วไปปง.",VLOOKUP(BI19,'เงินเดือนบัญชี 5'!$B$2:$C$65,2,FALSE),IF(BB19="พนจ.ทั่วไป",0,IF(BB19="พนจ.ภารกิจ(ปวช.)",CEILING((BG19*4/100)+BG19,10),IF(BB19="พนจ.ภารกิจ(ปวท.)",CEILING((BG19*4/100)+BG19,10),IF(BB19="พนจ.ภารกิจ(ปวส.)",CEILING((BG19*4/100)+BG19,10),IF(BB19="พนจ.ภารกิจ(ป.ตรี)",CEILING((BG19*4/100)+BG19,10),IF(BB19="พนจ.ภารกิจ(ป.โท)",CEILING((BG19*4/100)+BG19,10),IF(BB19="พนจ.ภารกิจ(ทักษะ พนง.ขับเครื่องจักรกลขนาดกลาง/ใหญ่)",CEILING((BG19*4/100)+BG19,10),IF(BB19="พนจ.ภารกิจ(ทักษะ)",CEILING((BG19*4/100)+BG19,10),IF(BB19="พนจ.ภารกิจ(ทักษะ)","",IF(C19="ครู",CEILING((BG19*6/100)+BG19,10),IF(C19="ครูผู้ช่วย",CEILING((BG19*6/100)+BG19,10),IF(C19="บริหารสถานศึกษา",CEILING((BG19*6/100)+BG19,10),IF(C19="บุคลากรทางการศึกษา",CEILING((BG19*6/100)+BG19,10),IF(BB19="ลูกจ้างประจำ(ช่าง)",VLOOKUP(BI19,บัญชีลูกจ้างประจำ!$H$2:$I$110,2,FALSE),IF(BB19="ลูกจ้างประจำ(สนับสนุน)",VLOOKUP(BI19,บัญชีลูกจ้างประจำ!$E$2:$F$102,2,FALSE),IF(BB19="ลูกจ้างประจำ(บริการพื้นฐาน)",VLOOKUP(BI19,บัญชีลูกจ้างประจำ!$B$2:$C$74,2,FALSE))))))))))))))))))))))))))))))</f>
        <v>18480</v>
      </c>
      <c r="BK19" s="177">
        <f>IF(BB19&amp;M19="พนจ.ทั่วไป",0,IF(BB19&amp;M19="พนจ.ทั่วไปกำหนดเพิ่ม2568",108000,IF(M19="ว่างเดิม",VLOOKUP(BC19,ตำแหน่งว่าง!$A$2:$J$28,9,FALSE),IF(M19&amp;C19="กำหนดเพิ่ม2567ครู",VLOOKUP(BC19,ตำแหน่งว่าง!$A$2:$J$28,8,FALSE),IF(M19&amp;C19="กำหนดเพิ่ม2567ครูผู้ช่วย",VLOOKUP(BC19,ตำแหน่งว่าง!$A$2:$J$28,8,FALSE),IF(M19&amp;C19="กำหนดเพิ่ม2567บุคลากรทางการศึกษา",VLOOKUP(BC19,ตำแหน่งว่าง!$A$2:$J$28,8,FALSE),IF(M19&amp;C19="กำหนดเพิ่ม2567บริหารสถานศึกษา",VLOOKUP(BC19,ตำแหน่งว่าง!$A$2:$J$28,8,FALSE),IF(M19="กำหนดเพิ่ม2567",VLOOKUP(BC19,ตำแหน่งว่าง!$A$2:$J$28,9,FALSE),IF(M19="กำหนดเพิ่ม2568",VLOOKUP(BC19,ตำแหน่งว่าง!$A$2:$H$28,7,FALSE),IF(M19="กำหนดเพิ่ม2569",0,IF(M19="ยุบเลิก2567",0,IF(M19="ยุบเลิก2568",0,IF(M19="ว่างยุบเลิก2567",0,IF(M19="ว่างยุบเลิก2568",0,IF(M19="ว่างยุบเลิก2569",VLOOKUP(BC19,ตำแหน่งว่าง!$A$2:$J$28,9,FALSE),IF(M19="เงินอุดหนุน (ว่าง)",VLOOKUP(BC19,ตำแหน่งว่าง!$A$2:$J$28,9,FALSE),IF(M19="จ่ายจากเงินรายได้ (ว่าง)",VLOOKUP(BC19,ตำแหน่งว่าง!$A$2:$J$28,9,FALSE),(BJ19-BG19)*12)))))))))))))))))</f>
        <v>8640</v>
      </c>
      <c r="BL19" s="177" t="e">
        <f t="shared" si="4"/>
        <v>#VALUE!</v>
      </c>
      <c r="BM19" s="177">
        <f>IF(BB19="บริหารท้องถิ่นสูง",VLOOKUP(BL19,'เงินเดือนบัญชี 5'!$AL$2:$AM$65,2,FALSE),IF(BB19="บริหารท้องถิ่นกลาง",VLOOKUP(BL19,'เงินเดือนบัญชี 5'!$AI$2:$AJ$65,2,FALSE),IF(BB19="บริหารท้องถิ่นต้น",VLOOKUP(BL19,'เงินเดือนบัญชี 5'!$AF$2:$AG$65,2,FALSE),IF(BB19="อำนวยการท้องถิ่นสูง",VLOOKUP(BL19,'เงินเดือนบัญชี 5'!$AC$2:$AD$65,2,FALSE),IF(BB19="อำนวยการท้องถิ่นกลาง",VLOOKUP(BL19,'เงินเดือนบัญชี 5'!$Z$2:$AA$65,2,FALSE),IF(BB19="อำนวยการท้องถิ่นต้น",VLOOKUP(BL19,'เงินเดือนบัญชี 5'!$W$2:$X$65,2,FALSE),IF(BB19="วิชาการชช.",VLOOKUP(BL19,'เงินเดือนบัญชี 5'!$T$2:$U$65,2,FALSE),IF(BB19="วิชาการชพ.",VLOOKUP(BL19,'เงินเดือนบัญชี 5'!$Q$2:$R$65,2,FALSE),IF(BB19="วิชาการชก.",VLOOKUP(BL19,'เงินเดือนบัญชี 5'!$N$2:$O$65,2,FALSE),IF(BB19="วิชาการปก.",VLOOKUP(BL19,'เงินเดือนบัญชี 5'!$K$2:$L$65,2,FALSE),IF(BB19="ทั่วไปอส.",VLOOKUP(BL19,'เงินเดือนบัญชี 5'!$H$2:$I$65,2,FALSE),IF(BB19="ทั่วไปชง.",VLOOKUP(BL19,'เงินเดือนบัญชี 5'!$E$2:$F$65,2,FALSE),IF(BB19="ทั่วไปปง.",VLOOKUP(BL19,'เงินเดือนบัญชี 5'!$B$2:$C$65,2,FALSE),IF(BB19="พนจ.ทั่วไป",0,IF(BB19="พนจ.ภารกิจ(ปวช.)",CEILING((BJ19*4/100)+BJ19,10),IF(BB19="พนจ.ภารกิจ(ปวท.)",CEILING((BJ19*4/100)+BJ19,10),IF(BB19="พนจ.ภารกิจ(ปวส.)",CEILING((BJ19*4/100)+BJ19,10),IF(BB19="พนจ.ภารกิจ(ป.ตรี)",CEILING((BJ19*4/100)+BJ19,10),IF(BB19="พนจ.ภารกิจ(ป.โท)",CEILING((BJ19*4/100)+BJ19,10),IF(BB19="พนจ.ภารกิจ(ทักษะ พนง.ขับเครื่องจักรกลขนาดกลาง/ใหญ่)",CEILING((BJ19*4/100)+BJ19,10),IF(BB19="พนจ.ภารกิจ(ทักษะ)",CEILING((BJ19*4/100)+BJ19,10),IF(BB19="พนจ.ภารกิจ(ทักษะ)","",IF(C19="ครู",CEILING((BJ19*6/100)+BJ19,10),IF(C19="ครูผู้ช่วย",CEILING((BJ19*6/100)+BJ19,10),IF(C19="บริหารสถานศึกษา",CEILING((BJ19*6/100)+BJ19,10),IF(C19="บุคลากรทางการศึกษา",CEILING((BJ19*6/100)+BJ19,10),IF(BB19="ลูกจ้างประจำ(ช่าง)",VLOOKUP(BL19,บัญชีลูกจ้างประจำ!$H$2:$I$110,2,FALSE),IF(BB19="ลูกจ้างประจำ(สนับสนุน)",VLOOKUP(BL19,บัญชีลูกจ้างประจำ!$E$2:$F$103,2,FALSE),IF(BB19="ลูกจ้างประจำ(บริการพื้นฐาน)",VLOOKUP(BL19,บัญชีลูกจ้างประจำ!$B$2:$C$74,2,FALSE))))))))))))))))))))))))))))))</f>
        <v>19220</v>
      </c>
      <c r="BN19" s="177">
        <f>IF(BB19&amp;M19="พนจ.ทั่วไป",0,IF(BB19&amp;M19="พนจ.ทั่วไปกำหนดเพิ่ม2569",108000,IF(M19="ว่างเดิม",VLOOKUP(BC19,ตำแหน่งว่าง!$A$2:$J$28,10,FALSE),IF(M19&amp;C19="กำหนดเพิ่ม2567ครู",VLOOKUP(BC19,ตำแหน่งว่าง!$A$2:$J$28,9,FALSE),IF(M19&amp;C19="กำหนดเพิ่ม2567ครูผู้ช่วย",VLOOKUP(BC19,ตำแหน่งว่าง!$A$2:$J$28,9,FALSE),IF(M19&amp;C19="กำหนดเพิ่ม2567บุคลากรทางการศึกษา",VLOOKUP(BC19,ตำแหน่งว่าง!$A$2:$J$28,9,FALSE),IF(M19&amp;C19="กำหนดเพิ่ม2567บริหารสถานศึกษา",VLOOKUP(BC19,ตำแหน่งว่าง!$A$2:$J$28,9,FALSE),IF(M19="กำหนดเพิ่ม2567",VLOOKUP(BC19,ตำแหน่งว่าง!$A$2:$J$28,10,FALSE),IF(M19&amp;C19="กำหนดเพิ่ม2568ครู",VLOOKUP(BC19,ตำแหน่งว่าง!$A$2:$J$28,8,FALSE),IF(M19&amp;C19="กำหนดเพิ่ม2568ครูผู้ช่วย",VLOOKUP(BC19,ตำแหน่งว่าง!$A$2:$J$28,8,FALSE),IF(M19&amp;C19="กำหนดเพิ่ม2568บุคลากรทางการศึกษา",VLOOKUP(BC19,ตำแหน่งว่าง!$A$2:$J$28,8,FALSE),IF(M19&amp;C19="กำหนดเพิ่ม2568บริหารสถานศึกษา",VLOOKUP(BC19,ตำแหน่งว่าง!$A$2:$J$28,8,FALSE),IF(M19="กำหนดเพิ่ม2568",VLOOKUP(BC19,ตำแหน่งว่าง!$A$2:$J$28,9,FALSE),IF(M19="กำหนดเพิ่ม2569",VLOOKUP(BC19,ตำแหน่งว่าง!$A$2:$H$28,7,FALSE),IF(M19="เงินอุดหนุน (ว่าง)",VLOOKUP(BC19,ตำแหน่งว่าง!$A$2:$J$28,10,FALSE),IF(M19="จ่ายจากเงินรายได้ (ว่าง)",VLOOKUP(BC19,ตำแหน่งว่าง!$A$2:$J$28,10,FALSE),IF(M19="ยุบเลิก2567",0,IF(M19="ยุบเลิก2568",0,IF(M19="ยุบเลิก2569",0,IF(M19="ว่างยุบเลิก2567",0,IF(M19="ว่างยุบเลิก2568",0,IF(M19="ว่างยุบเลิก2569",0,(BM19-BJ19)*12))))))))))))))))))))))</f>
        <v>8880</v>
      </c>
      <c r="BO19" s="103"/>
      <c r="BP19" s="86"/>
      <c r="BQ19" s="86"/>
    </row>
    <row r="20" spans="1:69" s="12" customFormat="1">
      <c r="A20" s="107">
        <v>12</v>
      </c>
      <c r="B20" s="113"/>
      <c r="C20" s="183" t="s">
        <v>944</v>
      </c>
      <c r="D20" s="113" t="s">
        <v>1341</v>
      </c>
      <c r="E20" s="114" t="s">
        <v>1342</v>
      </c>
      <c r="F20" s="114"/>
      <c r="G20" s="110"/>
      <c r="H20" s="120"/>
      <c r="I20" s="121">
        <v>10640</v>
      </c>
      <c r="J20" s="122"/>
      <c r="K20" s="122"/>
      <c r="L20" s="122" t="s">
        <v>1330</v>
      </c>
      <c r="M20" s="120"/>
      <c r="AZ20" s="86"/>
      <c r="BA20" s="103"/>
      <c r="BB20" s="177" t="str">
        <f t="shared" si="0"/>
        <v>พนจ.ภารกิจ(ทักษะ)</v>
      </c>
      <c r="BC20" s="177" t="str">
        <f t="shared" si="1"/>
        <v>พนจ.ภารกิจ(ทักษะ)()</v>
      </c>
      <c r="BD20" s="177" t="str">
        <f>IF(BB20="บริหารท้องถิ่นสูง",VLOOKUP(I20,'เงินเดือนบัญชี 5'!$AM$2:$AN$65,2,FALSE),IF(BB20="บริหารท้องถิ่นกลาง",VLOOKUP(I20,'เงินเดือนบัญชี 5'!$AJ$2:$AK$65,2,FALSE),IF(BB20="บริหารท้องถิ่นต้น",VLOOKUP(I20,'เงินเดือนบัญชี 5'!$AG$2:$AH$65,2,FALSE),IF(BB20="อำนวยการท้องถิ่นสูง",VLOOKUP(I20,'เงินเดือนบัญชี 5'!$AD$2:$AE$65,2,FALSE),IF(BB20="อำนวยการท้องถิ่นกลาง",VLOOKUP(I20,'เงินเดือนบัญชี 5'!$AA$2:$AB$65,2,FALSE),IF(BB20="อำนวยการท้องถิ่นต้น",VLOOKUP(I20,'เงินเดือนบัญชี 5'!$X$2:$Y$65,2,FALSE),IF(BB20="วิชาการชช.",VLOOKUP(I20,'เงินเดือนบัญชี 5'!$U$2:$V$65,2,FALSE),IF(BB20="วิชาการชพ.",VLOOKUP(I20,'เงินเดือนบัญชี 5'!$R$2:$S$65,2,FALSE),IF(BB20="วิชาการชก.",VLOOKUP(I20,'เงินเดือนบัญชี 5'!$O$2:$P$65,2,FALSE),IF(BB20="วิชาการปก.",VLOOKUP(I20,'เงินเดือนบัญชี 5'!$L$2:$M$65,2,FALSE),IF(BB20="ทั่วไปอส.",VLOOKUP(I20,'เงินเดือนบัญชี 5'!$I$2:$J$65,2,FALSE),IF(BB20="ทั่วไปชง.",VLOOKUP(I20,'เงินเดือนบัญชี 5'!$F$2:$G$65,2,FALSE),IF(BB20="ทั่วไปปง.",VLOOKUP(I20,'เงินเดือนบัญชี 5'!$C$2:$D$65,2,FALSE),IF(BB20="พนจ.ทั่วไป","",IF(BB20="พนจ.ภารกิจ(ปวช.)","",IF(BB20="พนจ.ภารกิจ(ปวท.)","",IF(BB20="พนจ.ภารกิจ(ปวส.)","",IF(BB20="พนจ.ภารกิจ(ป.ตรี)","",IF(BB20="พนจ.ภารกิจ(ป.โท)","",IF(BB20="พนจ.ภารกิจ(ทักษะ พนง.ขับเครื่องจักรกลขนาดกลาง/ใหญ่)","",IF(BB20="พนจ.ภารกิจ(ทักษะ)","",IF(BB20="ลูกจ้างประจำ(ช่าง)",VLOOKUP(I20,บัญชีลูกจ้างประจำ!$I$2:$J$110,2,FALSE),IF(BB20="ลูกจ้างประจำ(สนับสนุน)",VLOOKUP(I20,บัญชีลูกจ้างประจำ!$F$2:$G$102,2,FALSE),IF(BB20="ลูกจ้างประจำ(บริการพื้นฐาน)",VLOOKUP(I20,บัญชีลูกจ้างประจำ!$C$2:$D$74,2,FALSE)))))))))))))))))))))))))</f>
        <v/>
      </c>
      <c r="BE20" s="177">
        <f>IF(M20="ว่างเดิม",VLOOKUP(BC20,ตำแหน่งว่าง!$A$2:$J$28,2,FALSE),IF(M20="ว่างยุบเลิก2567",VLOOKUP(BC20,ตำแหน่งว่าง!$A$2:$J$28,2,FALSE),IF(M20="ว่างยุบเลิก2568",VLOOKUP(BC20,ตำแหน่งว่าง!$A$2:$J$28,2,FALSE),IF(M20="ว่างยุบเลิก2569",VLOOKUP(BC20,ตำแหน่งว่าง!$A$2:$J$28,2,FALSE),IF(M20="เงินอุดหนุน (ว่าง)",VLOOKUP(BC20,ตำแหน่งว่าง!$A$2:$J$28,2,FALSE),IF(M20="จ่ายจากเงินรายได้ (ว่าง)",VLOOKUP(BC20,ตำแหน่งว่าง!$A$2:$J$28,2,FALSE),IF(M20="กำหนดเพิ่ม2567",0,IF(M20="กำหนดเพิ่ม2568",0,IF(M20="กำหนดเพิ่ม2569",0,I20*12)))))))))</f>
        <v>127680</v>
      </c>
      <c r="BF20" s="177" t="e">
        <f t="shared" si="2"/>
        <v>#VALUE!</v>
      </c>
      <c r="BG20" s="177">
        <f>IF(BB20="บริหารท้องถิ่นสูง",VLOOKUP(BF20,'เงินเดือนบัญชี 5'!$AL$2:$AM$65,2,FALSE),IF(BB20="บริหารท้องถิ่นกลาง",VLOOKUP(BF20,'เงินเดือนบัญชี 5'!$AI$2:$AJ$65,2,FALSE),IF(BB20="บริหารท้องถิ่นต้น",VLOOKUP(BF20,'เงินเดือนบัญชี 5'!$AF$2:$AG$65,2,FALSE),IF(BB20="อำนวยการท้องถิ่นสูง",VLOOKUP(BF20,'เงินเดือนบัญชี 5'!$AC$2:$AD$65,2,FALSE),IF(BB20="อำนวยการท้องถิ่นกลาง",VLOOKUP(BF20,'เงินเดือนบัญชี 5'!$Z$2:$AA$65,2,FALSE),IF(BB20="อำนวยการท้องถิ่นต้น",VLOOKUP(BF20,'เงินเดือนบัญชี 5'!$W$2:$X$65,2,FALSE),IF(BB20="วิชาการชช.",VLOOKUP(BF20,'เงินเดือนบัญชี 5'!$T$2:$U$65,2,FALSE),IF(BB20="วิชาการชพ.",VLOOKUP(BF20,'เงินเดือนบัญชี 5'!$Q$2:$R$65,2,FALSE),IF(BB20="วิชาการชก.",VLOOKUP(BF20,'เงินเดือนบัญชี 5'!$N$2:$O$65,2,FALSE),IF(BB20="วิชาการปก.",VLOOKUP(BF20,'เงินเดือนบัญชี 5'!$K$2:$L$65,2,FALSE),IF(BB20="ทั่วไปอส.",VLOOKUP(BF20,'เงินเดือนบัญชี 5'!$H$2:$I$65,2,FALSE),IF(BB20="ทั่วไปชง.",VLOOKUP(BF20,'เงินเดือนบัญชี 5'!$E$2:$F$65,2,FALSE),IF(BB20="ทั่วไปปง.",VLOOKUP(BF20,'เงินเดือนบัญชี 5'!$B$2:$C$65,2,FALSE),IF(BB20="พนจ.ทั่วไป",0,IF(BB20="พนจ.ภารกิจ(ปวช.)",CEILING((I20*4/100)+I20,10),IF(BB20="พนจ.ภารกิจ(ปวท.)",CEILING((I20*4/100)+I20,10),IF(BB20="พนจ.ภารกิจ(ปวส.)",CEILING((I20*4/100)+I20,10),IF(BB20="พนจ.ภารกิจ(ป.ตรี)",CEILING((I20*4/100)+I20,10),IF(BB20="พนจ.ภารกิจ(ป.โท)",CEILING((I20*4/100)+I20,10),IF(BB20="พนจ.ภารกิจ(ทักษะ พนง.ขับเครื่องจักรกลขนาดกลาง/ใหญ่)",CEILING((I20*4/100)+I20,10),IF(BB20="พนจ.ภารกิจ(ทักษะ)",CEILING((I20*4/100)+I20,10),IF(BB20="พนจ.ภารกิจ(ทักษะ)","",IF(C20="ครู",CEILING((I20*6/100)+I20,10),IF(C20="ครูผู้ช่วย",CEILING((I20*6/100)+I20,10),IF(C20="บริหารสถานศึกษา",CEILING((I20*6/100)+I20,10),IF(C20="บุคลากรทางการศึกษา",CEILING((I20*6/100)+I20,10),IF(BB20="ลูกจ้างประจำ(ช่าง)",VLOOKUP(BF20,บัญชีลูกจ้างประจำ!$H$2:$I$110,2,FALSE),IF(BB20="ลูกจ้างประจำ(สนับสนุน)",VLOOKUP(BF20,บัญชีลูกจ้างประจำ!$E$2:$F$102,2,FALSE),IF(BB20="ลูกจ้างประจำ(บริการพื้นฐาน)",VLOOKUP(BF20,บัญชีลูกจ้างประจำ!$B$2:$C$74,2,FALSE))))))))))))))))))))))))))))))</f>
        <v>11070</v>
      </c>
      <c r="BH20" s="177">
        <f>IF(BB20&amp;M20="พนจ.ทั่วไป",0,IF(BB20&amp;M20="พนจ.ทั่วไปกำหนดเพิ่ม2567",108000,IF(M20="ว่างเดิม",VLOOKUP(BC20,ตำแหน่งว่าง!$A$2:$J$28,8,FALSE),IF(M20="กำหนดเพิ่ม2567",VLOOKUP(BC20,ตำแหน่งว่าง!$A$2:$H$28,7,FALSE),IF(M20="กำหนดเพิ่ม2568",0,IF(M20="กำหนดเพิ่ม2569",0,IF(M20="ยุบเลิก2567",0,IF(M20="ว่างยุบเลิก2567",0,IF(M20="ว่างยุบเลิก2568",VLOOKUP(BC20,ตำแหน่งว่าง!$A$2:$J$28,8,FALSE),IF(M20="ว่างยุบเลิก2569",VLOOKUP(BC20,ตำแหน่งว่าง!$A$2:$J$28,8,FALSE),IF(M20="เงินอุดหนุน (ว่าง)",VLOOKUP(BC20,ตำแหน่งว่าง!$A$2:$J$28,8,FALSE),IF(M20&amp;C20="จ่ายจากเงินรายได้พนจ.ทั่วไป",0,IF(M20="จ่ายจากเงินรายได้ (ว่าง)",VLOOKUP(BC20,ตำแหน่งว่าง!$A$2:$J$28,8,FALSE),(BG20-I20)*12)))))))))))))</f>
        <v>5160</v>
      </c>
      <c r="BI20" s="177" t="e">
        <f t="shared" si="3"/>
        <v>#VALUE!</v>
      </c>
      <c r="BJ20" s="177">
        <f>IF(BB20="บริหารท้องถิ่นสูง",VLOOKUP(BI20,'เงินเดือนบัญชี 5'!$AL$2:$AM$65,2,FALSE),IF(BB20="บริหารท้องถิ่นกลาง",VLOOKUP(BI20,'เงินเดือนบัญชี 5'!$AI$2:$AJ$65,2,FALSE),IF(BB20="บริหารท้องถิ่นต้น",VLOOKUP(BI20,'เงินเดือนบัญชี 5'!$AF$2:$AG$65,2,FALSE),IF(BB20="อำนวยการท้องถิ่นสูง",VLOOKUP(BI20,'เงินเดือนบัญชี 5'!$AC$2:$AD$65,2,FALSE),IF(BB20="อำนวยการท้องถิ่นกลาง",VLOOKUP(BI20,'เงินเดือนบัญชี 5'!$Z$2:$AA$65,2,FALSE),IF(BB20="อำนวยการท้องถิ่นต้น",VLOOKUP(BI20,'เงินเดือนบัญชี 5'!$W$2:$X$65,2,FALSE),IF(BB20="วิชาการชช.",VLOOKUP(BI20,'เงินเดือนบัญชี 5'!$T$2:$U$65,2,FALSE),IF(BB20="วิชาการชพ.",VLOOKUP(BI20,'เงินเดือนบัญชี 5'!$Q$2:$R$65,2,FALSE),IF(BB20="วิชาการชก.",VLOOKUP(BI20,'เงินเดือนบัญชี 5'!$N$2:$O$65,2,FALSE),IF(BB20="วิชาการปก.",VLOOKUP(BI20,'เงินเดือนบัญชี 5'!$K$2:$L$65,2,FALSE),IF(BB20="ทั่วไปอส.",VLOOKUP(BI20,'เงินเดือนบัญชี 5'!$H$2:$I$65,2,FALSE),IF(BB20="ทั่วไปชง.",VLOOKUP(BI20,'เงินเดือนบัญชี 5'!$E$2:$F$65,2,FALSE),IF(BB20="ทั่วไปปง.",VLOOKUP(BI20,'เงินเดือนบัญชี 5'!$B$2:$C$65,2,FALSE),IF(BB20="พนจ.ทั่วไป",0,IF(BB20="พนจ.ภารกิจ(ปวช.)",CEILING((BG20*4/100)+BG20,10),IF(BB20="พนจ.ภารกิจ(ปวท.)",CEILING((BG20*4/100)+BG20,10),IF(BB20="พนจ.ภารกิจ(ปวส.)",CEILING((BG20*4/100)+BG20,10),IF(BB20="พนจ.ภารกิจ(ป.ตรี)",CEILING((BG20*4/100)+BG20,10),IF(BB20="พนจ.ภารกิจ(ป.โท)",CEILING((BG20*4/100)+BG20,10),IF(BB20="พนจ.ภารกิจ(ทักษะ พนง.ขับเครื่องจักรกลขนาดกลาง/ใหญ่)",CEILING((BG20*4/100)+BG20,10),IF(BB20="พนจ.ภารกิจ(ทักษะ)",CEILING((BG20*4/100)+BG20,10),IF(BB20="พนจ.ภารกิจ(ทักษะ)","",IF(C20="ครู",CEILING((BG20*6/100)+BG20,10),IF(C20="ครูผู้ช่วย",CEILING((BG20*6/100)+BG20,10),IF(C20="บริหารสถานศึกษา",CEILING((BG20*6/100)+BG20,10),IF(C20="บุคลากรทางการศึกษา",CEILING((BG20*6/100)+BG20,10),IF(BB20="ลูกจ้างประจำ(ช่าง)",VLOOKUP(BI20,บัญชีลูกจ้างประจำ!$H$2:$I$110,2,FALSE),IF(BB20="ลูกจ้างประจำ(สนับสนุน)",VLOOKUP(BI20,บัญชีลูกจ้างประจำ!$E$2:$F$102,2,FALSE),IF(BB20="ลูกจ้างประจำ(บริการพื้นฐาน)",VLOOKUP(BI20,บัญชีลูกจ้างประจำ!$B$2:$C$74,2,FALSE))))))))))))))))))))))))))))))</f>
        <v>11520</v>
      </c>
      <c r="BK20" s="177">
        <f>IF(BB20&amp;M20="พนจ.ทั่วไป",0,IF(BB20&amp;M20="พนจ.ทั่วไปกำหนดเพิ่ม2568",108000,IF(M20="ว่างเดิม",VLOOKUP(BC20,ตำแหน่งว่าง!$A$2:$J$28,9,FALSE),IF(M20&amp;C20="กำหนดเพิ่ม2567ครู",VLOOKUP(BC20,ตำแหน่งว่าง!$A$2:$J$28,8,FALSE),IF(M20&amp;C20="กำหนดเพิ่ม2567ครูผู้ช่วย",VLOOKUP(BC20,ตำแหน่งว่าง!$A$2:$J$28,8,FALSE),IF(M20&amp;C20="กำหนดเพิ่ม2567บุคลากรทางการศึกษา",VLOOKUP(BC20,ตำแหน่งว่าง!$A$2:$J$28,8,FALSE),IF(M20&amp;C20="กำหนดเพิ่ม2567บริหารสถานศึกษา",VLOOKUP(BC20,ตำแหน่งว่าง!$A$2:$J$28,8,FALSE),IF(M20="กำหนดเพิ่ม2567",VLOOKUP(BC20,ตำแหน่งว่าง!$A$2:$J$28,9,FALSE),IF(M20="กำหนดเพิ่ม2568",VLOOKUP(BC20,ตำแหน่งว่าง!$A$2:$H$28,7,FALSE),IF(M20="กำหนดเพิ่ม2569",0,IF(M20="ยุบเลิก2567",0,IF(M20="ยุบเลิก2568",0,IF(M20="ว่างยุบเลิก2567",0,IF(M20="ว่างยุบเลิก2568",0,IF(M20="ว่างยุบเลิก2569",VLOOKUP(BC20,ตำแหน่งว่าง!$A$2:$J$28,9,FALSE),IF(M20="เงินอุดหนุน (ว่าง)",VLOOKUP(BC20,ตำแหน่งว่าง!$A$2:$J$28,9,FALSE),IF(M20="จ่ายจากเงินรายได้ (ว่าง)",VLOOKUP(BC20,ตำแหน่งว่าง!$A$2:$J$28,9,FALSE),(BJ20-BG20)*12)))))))))))))))))</f>
        <v>5400</v>
      </c>
      <c r="BL20" s="177" t="e">
        <f t="shared" si="4"/>
        <v>#VALUE!</v>
      </c>
      <c r="BM20" s="177">
        <f>IF(BB20="บริหารท้องถิ่นสูง",VLOOKUP(BL20,'เงินเดือนบัญชี 5'!$AL$2:$AM$65,2,FALSE),IF(BB20="บริหารท้องถิ่นกลาง",VLOOKUP(BL20,'เงินเดือนบัญชี 5'!$AI$2:$AJ$65,2,FALSE),IF(BB20="บริหารท้องถิ่นต้น",VLOOKUP(BL20,'เงินเดือนบัญชี 5'!$AF$2:$AG$65,2,FALSE),IF(BB20="อำนวยการท้องถิ่นสูง",VLOOKUP(BL20,'เงินเดือนบัญชี 5'!$AC$2:$AD$65,2,FALSE),IF(BB20="อำนวยการท้องถิ่นกลาง",VLOOKUP(BL20,'เงินเดือนบัญชี 5'!$Z$2:$AA$65,2,FALSE),IF(BB20="อำนวยการท้องถิ่นต้น",VLOOKUP(BL20,'เงินเดือนบัญชี 5'!$W$2:$X$65,2,FALSE),IF(BB20="วิชาการชช.",VLOOKUP(BL20,'เงินเดือนบัญชี 5'!$T$2:$U$65,2,FALSE),IF(BB20="วิชาการชพ.",VLOOKUP(BL20,'เงินเดือนบัญชี 5'!$Q$2:$R$65,2,FALSE),IF(BB20="วิชาการชก.",VLOOKUP(BL20,'เงินเดือนบัญชี 5'!$N$2:$O$65,2,FALSE),IF(BB20="วิชาการปก.",VLOOKUP(BL20,'เงินเดือนบัญชี 5'!$K$2:$L$65,2,FALSE),IF(BB20="ทั่วไปอส.",VLOOKUP(BL20,'เงินเดือนบัญชี 5'!$H$2:$I$65,2,FALSE),IF(BB20="ทั่วไปชง.",VLOOKUP(BL20,'เงินเดือนบัญชี 5'!$E$2:$F$65,2,FALSE),IF(BB20="ทั่วไปปง.",VLOOKUP(BL20,'เงินเดือนบัญชี 5'!$B$2:$C$65,2,FALSE),IF(BB20="พนจ.ทั่วไป",0,IF(BB20="พนจ.ภารกิจ(ปวช.)",CEILING((BJ20*4/100)+BJ20,10),IF(BB20="พนจ.ภารกิจ(ปวท.)",CEILING((BJ20*4/100)+BJ20,10),IF(BB20="พนจ.ภารกิจ(ปวส.)",CEILING((BJ20*4/100)+BJ20,10),IF(BB20="พนจ.ภารกิจ(ป.ตรี)",CEILING((BJ20*4/100)+BJ20,10),IF(BB20="พนจ.ภารกิจ(ป.โท)",CEILING((BJ20*4/100)+BJ20,10),IF(BB20="พนจ.ภารกิจ(ทักษะ พนง.ขับเครื่องจักรกลขนาดกลาง/ใหญ่)",CEILING((BJ20*4/100)+BJ20,10),IF(BB20="พนจ.ภารกิจ(ทักษะ)",CEILING((BJ20*4/100)+BJ20,10),IF(BB20="พนจ.ภารกิจ(ทักษะ)","",IF(C20="ครู",CEILING((BJ20*6/100)+BJ20,10),IF(C20="ครูผู้ช่วย",CEILING((BJ20*6/100)+BJ20,10),IF(C20="บริหารสถานศึกษา",CEILING((BJ20*6/100)+BJ20,10),IF(C20="บุคลากรทางการศึกษา",CEILING((BJ20*6/100)+BJ20,10),IF(BB20="ลูกจ้างประจำ(ช่าง)",VLOOKUP(BL20,บัญชีลูกจ้างประจำ!$H$2:$I$110,2,FALSE),IF(BB20="ลูกจ้างประจำ(สนับสนุน)",VLOOKUP(BL20,บัญชีลูกจ้างประจำ!$E$2:$F$103,2,FALSE),IF(BB20="ลูกจ้างประจำ(บริการพื้นฐาน)",VLOOKUP(BL20,บัญชีลูกจ้างประจำ!$B$2:$C$74,2,FALSE))))))))))))))))))))))))))))))</f>
        <v>11990</v>
      </c>
      <c r="BN20" s="177">
        <f>IF(BB20&amp;M20="พนจ.ทั่วไป",0,IF(BB20&amp;M20="พนจ.ทั่วไปกำหนดเพิ่ม2569",108000,IF(M20="ว่างเดิม",VLOOKUP(BC20,ตำแหน่งว่าง!$A$2:$J$28,10,FALSE),IF(M20&amp;C20="กำหนดเพิ่ม2567ครู",VLOOKUP(BC20,ตำแหน่งว่าง!$A$2:$J$28,9,FALSE),IF(M20&amp;C20="กำหนดเพิ่ม2567ครูผู้ช่วย",VLOOKUP(BC20,ตำแหน่งว่าง!$A$2:$J$28,9,FALSE),IF(M20&amp;C20="กำหนดเพิ่ม2567บุคลากรทางการศึกษา",VLOOKUP(BC20,ตำแหน่งว่าง!$A$2:$J$28,9,FALSE),IF(M20&amp;C20="กำหนดเพิ่ม2567บริหารสถานศึกษา",VLOOKUP(BC20,ตำแหน่งว่าง!$A$2:$J$28,9,FALSE),IF(M20="กำหนดเพิ่ม2567",VLOOKUP(BC20,ตำแหน่งว่าง!$A$2:$J$28,10,FALSE),IF(M20&amp;C20="กำหนดเพิ่ม2568ครู",VLOOKUP(BC20,ตำแหน่งว่าง!$A$2:$J$28,8,FALSE),IF(M20&amp;C20="กำหนดเพิ่ม2568ครูผู้ช่วย",VLOOKUP(BC20,ตำแหน่งว่าง!$A$2:$J$28,8,FALSE),IF(M20&amp;C20="กำหนดเพิ่ม2568บุคลากรทางการศึกษา",VLOOKUP(BC20,ตำแหน่งว่าง!$A$2:$J$28,8,FALSE),IF(M20&amp;C20="กำหนดเพิ่ม2568บริหารสถานศึกษา",VLOOKUP(BC20,ตำแหน่งว่าง!$A$2:$J$28,8,FALSE),IF(M20="กำหนดเพิ่ม2568",VLOOKUP(BC20,ตำแหน่งว่าง!$A$2:$J$28,9,FALSE),IF(M20="กำหนดเพิ่ม2569",VLOOKUP(BC20,ตำแหน่งว่าง!$A$2:$H$28,7,FALSE),IF(M20="เงินอุดหนุน (ว่าง)",VLOOKUP(BC20,ตำแหน่งว่าง!$A$2:$J$28,10,FALSE),IF(M20="จ่ายจากเงินรายได้ (ว่าง)",VLOOKUP(BC20,ตำแหน่งว่าง!$A$2:$J$28,10,FALSE),IF(M20="ยุบเลิก2567",0,IF(M20="ยุบเลิก2568",0,IF(M20="ยุบเลิก2569",0,IF(M20="ว่างยุบเลิก2567",0,IF(M20="ว่างยุบเลิก2568",0,IF(M20="ว่างยุบเลิก2569",0,(BM20-BJ20)*12))))))))))))))))))))))</f>
        <v>5640</v>
      </c>
      <c r="BO20" s="103"/>
      <c r="BP20" s="86"/>
      <c r="BQ20" s="86"/>
    </row>
    <row r="21" spans="1:69" s="12" customFormat="1">
      <c r="A21" s="107"/>
      <c r="B21" s="113" t="s">
        <v>1422</v>
      </c>
      <c r="C21" s="183"/>
      <c r="D21" s="113"/>
      <c r="E21" s="114"/>
      <c r="F21" s="114"/>
      <c r="G21" s="110"/>
      <c r="H21" s="120"/>
      <c r="I21" s="121"/>
      <c r="J21" s="122"/>
      <c r="K21" s="122"/>
      <c r="L21" s="122"/>
      <c r="M21" s="120"/>
      <c r="AZ21" s="86"/>
      <c r="BA21" s="103"/>
      <c r="BB21" s="177" t="str">
        <f t="shared" si="0"/>
        <v/>
      </c>
      <c r="BC21" s="177" t="str">
        <f t="shared" si="1"/>
        <v>()</v>
      </c>
      <c r="BD21" s="177" t="b">
        <f>IF(BB21="บริหารท้องถิ่นสูง",VLOOKUP(I21,'เงินเดือนบัญชี 5'!$AM$2:$AN$65,2,FALSE),IF(BB21="บริหารท้องถิ่นกลาง",VLOOKUP(I21,'เงินเดือนบัญชี 5'!$AJ$2:$AK$65,2,FALSE),IF(BB21="บริหารท้องถิ่นต้น",VLOOKUP(I21,'เงินเดือนบัญชี 5'!$AG$2:$AH$65,2,FALSE),IF(BB21="อำนวยการท้องถิ่นสูง",VLOOKUP(I21,'เงินเดือนบัญชี 5'!$AD$2:$AE$65,2,FALSE),IF(BB21="อำนวยการท้องถิ่นกลาง",VLOOKUP(I21,'เงินเดือนบัญชี 5'!$AA$2:$AB$65,2,FALSE),IF(BB21="อำนวยการท้องถิ่นต้น",VLOOKUP(I21,'เงินเดือนบัญชี 5'!$X$2:$Y$65,2,FALSE),IF(BB21="วิชาการชช.",VLOOKUP(I21,'เงินเดือนบัญชี 5'!$U$2:$V$65,2,FALSE),IF(BB21="วิชาการชพ.",VLOOKUP(I21,'เงินเดือนบัญชี 5'!$R$2:$S$65,2,FALSE),IF(BB21="วิชาการชก.",VLOOKUP(I21,'เงินเดือนบัญชี 5'!$O$2:$P$65,2,FALSE),IF(BB21="วิชาการปก.",VLOOKUP(I21,'เงินเดือนบัญชี 5'!$L$2:$M$65,2,FALSE),IF(BB21="ทั่วไปอส.",VLOOKUP(I21,'เงินเดือนบัญชี 5'!$I$2:$J$65,2,FALSE),IF(BB21="ทั่วไปชง.",VLOOKUP(I21,'เงินเดือนบัญชี 5'!$F$2:$G$65,2,FALSE),IF(BB21="ทั่วไปปง.",VLOOKUP(I21,'เงินเดือนบัญชี 5'!$C$2:$D$65,2,FALSE),IF(BB21="พนจ.ทั่วไป","",IF(BB21="พนจ.ภารกิจ(ปวช.)","",IF(BB21="พนจ.ภารกิจ(ปวท.)","",IF(BB21="พนจ.ภารกิจ(ปวส.)","",IF(BB21="พนจ.ภารกิจ(ป.ตรี)","",IF(BB21="พนจ.ภารกิจ(ป.โท)","",IF(BB21="พนจ.ภารกิจ(ทักษะ พนง.ขับเครื่องจักรกลขนาดกลาง/ใหญ่)","",IF(BB21="พนจ.ภารกิจ(ทักษะ)","",IF(BB21="ลูกจ้างประจำ(ช่าง)",VLOOKUP(I21,บัญชีลูกจ้างประจำ!$I$2:$J$110,2,FALSE),IF(BB21="ลูกจ้างประจำ(สนับสนุน)",VLOOKUP(I21,บัญชีลูกจ้างประจำ!$F$2:$G$102,2,FALSE),IF(BB21="ลูกจ้างประจำ(บริการพื้นฐาน)",VLOOKUP(I21,บัญชีลูกจ้างประจำ!$C$2:$D$74,2,FALSE)))))))))))))))))))))))))</f>
        <v>0</v>
      </c>
      <c r="BE21" s="177">
        <f>IF(M21="ว่างเดิม",VLOOKUP(BC21,ตำแหน่งว่าง!$A$2:$J$28,2,FALSE),IF(M21="ว่างยุบเลิก2567",VLOOKUP(BC21,ตำแหน่งว่าง!$A$2:$J$28,2,FALSE),IF(M21="ว่างยุบเลิก2568",VLOOKUP(BC21,ตำแหน่งว่าง!$A$2:$J$28,2,FALSE),IF(M21="ว่างยุบเลิก2569",VLOOKUP(BC21,ตำแหน่งว่าง!$A$2:$J$28,2,FALSE),IF(M21="เงินอุดหนุน (ว่าง)",VLOOKUP(BC21,ตำแหน่งว่าง!$A$2:$J$28,2,FALSE),IF(M21="จ่ายจากเงินรายได้ (ว่าง)",VLOOKUP(BC21,ตำแหน่งว่าง!$A$2:$J$28,2,FALSE),IF(M21="กำหนดเพิ่ม2567",0,IF(M21="กำหนดเพิ่ม2568",0,IF(M21="กำหนดเพิ่ม2569",0,I21*12)))))))))</f>
        <v>0</v>
      </c>
      <c r="BF21" s="177" t="str">
        <f t="shared" si="2"/>
        <v>1</v>
      </c>
      <c r="BG21" s="177" t="b">
        <f>IF(BB21="บริหารท้องถิ่นสูง",VLOOKUP(BF21,'เงินเดือนบัญชี 5'!$AL$2:$AM$65,2,FALSE),IF(BB21="บริหารท้องถิ่นกลาง",VLOOKUP(BF21,'เงินเดือนบัญชี 5'!$AI$2:$AJ$65,2,FALSE),IF(BB21="บริหารท้องถิ่นต้น",VLOOKUP(BF21,'เงินเดือนบัญชี 5'!$AF$2:$AG$65,2,FALSE),IF(BB21="อำนวยการท้องถิ่นสูง",VLOOKUP(BF21,'เงินเดือนบัญชี 5'!$AC$2:$AD$65,2,FALSE),IF(BB21="อำนวยการท้องถิ่นกลาง",VLOOKUP(BF21,'เงินเดือนบัญชี 5'!$Z$2:$AA$65,2,FALSE),IF(BB21="อำนวยการท้องถิ่นต้น",VLOOKUP(BF21,'เงินเดือนบัญชี 5'!$W$2:$X$65,2,FALSE),IF(BB21="วิชาการชช.",VLOOKUP(BF21,'เงินเดือนบัญชี 5'!$T$2:$U$65,2,FALSE),IF(BB21="วิชาการชพ.",VLOOKUP(BF21,'เงินเดือนบัญชี 5'!$Q$2:$R$65,2,FALSE),IF(BB21="วิชาการชก.",VLOOKUP(BF21,'เงินเดือนบัญชี 5'!$N$2:$O$65,2,FALSE),IF(BB21="วิชาการปก.",VLOOKUP(BF21,'เงินเดือนบัญชี 5'!$K$2:$L$65,2,FALSE),IF(BB21="ทั่วไปอส.",VLOOKUP(BF21,'เงินเดือนบัญชี 5'!$H$2:$I$65,2,FALSE),IF(BB21="ทั่วไปชง.",VLOOKUP(BF21,'เงินเดือนบัญชี 5'!$E$2:$F$65,2,FALSE),IF(BB21="ทั่วไปปง.",VLOOKUP(BF21,'เงินเดือนบัญชี 5'!$B$2:$C$65,2,FALSE),IF(BB21="พนจ.ทั่วไป",0,IF(BB21="พนจ.ภารกิจ(ปวช.)",CEILING((I21*4/100)+I21,10),IF(BB21="พนจ.ภารกิจ(ปวท.)",CEILING((I21*4/100)+I21,10),IF(BB21="พนจ.ภารกิจ(ปวส.)",CEILING((I21*4/100)+I21,10),IF(BB21="พนจ.ภารกิจ(ป.ตรี)",CEILING((I21*4/100)+I21,10),IF(BB21="พนจ.ภารกิจ(ป.โท)",CEILING((I21*4/100)+I21,10),IF(BB21="พนจ.ภารกิจ(ทักษะ พนง.ขับเครื่องจักรกลขนาดกลาง/ใหญ่)",CEILING((I21*4/100)+I21,10),IF(BB21="พนจ.ภารกิจ(ทักษะ)",CEILING((I21*4/100)+I21,10),IF(BB21="พนจ.ภารกิจ(ทักษะ)","",IF(C21="ครู",CEILING((I21*6/100)+I21,10),IF(C21="ครูผู้ช่วย",CEILING((I21*6/100)+I21,10),IF(C21="บริหารสถานศึกษา",CEILING((I21*6/100)+I21,10),IF(C21="บุคลากรทางการศึกษา",CEILING((I21*6/100)+I21,10),IF(BB21="ลูกจ้างประจำ(ช่าง)",VLOOKUP(BF21,บัญชีลูกจ้างประจำ!$H$2:$I$110,2,FALSE),IF(BB21="ลูกจ้างประจำ(สนับสนุน)",VLOOKUP(BF21,บัญชีลูกจ้างประจำ!$E$2:$F$102,2,FALSE),IF(BB21="ลูกจ้างประจำ(บริการพื้นฐาน)",VLOOKUP(BF21,บัญชีลูกจ้างประจำ!$B$2:$C$74,2,FALSE))))))))))))))))))))))))))))))</f>
        <v>0</v>
      </c>
      <c r="BH21" s="177">
        <f>IF(BB21&amp;M21="พนจ.ทั่วไป",0,IF(BB21&amp;M21="พนจ.ทั่วไปกำหนดเพิ่ม2567",108000,IF(M21="ว่างเดิม",VLOOKUP(BC21,ตำแหน่งว่าง!$A$2:$J$28,8,FALSE),IF(M21="กำหนดเพิ่ม2567",VLOOKUP(BC21,ตำแหน่งว่าง!$A$2:$H$28,7,FALSE),IF(M21="กำหนดเพิ่ม2568",0,IF(M21="กำหนดเพิ่ม2569",0,IF(M21="ยุบเลิก2567",0,IF(M21="ว่างยุบเลิก2567",0,IF(M21="ว่างยุบเลิก2568",VLOOKUP(BC21,ตำแหน่งว่าง!$A$2:$J$28,8,FALSE),IF(M21="ว่างยุบเลิก2569",VLOOKUP(BC21,ตำแหน่งว่าง!$A$2:$J$28,8,FALSE),IF(M21="เงินอุดหนุน (ว่าง)",VLOOKUP(BC21,ตำแหน่งว่าง!$A$2:$J$28,8,FALSE),IF(M21&amp;C21="จ่ายจากเงินรายได้พนจ.ทั่วไป",0,IF(M21="จ่ายจากเงินรายได้ (ว่าง)",VLOOKUP(BC21,ตำแหน่งว่าง!$A$2:$J$28,8,FALSE),(BG21-I21)*12)))))))))))))</f>
        <v>0</v>
      </c>
      <c r="BI21" s="177" t="str">
        <f t="shared" si="3"/>
        <v>2</v>
      </c>
      <c r="BJ21" s="177" t="b">
        <f>IF(BB21="บริหารท้องถิ่นสูง",VLOOKUP(BI21,'เงินเดือนบัญชี 5'!$AL$2:$AM$65,2,FALSE),IF(BB21="บริหารท้องถิ่นกลาง",VLOOKUP(BI21,'เงินเดือนบัญชี 5'!$AI$2:$AJ$65,2,FALSE),IF(BB21="บริหารท้องถิ่นต้น",VLOOKUP(BI21,'เงินเดือนบัญชี 5'!$AF$2:$AG$65,2,FALSE),IF(BB21="อำนวยการท้องถิ่นสูง",VLOOKUP(BI21,'เงินเดือนบัญชี 5'!$AC$2:$AD$65,2,FALSE),IF(BB21="อำนวยการท้องถิ่นกลาง",VLOOKUP(BI21,'เงินเดือนบัญชี 5'!$Z$2:$AA$65,2,FALSE),IF(BB21="อำนวยการท้องถิ่นต้น",VLOOKUP(BI21,'เงินเดือนบัญชี 5'!$W$2:$X$65,2,FALSE),IF(BB21="วิชาการชช.",VLOOKUP(BI21,'เงินเดือนบัญชี 5'!$T$2:$U$65,2,FALSE),IF(BB21="วิชาการชพ.",VLOOKUP(BI21,'เงินเดือนบัญชี 5'!$Q$2:$R$65,2,FALSE),IF(BB21="วิชาการชก.",VLOOKUP(BI21,'เงินเดือนบัญชี 5'!$N$2:$O$65,2,FALSE),IF(BB21="วิชาการปก.",VLOOKUP(BI21,'เงินเดือนบัญชี 5'!$K$2:$L$65,2,FALSE),IF(BB21="ทั่วไปอส.",VLOOKUP(BI21,'เงินเดือนบัญชี 5'!$H$2:$I$65,2,FALSE),IF(BB21="ทั่วไปชง.",VLOOKUP(BI21,'เงินเดือนบัญชี 5'!$E$2:$F$65,2,FALSE),IF(BB21="ทั่วไปปง.",VLOOKUP(BI21,'เงินเดือนบัญชี 5'!$B$2:$C$65,2,FALSE),IF(BB21="พนจ.ทั่วไป",0,IF(BB21="พนจ.ภารกิจ(ปวช.)",CEILING((BG21*4/100)+BG21,10),IF(BB21="พนจ.ภารกิจ(ปวท.)",CEILING((BG21*4/100)+BG21,10),IF(BB21="พนจ.ภารกิจ(ปวส.)",CEILING((BG21*4/100)+BG21,10),IF(BB21="พนจ.ภารกิจ(ป.ตรี)",CEILING((BG21*4/100)+BG21,10),IF(BB21="พนจ.ภารกิจ(ป.โท)",CEILING((BG21*4/100)+BG21,10),IF(BB21="พนจ.ภารกิจ(ทักษะ พนง.ขับเครื่องจักรกลขนาดกลาง/ใหญ่)",CEILING((BG21*4/100)+BG21,10),IF(BB21="พนจ.ภารกิจ(ทักษะ)",CEILING((BG21*4/100)+BG21,10),IF(BB21="พนจ.ภารกิจ(ทักษะ)","",IF(C21="ครู",CEILING((BG21*6/100)+BG21,10),IF(C21="ครูผู้ช่วย",CEILING((BG21*6/100)+BG21,10),IF(C21="บริหารสถานศึกษา",CEILING((BG21*6/100)+BG21,10),IF(C21="บุคลากรทางการศึกษา",CEILING((BG21*6/100)+BG21,10),IF(BB21="ลูกจ้างประจำ(ช่าง)",VLOOKUP(BI21,บัญชีลูกจ้างประจำ!$H$2:$I$110,2,FALSE),IF(BB21="ลูกจ้างประจำ(สนับสนุน)",VLOOKUP(BI21,บัญชีลูกจ้างประจำ!$E$2:$F$102,2,FALSE),IF(BB21="ลูกจ้างประจำ(บริการพื้นฐาน)",VLOOKUP(BI21,บัญชีลูกจ้างประจำ!$B$2:$C$74,2,FALSE))))))))))))))))))))))))))))))</f>
        <v>0</v>
      </c>
      <c r="BK21" s="177">
        <f>IF(BB21&amp;M21="พนจ.ทั่วไป",0,IF(BB21&amp;M21="พนจ.ทั่วไปกำหนดเพิ่ม2568",108000,IF(M21="ว่างเดิม",VLOOKUP(BC21,ตำแหน่งว่าง!$A$2:$J$28,9,FALSE),IF(M21&amp;C21="กำหนดเพิ่ม2567ครู",VLOOKUP(BC21,ตำแหน่งว่าง!$A$2:$J$28,8,FALSE),IF(M21&amp;C21="กำหนดเพิ่ม2567ครูผู้ช่วย",VLOOKUP(BC21,ตำแหน่งว่าง!$A$2:$J$28,8,FALSE),IF(M21&amp;C21="กำหนดเพิ่ม2567บุคลากรทางการศึกษา",VLOOKUP(BC21,ตำแหน่งว่าง!$A$2:$J$28,8,FALSE),IF(M21&amp;C21="กำหนดเพิ่ม2567บริหารสถานศึกษา",VLOOKUP(BC21,ตำแหน่งว่าง!$A$2:$J$28,8,FALSE),IF(M21="กำหนดเพิ่ม2567",VLOOKUP(BC21,ตำแหน่งว่าง!$A$2:$J$28,9,FALSE),IF(M21="กำหนดเพิ่ม2568",VLOOKUP(BC21,ตำแหน่งว่าง!$A$2:$H$28,7,FALSE),IF(M21="กำหนดเพิ่ม2569",0,IF(M21="ยุบเลิก2567",0,IF(M21="ยุบเลิก2568",0,IF(M21="ว่างยุบเลิก2567",0,IF(M21="ว่างยุบเลิก2568",0,IF(M21="ว่างยุบเลิก2569",VLOOKUP(BC21,ตำแหน่งว่าง!$A$2:$J$28,9,FALSE),IF(M21="เงินอุดหนุน (ว่าง)",VLOOKUP(BC21,ตำแหน่งว่าง!$A$2:$J$28,9,FALSE),IF(M21="จ่ายจากเงินรายได้ (ว่าง)",VLOOKUP(BC21,ตำแหน่งว่าง!$A$2:$J$28,9,FALSE),(BJ21-BG21)*12)))))))))))))))))</f>
        <v>0</v>
      </c>
      <c r="BL21" s="177" t="str">
        <f t="shared" si="4"/>
        <v>3</v>
      </c>
      <c r="BM21" s="177" t="b">
        <f>IF(BB21="บริหารท้องถิ่นสูง",VLOOKUP(BL21,'เงินเดือนบัญชี 5'!$AL$2:$AM$65,2,FALSE),IF(BB21="บริหารท้องถิ่นกลาง",VLOOKUP(BL21,'เงินเดือนบัญชี 5'!$AI$2:$AJ$65,2,FALSE),IF(BB21="บริหารท้องถิ่นต้น",VLOOKUP(BL21,'เงินเดือนบัญชี 5'!$AF$2:$AG$65,2,FALSE),IF(BB21="อำนวยการท้องถิ่นสูง",VLOOKUP(BL21,'เงินเดือนบัญชี 5'!$AC$2:$AD$65,2,FALSE),IF(BB21="อำนวยการท้องถิ่นกลาง",VLOOKUP(BL21,'เงินเดือนบัญชี 5'!$Z$2:$AA$65,2,FALSE),IF(BB21="อำนวยการท้องถิ่นต้น",VLOOKUP(BL21,'เงินเดือนบัญชี 5'!$W$2:$X$65,2,FALSE),IF(BB21="วิชาการชช.",VLOOKUP(BL21,'เงินเดือนบัญชี 5'!$T$2:$U$65,2,FALSE),IF(BB21="วิชาการชพ.",VLOOKUP(BL21,'เงินเดือนบัญชี 5'!$Q$2:$R$65,2,FALSE),IF(BB21="วิชาการชก.",VLOOKUP(BL21,'เงินเดือนบัญชี 5'!$N$2:$O$65,2,FALSE),IF(BB21="วิชาการปก.",VLOOKUP(BL21,'เงินเดือนบัญชี 5'!$K$2:$L$65,2,FALSE),IF(BB21="ทั่วไปอส.",VLOOKUP(BL21,'เงินเดือนบัญชี 5'!$H$2:$I$65,2,FALSE),IF(BB21="ทั่วไปชง.",VLOOKUP(BL21,'เงินเดือนบัญชี 5'!$E$2:$F$65,2,FALSE),IF(BB21="ทั่วไปปง.",VLOOKUP(BL21,'เงินเดือนบัญชี 5'!$B$2:$C$65,2,FALSE),IF(BB21="พนจ.ทั่วไป",0,IF(BB21="พนจ.ภารกิจ(ปวช.)",CEILING((BJ21*4/100)+BJ21,10),IF(BB21="พนจ.ภารกิจ(ปวท.)",CEILING((BJ21*4/100)+BJ21,10),IF(BB21="พนจ.ภารกิจ(ปวส.)",CEILING((BJ21*4/100)+BJ21,10),IF(BB21="พนจ.ภารกิจ(ป.ตรี)",CEILING((BJ21*4/100)+BJ21,10),IF(BB21="พนจ.ภารกิจ(ป.โท)",CEILING((BJ21*4/100)+BJ21,10),IF(BB21="พนจ.ภารกิจ(ทักษะ พนง.ขับเครื่องจักรกลขนาดกลาง/ใหญ่)",CEILING((BJ21*4/100)+BJ21,10),IF(BB21="พนจ.ภารกิจ(ทักษะ)",CEILING((BJ21*4/100)+BJ21,10),IF(BB21="พนจ.ภารกิจ(ทักษะ)","",IF(C21="ครู",CEILING((BJ21*6/100)+BJ21,10),IF(C21="ครูผู้ช่วย",CEILING((BJ21*6/100)+BJ21,10),IF(C21="บริหารสถานศึกษา",CEILING((BJ21*6/100)+BJ21,10),IF(C21="บุคลากรทางการศึกษา",CEILING((BJ21*6/100)+BJ21,10),IF(BB21="ลูกจ้างประจำ(ช่าง)",VLOOKUP(BL21,บัญชีลูกจ้างประจำ!$H$2:$I$110,2,FALSE),IF(BB21="ลูกจ้างประจำ(สนับสนุน)",VLOOKUP(BL21,บัญชีลูกจ้างประจำ!$E$2:$F$103,2,FALSE),IF(BB21="ลูกจ้างประจำ(บริการพื้นฐาน)",VLOOKUP(BL21,บัญชีลูกจ้างประจำ!$B$2:$C$74,2,FALSE))))))))))))))))))))))))))))))</f>
        <v>0</v>
      </c>
      <c r="BN21" s="177">
        <f>IF(BB21&amp;M21="พนจ.ทั่วไป",0,IF(BB21&amp;M21="พนจ.ทั่วไปกำหนดเพิ่ม2569",108000,IF(M21="ว่างเดิม",VLOOKUP(BC21,ตำแหน่งว่าง!$A$2:$J$28,10,FALSE),IF(M21&amp;C21="กำหนดเพิ่ม2567ครู",VLOOKUP(BC21,ตำแหน่งว่าง!$A$2:$J$28,9,FALSE),IF(M21&amp;C21="กำหนดเพิ่ม2567ครูผู้ช่วย",VLOOKUP(BC21,ตำแหน่งว่าง!$A$2:$J$28,9,FALSE),IF(M21&amp;C21="กำหนดเพิ่ม2567บุคลากรทางการศึกษา",VLOOKUP(BC21,ตำแหน่งว่าง!$A$2:$J$28,9,FALSE),IF(M21&amp;C21="กำหนดเพิ่ม2567บริหารสถานศึกษา",VLOOKUP(BC21,ตำแหน่งว่าง!$A$2:$J$28,9,FALSE),IF(M21="กำหนดเพิ่ม2567",VLOOKUP(BC21,ตำแหน่งว่าง!$A$2:$J$28,10,FALSE),IF(M21&amp;C21="กำหนดเพิ่ม2568ครู",VLOOKUP(BC21,ตำแหน่งว่าง!$A$2:$J$28,8,FALSE),IF(M21&amp;C21="กำหนดเพิ่ม2568ครูผู้ช่วย",VLOOKUP(BC21,ตำแหน่งว่าง!$A$2:$J$28,8,FALSE),IF(M21&amp;C21="กำหนดเพิ่ม2568บุคลากรทางการศึกษา",VLOOKUP(BC21,ตำแหน่งว่าง!$A$2:$J$28,8,FALSE),IF(M21&amp;C21="กำหนดเพิ่ม2568บริหารสถานศึกษา",VLOOKUP(BC21,ตำแหน่งว่าง!$A$2:$J$28,8,FALSE),IF(M21="กำหนดเพิ่ม2568",VLOOKUP(BC21,ตำแหน่งว่าง!$A$2:$J$28,9,FALSE),IF(M21="กำหนดเพิ่ม2569",VLOOKUP(BC21,ตำแหน่งว่าง!$A$2:$H$28,7,FALSE),IF(M21="เงินอุดหนุน (ว่าง)",VLOOKUP(BC21,ตำแหน่งว่าง!$A$2:$J$28,10,FALSE),IF(M21="จ่ายจากเงินรายได้ (ว่าง)",VLOOKUP(BC21,ตำแหน่งว่าง!$A$2:$J$28,10,FALSE),IF(M21="ยุบเลิก2567",0,IF(M21="ยุบเลิก2568",0,IF(M21="ยุบเลิก2569",0,IF(M21="ว่างยุบเลิก2567",0,IF(M21="ว่างยุบเลิก2568",0,IF(M21="ว่างยุบเลิก2569",0,(BM21-BJ21)*12))))))))))))))))))))))</f>
        <v>0</v>
      </c>
      <c r="BO21" s="103"/>
      <c r="BP21" s="86"/>
      <c r="BQ21" s="86"/>
    </row>
    <row r="22" spans="1:69" s="12" customFormat="1">
      <c r="A22" s="107">
        <v>13</v>
      </c>
      <c r="B22" s="116"/>
      <c r="C22" s="183" t="s">
        <v>61</v>
      </c>
      <c r="D22" s="113" t="s">
        <v>1324</v>
      </c>
      <c r="E22" s="114" t="s">
        <v>1325</v>
      </c>
      <c r="F22" s="114"/>
      <c r="G22" s="110"/>
      <c r="H22" s="120"/>
      <c r="I22" s="121">
        <v>9000</v>
      </c>
      <c r="J22" s="122"/>
      <c r="K22" s="122"/>
      <c r="L22" s="122" t="s">
        <v>1323</v>
      </c>
      <c r="M22" s="120"/>
      <c r="AZ22" s="86"/>
      <c r="BA22" s="103"/>
      <c r="BB22" s="177" t="str">
        <f t="shared" si="0"/>
        <v>พนจ.ทั่วไป</v>
      </c>
      <c r="BC22" s="177" t="str">
        <f t="shared" si="1"/>
        <v>พนจ.ทั่วไป()</v>
      </c>
      <c r="BD22" s="177" t="str">
        <f>IF(BB22="บริหารท้องถิ่นสูง",VLOOKUP(I22,'เงินเดือนบัญชี 5'!$AM$2:$AN$65,2,FALSE),IF(BB22="บริหารท้องถิ่นกลาง",VLOOKUP(I22,'เงินเดือนบัญชี 5'!$AJ$2:$AK$65,2,FALSE),IF(BB22="บริหารท้องถิ่นต้น",VLOOKUP(I22,'เงินเดือนบัญชี 5'!$AG$2:$AH$65,2,FALSE),IF(BB22="อำนวยการท้องถิ่นสูง",VLOOKUP(I22,'เงินเดือนบัญชี 5'!$AD$2:$AE$65,2,FALSE),IF(BB22="อำนวยการท้องถิ่นกลาง",VLOOKUP(I22,'เงินเดือนบัญชี 5'!$AA$2:$AB$65,2,FALSE),IF(BB22="อำนวยการท้องถิ่นต้น",VLOOKUP(I22,'เงินเดือนบัญชี 5'!$X$2:$Y$65,2,FALSE),IF(BB22="วิชาการชช.",VLOOKUP(I22,'เงินเดือนบัญชี 5'!$U$2:$V$65,2,FALSE),IF(BB22="วิชาการชพ.",VLOOKUP(I22,'เงินเดือนบัญชี 5'!$R$2:$S$65,2,FALSE),IF(BB22="วิชาการชก.",VLOOKUP(I22,'เงินเดือนบัญชี 5'!$O$2:$P$65,2,FALSE),IF(BB22="วิชาการปก.",VLOOKUP(I22,'เงินเดือนบัญชี 5'!$L$2:$M$65,2,FALSE),IF(BB22="ทั่วไปอส.",VLOOKUP(I22,'เงินเดือนบัญชี 5'!$I$2:$J$65,2,FALSE),IF(BB22="ทั่วไปชง.",VLOOKUP(I22,'เงินเดือนบัญชี 5'!$F$2:$G$65,2,FALSE),IF(BB22="ทั่วไปปง.",VLOOKUP(I22,'เงินเดือนบัญชี 5'!$C$2:$D$65,2,FALSE),IF(BB22="พนจ.ทั่วไป","",IF(BB22="พนจ.ภารกิจ(ปวช.)","",IF(BB22="พนจ.ภารกิจ(ปวท.)","",IF(BB22="พนจ.ภารกิจ(ปวส.)","",IF(BB22="พนจ.ภารกิจ(ป.ตรี)","",IF(BB22="พนจ.ภารกิจ(ป.โท)","",IF(BB22="พนจ.ภารกิจ(ทักษะ พนง.ขับเครื่องจักรกลขนาดกลาง/ใหญ่)","",IF(BB22="พนจ.ภารกิจ(ทักษะ)","",IF(BB22="ลูกจ้างประจำ(ช่าง)",VLOOKUP(I22,บัญชีลูกจ้างประจำ!$I$2:$J$110,2,FALSE),IF(BB22="ลูกจ้างประจำ(สนับสนุน)",VLOOKUP(I22,บัญชีลูกจ้างประจำ!$F$2:$G$102,2,FALSE),IF(BB22="ลูกจ้างประจำ(บริการพื้นฐาน)",VLOOKUP(I22,บัญชีลูกจ้างประจำ!$C$2:$D$74,2,FALSE)))))))))))))))))))))))))</f>
        <v/>
      </c>
      <c r="BE22" s="177">
        <f>IF(M22="ว่างเดิม",VLOOKUP(BC22,ตำแหน่งว่าง!$A$2:$J$28,2,FALSE),IF(M22="ว่างยุบเลิก2567",VLOOKUP(BC22,ตำแหน่งว่าง!$A$2:$J$28,2,FALSE),IF(M22="ว่างยุบเลิก2568",VLOOKUP(BC22,ตำแหน่งว่าง!$A$2:$J$28,2,FALSE),IF(M22="ว่างยุบเลิก2569",VLOOKUP(BC22,ตำแหน่งว่าง!$A$2:$J$28,2,FALSE),IF(M22="เงินอุดหนุน (ว่าง)",VLOOKUP(BC22,ตำแหน่งว่าง!$A$2:$J$28,2,FALSE),IF(M22="จ่ายจากเงินรายได้ (ว่าง)",VLOOKUP(BC22,ตำแหน่งว่าง!$A$2:$J$28,2,FALSE),IF(M22="กำหนดเพิ่ม2567",0,IF(M22="กำหนดเพิ่ม2568",0,IF(M22="กำหนดเพิ่ม2569",0,I22*12)))))))))</f>
        <v>108000</v>
      </c>
      <c r="BF22" s="177" t="e">
        <f t="shared" si="2"/>
        <v>#VALUE!</v>
      </c>
      <c r="BG22" s="177">
        <f>IF(BB22="บริหารท้องถิ่นสูง",VLOOKUP(BF22,'เงินเดือนบัญชี 5'!$AL$2:$AM$65,2,FALSE),IF(BB22="บริหารท้องถิ่นกลาง",VLOOKUP(BF22,'เงินเดือนบัญชี 5'!$AI$2:$AJ$65,2,FALSE),IF(BB22="บริหารท้องถิ่นต้น",VLOOKUP(BF22,'เงินเดือนบัญชี 5'!$AF$2:$AG$65,2,FALSE),IF(BB22="อำนวยการท้องถิ่นสูง",VLOOKUP(BF22,'เงินเดือนบัญชี 5'!$AC$2:$AD$65,2,FALSE),IF(BB22="อำนวยการท้องถิ่นกลาง",VLOOKUP(BF22,'เงินเดือนบัญชี 5'!$Z$2:$AA$65,2,FALSE),IF(BB22="อำนวยการท้องถิ่นต้น",VLOOKUP(BF22,'เงินเดือนบัญชี 5'!$W$2:$X$65,2,FALSE),IF(BB22="วิชาการชช.",VLOOKUP(BF22,'เงินเดือนบัญชี 5'!$T$2:$U$65,2,FALSE),IF(BB22="วิชาการชพ.",VLOOKUP(BF22,'เงินเดือนบัญชี 5'!$Q$2:$R$65,2,FALSE),IF(BB22="วิชาการชก.",VLOOKUP(BF22,'เงินเดือนบัญชี 5'!$N$2:$O$65,2,FALSE),IF(BB22="วิชาการปก.",VLOOKUP(BF22,'เงินเดือนบัญชี 5'!$K$2:$L$65,2,FALSE),IF(BB22="ทั่วไปอส.",VLOOKUP(BF22,'เงินเดือนบัญชี 5'!$H$2:$I$65,2,FALSE),IF(BB22="ทั่วไปชง.",VLOOKUP(BF22,'เงินเดือนบัญชี 5'!$E$2:$F$65,2,FALSE),IF(BB22="ทั่วไปปง.",VLOOKUP(BF22,'เงินเดือนบัญชี 5'!$B$2:$C$65,2,FALSE),IF(BB22="พนจ.ทั่วไป",0,IF(BB22="พนจ.ภารกิจ(ปวช.)",CEILING((I22*4/100)+I22,10),IF(BB22="พนจ.ภารกิจ(ปวท.)",CEILING((I22*4/100)+I22,10),IF(BB22="พนจ.ภารกิจ(ปวส.)",CEILING((I22*4/100)+I22,10),IF(BB22="พนจ.ภารกิจ(ป.ตรี)",CEILING((I22*4/100)+I22,10),IF(BB22="พนจ.ภารกิจ(ป.โท)",CEILING((I22*4/100)+I22,10),IF(BB22="พนจ.ภารกิจ(ทักษะ พนง.ขับเครื่องจักรกลขนาดกลาง/ใหญ่)",CEILING((I22*4/100)+I22,10),IF(BB22="พนจ.ภารกิจ(ทักษะ)",CEILING((I22*4/100)+I22,10),IF(BB22="พนจ.ภารกิจ(ทักษะ)","",IF(C22="ครู",CEILING((I22*6/100)+I22,10),IF(C22="ครูผู้ช่วย",CEILING((I22*6/100)+I22,10),IF(C22="บริหารสถานศึกษา",CEILING((I22*6/100)+I22,10),IF(C22="บุคลากรทางการศึกษา",CEILING((I22*6/100)+I22,10),IF(BB22="ลูกจ้างประจำ(ช่าง)",VLOOKUP(BF22,บัญชีลูกจ้างประจำ!$H$2:$I$110,2,FALSE),IF(BB22="ลูกจ้างประจำ(สนับสนุน)",VLOOKUP(BF22,บัญชีลูกจ้างประจำ!$E$2:$F$102,2,FALSE),IF(BB22="ลูกจ้างประจำ(บริการพื้นฐาน)",VLOOKUP(BF22,บัญชีลูกจ้างประจำ!$B$2:$C$74,2,FALSE))))))))))))))))))))))))))))))</f>
        <v>0</v>
      </c>
      <c r="BH22" s="177">
        <f>IF(BB22&amp;M22="พนจ.ทั่วไป",0,IF(BB22&amp;M22="พนจ.ทั่วไปกำหนดเพิ่ม2567",108000,IF(M22="ว่างเดิม",VLOOKUP(BC22,ตำแหน่งว่าง!$A$2:$J$28,8,FALSE),IF(M22="กำหนดเพิ่ม2567",VLOOKUP(BC22,ตำแหน่งว่าง!$A$2:$H$28,7,FALSE),IF(M22="กำหนดเพิ่ม2568",0,IF(M22="กำหนดเพิ่ม2569",0,IF(M22="ยุบเลิก2567",0,IF(M22="ว่างยุบเลิก2567",0,IF(M22="ว่างยุบเลิก2568",VLOOKUP(BC22,ตำแหน่งว่าง!$A$2:$J$28,8,FALSE),IF(M22="ว่างยุบเลิก2569",VLOOKUP(BC22,ตำแหน่งว่าง!$A$2:$J$28,8,FALSE),IF(M22="เงินอุดหนุน (ว่าง)",VLOOKUP(BC22,ตำแหน่งว่าง!$A$2:$J$28,8,FALSE),IF(M22&amp;C22="จ่ายจากเงินรายได้พนจ.ทั่วไป",0,IF(M22="จ่ายจากเงินรายได้ (ว่าง)",VLOOKUP(BC22,ตำแหน่งว่าง!$A$2:$J$28,8,FALSE),(BG22-I22)*12)))))))))))))</f>
        <v>0</v>
      </c>
      <c r="BI22" s="177" t="e">
        <f t="shared" si="3"/>
        <v>#VALUE!</v>
      </c>
      <c r="BJ22" s="177">
        <f>IF(BB22="บริหารท้องถิ่นสูง",VLOOKUP(BI22,'เงินเดือนบัญชี 5'!$AL$2:$AM$65,2,FALSE),IF(BB22="บริหารท้องถิ่นกลาง",VLOOKUP(BI22,'เงินเดือนบัญชี 5'!$AI$2:$AJ$65,2,FALSE),IF(BB22="บริหารท้องถิ่นต้น",VLOOKUP(BI22,'เงินเดือนบัญชี 5'!$AF$2:$AG$65,2,FALSE),IF(BB22="อำนวยการท้องถิ่นสูง",VLOOKUP(BI22,'เงินเดือนบัญชี 5'!$AC$2:$AD$65,2,FALSE),IF(BB22="อำนวยการท้องถิ่นกลาง",VLOOKUP(BI22,'เงินเดือนบัญชี 5'!$Z$2:$AA$65,2,FALSE),IF(BB22="อำนวยการท้องถิ่นต้น",VLOOKUP(BI22,'เงินเดือนบัญชี 5'!$W$2:$X$65,2,FALSE),IF(BB22="วิชาการชช.",VLOOKUP(BI22,'เงินเดือนบัญชี 5'!$T$2:$U$65,2,FALSE),IF(BB22="วิชาการชพ.",VLOOKUP(BI22,'เงินเดือนบัญชี 5'!$Q$2:$R$65,2,FALSE),IF(BB22="วิชาการชก.",VLOOKUP(BI22,'เงินเดือนบัญชี 5'!$N$2:$O$65,2,FALSE),IF(BB22="วิชาการปก.",VLOOKUP(BI22,'เงินเดือนบัญชี 5'!$K$2:$L$65,2,FALSE),IF(BB22="ทั่วไปอส.",VLOOKUP(BI22,'เงินเดือนบัญชี 5'!$H$2:$I$65,2,FALSE),IF(BB22="ทั่วไปชง.",VLOOKUP(BI22,'เงินเดือนบัญชี 5'!$E$2:$F$65,2,FALSE),IF(BB22="ทั่วไปปง.",VLOOKUP(BI22,'เงินเดือนบัญชี 5'!$B$2:$C$65,2,FALSE),IF(BB22="พนจ.ทั่วไป",0,IF(BB22="พนจ.ภารกิจ(ปวช.)",CEILING((BG22*4/100)+BG22,10),IF(BB22="พนจ.ภารกิจ(ปวท.)",CEILING((BG22*4/100)+BG22,10),IF(BB22="พนจ.ภารกิจ(ปวส.)",CEILING((BG22*4/100)+BG22,10),IF(BB22="พนจ.ภารกิจ(ป.ตรี)",CEILING((BG22*4/100)+BG22,10),IF(BB22="พนจ.ภารกิจ(ป.โท)",CEILING((BG22*4/100)+BG22,10),IF(BB22="พนจ.ภารกิจ(ทักษะ พนง.ขับเครื่องจักรกลขนาดกลาง/ใหญ่)",CEILING((BG22*4/100)+BG22,10),IF(BB22="พนจ.ภารกิจ(ทักษะ)",CEILING((BG22*4/100)+BG22,10),IF(BB22="พนจ.ภารกิจ(ทักษะ)","",IF(C22="ครู",CEILING((BG22*6/100)+BG22,10),IF(C22="ครูผู้ช่วย",CEILING((BG22*6/100)+BG22,10),IF(C22="บริหารสถานศึกษา",CEILING((BG22*6/100)+BG22,10),IF(C22="บุคลากรทางการศึกษา",CEILING((BG22*6/100)+BG22,10),IF(BB22="ลูกจ้างประจำ(ช่าง)",VLOOKUP(BI22,บัญชีลูกจ้างประจำ!$H$2:$I$110,2,FALSE),IF(BB22="ลูกจ้างประจำ(สนับสนุน)",VLOOKUP(BI22,บัญชีลูกจ้างประจำ!$E$2:$F$102,2,FALSE),IF(BB22="ลูกจ้างประจำ(บริการพื้นฐาน)",VLOOKUP(BI22,บัญชีลูกจ้างประจำ!$B$2:$C$74,2,FALSE))))))))))))))))))))))))))))))</f>
        <v>0</v>
      </c>
      <c r="BK22" s="177">
        <f>IF(BB22&amp;M22="พนจ.ทั่วไป",0,IF(BB22&amp;M22="พนจ.ทั่วไปกำหนดเพิ่ม2568",108000,IF(M22="ว่างเดิม",VLOOKUP(BC22,ตำแหน่งว่าง!$A$2:$J$28,9,FALSE),IF(M22&amp;C22="กำหนดเพิ่ม2567ครู",VLOOKUP(BC22,ตำแหน่งว่าง!$A$2:$J$28,8,FALSE),IF(M22&amp;C22="กำหนดเพิ่ม2567ครูผู้ช่วย",VLOOKUP(BC22,ตำแหน่งว่าง!$A$2:$J$28,8,FALSE),IF(M22&amp;C22="กำหนดเพิ่ม2567บุคลากรทางการศึกษา",VLOOKUP(BC22,ตำแหน่งว่าง!$A$2:$J$28,8,FALSE),IF(M22&amp;C22="กำหนดเพิ่ม2567บริหารสถานศึกษา",VLOOKUP(BC22,ตำแหน่งว่าง!$A$2:$J$28,8,FALSE),IF(M22="กำหนดเพิ่ม2567",VLOOKUP(BC22,ตำแหน่งว่าง!$A$2:$J$28,9,FALSE),IF(M22="กำหนดเพิ่ม2568",VLOOKUP(BC22,ตำแหน่งว่าง!$A$2:$H$28,7,FALSE),IF(M22="กำหนดเพิ่ม2569",0,IF(M22="ยุบเลิก2567",0,IF(M22="ยุบเลิก2568",0,IF(M22="ว่างยุบเลิก2567",0,IF(M22="ว่างยุบเลิก2568",0,IF(M22="ว่างยุบเลิก2569",VLOOKUP(BC22,ตำแหน่งว่าง!$A$2:$J$28,9,FALSE),IF(M22="เงินอุดหนุน (ว่าง)",VLOOKUP(BC22,ตำแหน่งว่าง!$A$2:$J$28,9,FALSE),IF(M22="จ่ายจากเงินรายได้ (ว่าง)",VLOOKUP(BC22,ตำแหน่งว่าง!$A$2:$J$28,9,FALSE),(BJ22-BG22)*12)))))))))))))))))</f>
        <v>0</v>
      </c>
      <c r="BL22" s="177" t="e">
        <f t="shared" si="4"/>
        <v>#VALUE!</v>
      </c>
      <c r="BM22" s="177">
        <f>IF(BB22="บริหารท้องถิ่นสูง",VLOOKUP(BL22,'เงินเดือนบัญชี 5'!$AL$2:$AM$65,2,FALSE),IF(BB22="บริหารท้องถิ่นกลาง",VLOOKUP(BL22,'เงินเดือนบัญชี 5'!$AI$2:$AJ$65,2,FALSE),IF(BB22="บริหารท้องถิ่นต้น",VLOOKUP(BL22,'เงินเดือนบัญชี 5'!$AF$2:$AG$65,2,FALSE),IF(BB22="อำนวยการท้องถิ่นสูง",VLOOKUP(BL22,'เงินเดือนบัญชี 5'!$AC$2:$AD$65,2,FALSE),IF(BB22="อำนวยการท้องถิ่นกลาง",VLOOKUP(BL22,'เงินเดือนบัญชี 5'!$Z$2:$AA$65,2,FALSE),IF(BB22="อำนวยการท้องถิ่นต้น",VLOOKUP(BL22,'เงินเดือนบัญชี 5'!$W$2:$X$65,2,FALSE),IF(BB22="วิชาการชช.",VLOOKUP(BL22,'เงินเดือนบัญชี 5'!$T$2:$U$65,2,FALSE),IF(BB22="วิชาการชพ.",VLOOKUP(BL22,'เงินเดือนบัญชี 5'!$Q$2:$R$65,2,FALSE),IF(BB22="วิชาการชก.",VLOOKUP(BL22,'เงินเดือนบัญชี 5'!$N$2:$O$65,2,FALSE),IF(BB22="วิชาการปก.",VLOOKUP(BL22,'เงินเดือนบัญชี 5'!$K$2:$L$65,2,FALSE),IF(BB22="ทั่วไปอส.",VLOOKUP(BL22,'เงินเดือนบัญชี 5'!$H$2:$I$65,2,FALSE),IF(BB22="ทั่วไปชง.",VLOOKUP(BL22,'เงินเดือนบัญชี 5'!$E$2:$F$65,2,FALSE),IF(BB22="ทั่วไปปง.",VLOOKUP(BL22,'เงินเดือนบัญชี 5'!$B$2:$C$65,2,FALSE),IF(BB22="พนจ.ทั่วไป",0,IF(BB22="พนจ.ภารกิจ(ปวช.)",CEILING((BJ22*4/100)+BJ22,10),IF(BB22="พนจ.ภารกิจ(ปวท.)",CEILING((BJ22*4/100)+BJ22,10),IF(BB22="พนจ.ภารกิจ(ปวส.)",CEILING((BJ22*4/100)+BJ22,10),IF(BB22="พนจ.ภารกิจ(ป.ตรี)",CEILING((BJ22*4/100)+BJ22,10),IF(BB22="พนจ.ภารกิจ(ป.โท)",CEILING((BJ22*4/100)+BJ22,10),IF(BB22="พนจ.ภารกิจ(ทักษะ พนง.ขับเครื่องจักรกลขนาดกลาง/ใหญ่)",CEILING((BJ22*4/100)+BJ22,10),IF(BB22="พนจ.ภารกิจ(ทักษะ)",CEILING((BJ22*4/100)+BJ22,10),IF(BB22="พนจ.ภารกิจ(ทักษะ)","",IF(C22="ครู",CEILING((BJ22*6/100)+BJ22,10),IF(C22="ครูผู้ช่วย",CEILING((BJ22*6/100)+BJ22,10),IF(C22="บริหารสถานศึกษา",CEILING((BJ22*6/100)+BJ22,10),IF(C22="บุคลากรทางการศึกษา",CEILING((BJ22*6/100)+BJ22,10),IF(BB22="ลูกจ้างประจำ(ช่าง)",VLOOKUP(BL22,บัญชีลูกจ้างประจำ!$H$2:$I$110,2,FALSE),IF(BB22="ลูกจ้างประจำ(สนับสนุน)",VLOOKUP(BL22,บัญชีลูกจ้างประจำ!$E$2:$F$103,2,FALSE),IF(BB22="ลูกจ้างประจำ(บริการพื้นฐาน)",VLOOKUP(BL22,บัญชีลูกจ้างประจำ!$B$2:$C$74,2,FALSE))))))))))))))))))))))))))))))</f>
        <v>0</v>
      </c>
      <c r="BN22" s="177">
        <f>IF(BB22&amp;M22="พนจ.ทั่วไป",0,IF(BB22&amp;M22="พนจ.ทั่วไปกำหนดเพิ่ม2569",108000,IF(M22="ว่างเดิม",VLOOKUP(BC22,ตำแหน่งว่าง!$A$2:$J$28,10,FALSE),IF(M22&amp;C22="กำหนดเพิ่ม2567ครู",VLOOKUP(BC22,ตำแหน่งว่าง!$A$2:$J$28,9,FALSE),IF(M22&amp;C22="กำหนดเพิ่ม2567ครูผู้ช่วย",VLOOKUP(BC22,ตำแหน่งว่าง!$A$2:$J$28,9,FALSE),IF(M22&amp;C22="กำหนดเพิ่ม2567บุคลากรทางการศึกษา",VLOOKUP(BC22,ตำแหน่งว่าง!$A$2:$J$28,9,FALSE),IF(M22&amp;C22="กำหนดเพิ่ม2567บริหารสถานศึกษา",VLOOKUP(BC22,ตำแหน่งว่าง!$A$2:$J$28,9,FALSE),IF(M22="กำหนดเพิ่ม2567",VLOOKUP(BC22,ตำแหน่งว่าง!$A$2:$J$28,10,FALSE),IF(M22&amp;C22="กำหนดเพิ่ม2568ครู",VLOOKUP(BC22,ตำแหน่งว่าง!$A$2:$J$28,8,FALSE),IF(M22&amp;C22="กำหนดเพิ่ม2568ครูผู้ช่วย",VLOOKUP(BC22,ตำแหน่งว่าง!$A$2:$J$28,8,FALSE),IF(M22&amp;C22="กำหนดเพิ่ม2568บุคลากรทางการศึกษา",VLOOKUP(BC22,ตำแหน่งว่าง!$A$2:$J$28,8,FALSE),IF(M22&amp;C22="กำหนดเพิ่ม2568บริหารสถานศึกษา",VLOOKUP(BC22,ตำแหน่งว่าง!$A$2:$J$28,8,FALSE),IF(M22="กำหนดเพิ่ม2568",VLOOKUP(BC22,ตำแหน่งว่าง!$A$2:$J$28,9,FALSE),IF(M22="กำหนดเพิ่ม2569",VLOOKUP(BC22,ตำแหน่งว่าง!$A$2:$H$28,7,FALSE),IF(M22="เงินอุดหนุน (ว่าง)",VLOOKUP(BC22,ตำแหน่งว่าง!$A$2:$J$28,10,FALSE),IF(M22="จ่ายจากเงินรายได้ (ว่าง)",VLOOKUP(BC22,ตำแหน่งว่าง!$A$2:$J$28,10,FALSE),IF(M22="ยุบเลิก2567",0,IF(M22="ยุบเลิก2568",0,IF(M22="ยุบเลิก2569",0,IF(M22="ว่างยุบเลิก2567",0,IF(M22="ว่างยุบเลิก2568",0,IF(M22="ว่างยุบเลิก2569",0,(BM22-BJ22)*12))))))))))))))))))))))</f>
        <v>0</v>
      </c>
      <c r="BO22" s="103"/>
      <c r="BP22" s="86"/>
      <c r="BQ22" s="86"/>
    </row>
    <row r="23" spans="1:69" s="12" customFormat="1">
      <c r="A23" s="107">
        <v>14</v>
      </c>
      <c r="B23" s="113"/>
      <c r="C23" s="183" t="s">
        <v>61</v>
      </c>
      <c r="D23" s="113" t="s">
        <v>1410</v>
      </c>
      <c r="E23" s="114" t="s">
        <v>1325</v>
      </c>
      <c r="F23" s="114"/>
      <c r="G23" s="110"/>
      <c r="H23" s="120"/>
      <c r="I23" s="121">
        <v>9000</v>
      </c>
      <c r="J23" s="122"/>
      <c r="K23" s="122"/>
      <c r="L23" s="122" t="s">
        <v>1316</v>
      </c>
      <c r="M23" s="120"/>
      <c r="AZ23" s="86"/>
      <c r="BA23" s="103"/>
      <c r="BB23" s="177" t="str">
        <f t="shared" si="0"/>
        <v>พนจ.ทั่วไป</v>
      </c>
      <c r="BC23" s="177" t="str">
        <f t="shared" si="1"/>
        <v>พนจ.ทั่วไป()</v>
      </c>
      <c r="BD23" s="177" t="str">
        <f>IF(BB23="บริหารท้องถิ่นสูง",VLOOKUP(I23,'เงินเดือนบัญชี 5'!$AM$2:$AN$65,2,FALSE),IF(BB23="บริหารท้องถิ่นกลาง",VLOOKUP(I23,'เงินเดือนบัญชี 5'!$AJ$2:$AK$65,2,FALSE),IF(BB23="บริหารท้องถิ่นต้น",VLOOKUP(I23,'เงินเดือนบัญชี 5'!$AG$2:$AH$65,2,FALSE),IF(BB23="อำนวยการท้องถิ่นสูง",VLOOKUP(I23,'เงินเดือนบัญชี 5'!$AD$2:$AE$65,2,FALSE),IF(BB23="อำนวยการท้องถิ่นกลาง",VLOOKUP(I23,'เงินเดือนบัญชี 5'!$AA$2:$AB$65,2,FALSE),IF(BB23="อำนวยการท้องถิ่นต้น",VLOOKUP(I23,'เงินเดือนบัญชี 5'!$X$2:$Y$65,2,FALSE),IF(BB23="วิชาการชช.",VLOOKUP(I23,'เงินเดือนบัญชี 5'!$U$2:$V$65,2,FALSE),IF(BB23="วิชาการชพ.",VLOOKUP(I23,'เงินเดือนบัญชี 5'!$R$2:$S$65,2,FALSE),IF(BB23="วิชาการชก.",VLOOKUP(I23,'เงินเดือนบัญชี 5'!$O$2:$P$65,2,FALSE),IF(BB23="วิชาการปก.",VLOOKUP(I23,'เงินเดือนบัญชี 5'!$L$2:$M$65,2,FALSE),IF(BB23="ทั่วไปอส.",VLOOKUP(I23,'เงินเดือนบัญชี 5'!$I$2:$J$65,2,FALSE),IF(BB23="ทั่วไปชง.",VLOOKUP(I23,'เงินเดือนบัญชี 5'!$F$2:$G$65,2,FALSE),IF(BB23="ทั่วไปปง.",VLOOKUP(I23,'เงินเดือนบัญชี 5'!$C$2:$D$65,2,FALSE),IF(BB23="พนจ.ทั่วไป","",IF(BB23="พนจ.ภารกิจ(ปวช.)","",IF(BB23="พนจ.ภารกิจ(ปวท.)","",IF(BB23="พนจ.ภารกิจ(ปวส.)","",IF(BB23="พนจ.ภารกิจ(ป.ตรี)","",IF(BB23="พนจ.ภารกิจ(ป.โท)","",IF(BB23="พนจ.ภารกิจ(ทักษะ พนง.ขับเครื่องจักรกลขนาดกลาง/ใหญ่)","",IF(BB23="พนจ.ภารกิจ(ทักษะ)","",IF(BB23="ลูกจ้างประจำ(ช่าง)",VLOOKUP(I23,บัญชีลูกจ้างประจำ!$I$2:$J$110,2,FALSE),IF(BB23="ลูกจ้างประจำ(สนับสนุน)",VLOOKUP(I23,บัญชีลูกจ้างประจำ!$F$2:$G$102,2,FALSE),IF(BB23="ลูกจ้างประจำ(บริการพื้นฐาน)",VLOOKUP(I23,บัญชีลูกจ้างประจำ!$C$2:$D$74,2,FALSE)))))))))))))))))))))))))</f>
        <v/>
      </c>
      <c r="BE23" s="177">
        <f>IF(M23="ว่างเดิม",VLOOKUP(BC23,ตำแหน่งว่าง!$A$2:$J$28,2,FALSE),IF(M23="ว่างยุบเลิก2567",VLOOKUP(BC23,ตำแหน่งว่าง!$A$2:$J$28,2,FALSE),IF(M23="ว่างยุบเลิก2568",VLOOKUP(BC23,ตำแหน่งว่าง!$A$2:$J$28,2,FALSE),IF(M23="ว่างยุบเลิก2569",VLOOKUP(BC23,ตำแหน่งว่าง!$A$2:$J$28,2,FALSE),IF(M23="เงินอุดหนุน (ว่าง)",VLOOKUP(BC23,ตำแหน่งว่าง!$A$2:$J$28,2,FALSE),IF(M23="จ่ายจากเงินรายได้ (ว่าง)",VLOOKUP(BC23,ตำแหน่งว่าง!$A$2:$J$28,2,FALSE),IF(M23="กำหนดเพิ่ม2567",0,IF(M23="กำหนดเพิ่ม2568",0,IF(M23="กำหนดเพิ่ม2569",0,I23*12)))))))))</f>
        <v>108000</v>
      </c>
      <c r="BF23" s="177" t="e">
        <f t="shared" si="2"/>
        <v>#VALUE!</v>
      </c>
      <c r="BG23" s="177">
        <f>IF(BB23="บริหารท้องถิ่นสูง",VLOOKUP(BF23,'เงินเดือนบัญชี 5'!$AL$2:$AM$65,2,FALSE),IF(BB23="บริหารท้องถิ่นกลาง",VLOOKUP(BF23,'เงินเดือนบัญชี 5'!$AI$2:$AJ$65,2,FALSE),IF(BB23="บริหารท้องถิ่นต้น",VLOOKUP(BF23,'เงินเดือนบัญชี 5'!$AF$2:$AG$65,2,FALSE),IF(BB23="อำนวยการท้องถิ่นสูง",VLOOKUP(BF23,'เงินเดือนบัญชี 5'!$AC$2:$AD$65,2,FALSE),IF(BB23="อำนวยการท้องถิ่นกลาง",VLOOKUP(BF23,'เงินเดือนบัญชี 5'!$Z$2:$AA$65,2,FALSE),IF(BB23="อำนวยการท้องถิ่นต้น",VLOOKUP(BF23,'เงินเดือนบัญชี 5'!$W$2:$X$65,2,FALSE),IF(BB23="วิชาการชช.",VLOOKUP(BF23,'เงินเดือนบัญชี 5'!$T$2:$U$65,2,FALSE),IF(BB23="วิชาการชพ.",VLOOKUP(BF23,'เงินเดือนบัญชี 5'!$Q$2:$R$65,2,FALSE),IF(BB23="วิชาการชก.",VLOOKUP(BF23,'เงินเดือนบัญชี 5'!$N$2:$O$65,2,FALSE),IF(BB23="วิชาการปก.",VLOOKUP(BF23,'เงินเดือนบัญชี 5'!$K$2:$L$65,2,FALSE),IF(BB23="ทั่วไปอส.",VLOOKUP(BF23,'เงินเดือนบัญชี 5'!$H$2:$I$65,2,FALSE),IF(BB23="ทั่วไปชง.",VLOOKUP(BF23,'เงินเดือนบัญชี 5'!$E$2:$F$65,2,FALSE),IF(BB23="ทั่วไปปง.",VLOOKUP(BF23,'เงินเดือนบัญชี 5'!$B$2:$C$65,2,FALSE),IF(BB23="พนจ.ทั่วไป",0,IF(BB23="พนจ.ภารกิจ(ปวช.)",CEILING((I23*4/100)+I23,10),IF(BB23="พนจ.ภารกิจ(ปวท.)",CEILING((I23*4/100)+I23,10),IF(BB23="พนจ.ภารกิจ(ปวส.)",CEILING((I23*4/100)+I23,10),IF(BB23="พนจ.ภารกิจ(ป.ตรี)",CEILING((I23*4/100)+I23,10),IF(BB23="พนจ.ภารกิจ(ป.โท)",CEILING((I23*4/100)+I23,10),IF(BB23="พนจ.ภารกิจ(ทักษะ พนง.ขับเครื่องจักรกลขนาดกลาง/ใหญ่)",CEILING((I23*4/100)+I23,10),IF(BB23="พนจ.ภารกิจ(ทักษะ)",CEILING((I23*4/100)+I23,10),IF(BB23="พนจ.ภารกิจ(ทักษะ)","",IF(C23="ครู",CEILING((I23*6/100)+I23,10),IF(C23="ครูผู้ช่วย",CEILING((I23*6/100)+I23,10),IF(C23="บริหารสถานศึกษา",CEILING((I23*6/100)+I23,10),IF(C23="บุคลากรทางการศึกษา",CEILING((I23*6/100)+I23,10),IF(BB23="ลูกจ้างประจำ(ช่าง)",VLOOKUP(BF23,บัญชีลูกจ้างประจำ!$H$2:$I$110,2,FALSE),IF(BB23="ลูกจ้างประจำ(สนับสนุน)",VLOOKUP(BF23,บัญชีลูกจ้างประจำ!$E$2:$F$102,2,FALSE),IF(BB23="ลูกจ้างประจำ(บริการพื้นฐาน)",VLOOKUP(BF23,บัญชีลูกจ้างประจำ!$B$2:$C$74,2,FALSE))))))))))))))))))))))))))))))</f>
        <v>0</v>
      </c>
      <c r="BH23" s="177">
        <f>IF(BB23&amp;M23="พนจ.ทั่วไป",0,IF(BB23&amp;M23="พนจ.ทั่วไปกำหนดเพิ่ม2567",108000,IF(M23="ว่างเดิม",VLOOKUP(BC23,ตำแหน่งว่าง!$A$2:$J$28,8,FALSE),IF(M23="กำหนดเพิ่ม2567",VLOOKUP(BC23,ตำแหน่งว่าง!$A$2:$H$28,7,FALSE),IF(M23="กำหนดเพิ่ม2568",0,IF(M23="กำหนดเพิ่ม2569",0,IF(M23="ยุบเลิก2567",0,IF(M23="ว่างยุบเลิก2567",0,IF(M23="ว่างยุบเลิก2568",VLOOKUP(BC23,ตำแหน่งว่าง!$A$2:$J$28,8,FALSE),IF(M23="ว่างยุบเลิก2569",VLOOKUP(BC23,ตำแหน่งว่าง!$A$2:$J$28,8,FALSE),IF(M23="เงินอุดหนุน (ว่าง)",VLOOKUP(BC23,ตำแหน่งว่าง!$A$2:$J$28,8,FALSE),IF(M23&amp;C23="จ่ายจากเงินรายได้พนจ.ทั่วไป",0,IF(M23="จ่ายจากเงินรายได้ (ว่าง)",VLOOKUP(BC23,ตำแหน่งว่าง!$A$2:$J$28,8,FALSE),(BG23-I23)*12)))))))))))))</f>
        <v>0</v>
      </c>
      <c r="BI23" s="177" t="e">
        <f t="shared" si="3"/>
        <v>#VALUE!</v>
      </c>
      <c r="BJ23" s="177">
        <f>IF(BB23="บริหารท้องถิ่นสูง",VLOOKUP(BI23,'เงินเดือนบัญชี 5'!$AL$2:$AM$65,2,FALSE),IF(BB23="บริหารท้องถิ่นกลาง",VLOOKUP(BI23,'เงินเดือนบัญชี 5'!$AI$2:$AJ$65,2,FALSE),IF(BB23="บริหารท้องถิ่นต้น",VLOOKUP(BI23,'เงินเดือนบัญชี 5'!$AF$2:$AG$65,2,FALSE),IF(BB23="อำนวยการท้องถิ่นสูง",VLOOKUP(BI23,'เงินเดือนบัญชี 5'!$AC$2:$AD$65,2,FALSE),IF(BB23="อำนวยการท้องถิ่นกลาง",VLOOKUP(BI23,'เงินเดือนบัญชี 5'!$Z$2:$AA$65,2,FALSE),IF(BB23="อำนวยการท้องถิ่นต้น",VLOOKUP(BI23,'เงินเดือนบัญชี 5'!$W$2:$X$65,2,FALSE),IF(BB23="วิชาการชช.",VLOOKUP(BI23,'เงินเดือนบัญชี 5'!$T$2:$U$65,2,FALSE),IF(BB23="วิชาการชพ.",VLOOKUP(BI23,'เงินเดือนบัญชี 5'!$Q$2:$R$65,2,FALSE),IF(BB23="วิชาการชก.",VLOOKUP(BI23,'เงินเดือนบัญชี 5'!$N$2:$O$65,2,FALSE),IF(BB23="วิชาการปก.",VLOOKUP(BI23,'เงินเดือนบัญชี 5'!$K$2:$L$65,2,FALSE),IF(BB23="ทั่วไปอส.",VLOOKUP(BI23,'เงินเดือนบัญชี 5'!$H$2:$I$65,2,FALSE),IF(BB23="ทั่วไปชง.",VLOOKUP(BI23,'เงินเดือนบัญชี 5'!$E$2:$F$65,2,FALSE),IF(BB23="ทั่วไปปง.",VLOOKUP(BI23,'เงินเดือนบัญชี 5'!$B$2:$C$65,2,FALSE),IF(BB23="พนจ.ทั่วไป",0,IF(BB23="พนจ.ภารกิจ(ปวช.)",CEILING((BG23*4/100)+BG23,10),IF(BB23="พนจ.ภารกิจ(ปวท.)",CEILING((BG23*4/100)+BG23,10),IF(BB23="พนจ.ภารกิจ(ปวส.)",CEILING((BG23*4/100)+BG23,10),IF(BB23="พนจ.ภารกิจ(ป.ตรี)",CEILING((BG23*4/100)+BG23,10),IF(BB23="พนจ.ภารกิจ(ป.โท)",CEILING((BG23*4/100)+BG23,10),IF(BB23="พนจ.ภารกิจ(ทักษะ พนง.ขับเครื่องจักรกลขนาดกลาง/ใหญ่)",CEILING((BG23*4/100)+BG23,10),IF(BB23="พนจ.ภารกิจ(ทักษะ)",CEILING((BG23*4/100)+BG23,10),IF(BB23="พนจ.ภารกิจ(ทักษะ)","",IF(C23="ครู",CEILING((BG23*6/100)+BG23,10),IF(C23="ครูผู้ช่วย",CEILING((BG23*6/100)+BG23,10),IF(C23="บริหารสถานศึกษา",CEILING((BG23*6/100)+BG23,10),IF(C23="บุคลากรทางการศึกษา",CEILING((BG23*6/100)+BG23,10),IF(BB23="ลูกจ้างประจำ(ช่าง)",VLOOKUP(BI23,บัญชีลูกจ้างประจำ!$H$2:$I$110,2,FALSE),IF(BB23="ลูกจ้างประจำ(สนับสนุน)",VLOOKUP(BI23,บัญชีลูกจ้างประจำ!$E$2:$F$102,2,FALSE),IF(BB23="ลูกจ้างประจำ(บริการพื้นฐาน)",VLOOKUP(BI23,บัญชีลูกจ้างประจำ!$B$2:$C$74,2,FALSE))))))))))))))))))))))))))))))</f>
        <v>0</v>
      </c>
      <c r="BK23" s="177">
        <f>IF(BB23&amp;M23="พนจ.ทั่วไป",0,IF(BB23&amp;M23="พนจ.ทั่วไปกำหนดเพิ่ม2568",108000,IF(M23="ว่างเดิม",VLOOKUP(BC23,ตำแหน่งว่าง!$A$2:$J$28,9,FALSE),IF(M23&amp;C23="กำหนดเพิ่ม2567ครู",VLOOKUP(BC23,ตำแหน่งว่าง!$A$2:$J$28,8,FALSE),IF(M23&amp;C23="กำหนดเพิ่ม2567ครูผู้ช่วย",VLOOKUP(BC23,ตำแหน่งว่าง!$A$2:$J$28,8,FALSE),IF(M23&amp;C23="กำหนดเพิ่ม2567บุคลากรทางการศึกษา",VLOOKUP(BC23,ตำแหน่งว่าง!$A$2:$J$28,8,FALSE),IF(M23&amp;C23="กำหนดเพิ่ม2567บริหารสถานศึกษา",VLOOKUP(BC23,ตำแหน่งว่าง!$A$2:$J$28,8,FALSE),IF(M23="กำหนดเพิ่ม2567",VLOOKUP(BC23,ตำแหน่งว่าง!$A$2:$J$28,9,FALSE),IF(M23="กำหนดเพิ่ม2568",VLOOKUP(BC23,ตำแหน่งว่าง!$A$2:$H$28,7,FALSE),IF(M23="กำหนดเพิ่ม2569",0,IF(M23="ยุบเลิก2567",0,IF(M23="ยุบเลิก2568",0,IF(M23="ว่างยุบเลิก2567",0,IF(M23="ว่างยุบเลิก2568",0,IF(M23="ว่างยุบเลิก2569",VLOOKUP(BC23,ตำแหน่งว่าง!$A$2:$J$28,9,FALSE),IF(M23="เงินอุดหนุน (ว่าง)",VLOOKUP(BC23,ตำแหน่งว่าง!$A$2:$J$28,9,FALSE),IF(M23="จ่ายจากเงินรายได้ (ว่าง)",VLOOKUP(BC23,ตำแหน่งว่าง!$A$2:$J$28,9,FALSE),(BJ23-BG23)*12)))))))))))))))))</f>
        <v>0</v>
      </c>
      <c r="BL23" s="177" t="e">
        <f t="shared" si="4"/>
        <v>#VALUE!</v>
      </c>
      <c r="BM23" s="177">
        <f>IF(BB23="บริหารท้องถิ่นสูง",VLOOKUP(BL23,'เงินเดือนบัญชี 5'!$AL$2:$AM$65,2,FALSE),IF(BB23="บริหารท้องถิ่นกลาง",VLOOKUP(BL23,'เงินเดือนบัญชี 5'!$AI$2:$AJ$65,2,FALSE),IF(BB23="บริหารท้องถิ่นต้น",VLOOKUP(BL23,'เงินเดือนบัญชี 5'!$AF$2:$AG$65,2,FALSE),IF(BB23="อำนวยการท้องถิ่นสูง",VLOOKUP(BL23,'เงินเดือนบัญชี 5'!$AC$2:$AD$65,2,FALSE),IF(BB23="อำนวยการท้องถิ่นกลาง",VLOOKUP(BL23,'เงินเดือนบัญชี 5'!$Z$2:$AA$65,2,FALSE),IF(BB23="อำนวยการท้องถิ่นต้น",VLOOKUP(BL23,'เงินเดือนบัญชี 5'!$W$2:$X$65,2,FALSE),IF(BB23="วิชาการชช.",VLOOKUP(BL23,'เงินเดือนบัญชี 5'!$T$2:$U$65,2,FALSE),IF(BB23="วิชาการชพ.",VLOOKUP(BL23,'เงินเดือนบัญชี 5'!$Q$2:$R$65,2,FALSE),IF(BB23="วิชาการชก.",VLOOKUP(BL23,'เงินเดือนบัญชี 5'!$N$2:$O$65,2,FALSE),IF(BB23="วิชาการปก.",VLOOKUP(BL23,'เงินเดือนบัญชี 5'!$K$2:$L$65,2,FALSE),IF(BB23="ทั่วไปอส.",VLOOKUP(BL23,'เงินเดือนบัญชี 5'!$H$2:$I$65,2,FALSE),IF(BB23="ทั่วไปชง.",VLOOKUP(BL23,'เงินเดือนบัญชี 5'!$E$2:$F$65,2,FALSE),IF(BB23="ทั่วไปปง.",VLOOKUP(BL23,'เงินเดือนบัญชี 5'!$B$2:$C$65,2,FALSE),IF(BB23="พนจ.ทั่วไป",0,IF(BB23="พนจ.ภารกิจ(ปวช.)",CEILING((BJ23*4/100)+BJ23,10),IF(BB23="พนจ.ภารกิจ(ปวท.)",CEILING((BJ23*4/100)+BJ23,10),IF(BB23="พนจ.ภารกิจ(ปวส.)",CEILING((BJ23*4/100)+BJ23,10),IF(BB23="พนจ.ภารกิจ(ป.ตรี)",CEILING((BJ23*4/100)+BJ23,10),IF(BB23="พนจ.ภารกิจ(ป.โท)",CEILING((BJ23*4/100)+BJ23,10),IF(BB23="พนจ.ภารกิจ(ทักษะ พนง.ขับเครื่องจักรกลขนาดกลาง/ใหญ่)",CEILING((BJ23*4/100)+BJ23,10),IF(BB23="พนจ.ภารกิจ(ทักษะ)",CEILING((BJ23*4/100)+BJ23,10),IF(BB23="พนจ.ภารกิจ(ทักษะ)","",IF(C23="ครู",CEILING((BJ23*6/100)+BJ23,10),IF(C23="ครูผู้ช่วย",CEILING((BJ23*6/100)+BJ23,10),IF(C23="บริหารสถานศึกษา",CEILING((BJ23*6/100)+BJ23,10),IF(C23="บุคลากรทางการศึกษา",CEILING((BJ23*6/100)+BJ23,10),IF(BB23="ลูกจ้างประจำ(ช่าง)",VLOOKUP(BL23,บัญชีลูกจ้างประจำ!$H$2:$I$110,2,FALSE),IF(BB23="ลูกจ้างประจำ(สนับสนุน)",VLOOKUP(BL23,บัญชีลูกจ้างประจำ!$E$2:$F$103,2,FALSE),IF(BB23="ลูกจ้างประจำ(บริการพื้นฐาน)",VLOOKUP(BL23,บัญชีลูกจ้างประจำ!$B$2:$C$74,2,FALSE))))))))))))))))))))))))))))))</f>
        <v>0</v>
      </c>
      <c r="BN23" s="177">
        <f>IF(BB23&amp;M23="พนจ.ทั่วไป",0,IF(BB23&amp;M23="พนจ.ทั่วไปกำหนดเพิ่ม2569",108000,IF(M23="ว่างเดิม",VLOOKUP(BC23,ตำแหน่งว่าง!$A$2:$J$28,10,FALSE),IF(M23&amp;C23="กำหนดเพิ่ม2567ครู",VLOOKUP(BC23,ตำแหน่งว่าง!$A$2:$J$28,9,FALSE),IF(M23&amp;C23="กำหนดเพิ่ม2567ครูผู้ช่วย",VLOOKUP(BC23,ตำแหน่งว่าง!$A$2:$J$28,9,FALSE),IF(M23&amp;C23="กำหนดเพิ่ม2567บุคลากรทางการศึกษา",VLOOKUP(BC23,ตำแหน่งว่าง!$A$2:$J$28,9,FALSE),IF(M23&amp;C23="กำหนดเพิ่ม2567บริหารสถานศึกษา",VLOOKUP(BC23,ตำแหน่งว่าง!$A$2:$J$28,9,FALSE),IF(M23="กำหนดเพิ่ม2567",VLOOKUP(BC23,ตำแหน่งว่าง!$A$2:$J$28,10,FALSE),IF(M23&amp;C23="กำหนดเพิ่ม2568ครู",VLOOKUP(BC23,ตำแหน่งว่าง!$A$2:$J$28,8,FALSE),IF(M23&amp;C23="กำหนดเพิ่ม2568ครูผู้ช่วย",VLOOKUP(BC23,ตำแหน่งว่าง!$A$2:$J$28,8,FALSE),IF(M23&amp;C23="กำหนดเพิ่ม2568บุคลากรทางการศึกษา",VLOOKUP(BC23,ตำแหน่งว่าง!$A$2:$J$28,8,FALSE),IF(M23&amp;C23="กำหนดเพิ่ม2568บริหารสถานศึกษา",VLOOKUP(BC23,ตำแหน่งว่าง!$A$2:$J$28,8,FALSE),IF(M23="กำหนดเพิ่ม2568",VLOOKUP(BC23,ตำแหน่งว่าง!$A$2:$J$28,9,FALSE),IF(M23="กำหนดเพิ่ม2569",VLOOKUP(BC23,ตำแหน่งว่าง!$A$2:$H$28,7,FALSE),IF(M23="เงินอุดหนุน (ว่าง)",VLOOKUP(BC23,ตำแหน่งว่าง!$A$2:$J$28,10,FALSE),IF(M23="จ่ายจากเงินรายได้ (ว่าง)",VLOOKUP(BC23,ตำแหน่งว่าง!$A$2:$J$28,10,FALSE),IF(M23="ยุบเลิก2567",0,IF(M23="ยุบเลิก2568",0,IF(M23="ยุบเลิก2569",0,IF(M23="ว่างยุบเลิก2567",0,IF(M23="ว่างยุบเลิก2568",0,IF(M23="ว่างยุบเลิก2569",0,(BM23-BJ23)*12))))))))))))))))))))))</f>
        <v>0</v>
      </c>
      <c r="BO23" s="103"/>
      <c r="BP23" s="86"/>
      <c r="BQ23" s="86"/>
    </row>
    <row r="24" spans="1:69" s="12" customFormat="1">
      <c r="A24" s="107">
        <v>15</v>
      </c>
      <c r="B24" s="113"/>
      <c r="C24" s="183" t="s">
        <v>61</v>
      </c>
      <c r="D24" s="113" t="s">
        <v>1411</v>
      </c>
      <c r="E24" s="114" t="s">
        <v>1326</v>
      </c>
      <c r="F24" s="114"/>
      <c r="G24" s="110"/>
      <c r="H24" s="120"/>
      <c r="I24" s="121">
        <v>9000</v>
      </c>
      <c r="J24" s="122"/>
      <c r="K24" s="122"/>
      <c r="L24" s="122" t="s">
        <v>1327</v>
      </c>
      <c r="M24" s="120"/>
      <c r="AZ24" s="86"/>
      <c r="BA24" s="103"/>
      <c r="BB24" s="177" t="str">
        <f t="shared" si="0"/>
        <v>พนจ.ทั่วไป</v>
      </c>
      <c r="BC24" s="177" t="str">
        <f t="shared" si="1"/>
        <v>พนจ.ทั่วไป()</v>
      </c>
      <c r="BD24" s="177" t="str">
        <f>IF(BB24="บริหารท้องถิ่นสูง",VLOOKUP(I24,'เงินเดือนบัญชี 5'!$AM$2:$AN$65,2,FALSE),IF(BB24="บริหารท้องถิ่นกลาง",VLOOKUP(I24,'เงินเดือนบัญชี 5'!$AJ$2:$AK$65,2,FALSE),IF(BB24="บริหารท้องถิ่นต้น",VLOOKUP(I24,'เงินเดือนบัญชี 5'!$AG$2:$AH$65,2,FALSE),IF(BB24="อำนวยการท้องถิ่นสูง",VLOOKUP(I24,'เงินเดือนบัญชี 5'!$AD$2:$AE$65,2,FALSE),IF(BB24="อำนวยการท้องถิ่นกลาง",VLOOKUP(I24,'เงินเดือนบัญชี 5'!$AA$2:$AB$65,2,FALSE),IF(BB24="อำนวยการท้องถิ่นต้น",VLOOKUP(I24,'เงินเดือนบัญชี 5'!$X$2:$Y$65,2,FALSE),IF(BB24="วิชาการชช.",VLOOKUP(I24,'เงินเดือนบัญชี 5'!$U$2:$V$65,2,FALSE),IF(BB24="วิชาการชพ.",VLOOKUP(I24,'เงินเดือนบัญชี 5'!$R$2:$S$65,2,FALSE),IF(BB24="วิชาการชก.",VLOOKUP(I24,'เงินเดือนบัญชี 5'!$O$2:$P$65,2,FALSE),IF(BB24="วิชาการปก.",VLOOKUP(I24,'เงินเดือนบัญชี 5'!$L$2:$M$65,2,FALSE),IF(BB24="ทั่วไปอส.",VLOOKUP(I24,'เงินเดือนบัญชี 5'!$I$2:$J$65,2,FALSE),IF(BB24="ทั่วไปชง.",VLOOKUP(I24,'เงินเดือนบัญชี 5'!$F$2:$G$65,2,FALSE),IF(BB24="ทั่วไปปง.",VLOOKUP(I24,'เงินเดือนบัญชี 5'!$C$2:$D$65,2,FALSE),IF(BB24="พนจ.ทั่วไป","",IF(BB24="พนจ.ภารกิจ(ปวช.)","",IF(BB24="พนจ.ภารกิจ(ปวท.)","",IF(BB24="พนจ.ภารกิจ(ปวส.)","",IF(BB24="พนจ.ภารกิจ(ป.ตรี)","",IF(BB24="พนจ.ภารกิจ(ป.โท)","",IF(BB24="พนจ.ภารกิจ(ทักษะ พนง.ขับเครื่องจักรกลขนาดกลาง/ใหญ่)","",IF(BB24="พนจ.ภารกิจ(ทักษะ)","",IF(BB24="ลูกจ้างประจำ(ช่าง)",VLOOKUP(I24,บัญชีลูกจ้างประจำ!$I$2:$J$110,2,FALSE),IF(BB24="ลูกจ้างประจำ(สนับสนุน)",VLOOKUP(I24,บัญชีลูกจ้างประจำ!$F$2:$G$102,2,FALSE),IF(BB24="ลูกจ้างประจำ(บริการพื้นฐาน)",VLOOKUP(I24,บัญชีลูกจ้างประจำ!$C$2:$D$74,2,FALSE)))))))))))))))))))))))))</f>
        <v/>
      </c>
      <c r="BE24" s="177">
        <f>IF(M24="ว่างเดิม",VLOOKUP(BC24,ตำแหน่งว่าง!$A$2:$J$28,2,FALSE),IF(M24="ว่างยุบเลิก2567",VLOOKUP(BC24,ตำแหน่งว่าง!$A$2:$J$28,2,FALSE),IF(M24="ว่างยุบเลิก2568",VLOOKUP(BC24,ตำแหน่งว่าง!$A$2:$J$28,2,FALSE),IF(M24="ว่างยุบเลิก2569",VLOOKUP(BC24,ตำแหน่งว่าง!$A$2:$J$28,2,FALSE),IF(M24="เงินอุดหนุน (ว่าง)",VLOOKUP(BC24,ตำแหน่งว่าง!$A$2:$J$28,2,FALSE),IF(M24="จ่ายจากเงินรายได้ (ว่าง)",VLOOKUP(BC24,ตำแหน่งว่าง!$A$2:$J$28,2,FALSE),IF(M24="กำหนดเพิ่ม2567",0,IF(M24="กำหนดเพิ่ม2568",0,IF(M24="กำหนดเพิ่ม2569",0,I24*12)))))))))</f>
        <v>108000</v>
      </c>
      <c r="BF24" s="177" t="e">
        <f t="shared" si="2"/>
        <v>#VALUE!</v>
      </c>
      <c r="BG24" s="177">
        <f>IF(BB24="บริหารท้องถิ่นสูง",VLOOKUP(BF24,'เงินเดือนบัญชี 5'!$AL$2:$AM$65,2,FALSE),IF(BB24="บริหารท้องถิ่นกลาง",VLOOKUP(BF24,'เงินเดือนบัญชี 5'!$AI$2:$AJ$65,2,FALSE),IF(BB24="บริหารท้องถิ่นต้น",VLOOKUP(BF24,'เงินเดือนบัญชี 5'!$AF$2:$AG$65,2,FALSE),IF(BB24="อำนวยการท้องถิ่นสูง",VLOOKUP(BF24,'เงินเดือนบัญชี 5'!$AC$2:$AD$65,2,FALSE),IF(BB24="อำนวยการท้องถิ่นกลาง",VLOOKUP(BF24,'เงินเดือนบัญชี 5'!$Z$2:$AA$65,2,FALSE),IF(BB24="อำนวยการท้องถิ่นต้น",VLOOKUP(BF24,'เงินเดือนบัญชี 5'!$W$2:$X$65,2,FALSE),IF(BB24="วิชาการชช.",VLOOKUP(BF24,'เงินเดือนบัญชี 5'!$T$2:$U$65,2,FALSE),IF(BB24="วิชาการชพ.",VLOOKUP(BF24,'เงินเดือนบัญชี 5'!$Q$2:$R$65,2,FALSE),IF(BB24="วิชาการชก.",VLOOKUP(BF24,'เงินเดือนบัญชี 5'!$N$2:$O$65,2,FALSE),IF(BB24="วิชาการปก.",VLOOKUP(BF24,'เงินเดือนบัญชี 5'!$K$2:$L$65,2,FALSE),IF(BB24="ทั่วไปอส.",VLOOKUP(BF24,'เงินเดือนบัญชี 5'!$H$2:$I$65,2,FALSE),IF(BB24="ทั่วไปชง.",VLOOKUP(BF24,'เงินเดือนบัญชี 5'!$E$2:$F$65,2,FALSE),IF(BB24="ทั่วไปปง.",VLOOKUP(BF24,'เงินเดือนบัญชี 5'!$B$2:$C$65,2,FALSE),IF(BB24="พนจ.ทั่วไป",0,IF(BB24="พนจ.ภารกิจ(ปวช.)",CEILING((I24*4/100)+I24,10),IF(BB24="พนจ.ภารกิจ(ปวท.)",CEILING((I24*4/100)+I24,10),IF(BB24="พนจ.ภารกิจ(ปวส.)",CEILING((I24*4/100)+I24,10),IF(BB24="พนจ.ภารกิจ(ป.ตรี)",CEILING((I24*4/100)+I24,10),IF(BB24="พนจ.ภารกิจ(ป.โท)",CEILING((I24*4/100)+I24,10),IF(BB24="พนจ.ภารกิจ(ทักษะ พนง.ขับเครื่องจักรกลขนาดกลาง/ใหญ่)",CEILING((I24*4/100)+I24,10),IF(BB24="พนจ.ภารกิจ(ทักษะ)",CEILING((I24*4/100)+I24,10),IF(BB24="พนจ.ภารกิจ(ทักษะ)","",IF(C24="ครู",CEILING((I24*6/100)+I24,10),IF(C24="ครูผู้ช่วย",CEILING((I24*6/100)+I24,10),IF(C24="บริหารสถานศึกษา",CEILING((I24*6/100)+I24,10),IF(C24="บุคลากรทางการศึกษา",CEILING((I24*6/100)+I24,10),IF(BB24="ลูกจ้างประจำ(ช่าง)",VLOOKUP(BF24,บัญชีลูกจ้างประจำ!$H$2:$I$110,2,FALSE),IF(BB24="ลูกจ้างประจำ(สนับสนุน)",VLOOKUP(BF24,บัญชีลูกจ้างประจำ!$E$2:$F$102,2,FALSE),IF(BB24="ลูกจ้างประจำ(บริการพื้นฐาน)",VLOOKUP(BF24,บัญชีลูกจ้างประจำ!$B$2:$C$74,2,FALSE))))))))))))))))))))))))))))))</f>
        <v>0</v>
      </c>
      <c r="BH24" s="177">
        <f>IF(BB24&amp;M24="พนจ.ทั่วไป",0,IF(BB24&amp;M24="พนจ.ทั่วไปกำหนดเพิ่ม2567",108000,IF(M24="ว่างเดิม",VLOOKUP(BC24,ตำแหน่งว่าง!$A$2:$J$28,8,FALSE),IF(M24="กำหนดเพิ่ม2567",VLOOKUP(BC24,ตำแหน่งว่าง!$A$2:$H$28,7,FALSE),IF(M24="กำหนดเพิ่ม2568",0,IF(M24="กำหนดเพิ่ม2569",0,IF(M24="ยุบเลิก2567",0,IF(M24="ว่างยุบเลิก2567",0,IF(M24="ว่างยุบเลิก2568",VLOOKUP(BC24,ตำแหน่งว่าง!$A$2:$J$28,8,FALSE),IF(M24="ว่างยุบเลิก2569",VLOOKUP(BC24,ตำแหน่งว่าง!$A$2:$J$28,8,FALSE),IF(M24="เงินอุดหนุน (ว่าง)",VLOOKUP(BC24,ตำแหน่งว่าง!$A$2:$J$28,8,FALSE),IF(M24&amp;C24="จ่ายจากเงินรายได้พนจ.ทั่วไป",0,IF(M24="จ่ายจากเงินรายได้ (ว่าง)",VLOOKUP(BC24,ตำแหน่งว่าง!$A$2:$J$28,8,FALSE),(BG24-I24)*12)))))))))))))</f>
        <v>0</v>
      </c>
      <c r="BI24" s="177" t="e">
        <f t="shared" si="3"/>
        <v>#VALUE!</v>
      </c>
      <c r="BJ24" s="177">
        <f>IF(BB24="บริหารท้องถิ่นสูง",VLOOKUP(BI24,'เงินเดือนบัญชี 5'!$AL$2:$AM$65,2,FALSE),IF(BB24="บริหารท้องถิ่นกลาง",VLOOKUP(BI24,'เงินเดือนบัญชี 5'!$AI$2:$AJ$65,2,FALSE),IF(BB24="บริหารท้องถิ่นต้น",VLOOKUP(BI24,'เงินเดือนบัญชี 5'!$AF$2:$AG$65,2,FALSE),IF(BB24="อำนวยการท้องถิ่นสูง",VLOOKUP(BI24,'เงินเดือนบัญชี 5'!$AC$2:$AD$65,2,FALSE),IF(BB24="อำนวยการท้องถิ่นกลาง",VLOOKUP(BI24,'เงินเดือนบัญชี 5'!$Z$2:$AA$65,2,FALSE),IF(BB24="อำนวยการท้องถิ่นต้น",VLOOKUP(BI24,'เงินเดือนบัญชี 5'!$W$2:$X$65,2,FALSE),IF(BB24="วิชาการชช.",VLOOKUP(BI24,'เงินเดือนบัญชี 5'!$T$2:$U$65,2,FALSE),IF(BB24="วิชาการชพ.",VLOOKUP(BI24,'เงินเดือนบัญชี 5'!$Q$2:$R$65,2,FALSE),IF(BB24="วิชาการชก.",VLOOKUP(BI24,'เงินเดือนบัญชี 5'!$N$2:$O$65,2,FALSE),IF(BB24="วิชาการปก.",VLOOKUP(BI24,'เงินเดือนบัญชี 5'!$K$2:$L$65,2,FALSE),IF(BB24="ทั่วไปอส.",VLOOKUP(BI24,'เงินเดือนบัญชี 5'!$H$2:$I$65,2,FALSE),IF(BB24="ทั่วไปชง.",VLOOKUP(BI24,'เงินเดือนบัญชี 5'!$E$2:$F$65,2,FALSE),IF(BB24="ทั่วไปปง.",VLOOKUP(BI24,'เงินเดือนบัญชี 5'!$B$2:$C$65,2,FALSE),IF(BB24="พนจ.ทั่วไป",0,IF(BB24="พนจ.ภารกิจ(ปวช.)",CEILING((BG24*4/100)+BG24,10),IF(BB24="พนจ.ภารกิจ(ปวท.)",CEILING((BG24*4/100)+BG24,10),IF(BB24="พนจ.ภารกิจ(ปวส.)",CEILING((BG24*4/100)+BG24,10),IF(BB24="พนจ.ภารกิจ(ป.ตรี)",CEILING((BG24*4/100)+BG24,10),IF(BB24="พนจ.ภารกิจ(ป.โท)",CEILING((BG24*4/100)+BG24,10),IF(BB24="พนจ.ภารกิจ(ทักษะ พนง.ขับเครื่องจักรกลขนาดกลาง/ใหญ่)",CEILING((BG24*4/100)+BG24,10),IF(BB24="พนจ.ภารกิจ(ทักษะ)",CEILING((BG24*4/100)+BG24,10),IF(BB24="พนจ.ภารกิจ(ทักษะ)","",IF(C24="ครู",CEILING((BG24*6/100)+BG24,10),IF(C24="ครูผู้ช่วย",CEILING((BG24*6/100)+BG24,10),IF(C24="บริหารสถานศึกษา",CEILING((BG24*6/100)+BG24,10),IF(C24="บุคลากรทางการศึกษา",CEILING((BG24*6/100)+BG24,10),IF(BB24="ลูกจ้างประจำ(ช่าง)",VLOOKUP(BI24,บัญชีลูกจ้างประจำ!$H$2:$I$110,2,FALSE),IF(BB24="ลูกจ้างประจำ(สนับสนุน)",VLOOKUP(BI24,บัญชีลูกจ้างประจำ!$E$2:$F$102,2,FALSE),IF(BB24="ลูกจ้างประจำ(บริการพื้นฐาน)",VLOOKUP(BI24,บัญชีลูกจ้างประจำ!$B$2:$C$74,2,FALSE))))))))))))))))))))))))))))))</f>
        <v>0</v>
      </c>
      <c r="BK24" s="177">
        <f>IF(BB24&amp;M24="พนจ.ทั่วไป",0,IF(BB24&amp;M24="พนจ.ทั่วไปกำหนดเพิ่ม2568",108000,IF(M24="ว่างเดิม",VLOOKUP(BC24,ตำแหน่งว่าง!$A$2:$J$28,9,FALSE),IF(M24&amp;C24="กำหนดเพิ่ม2567ครู",VLOOKUP(BC24,ตำแหน่งว่าง!$A$2:$J$28,8,FALSE),IF(M24&amp;C24="กำหนดเพิ่ม2567ครูผู้ช่วย",VLOOKUP(BC24,ตำแหน่งว่าง!$A$2:$J$28,8,FALSE),IF(M24&amp;C24="กำหนดเพิ่ม2567บุคลากรทางการศึกษา",VLOOKUP(BC24,ตำแหน่งว่าง!$A$2:$J$28,8,FALSE),IF(M24&amp;C24="กำหนดเพิ่ม2567บริหารสถานศึกษา",VLOOKUP(BC24,ตำแหน่งว่าง!$A$2:$J$28,8,FALSE),IF(M24="กำหนดเพิ่ม2567",VLOOKUP(BC24,ตำแหน่งว่าง!$A$2:$J$28,9,FALSE),IF(M24="กำหนดเพิ่ม2568",VLOOKUP(BC24,ตำแหน่งว่าง!$A$2:$H$28,7,FALSE),IF(M24="กำหนดเพิ่ม2569",0,IF(M24="ยุบเลิก2567",0,IF(M24="ยุบเลิก2568",0,IF(M24="ว่างยุบเลิก2567",0,IF(M24="ว่างยุบเลิก2568",0,IF(M24="ว่างยุบเลิก2569",VLOOKUP(BC24,ตำแหน่งว่าง!$A$2:$J$28,9,FALSE),IF(M24="เงินอุดหนุน (ว่าง)",VLOOKUP(BC24,ตำแหน่งว่าง!$A$2:$J$28,9,FALSE),IF(M24="จ่ายจากเงินรายได้ (ว่าง)",VLOOKUP(BC24,ตำแหน่งว่าง!$A$2:$J$28,9,FALSE),(BJ24-BG24)*12)))))))))))))))))</f>
        <v>0</v>
      </c>
      <c r="BL24" s="177" t="e">
        <f t="shared" si="4"/>
        <v>#VALUE!</v>
      </c>
      <c r="BM24" s="177">
        <f>IF(BB24="บริหารท้องถิ่นสูง",VLOOKUP(BL24,'เงินเดือนบัญชี 5'!$AL$2:$AM$65,2,FALSE),IF(BB24="บริหารท้องถิ่นกลาง",VLOOKUP(BL24,'เงินเดือนบัญชี 5'!$AI$2:$AJ$65,2,FALSE),IF(BB24="บริหารท้องถิ่นต้น",VLOOKUP(BL24,'เงินเดือนบัญชี 5'!$AF$2:$AG$65,2,FALSE),IF(BB24="อำนวยการท้องถิ่นสูง",VLOOKUP(BL24,'เงินเดือนบัญชี 5'!$AC$2:$AD$65,2,FALSE),IF(BB24="อำนวยการท้องถิ่นกลาง",VLOOKUP(BL24,'เงินเดือนบัญชี 5'!$Z$2:$AA$65,2,FALSE),IF(BB24="อำนวยการท้องถิ่นต้น",VLOOKUP(BL24,'เงินเดือนบัญชี 5'!$W$2:$X$65,2,FALSE),IF(BB24="วิชาการชช.",VLOOKUP(BL24,'เงินเดือนบัญชี 5'!$T$2:$U$65,2,FALSE),IF(BB24="วิชาการชพ.",VLOOKUP(BL24,'เงินเดือนบัญชี 5'!$Q$2:$R$65,2,FALSE),IF(BB24="วิชาการชก.",VLOOKUP(BL24,'เงินเดือนบัญชี 5'!$N$2:$O$65,2,FALSE),IF(BB24="วิชาการปก.",VLOOKUP(BL24,'เงินเดือนบัญชี 5'!$K$2:$L$65,2,FALSE),IF(BB24="ทั่วไปอส.",VLOOKUP(BL24,'เงินเดือนบัญชี 5'!$H$2:$I$65,2,FALSE),IF(BB24="ทั่วไปชง.",VLOOKUP(BL24,'เงินเดือนบัญชี 5'!$E$2:$F$65,2,FALSE),IF(BB24="ทั่วไปปง.",VLOOKUP(BL24,'เงินเดือนบัญชี 5'!$B$2:$C$65,2,FALSE),IF(BB24="พนจ.ทั่วไป",0,IF(BB24="พนจ.ภารกิจ(ปวช.)",CEILING((BJ24*4/100)+BJ24,10),IF(BB24="พนจ.ภารกิจ(ปวท.)",CEILING((BJ24*4/100)+BJ24,10),IF(BB24="พนจ.ภารกิจ(ปวส.)",CEILING((BJ24*4/100)+BJ24,10),IF(BB24="พนจ.ภารกิจ(ป.ตรี)",CEILING((BJ24*4/100)+BJ24,10),IF(BB24="พนจ.ภารกิจ(ป.โท)",CEILING((BJ24*4/100)+BJ24,10),IF(BB24="พนจ.ภารกิจ(ทักษะ พนง.ขับเครื่องจักรกลขนาดกลาง/ใหญ่)",CEILING((BJ24*4/100)+BJ24,10),IF(BB24="พนจ.ภารกิจ(ทักษะ)",CEILING((BJ24*4/100)+BJ24,10),IF(BB24="พนจ.ภารกิจ(ทักษะ)","",IF(C24="ครู",CEILING((BJ24*6/100)+BJ24,10),IF(C24="ครูผู้ช่วย",CEILING((BJ24*6/100)+BJ24,10),IF(C24="บริหารสถานศึกษา",CEILING((BJ24*6/100)+BJ24,10),IF(C24="บุคลากรทางการศึกษา",CEILING((BJ24*6/100)+BJ24,10),IF(BB24="ลูกจ้างประจำ(ช่าง)",VLOOKUP(BL24,บัญชีลูกจ้างประจำ!$H$2:$I$110,2,FALSE),IF(BB24="ลูกจ้างประจำ(สนับสนุน)",VLOOKUP(BL24,บัญชีลูกจ้างประจำ!$E$2:$F$103,2,FALSE),IF(BB24="ลูกจ้างประจำ(บริการพื้นฐาน)",VLOOKUP(BL24,บัญชีลูกจ้างประจำ!$B$2:$C$74,2,FALSE))))))))))))))))))))))))))))))</f>
        <v>0</v>
      </c>
      <c r="BN24" s="177">
        <f>IF(BB24&amp;M24="พนจ.ทั่วไป",0,IF(BB24&amp;M24="พนจ.ทั่วไปกำหนดเพิ่ม2569",108000,IF(M24="ว่างเดิม",VLOOKUP(BC24,ตำแหน่งว่าง!$A$2:$J$28,10,FALSE),IF(M24&amp;C24="กำหนดเพิ่ม2567ครู",VLOOKUP(BC24,ตำแหน่งว่าง!$A$2:$J$28,9,FALSE),IF(M24&amp;C24="กำหนดเพิ่ม2567ครูผู้ช่วย",VLOOKUP(BC24,ตำแหน่งว่าง!$A$2:$J$28,9,FALSE),IF(M24&amp;C24="กำหนดเพิ่ม2567บุคลากรทางการศึกษา",VLOOKUP(BC24,ตำแหน่งว่าง!$A$2:$J$28,9,FALSE),IF(M24&amp;C24="กำหนดเพิ่ม2567บริหารสถานศึกษา",VLOOKUP(BC24,ตำแหน่งว่าง!$A$2:$J$28,9,FALSE),IF(M24="กำหนดเพิ่ม2567",VLOOKUP(BC24,ตำแหน่งว่าง!$A$2:$J$28,10,FALSE),IF(M24&amp;C24="กำหนดเพิ่ม2568ครู",VLOOKUP(BC24,ตำแหน่งว่าง!$A$2:$J$28,8,FALSE),IF(M24&amp;C24="กำหนดเพิ่ม2568ครูผู้ช่วย",VLOOKUP(BC24,ตำแหน่งว่าง!$A$2:$J$28,8,FALSE),IF(M24&amp;C24="กำหนดเพิ่ม2568บุคลากรทางการศึกษา",VLOOKUP(BC24,ตำแหน่งว่าง!$A$2:$J$28,8,FALSE),IF(M24&amp;C24="กำหนดเพิ่ม2568บริหารสถานศึกษา",VLOOKUP(BC24,ตำแหน่งว่าง!$A$2:$J$28,8,FALSE),IF(M24="กำหนดเพิ่ม2568",VLOOKUP(BC24,ตำแหน่งว่าง!$A$2:$J$28,9,FALSE),IF(M24="กำหนดเพิ่ม2569",VLOOKUP(BC24,ตำแหน่งว่าง!$A$2:$H$28,7,FALSE),IF(M24="เงินอุดหนุน (ว่าง)",VLOOKUP(BC24,ตำแหน่งว่าง!$A$2:$J$28,10,FALSE),IF(M24="จ่ายจากเงินรายได้ (ว่าง)",VLOOKUP(BC24,ตำแหน่งว่าง!$A$2:$J$28,10,FALSE),IF(M24="ยุบเลิก2567",0,IF(M24="ยุบเลิก2568",0,IF(M24="ยุบเลิก2569",0,IF(M24="ว่างยุบเลิก2567",0,IF(M24="ว่างยุบเลิก2568",0,IF(M24="ว่างยุบเลิก2569",0,(BM24-BJ24)*12))))))))))))))))))))))</f>
        <v>0</v>
      </c>
      <c r="BO24" s="103"/>
      <c r="BP24" s="86"/>
      <c r="BQ24" s="86"/>
    </row>
    <row r="25" spans="1:69" s="12" customFormat="1">
      <c r="A25" s="107">
        <v>16</v>
      </c>
      <c r="B25" s="113"/>
      <c r="C25" s="183" t="s">
        <v>61</v>
      </c>
      <c r="D25" s="113" t="s">
        <v>1343</v>
      </c>
      <c r="E25" s="114" t="s">
        <v>1344</v>
      </c>
      <c r="F25" s="114"/>
      <c r="G25" s="110"/>
      <c r="H25" s="120"/>
      <c r="I25" s="121">
        <v>9000</v>
      </c>
      <c r="J25" s="122"/>
      <c r="K25" s="122"/>
      <c r="L25" s="122" t="s">
        <v>1330</v>
      </c>
      <c r="M25" s="120"/>
      <c r="AZ25" s="86"/>
      <c r="BA25" s="103"/>
      <c r="BB25" s="177" t="str">
        <f t="shared" si="0"/>
        <v>พนจ.ทั่วไป</v>
      </c>
      <c r="BC25" s="177" t="str">
        <f t="shared" si="1"/>
        <v>พนจ.ทั่วไป()</v>
      </c>
      <c r="BD25" s="177" t="str">
        <f>IF(BB25="บริหารท้องถิ่นสูง",VLOOKUP(I25,'เงินเดือนบัญชี 5'!$AM$2:$AN$65,2,FALSE),IF(BB25="บริหารท้องถิ่นกลาง",VLOOKUP(I25,'เงินเดือนบัญชี 5'!$AJ$2:$AK$65,2,FALSE),IF(BB25="บริหารท้องถิ่นต้น",VLOOKUP(I25,'เงินเดือนบัญชี 5'!$AG$2:$AH$65,2,FALSE),IF(BB25="อำนวยการท้องถิ่นสูง",VLOOKUP(I25,'เงินเดือนบัญชี 5'!$AD$2:$AE$65,2,FALSE),IF(BB25="อำนวยการท้องถิ่นกลาง",VLOOKUP(I25,'เงินเดือนบัญชี 5'!$AA$2:$AB$65,2,FALSE),IF(BB25="อำนวยการท้องถิ่นต้น",VLOOKUP(I25,'เงินเดือนบัญชี 5'!$X$2:$Y$65,2,FALSE),IF(BB25="วิชาการชช.",VLOOKUP(I25,'เงินเดือนบัญชี 5'!$U$2:$V$65,2,FALSE),IF(BB25="วิชาการชพ.",VLOOKUP(I25,'เงินเดือนบัญชี 5'!$R$2:$S$65,2,FALSE),IF(BB25="วิชาการชก.",VLOOKUP(I25,'เงินเดือนบัญชี 5'!$O$2:$P$65,2,FALSE),IF(BB25="วิชาการปก.",VLOOKUP(I25,'เงินเดือนบัญชี 5'!$L$2:$M$65,2,FALSE),IF(BB25="ทั่วไปอส.",VLOOKUP(I25,'เงินเดือนบัญชี 5'!$I$2:$J$65,2,FALSE),IF(BB25="ทั่วไปชง.",VLOOKUP(I25,'เงินเดือนบัญชี 5'!$F$2:$G$65,2,FALSE),IF(BB25="ทั่วไปปง.",VLOOKUP(I25,'เงินเดือนบัญชี 5'!$C$2:$D$65,2,FALSE),IF(BB25="พนจ.ทั่วไป","",IF(BB25="พนจ.ภารกิจ(ปวช.)","",IF(BB25="พนจ.ภารกิจ(ปวท.)","",IF(BB25="พนจ.ภารกิจ(ปวส.)","",IF(BB25="พนจ.ภารกิจ(ป.ตรี)","",IF(BB25="พนจ.ภารกิจ(ป.โท)","",IF(BB25="พนจ.ภารกิจ(ทักษะ พนง.ขับเครื่องจักรกลขนาดกลาง/ใหญ่)","",IF(BB25="พนจ.ภารกิจ(ทักษะ)","",IF(BB25="ลูกจ้างประจำ(ช่าง)",VLOOKUP(I25,บัญชีลูกจ้างประจำ!$I$2:$J$110,2,FALSE),IF(BB25="ลูกจ้างประจำ(สนับสนุน)",VLOOKUP(I25,บัญชีลูกจ้างประจำ!$F$2:$G$102,2,FALSE),IF(BB25="ลูกจ้างประจำ(บริการพื้นฐาน)",VLOOKUP(I25,บัญชีลูกจ้างประจำ!$C$2:$D$74,2,FALSE)))))))))))))))))))))))))</f>
        <v/>
      </c>
      <c r="BE25" s="177">
        <f>IF(M25="ว่างเดิม",VLOOKUP(BC25,ตำแหน่งว่าง!$A$2:$J$28,2,FALSE),IF(M25="ว่างยุบเลิก2567",VLOOKUP(BC25,ตำแหน่งว่าง!$A$2:$J$28,2,FALSE),IF(M25="ว่างยุบเลิก2568",VLOOKUP(BC25,ตำแหน่งว่าง!$A$2:$J$28,2,FALSE),IF(M25="ว่างยุบเลิก2569",VLOOKUP(BC25,ตำแหน่งว่าง!$A$2:$J$28,2,FALSE),IF(M25="เงินอุดหนุน (ว่าง)",VLOOKUP(BC25,ตำแหน่งว่าง!$A$2:$J$28,2,FALSE),IF(M25="จ่ายจากเงินรายได้ (ว่าง)",VLOOKUP(BC25,ตำแหน่งว่าง!$A$2:$J$28,2,FALSE),IF(M25="กำหนดเพิ่ม2567",0,IF(M25="กำหนดเพิ่ม2568",0,IF(M25="กำหนดเพิ่ม2569",0,I25*12)))))))))</f>
        <v>108000</v>
      </c>
      <c r="BF25" s="177" t="e">
        <f t="shared" si="2"/>
        <v>#VALUE!</v>
      </c>
      <c r="BG25" s="177">
        <f>IF(BB25="บริหารท้องถิ่นสูง",VLOOKUP(BF25,'เงินเดือนบัญชี 5'!$AL$2:$AM$65,2,FALSE),IF(BB25="บริหารท้องถิ่นกลาง",VLOOKUP(BF25,'เงินเดือนบัญชี 5'!$AI$2:$AJ$65,2,FALSE),IF(BB25="บริหารท้องถิ่นต้น",VLOOKUP(BF25,'เงินเดือนบัญชี 5'!$AF$2:$AG$65,2,FALSE),IF(BB25="อำนวยการท้องถิ่นสูง",VLOOKUP(BF25,'เงินเดือนบัญชี 5'!$AC$2:$AD$65,2,FALSE),IF(BB25="อำนวยการท้องถิ่นกลาง",VLOOKUP(BF25,'เงินเดือนบัญชี 5'!$Z$2:$AA$65,2,FALSE),IF(BB25="อำนวยการท้องถิ่นต้น",VLOOKUP(BF25,'เงินเดือนบัญชี 5'!$W$2:$X$65,2,FALSE),IF(BB25="วิชาการชช.",VLOOKUP(BF25,'เงินเดือนบัญชี 5'!$T$2:$U$65,2,FALSE),IF(BB25="วิชาการชพ.",VLOOKUP(BF25,'เงินเดือนบัญชี 5'!$Q$2:$R$65,2,FALSE),IF(BB25="วิชาการชก.",VLOOKUP(BF25,'เงินเดือนบัญชี 5'!$N$2:$O$65,2,FALSE),IF(BB25="วิชาการปก.",VLOOKUP(BF25,'เงินเดือนบัญชี 5'!$K$2:$L$65,2,FALSE),IF(BB25="ทั่วไปอส.",VLOOKUP(BF25,'เงินเดือนบัญชี 5'!$H$2:$I$65,2,FALSE),IF(BB25="ทั่วไปชง.",VLOOKUP(BF25,'เงินเดือนบัญชี 5'!$E$2:$F$65,2,FALSE),IF(BB25="ทั่วไปปง.",VLOOKUP(BF25,'เงินเดือนบัญชี 5'!$B$2:$C$65,2,FALSE),IF(BB25="พนจ.ทั่วไป",0,IF(BB25="พนจ.ภารกิจ(ปวช.)",CEILING((I25*4/100)+I25,10),IF(BB25="พนจ.ภารกิจ(ปวท.)",CEILING((I25*4/100)+I25,10),IF(BB25="พนจ.ภารกิจ(ปวส.)",CEILING((I25*4/100)+I25,10),IF(BB25="พนจ.ภารกิจ(ป.ตรี)",CEILING((I25*4/100)+I25,10),IF(BB25="พนจ.ภารกิจ(ป.โท)",CEILING((I25*4/100)+I25,10),IF(BB25="พนจ.ภารกิจ(ทักษะ พนง.ขับเครื่องจักรกลขนาดกลาง/ใหญ่)",CEILING((I25*4/100)+I25,10),IF(BB25="พนจ.ภารกิจ(ทักษะ)",CEILING((I25*4/100)+I25,10),IF(BB25="พนจ.ภารกิจ(ทักษะ)","",IF(C25="ครู",CEILING((I25*6/100)+I25,10),IF(C25="ครูผู้ช่วย",CEILING((I25*6/100)+I25,10),IF(C25="บริหารสถานศึกษา",CEILING((I25*6/100)+I25,10),IF(C25="บุคลากรทางการศึกษา",CEILING((I25*6/100)+I25,10),IF(BB25="ลูกจ้างประจำ(ช่าง)",VLOOKUP(BF25,บัญชีลูกจ้างประจำ!$H$2:$I$110,2,FALSE),IF(BB25="ลูกจ้างประจำ(สนับสนุน)",VLOOKUP(BF25,บัญชีลูกจ้างประจำ!$E$2:$F$102,2,FALSE),IF(BB25="ลูกจ้างประจำ(บริการพื้นฐาน)",VLOOKUP(BF25,บัญชีลูกจ้างประจำ!$B$2:$C$74,2,FALSE))))))))))))))))))))))))))))))</f>
        <v>0</v>
      </c>
      <c r="BH25" s="177">
        <f>IF(BB25&amp;M25="พนจ.ทั่วไป",0,IF(BB25&amp;M25="พนจ.ทั่วไปกำหนดเพิ่ม2567",108000,IF(M25="ว่างเดิม",VLOOKUP(BC25,ตำแหน่งว่าง!$A$2:$J$28,8,FALSE),IF(M25="กำหนดเพิ่ม2567",VLOOKUP(BC25,ตำแหน่งว่าง!$A$2:$H$28,7,FALSE),IF(M25="กำหนดเพิ่ม2568",0,IF(M25="กำหนดเพิ่ม2569",0,IF(M25="ยุบเลิก2567",0,IF(M25="ว่างยุบเลิก2567",0,IF(M25="ว่างยุบเลิก2568",VLOOKUP(BC25,ตำแหน่งว่าง!$A$2:$J$28,8,FALSE),IF(M25="ว่างยุบเลิก2569",VLOOKUP(BC25,ตำแหน่งว่าง!$A$2:$J$28,8,FALSE),IF(M25="เงินอุดหนุน (ว่าง)",VLOOKUP(BC25,ตำแหน่งว่าง!$A$2:$J$28,8,FALSE),IF(M25&amp;C25="จ่ายจากเงินรายได้พนจ.ทั่วไป",0,IF(M25="จ่ายจากเงินรายได้ (ว่าง)",VLOOKUP(BC25,ตำแหน่งว่าง!$A$2:$J$28,8,FALSE),(BG25-I25)*12)))))))))))))</f>
        <v>0</v>
      </c>
      <c r="BI25" s="177" t="e">
        <f t="shared" si="3"/>
        <v>#VALUE!</v>
      </c>
      <c r="BJ25" s="177">
        <f>IF(BB25="บริหารท้องถิ่นสูง",VLOOKUP(BI25,'เงินเดือนบัญชี 5'!$AL$2:$AM$65,2,FALSE),IF(BB25="บริหารท้องถิ่นกลาง",VLOOKUP(BI25,'เงินเดือนบัญชี 5'!$AI$2:$AJ$65,2,FALSE),IF(BB25="บริหารท้องถิ่นต้น",VLOOKUP(BI25,'เงินเดือนบัญชี 5'!$AF$2:$AG$65,2,FALSE),IF(BB25="อำนวยการท้องถิ่นสูง",VLOOKUP(BI25,'เงินเดือนบัญชี 5'!$AC$2:$AD$65,2,FALSE),IF(BB25="อำนวยการท้องถิ่นกลาง",VLOOKUP(BI25,'เงินเดือนบัญชี 5'!$Z$2:$AA$65,2,FALSE),IF(BB25="อำนวยการท้องถิ่นต้น",VLOOKUP(BI25,'เงินเดือนบัญชี 5'!$W$2:$X$65,2,FALSE),IF(BB25="วิชาการชช.",VLOOKUP(BI25,'เงินเดือนบัญชี 5'!$T$2:$U$65,2,FALSE),IF(BB25="วิชาการชพ.",VLOOKUP(BI25,'เงินเดือนบัญชี 5'!$Q$2:$R$65,2,FALSE),IF(BB25="วิชาการชก.",VLOOKUP(BI25,'เงินเดือนบัญชี 5'!$N$2:$O$65,2,FALSE),IF(BB25="วิชาการปก.",VLOOKUP(BI25,'เงินเดือนบัญชี 5'!$K$2:$L$65,2,FALSE),IF(BB25="ทั่วไปอส.",VLOOKUP(BI25,'เงินเดือนบัญชี 5'!$H$2:$I$65,2,FALSE),IF(BB25="ทั่วไปชง.",VLOOKUP(BI25,'เงินเดือนบัญชี 5'!$E$2:$F$65,2,FALSE),IF(BB25="ทั่วไปปง.",VLOOKUP(BI25,'เงินเดือนบัญชี 5'!$B$2:$C$65,2,FALSE),IF(BB25="พนจ.ทั่วไป",0,IF(BB25="พนจ.ภารกิจ(ปวช.)",CEILING((BG25*4/100)+BG25,10),IF(BB25="พนจ.ภารกิจ(ปวท.)",CEILING((BG25*4/100)+BG25,10),IF(BB25="พนจ.ภารกิจ(ปวส.)",CEILING((BG25*4/100)+BG25,10),IF(BB25="พนจ.ภารกิจ(ป.ตรี)",CEILING((BG25*4/100)+BG25,10),IF(BB25="พนจ.ภารกิจ(ป.โท)",CEILING((BG25*4/100)+BG25,10),IF(BB25="พนจ.ภารกิจ(ทักษะ พนง.ขับเครื่องจักรกลขนาดกลาง/ใหญ่)",CEILING((BG25*4/100)+BG25,10),IF(BB25="พนจ.ภารกิจ(ทักษะ)",CEILING((BG25*4/100)+BG25,10),IF(BB25="พนจ.ภารกิจ(ทักษะ)","",IF(C25="ครู",CEILING((BG25*6/100)+BG25,10),IF(C25="ครูผู้ช่วย",CEILING((BG25*6/100)+BG25,10),IF(C25="บริหารสถานศึกษา",CEILING((BG25*6/100)+BG25,10),IF(C25="บุคลากรทางการศึกษา",CEILING((BG25*6/100)+BG25,10),IF(BB25="ลูกจ้างประจำ(ช่าง)",VLOOKUP(BI25,บัญชีลูกจ้างประจำ!$H$2:$I$110,2,FALSE),IF(BB25="ลูกจ้างประจำ(สนับสนุน)",VLOOKUP(BI25,บัญชีลูกจ้างประจำ!$E$2:$F$102,2,FALSE),IF(BB25="ลูกจ้างประจำ(บริการพื้นฐาน)",VLOOKUP(BI25,บัญชีลูกจ้างประจำ!$B$2:$C$74,2,FALSE))))))))))))))))))))))))))))))</f>
        <v>0</v>
      </c>
      <c r="BK25" s="177">
        <f>IF(BB25&amp;M25="พนจ.ทั่วไป",0,IF(BB25&amp;M25="พนจ.ทั่วไปกำหนดเพิ่ม2568",108000,IF(M25="ว่างเดิม",VLOOKUP(BC25,ตำแหน่งว่าง!$A$2:$J$28,9,FALSE),IF(M25&amp;C25="กำหนดเพิ่ม2567ครู",VLOOKUP(BC25,ตำแหน่งว่าง!$A$2:$J$28,8,FALSE),IF(M25&amp;C25="กำหนดเพิ่ม2567ครูผู้ช่วย",VLOOKUP(BC25,ตำแหน่งว่าง!$A$2:$J$28,8,FALSE),IF(M25&amp;C25="กำหนดเพิ่ม2567บุคลากรทางการศึกษา",VLOOKUP(BC25,ตำแหน่งว่าง!$A$2:$J$28,8,FALSE),IF(M25&amp;C25="กำหนดเพิ่ม2567บริหารสถานศึกษา",VLOOKUP(BC25,ตำแหน่งว่าง!$A$2:$J$28,8,FALSE),IF(M25="กำหนดเพิ่ม2567",VLOOKUP(BC25,ตำแหน่งว่าง!$A$2:$J$28,9,FALSE),IF(M25="กำหนดเพิ่ม2568",VLOOKUP(BC25,ตำแหน่งว่าง!$A$2:$H$28,7,FALSE),IF(M25="กำหนดเพิ่ม2569",0,IF(M25="ยุบเลิก2567",0,IF(M25="ยุบเลิก2568",0,IF(M25="ว่างยุบเลิก2567",0,IF(M25="ว่างยุบเลิก2568",0,IF(M25="ว่างยุบเลิก2569",VLOOKUP(BC25,ตำแหน่งว่าง!$A$2:$J$28,9,FALSE),IF(M25="เงินอุดหนุน (ว่าง)",VLOOKUP(BC25,ตำแหน่งว่าง!$A$2:$J$28,9,FALSE),IF(M25="จ่ายจากเงินรายได้ (ว่าง)",VLOOKUP(BC25,ตำแหน่งว่าง!$A$2:$J$28,9,FALSE),(BJ25-BG25)*12)))))))))))))))))</f>
        <v>0</v>
      </c>
      <c r="BL25" s="177" t="e">
        <f t="shared" si="4"/>
        <v>#VALUE!</v>
      </c>
      <c r="BM25" s="177">
        <f>IF(BB25="บริหารท้องถิ่นสูง",VLOOKUP(BL25,'เงินเดือนบัญชี 5'!$AL$2:$AM$65,2,FALSE),IF(BB25="บริหารท้องถิ่นกลาง",VLOOKUP(BL25,'เงินเดือนบัญชี 5'!$AI$2:$AJ$65,2,FALSE),IF(BB25="บริหารท้องถิ่นต้น",VLOOKUP(BL25,'เงินเดือนบัญชี 5'!$AF$2:$AG$65,2,FALSE),IF(BB25="อำนวยการท้องถิ่นสูง",VLOOKUP(BL25,'เงินเดือนบัญชี 5'!$AC$2:$AD$65,2,FALSE),IF(BB25="อำนวยการท้องถิ่นกลาง",VLOOKUP(BL25,'เงินเดือนบัญชี 5'!$Z$2:$AA$65,2,FALSE),IF(BB25="อำนวยการท้องถิ่นต้น",VLOOKUP(BL25,'เงินเดือนบัญชี 5'!$W$2:$X$65,2,FALSE),IF(BB25="วิชาการชช.",VLOOKUP(BL25,'เงินเดือนบัญชี 5'!$T$2:$U$65,2,FALSE),IF(BB25="วิชาการชพ.",VLOOKUP(BL25,'เงินเดือนบัญชี 5'!$Q$2:$R$65,2,FALSE),IF(BB25="วิชาการชก.",VLOOKUP(BL25,'เงินเดือนบัญชี 5'!$N$2:$O$65,2,FALSE),IF(BB25="วิชาการปก.",VLOOKUP(BL25,'เงินเดือนบัญชี 5'!$K$2:$L$65,2,FALSE),IF(BB25="ทั่วไปอส.",VLOOKUP(BL25,'เงินเดือนบัญชี 5'!$H$2:$I$65,2,FALSE),IF(BB25="ทั่วไปชง.",VLOOKUP(BL25,'เงินเดือนบัญชี 5'!$E$2:$F$65,2,FALSE),IF(BB25="ทั่วไปปง.",VLOOKUP(BL25,'เงินเดือนบัญชี 5'!$B$2:$C$65,2,FALSE),IF(BB25="พนจ.ทั่วไป",0,IF(BB25="พนจ.ภารกิจ(ปวช.)",CEILING((BJ25*4/100)+BJ25,10),IF(BB25="พนจ.ภารกิจ(ปวท.)",CEILING((BJ25*4/100)+BJ25,10),IF(BB25="พนจ.ภารกิจ(ปวส.)",CEILING((BJ25*4/100)+BJ25,10),IF(BB25="พนจ.ภารกิจ(ป.ตรี)",CEILING((BJ25*4/100)+BJ25,10),IF(BB25="พนจ.ภารกิจ(ป.โท)",CEILING((BJ25*4/100)+BJ25,10),IF(BB25="พนจ.ภารกิจ(ทักษะ พนง.ขับเครื่องจักรกลขนาดกลาง/ใหญ่)",CEILING((BJ25*4/100)+BJ25,10),IF(BB25="พนจ.ภารกิจ(ทักษะ)",CEILING((BJ25*4/100)+BJ25,10),IF(BB25="พนจ.ภารกิจ(ทักษะ)","",IF(C25="ครู",CEILING((BJ25*6/100)+BJ25,10),IF(C25="ครูผู้ช่วย",CEILING((BJ25*6/100)+BJ25,10),IF(C25="บริหารสถานศึกษา",CEILING((BJ25*6/100)+BJ25,10),IF(C25="บุคลากรทางการศึกษา",CEILING((BJ25*6/100)+BJ25,10),IF(BB25="ลูกจ้างประจำ(ช่าง)",VLOOKUP(BL25,บัญชีลูกจ้างประจำ!$H$2:$I$110,2,FALSE),IF(BB25="ลูกจ้างประจำ(สนับสนุน)",VLOOKUP(BL25,บัญชีลูกจ้างประจำ!$E$2:$F$103,2,FALSE),IF(BB25="ลูกจ้างประจำ(บริการพื้นฐาน)",VLOOKUP(BL25,บัญชีลูกจ้างประจำ!$B$2:$C$74,2,FALSE))))))))))))))))))))))))))))))</f>
        <v>0</v>
      </c>
      <c r="BN25" s="177">
        <f>IF(BB25&amp;M25="พนจ.ทั่วไป",0,IF(BB25&amp;M25="พนจ.ทั่วไปกำหนดเพิ่ม2569",108000,IF(M25="ว่างเดิม",VLOOKUP(BC25,ตำแหน่งว่าง!$A$2:$J$28,10,FALSE),IF(M25&amp;C25="กำหนดเพิ่ม2567ครู",VLOOKUP(BC25,ตำแหน่งว่าง!$A$2:$J$28,9,FALSE),IF(M25&amp;C25="กำหนดเพิ่ม2567ครูผู้ช่วย",VLOOKUP(BC25,ตำแหน่งว่าง!$A$2:$J$28,9,FALSE),IF(M25&amp;C25="กำหนดเพิ่ม2567บุคลากรทางการศึกษา",VLOOKUP(BC25,ตำแหน่งว่าง!$A$2:$J$28,9,FALSE),IF(M25&amp;C25="กำหนดเพิ่ม2567บริหารสถานศึกษา",VLOOKUP(BC25,ตำแหน่งว่าง!$A$2:$J$28,9,FALSE),IF(M25="กำหนดเพิ่ม2567",VLOOKUP(BC25,ตำแหน่งว่าง!$A$2:$J$28,10,FALSE),IF(M25&amp;C25="กำหนดเพิ่ม2568ครู",VLOOKUP(BC25,ตำแหน่งว่าง!$A$2:$J$28,8,FALSE),IF(M25&amp;C25="กำหนดเพิ่ม2568ครูผู้ช่วย",VLOOKUP(BC25,ตำแหน่งว่าง!$A$2:$J$28,8,FALSE),IF(M25&amp;C25="กำหนดเพิ่ม2568บุคลากรทางการศึกษา",VLOOKUP(BC25,ตำแหน่งว่าง!$A$2:$J$28,8,FALSE),IF(M25&amp;C25="กำหนดเพิ่ม2568บริหารสถานศึกษา",VLOOKUP(BC25,ตำแหน่งว่าง!$A$2:$J$28,8,FALSE),IF(M25="กำหนดเพิ่ม2568",VLOOKUP(BC25,ตำแหน่งว่าง!$A$2:$J$28,9,FALSE),IF(M25="กำหนดเพิ่ม2569",VLOOKUP(BC25,ตำแหน่งว่าง!$A$2:$H$28,7,FALSE),IF(M25="เงินอุดหนุน (ว่าง)",VLOOKUP(BC25,ตำแหน่งว่าง!$A$2:$J$28,10,FALSE),IF(M25="จ่ายจากเงินรายได้ (ว่าง)",VLOOKUP(BC25,ตำแหน่งว่าง!$A$2:$J$28,10,FALSE),IF(M25="ยุบเลิก2567",0,IF(M25="ยุบเลิก2568",0,IF(M25="ยุบเลิก2569",0,IF(M25="ว่างยุบเลิก2567",0,IF(M25="ว่างยุบเลิก2568",0,IF(M25="ว่างยุบเลิก2569",0,(BM25-BJ25)*12))))))))))))))))))))))</f>
        <v>0</v>
      </c>
      <c r="BO25" s="103"/>
      <c r="BP25" s="86"/>
      <c r="BQ25" s="86"/>
    </row>
    <row r="26" spans="1:69" s="12" customFormat="1">
      <c r="A26" s="107">
        <v>17</v>
      </c>
      <c r="B26" s="113"/>
      <c r="C26" s="183" t="s">
        <v>61</v>
      </c>
      <c r="D26" s="113" t="s">
        <v>1345</v>
      </c>
      <c r="E26" s="114" t="s">
        <v>1344</v>
      </c>
      <c r="F26" s="114"/>
      <c r="G26" s="110"/>
      <c r="H26" s="120"/>
      <c r="I26" s="121">
        <v>9000</v>
      </c>
      <c r="J26" s="122"/>
      <c r="K26" s="122"/>
      <c r="L26" s="124" t="s">
        <v>1323</v>
      </c>
      <c r="M26" s="120"/>
      <c r="AZ26" s="86"/>
      <c r="BA26" s="103"/>
      <c r="BB26" s="177" t="str">
        <f t="shared" si="0"/>
        <v>พนจ.ทั่วไป</v>
      </c>
      <c r="BC26" s="177" t="str">
        <f t="shared" si="1"/>
        <v>พนจ.ทั่วไป()</v>
      </c>
      <c r="BD26" s="177" t="str">
        <f>IF(BB26="บริหารท้องถิ่นสูง",VLOOKUP(I26,'เงินเดือนบัญชี 5'!$AM$2:$AN$65,2,FALSE),IF(BB26="บริหารท้องถิ่นกลาง",VLOOKUP(I26,'เงินเดือนบัญชี 5'!$AJ$2:$AK$65,2,FALSE),IF(BB26="บริหารท้องถิ่นต้น",VLOOKUP(I26,'เงินเดือนบัญชี 5'!$AG$2:$AH$65,2,FALSE),IF(BB26="อำนวยการท้องถิ่นสูง",VLOOKUP(I26,'เงินเดือนบัญชี 5'!$AD$2:$AE$65,2,FALSE),IF(BB26="อำนวยการท้องถิ่นกลาง",VLOOKUP(I26,'เงินเดือนบัญชี 5'!$AA$2:$AB$65,2,FALSE),IF(BB26="อำนวยการท้องถิ่นต้น",VLOOKUP(I26,'เงินเดือนบัญชี 5'!$X$2:$Y$65,2,FALSE),IF(BB26="วิชาการชช.",VLOOKUP(I26,'เงินเดือนบัญชี 5'!$U$2:$V$65,2,FALSE),IF(BB26="วิชาการชพ.",VLOOKUP(I26,'เงินเดือนบัญชี 5'!$R$2:$S$65,2,FALSE),IF(BB26="วิชาการชก.",VLOOKUP(I26,'เงินเดือนบัญชี 5'!$O$2:$P$65,2,FALSE),IF(BB26="วิชาการปก.",VLOOKUP(I26,'เงินเดือนบัญชี 5'!$L$2:$M$65,2,FALSE),IF(BB26="ทั่วไปอส.",VLOOKUP(I26,'เงินเดือนบัญชี 5'!$I$2:$J$65,2,FALSE),IF(BB26="ทั่วไปชง.",VLOOKUP(I26,'เงินเดือนบัญชี 5'!$F$2:$G$65,2,FALSE),IF(BB26="ทั่วไปปง.",VLOOKUP(I26,'เงินเดือนบัญชี 5'!$C$2:$D$65,2,FALSE),IF(BB26="พนจ.ทั่วไป","",IF(BB26="พนจ.ภารกิจ(ปวช.)","",IF(BB26="พนจ.ภารกิจ(ปวท.)","",IF(BB26="พนจ.ภารกิจ(ปวส.)","",IF(BB26="พนจ.ภารกิจ(ป.ตรี)","",IF(BB26="พนจ.ภารกิจ(ป.โท)","",IF(BB26="พนจ.ภารกิจ(ทักษะ พนง.ขับเครื่องจักรกลขนาดกลาง/ใหญ่)","",IF(BB26="พนจ.ภารกิจ(ทักษะ)","",IF(BB26="ลูกจ้างประจำ(ช่าง)",VLOOKUP(I26,บัญชีลูกจ้างประจำ!$I$2:$J$110,2,FALSE),IF(BB26="ลูกจ้างประจำ(สนับสนุน)",VLOOKUP(I26,บัญชีลูกจ้างประจำ!$F$2:$G$102,2,FALSE),IF(BB26="ลูกจ้างประจำ(บริการพื้นฐาน)",VLOOKUP(I26,บัญชีลูกจ้างประจำ!$C$2:$D$74,2,FALSE)))))))))))))))))))))))))</f>
        <v/>
      </c>
      <c r="BE26" s="177">
        <f>IF(M26="ว่างเดิม",VLOOKUP(BC26,ตำแหน่งว่าง!$A$2:$J$28,2,FALSE),IF(M26="ว่างยุบเลิก2567",VLOOKUP(BC26,ตำแหน่งว่าง!$A$2:$J$28,2,FALSE),IF(M26="ว่างยุบเลิก2568",VLOOKUP(BC26,ตำแหน่งว่าง!$A$2:$J$28,2,FALSE),IF(M26="ว่างยุบเลิก2569",VLOOKUP(BC26,ตำแหน่งว่าง!$A$2:$J$28,2,FALSE),IF(M26="เงินอุดหนุน (ว่าง)",VLOOKUP(BC26,ตำแหน่งว่าง!$A$2:$J$28,2,FALSE),IF(M26="จ่ายจากเงินรายได้ (ว่าง)",VLOOKUP(BC26,ตำแหน่งว่าง!$A$2:$J$28,2,FALSE),IF(M26="กำหนดเพิ่ม2567",0,IF(M26="กำหนดเพิ่ม2568",0,IF(M26="กำหนดเพิ่ม2569",0,I26*12)))))))))</f>
        <v>108000</v>
      </c>
      <c r="BF26" s="177" t="e">
        <f t="shared" si="2"/>
        <v>#VALUE!</v>
      </c>
      <c r="BG26" s="177">
        <f>IF(BB26="บริหารท้องถิ่นสูง",VLOOKUP(BF26,'เงินเดือนบัญชี 5'!$AL$2:$AM$65,2,FALSE),IF(BB26="บริหารท้องถิ่นกลาง",VLOOKUP(BF26,'เงินเดือนบัญชี 5'!$AI$2:$AJ$65,2,FALSE),IF(BB26="บริหารท้องถิ่นต้น",VLOOKUP(BF26,'เงินเดือนบัญชี 5'!$AF$2:$AG$65,2,FALSE),IF(BB26="อำนวยการท้องถิ่นสูง",VLOOKUP(BF26,'เงินเดือนบัญชี 5'!$AC$2:$AD$65,2,FALSE),IF(BB26="อำนวยการท้องถิ่นกลาง",VLOOKUP(BF26,'เงินเดือนบัญชี 5'!$Z$2:$AA$65,2,FALSE),IF(BB26="อำนวยการท้องถิ่นต้น",VLOOKUP(BF26,'เงินเดือนบัญชี 5'!$W$2:$X$65,2,FALSE),IF(BB26="วิชาการชช.",VLOOKUP(BF26,'เงินเดือนบัญชี 5'!$T$2:$U$65,2,FALSE),IF(BB26="วิชาการชพ.",VLOOKUP(BF26,'เงินเดือนบัญชี 5'!$Q$2:$R$65,2,FALSE),IF(BB26="วิชาการชก.",VLOOKUP(BF26,'เงินเดือนบัญชี 5'!$N$2:$O$65,2,FALSE),IF(BB26="วิชาการปก.",VLOOKUP(BF26,'เงินเดือนบัญชี 5'!$K$2:$L$65,2,FALSE),IF(BB26="ทั่วไปอส.",VLOOKUP(BF26,'เงินเดือนบัญชี 5'!$H$2:$I$65,2,FALSE),IF(BB26="ทั่วไปชง.",VLOOKUP(BF26,'เงินเดือนบัญชี 5'!$E$2:$F$65,2,FALSE),IF(BB26="ทั่วไปปง.",VLOOKUP(BF26,'เงินเดือนบัญชี 5'!$B$2:$C$65,2,FALSE),IF(BB26="พนจ.ทั่วไป",0,IF(BB26="พนจ.ภารกิจ(ปวช.)",CEILING((I26*4/100)+I26,10),IF(BB26="พนจ.ภารกิจ(ปวท.)",CEILING((I26*4/100)+I26,10),IF(BB26="พนจ.ภารกิจ(ปวส.)",CEILING((I26*4/100)+I26,10),IF(BB26="พนจ.ภารกิจ(ป.ตรี)",CEILING((I26*4/100)+I26,10),IF(BB26="พนจ.ภารกิจ(ป.โท)",CEILING((I26*4/100)+I26,10),IF(BB26="พนจ.ภารกิจ(ทักษะ พนง.ขับเครื่องจักรกลขนาดกลาง/ใหญ่)",CEILING((I26*4/100)+I26,10),IF(BB26="พนจ.ภารกิจ(ทักษะ)",CEILING((I26*4/100)+I26,10),IF(BB26="พนจ.ภารกิจ(ทักษะ)","",IF(C26="ครู",CEILING((I26*6/100)+I26,10),IF(C26="ครูผู้ช่วย",CEILING((I26*6/100)+I26,10),IF(C26="บริหารสถานศึกษา",CEILING((I26*6/100)+I26,10),IF(C26="บุคลากรทางการศึกษา",CEILING((I26*6/100)+I26,10),IF(BB26="ลูกจ้างประจำ(ช่าง)",VLOOKUP(BF26,บัญชีลูกจ้างประจำ!$H$2:$I$110,2,FALSE),IF(BB26="ลูกจ้างประจำ(สนับสนุน)",VLOOKUP(BF26,บัญชีลูกจ้างประจำ!$E$2:$F$102,2,FALSE),IF(BB26="ลูกจ้างประจำ(บริการพื้นฐาน)",VLOOKUP(BF26,บัญชีลูกจ้างประจำ!$B$2:$C$74,2,FALSE))))))))))))))))))))))))))))))</f>
        <v>0</v>
      </c>
      <c r="BH26" s="177">
        <f>IF(BB26&amp;M26="พนจ.ทั่วไป",0,IF(BB26&amp;M26="พนจ.ทั่วไปกำหนดเพิ่ม2567",108000,IF(M26="ว่างเดิม",VLOOKUP(BC26,ตำแหน่งว่าง!$A$2:$J$28,8,FALSE),IF(M26="กำหนดเพิ่ม2567",VLOOKUP(BC26,ตำแหน่งว่าง!$A$2:$H$28,7,FALSE),IF(M26="กำหนดเพิ่ม2568",0,IF(M26="กำหนดเพิ่ม2569",0,IF(M26="ยุบเลิก2567",0,IF(M26="ว่างยุบเลิก2567",0,IF(M26="ว่างยุบเลิก2568",VLOOKUP(BC26,ตำแหน่งว่าง!$A$2:$J$28,8,FALSE),IF(M26="ว่างยุบเลิก2569",VLOOKUP(BC26,ตำแหน่งว่าง!$A$2:$J$28,8,FALSE),IF(M26="เงินอุดหนุน (ว่าง)",VLOOKUP(BC26,ตำแหน่งว่าง!$A$2:$J$28,8,FALSE),IF(M26&amp;C26="จ่ายจากเงินรายได้พนจ.ทั่วไป",0,IF(M26="จ่ายจากเงินรายได้ (ว่าง)",VLOOKUP(BC26,ตำแหน่งว่าง!$A$2:$J$28,8,FALSE),(BG26-I26)*12)))))))))))))</f>
        <v>0</v>
      </c>
      <c r="BI26" s="177" t="e">
        <f t="shared" si="3"/>
        <v>#VALUE!</v>
      </c>
      <c r="BJ26" s="177">
        <f>IF(BB26="บริหารท้องถิ่นสูง",VLOOKUP(BI26,'เงินเดือนบัญชี 5'!$AL$2:$AM$65,2,FALSE),IF(BB26="บริหารท้องถิ่นกลาง",VLOOKUP(BI26,'เงินเดือนบัญชี 5'!$AI$2:$AJ$65,2,FALSE),IF(BB26="บริหารท้องถิ่นต้น",VLOOKUP(BI26,'เงินเดือนบัญชี 5'!$AF$2:$AG$65,2,FALSE),IF(BB26="อำนวยการท้องถิ่นสูง",VLOOKUP(BI26,'เงินเดือนบัญชี 5'!$AC$2:$AD$65,2,FALSE),IF(BB26="อำนวยการท้องถิ่นกลาง",VLOOKUP(BI26,'เงินเดือนบัญชี 5'!$Z$2:$AA$65,2,FALSE),IF(BB26="อำนวยการท้องถิ่นต้น",VLOOKUP(BI26,'เงินเดือนบัญชี 5'!$W$2:$X$65,2,FALSE),IF(BB26="วิชาการชช.",VLOOKUP(BI26,'เงินเดือนบัญชี 5'!$T$2:$U$65,2,FALSE),IF(BB26="วิชาการชพ.",VLOOKUP(BI26,'เงินเดือนบัญชี 5'!$Q$2:$R$65,2,FALSE),IF(BB26="วิชาการชก.",VLOOKUP(BI26,'เงินเดือนบัญชี 5'!$N$2:$O$65,2,FALSE),IF(BB26="วิชาการปก.",VLOOKUP(BI26,'เงินเดือนบัญชี 5'!$K$2:$L$65,2,FALSE),IF(BB26="ทั่วไปอส.",VLOOKUP(BI26,'เงินเดือนบัญชี 5'!$H$2:$I$65,2,FALSE),IF(BB26="ทั่วไปชง.",VLOOKUP(BI26,'เงินเดือนบัญชี 5'!$E$2:$F$65,2,FALSE),IF(BB26="ทั่วไปปง.",VLOOKUP(BI26,'เงินเดือนบัญชี 5'!$B$2:$C$65,2,FALSE),IF(BB26="พนจ.ทั่วไป",0,IF(BB26="พนจ.ภารกิจ(ปวช.)",CEILING((BG26*4/100)+BG26,10),IF(BB26="พนจ.ภารกิจ(ปวท.)",CEILING((BG26*4/100)+BG26,10),IF(BB26="พนจ.ภารกิจ(ปวส.)",CEILING((BG26*4/100)+BG26,10),IF(BB26="พนจ.ภารกิจ(ป.ตรี)",CEILING((BG26*4/100)+BG26,10),IF(BB26="พนจ.ภารกิจ(ป.โท)",CEILING((BG26*4/100)+BG26,10),IF(BB26="พนจ.ภารกิจ(ทักษะ พนง.ขับเครื่องจักรกลขนาดกลาง/ใหญ่)",CEILING((BG26*4/100)+BG26,10),IF(BB26="พนจ.ภารกิจ(ทักษะ)",CEILING((BG26*4/100)+BG26,10),IF(BB26="พนจ.ภารกิจ(ทักษะ)","",IF(C26="ครู",CEILING((BG26*6/100)+BG26,10),IF(C26="ครูผู้ช่วย",CEILING((BG26*6/100)+BG26,10),IF(C26="บริหารสถานศึกษา",CEILING((BG26*6/100)+BG26,10),IF(C26="บุคลากรทางการศึกษา",CEILING((BG26*6/100)+BG26,10),IF(BB26="ลูกจ้างประจำ(ช่าง)",VLOOKUP(BI26,บัญชีลูกจ้างประจำ!$H$2:$I$110,2,FALSE),IF(BB26="ลูกจ้างประจำ(สนับสนุน)",VLOOKUP(BI26,บัญชีลูกจ้างประจำ!$E$2:$F$102,2,FALSE),IF(BB26="ลูกจ้างประจำ(บริการพื้นฐาน)",VLOOKUP(BI26,บัญชีลูกจ้างประจำ!$B$2:$C$74,2,FALSE))))))))))))))))))))))))))))))</f>
        <v>0</v>
      </c>
      <c r="BK26" s="177">
        <f>IF(BB26&amp;M26="พนจ.ทั่วไป",0,IF(BB26&amp;M26="พนจ.ทั่วไปกำหนดเพิ่ม2568",108000,IF(M26="ว่างเดิม",VLOOKUP(BC26,ตำแหน่งว่าง!$A$2:$J$28,9,FALSE),IF(M26&amp;C26="กำหนดเพิ่ม2567ครู",VLOOKUP(BC26,ตำแหน่งว่าง!$A$2:$J$28,8,FALSE),IF(M26&amp;C26="กำหนดเพิ่ม2567ครูผู้ช่วย",VLOOKUP(BC26,ตำแหน่งว่าง!$A$2:$J$28,8,FALSE),IF(M26&amp;C26="กำหนดเพิ่ม2567บุคลากรทางการศึกษา",VLOOKUP(BC26,ตำแหน่งว่าง!$A$2:$J$28,8,FALSE),IF(M26&amp;C26="กำหนดเพิ่ม2567บริหารสถานศึกษา",VLOOKUP(BC26,ตำแหน่งว่าง!$A$2:$J$28,8,FALSE),IF(M26="กำหนดเพิ่ม2567",VLOOKUP(BC26,ตำแหน่งว่าง!$A$2:$J$28,9,FALSE),IF(M26="กำหนดเพิ่ม2568",VLOOKUP(BC26,ตำแหน่งว่าง!$A$2:$H$28,7,FALSE),IF(M26="กำหนดเพิ่ม2569",0,IF(M26="ยุบเลิก2567",0,IF(M26="ยุบเลิก2568",0,IF(M26="ว่างยุบเลิก2567",0,IF(M26="ว่างยุบเลิก2568",0,IF(M26="ว่างยุบเลิก2569",VLOOKUP(BC26,ตำแหน่งว่าง!$A$2:$J$28,9,FALSE),IF(M26="เงินอุดหนุน (ว่าง)",VLOOKUP(BC26,ตำแหน่งว่าง!$A$2:$J$28,9,FALSE),IF(M26="จ่ายจากเงินรายได้ (ว่าง)",VLOOKUP(BC26,ตำแหน่งว่าง!$A$2:$J$28,9,FALSE),(BJ26-BG26)*12)))))))))))))))))</f>
        <v>0</v>
      </c>
      <c r="BL26" s="177" t="e">
        <f t="shared" si="4"/>
        <v>#VALUE!</v>
      </c>
      <c r="BM26" s="177">
        <f>IF(BB26="บริหารท้องถิ่นสูง",VLOOKUP(BL26,'เงินเดือนบัญชี 5'!$AL$2:$AM$65,2,FALSE),IF(BB26="บริหารท้องถิ่นกลาง",VLOOKUP(BL26,'เงินเดือนบัญชี 5'!$AI$2:$AJ$65,2,FALSE),IF(BB26="บริหารท้องถิ่นต้น",VLOOKUP(BL26,'เงินเดือนบัญชี 5'!$AF$2:$AG$65,2,FALSE),IF(BB26="อำนวยการท้องถิ่นสูง",VLOOKUP(BL26,'เงินเดือนบัญชี 5'!$AC$2:$AD$65,2,FALSE),IF(BB26="อำนวยการท้องถิ่นกลาง",VLOOKUP(BL26,'เงินเดือนบัญชี 5'!$Z$2:$AA$65,2,FALSE),IF(BB26="อำนวยการท้องถิ่นต้น",VLOOKUP(BL26,'เงินเดือนบัญชี 5'!$W$2:$X$65,2,FALSE),IF(BB26="วิชาการชช.",VLOOKUP(BL26,'เงินเดือนบัญชี 5'!$T$2:$U$65,2,FALSE),IF(BB26="วิชาการชพ.",VLOOKUP(BL26,'เงินเดือนบัญชี 5'!$Q$2:$R$65,2,FALSE),IF(BB26="วิชาการชก.",VLOOKUP(BL26,'เงินเดือนบัญชี 5'!$N$2:$O$65,2,FALSE),IF(BB26="วิชาการปก.",VLOOKUP(BL26,'เงินเดือนบัญชี 5'!$K$2:$L$65,2,FALSE),IF(BB26="ทั่วไปอส.",VLOOKUP(BL26,'เงินเดือนบัญชี 5'!$H$2:$I$65,2,FALSE),IF(BB26="ทั่วไปชง.",VLOOKUP(BL26,'เงินเดือนบัญชี 5'!$E$2:$F$65,2,FALSE),IF(BB26="ทั่วไปปง.",VLOOKUP(BL26,'เงินเดือนบัญชี 5'!$B$2:$C$65,2,FALSE),IF(BB26="พนจ.ทั่วไป",0,IF(BB26="พนจ.ภารกิจ(ปวช.)",CEILING((BJ26*4/100)+BJ26,10),IF(BB26="พนจ.ภารกิจ(ปวท.)",CEILING((BJ26*4/100)+BJ26,10),IF(BB26="พนจ.ภารกิจ(ปวส.)",CEILING((BJ26*4/100)+BJ26,10),IF(BB26="พนจ.ภารกิจ(ป.ตรี)",CEILING((BJ26*4/100)+BJ26,10),IF(BB26="พนจ.ภารกิจ(ป.โท)",CEILING((BJ26*4/100)+BJ26,10),IF(BB26="พนจ.ภารกิจ(ทักษะ พนง.ขับเครื่องจักรกลขนาดกลาง/ใหญ่)",CEILING((BJ26*4/100)+BJ26,10),IF(BB26="พนจ.ภารกิจ(ทักษะ)",CEILING((BJ26*4/100)+BJ26,10),IF(BB26="พนจ.ภารกิจ(ทักษะ)","",IF(C26="ครู",CEILING((BJ26*6/100)+BJ26,10),IF(C26="ครูผู้ช่วย",CEILING((BJ26*6/100)+BJ26,10),IF(C26="บริหารสถานศึกษา",CEILING((BJ26*6/100)+BJ26,10),IF(C26="บุคลากรทางการศึกษา",CEILING((BJ26*6/100)+BJ26,10),IF(BB26="ลูกจ้างประจำ(ช่าง)",VLOOKUP(BL26,บัญชีลูกจ้างประจำ!$H$2:$I$110,2,FALSE),IF(BB26="ลูกจ้างประจำ(สนับสนุน)",VLOOKUP(BL26,บัญชีลูกจ้างประจำ!$E$2:$F$103,2,FALSE),IF(BB26="ลูกจ้างประจำ(บริการพื้นฐาน)",VLOOKUP(BL26,บัญชีลูกจ้างประจำ!$B$2:$C$74,2,FALSE))))))))))))))))))))))))))))))</f>
        <v>0</v>
      </c>
      <c r="BN26" s="177">
        <f>IF(BB26&amp;M26="พนจ.ทั่วไป",0,IF(BB26&amp;M26="พนจ.ทั่วไปกำหนดเพิ่ม2569",108000,IF(M26="ว่างเดิม",VLOOKUP(BC26,ตำแหน่งว่าง!$A$2:$J$28,10,FALSE),IF(M26&amp;C26="กำหนดเพิ่ม2567ครู",VLOOKUP(BC26,ตำแหน่งว่าง!$A$2:$J$28,9,FALSE),IF(M26&amp;C26="กำหนดเพิ่ม2567ครูผู้ช่วย",VLOOKUP(BC26,ตำแหน่งว่าง!$A$2:$J$28,9,FALSE),IF(M26&amp;C26="กำหนดเพิ่ม2567บุคลากรทางการศึกษา",VLOOKUP(BC26,ตำแหน่งว่าง!$A$2:$J$28,9,FALSE),IF(M26&amp;C26="กำหนดเพิ่ม2567บริหารสถานศึกษา",VLOOKUP(BC26,ตำแหน่งว่าง!$A$2:$J$28,9,FALSE),IF(M26="กำหนดเพิ่ม2567",VLOOKUP(BC26,ตำแหน่งว่าง!$A$2:$J$28,10,FALSE),IF(M26&amp;C26="กำหนดเพิ่ม2568ครู",VLOOKUP(BC26,ตำแหน่งว่าง!$A$2:$J$28,8,FALSE),IF(M26&amp;C26="กำหนดเพิ่ม2568ครูผู้ช่วย",VLOOKUP(BC26,ตำแหน่งว่าง!$A$2:$J$28,8,FALSE),IF(M26&amp;C26="กำหนดเพิ่ม2568บุคลากรทางการศึกษา",VLOOKUP(BC26,ตำแหน่งว่าง!$A$2:$J$28,8,FALSE),IF(M26&amp;C26="กำหนดเพิ่ม2568บริหารสถานศึกษา",VLOOKUP(BC26,ตำแหน่งว่าง!$A$2:$J$28,8,FALSE),IF(M26="กำหนดเพิ่ม2568",VLOOKUP(BC26,ตำแหน่งว่าง!$A$2:$J$28,9,FALSE),IF(M26="กำหนดเพิ่ม2569",VLOOKUP(BC26,ตำแหน่งว่าง!$A$2:$H$28,7,FALSE),IF(M26="เงินอุดหนุน (ว่าง)",VLOOKUP(BC26,ตำแหน่งว่าง!$A$2:$J$28,10,FALSE),IF(M26="จ่ายจากเงินรายได้ (ว่าง)",VLOOKUP(BC26,ตำแหน่งว่าง!$A$2:$J$28,10,FALSE),IF(M26="ยุบเลิก2567",0,IF(M26="ยุบเลิก2568",0,IF(M26="ยุบเลิก2569",0,IF(M26="ว่างยุบเลิก2567",0,IF(M26="ว่างยุบเลิก2568",0,IF(M26="ว่างยุบเลิก2569",0,(BM26-BJ26)*12))))))))))))))))))))))</f>
        <v>0</v>
      </c>
      <c r="BO26" s="103"/>
      <c r="BP26" s="86"/>
      <c r="BQ26" s="86"/>
    </row>
    <row r="27" spans="1:69" s="12" customFormat="1">
      <c r="A27" s="107">
        <v>18</v>
      </c>
      <c r="B27" s="113"/>
      <c r="C27" s="183" t="s">
        <v>61</v>
      </c>
      <c r="D27" s="113" t="s">
        <v>1328</v>
      </c>
      <c r="E27" s="114" t="s">
        <v>1329</v>
      </c>
      <c r="F27" s="114"/>
      <c r="G27" s="110"/>
      <c r="H27" s="120"/>
      <c r="I27" s="121">
        <v>9000</v>
      </c>
      <c r="J27" s="122"/>
      <c r="K27" s="122"/>
      <c r="L27" s="122" t="s">
        <v>1330</v>
      </c>
      <c r="M27" s="120"/>
      <c r="AZ27" s="86"/>
      <c r="BA27" s="103"/>
      <c r="BB27" s="177" t="str">
        <f t="shared" si="0"/>
        <v>พนจ.ทั่วไป</v>
      </c>
      <c r="BC27" s="177" t="str">
        <f t="shared" si="1"/>
        <v>พนจ.ทั่วไป()</v>
      </c>
      <c r="BD27" s="177" t="str">
        <f>IF(BB27="บริหารท้องถิ่นสูง",VLOOKUP(I27,'เงินเดือนบัญชี 5'!$AM$2:$AN$65,2,FALSE),IF(BB27="บริหารท้องถิ่นกลาง",VLOOKUP(I27,'เงินเดือนบัญชี 5'!$AJ$2:$AK$65,2,FALSE),IF(BB27="บริหารท้องถิ่นต้น",VLOOKUP(I27,'เงินเดือนบัญชี 5'!$AG$2:$AH$65,2,FALSE),IF(BB27="อำนวยการท้องถิ่นสูง",VLOOKUP(I27,'เงินเดือนบัญชี 5'!$AD$2:$AE$65,2,FALSE),IF(BB27="อำนวยการท้องถิ่นกลาง",VLOOKUP(I27,'เงินเดือนบัญชี 5'!$AA$2:$AB$65,2,FALSE),IF(BB27="อำนวยการท้องถิ่นต้น",VLOOKUP(I27,'เงินเดือนบัญชี 5'!$X$2:$Y$65,2,FALSE),IF(BB27="วิชาการชช.",VLOOKUP(I27,'เงินเดือนบัญชี 5'!$U$2:$V$65,2,FALSE),IF(BB27="วิชาการชพ.",VLOOKUP(I27,'เงินเดือนบัญชี 5'!$R$2:$S$65,2,FALSE),IF(BB27="วิชาการชก.",VLOOKUP(I27,'เงินเดือนบัญชี 5'!$O$2:$P$65,2,FALSE),IF(BB27="วิชาการปก.",VLOOKUP(I27,'เงินเดือนบัญชี 5'!$L$2:$M$65,2,FALSE),IF(BB27="ทั่วไปอส.",VLOOKUP(I27,'เงินเดือนบัญชี 5'!$I$2:$J$65,2,FALSE),IF(BB27="ทั่วไปชง.",VLOOKUP(I27,'เงินเดือนบัญชี 5'!$F$2:$G$65,2,FALSE),IF(BB27="ทั่วไปปง.",VLOOKUP(I27,'เงินเดือนบัญชี 5'!$C$2:$D$65,2,FALSE),IF(BB27="พนจ.ทั่วไป","",IF(BB27="พนจ.ภารกิจ(ปวช.)","",IF(BB27="พนจ.ภารกิจ(ปวท.)","",IF(BB27="พนจ.ภารกิจ(ปวส.)","",IF(BB27="พนจ.ภารกิจ(ป.ตรี)","",IF(BB27="พนจ.ภารกิจ(ป.โท)","",IF(BB27="พนจ.ภารกิจ(ทักษะ พนง.ขับเครื่องจักรกลขนาดกลาง/ใหญ่)","",IF(BB27="พนจ.ภารกิจ(ทักษะ)","",IF(BB27="ลูกจ้างประจำ(ช่าง)",VLOOKUP(I27,บัญชีลูกจ้างประจำ!$I$2:$J$110,2,FALSE),IF(BB27="ลูกจ้างประจำ(สนับสนุน)",VLOOKUP(I27,บัญชีลูกจ้างประจำ!$F$2:$G$102,2,FALSE),IF(BB27="ลูกจ้างประจำ(บริการพื้นฐาน)",VLOOKUP(I27,บัญชีลูกจ้างประจำ!$C$2:$D$74,2,FALSE)))))))))))))))))))))))))</f>
        <v/>
      </c>
      <c r="BE27" s="177">
        <f>IF(M27="ว่างเดิม",VLOOKUP(BC27,ตำแหน่งว่าง!$A$2:$J$28,2,FALSE),IF(M27="ว่างยุบเลิก2567",VLOOKUP(BC27,ตำแหน่งว่าง!$A$2:$J$28,2,FALSE),IF(M27="ว่างยุบเลิก2568",VLOOKUP(BC27,ตำแหน่งว่าง!$A$2:$J$28,2,FALSE),IF(M27="ว่างยุบเลิก2569",VLOOKUP(BC27,ตำแหน่งว่าง!$A$2:$J$28,2,FALSE),IF(M27="เงินอุดหนุน (ว่าง)",VLOOKUP(BC27,ตำแหน่งว่าง!$A$2:$J$28,2,FALSE),IF(M27="จ่ายจากเงินรายได้ (ว่าง)",VLOOKUP(BC27,ตำแหน่งว่าง!$A$2:$J$28,2,FALSE),IF(M27="กำหนดเพิ่ม2567",0,IF(M27="กำหนดเพิ่ม2568",0,IF(M27="กำหนดเพิ่ม2569",0,I27*12)))))))))</f>
        <v>108000</v>
      </c>
      <c r="BF27" s="177" t="e">
        <f t="shared" si="2"/>
        <v>#VALUE!</v>
      </c>
      <c r="BG27" s="177">
        <f>IF(BB27="บริหารท้องถิ่นสูง",VLOOKUP(BF27,'เงินเดือนบัญชี 5'!$AL$2:$AM$65,2,FALSE),IF(BB27="บริหารท้องถิ่นกลาง",VLOOKUP(BF27,'เงินเดือนบัญชี 5'!$AI$2:$AJ$65,2,FALSE),IF(BB27="บริหารท้องถิ่นต้น",VLOOKUP(BF27,'เงินเดือนบัญชี 5'!$AF$2:$AG$65,2,FALSE),IF(BB27="อำนวยการท้องถิ่นสูง",VLOOKUP(BF27,'เงินเดือนบัญชี 5'!$AC$2:$AD$65,2,FALSE),IF(BB27="อำนวยการท้องถิ่นกลาง",VLOOKUP(BF27,'เงินเดือนบัญชี 5'!$Z$2:$AA$65,2,FALSE),IF(BB27="อำนวยการท้องถิ่นต้น",VLOOKUP(BF27,'เงินเดือนบัญชี 5'!$W$2:$X$65,2,FALSE),IF(BB27="วิชาการชช.",VLOOKUP(BF27,'เงินเดือนบัญชี 5'!$T$2:$U$65,2,FALSE),IF(BB27="วิชาการชพ.",VLOOKUP(BF27,'เงินเดือนบัญชี 5'!$Q$2:$R$65,2,FALSE),IF(BB27="วิชาการชก.",VLOOKUP(BF27,'เงินเดือนบัญชี 5'!$N$2:$O$65,2,FALSE),IF(BB27="วิชาการปก.",VLOOKUP(BF27,'เงินเดือนบัญชี 5'!$K$2:$L$65,2,FALSE),IF(BB27="ทั่วไปอส.",VLOOKUP(BF27,'เงินเดือนบัญชี 5'!$H$2:$I$65,2,FALSE),IF(BB27="ทั่วไปชง.",VLOOKUP(BF27,'เงินเดือนบัญชี 5'!$E$2:$F$65,2,FALSE),IF(BB27="ทั่วไปปง.",VLOOKUP(BF27,'เงินเดือนบัญชี 5'!$B$2:$C$65,2,FALSE),IF(BB27="พนจ.ทั่วไป",0,IF(BB27="พนจ.ภารกิจ(ปวช.)",CEILING((I27*4/100)+I27,10),IF(BB27="พนจ.ภารกิจ(ปวท.)",CEILING((I27*4/100)+I27,10),IF(BB27="พนจ.ภารกิจ(ปวส.)",CEILING((I27*4/100)+I27,10),IF(BB27="พนจ.ภารกิจ(ป.ตรี)",CEILING((I27*4/100)+I27,10),IF(BB27="พนจ.ภารกิจ(ป.โท)",CEILING((I27*4/100)+I27,10),IF(BB27="พนจ.ภารกิจ(ทักษะ พนง.ขับเครื่องจักรกลขนาดกลาง/ใหญ่)",CEILING((I27*4/100)+I27,10),IF(BB27="พนจ.ภารกิจ(ทักษะ)",CEILING((I27*4/100)+I27,10),IF(BB27="พนจ.ภารกิจ(ทักษะ)","",IF(C27="ครู",CEILING((I27*6/100)+I27,10),IF(C27="ครูผู้ช่วย",CEILING((I27*6/100)+I27,10),IF(C27="บริหารสถานศึกษา",CEILING((I27*6/100)+I27,10),IF(C27="บุคลากรทางการศึกษา",CEILING((I27*6/100)+I27,10),IF(BB27="ลูกจ้างประจำ(ช่าง)",VLOOKUP(BF27,บัญชีลูกจ้างประจำ!$H$2:$I$110,2,FALSE),IF(BB27="ลูกจ้างประจำ(สนับสนุน)",VLOOKUP(BF27,บัญชีลูกจ้างประจำ!$E$2:$F$102,2,FALSE),IF(BB27="ลูกจ้างประจำ(บริการพื้นฐาน)",VLOOKUP(BF27,บัญชีลูกจ้างประจำ!$B$2:$C$74,2,FALSE))))))))))))))))))))))))))))))</f>
        <v>0</v>
      </c>
      <c r="BH27" s="177">
        <f>IF(BB27&amp;M27="พนจ.ทั่วไป",0,IF(BB27&amp;M27="พนจ.ทั่วไปกำหนดเพิ่ม2567",108000,IF(M27="ว่างเดิม",VLOOKUP(BC27,ตำแหน่งว่าง!$A$2:$J$28,8,FALSE),IF(M27="กำหนดเพิ่ม2567",VLOOKUP(BC27,ตำแหน่งว่าง!$A$2:$H$28,7,FALSE),IF(M27="กำหนดเพิ่ม2568",0,IF(M27="กำหนดเพิ่ม2569",0,IF(M27="ยุบเลิก2567",0,IF(M27="ว่างยุบเลิก2567",0,IF(M27="ว่างยุบเลิก2568",VLOOKUP(BC27,ตำแหน่งว่าง!$A$2:$J$28,8,FALSE),IF(M27="ว่างยุบเลิก2569",VLOOKUP(BC27,ตำแหน่งว่าง!$A$2:$J$28,8,FALSE),IF(M27="เงินอุดหนุน (ว่าง)",VLOOKUP(BC27,ตำแหน่งว่าง!$A$2:$J$28,8,FALSE),IF(M27&amp;C27="จ่ายจากเงินรายได้พนจ.ทั่วไป",0,IF(M27="จ่ายจากเงินรายได้ (ว่าง)",VLOOKUP(BC27,ตำแหน่งว่าง!$A$2:$J$28,8,FALSE),(BG27-I27)*12)))))))))))))</f>
        <v>0</v>
      </c>
      <c r="BI27" s="177" t="e">
        <f t="shared" si="3"/>
        <v>#VALUE!</v>
      </c>
      <c r="BJ27" s="177">
        <f>IF(BB27="บริหารท้องถิ่นสูง",VLOOKUP(BI27,'เงินเดือนบัญชี 5'!$AL$2:$AM$65,2,FALSE),IF(BB27="บริหารท้องถิ่นกลาง",VLOOKUP(BI27,'เงินเดือนบัญชี 5'!$AI$2:$AJ$65,2,FALSE),IF(BB27="บริหารท้องถิ่นต้น",VLOOKUP(BI27,'เงินเดือนบัญชี 5'!$AF$2:$AG$65,2,FALSE),IF(BB27="อำนวยการท้องถิ่นสูง",VLOOKUP(BI27,'เงินเดือนบัญชี 5'!$AC$2:$AD$65,2,FALSE),IF(BB27="อำนวยการท้องถิ่นกลาง",VLOOKUP(BI27,'เงินเดือนบัญชี 5'!$Z$2:$AA$65,2,FALSE),IF(BB27="อำนวยการท้องถิ่นต้น",VLOOKUP(BI27,'เงินเดือนบัญชี 5'!$W$2:$X$65,2,FALSE),IF(BB27="วิชาการชช.",VLOOKUP(BI27,'เงินเดือนบัญชี 5'!$T$2:$U$65,2,FALSE),IF(BB27="วิชาการชพ.",VLOOKUP(BI27,'เงินเดือนบัญชี 5'!$Q$2:$R$65,2,FALSE),IF(BB27="วิชาการชก.",VLOOKUP(BI27,'เงินเดือนบัญชี 5'!$N$2:$O$65,2,FALSE),IF(BB27="วิชาการปก.",VLOOKUP(BI27,'เงินเดือนบัญชี 5'!$K$2:$L$65,2,FALSE),IF(BB27="ทั่วไปอส.",VLOOKUP(BI27,'เงินเดือนบัญชี 5'!$H$2:$I$65,2,FALSE),IF(BB27="ทั่วไปชง.",VLOOKUP(BI27,'เงินเดือนบัญชี 5'!$E$2:$F$65,2,FALSE),IF(BB27="ทั่วไปปง.",VLOOKUP(BI27,'เงินเดือนบัญชี 5'!$B$2:$C$65,2,FALSE),IF(BB27="พนจ.ทั่วไป",0,IF(BB27="พนจ.ภารกิจ(ปวช.)",CEILING((BG27*4/100)+BG27,10),IF(BB27="พนจ.ภารกิจ(ปวท.)",CEILING((BG27*4/100)+BG27,10),IF(BB27="พนจ.ภารกิจ(ปวส.)",CEILING((BG27*4/100)+BG27,10),IF(BB27="พนจ.ภารกิจ(ป.ตรี)",CEILING((BG27*4/100)+BG27,10),IF(BB27="พนจ.ภารกิจ(ป.โท)",CEILING((BG27*4/100)+BG27,10),IF(BB27="พนจ.ภารกิจ(ทักษะ พนง.ขับเครื่องจักรกลขนาดกลาง/ใหญ่)",CEILING((BG27*4/100)+BG27,10),IF(BB27="พนจ.ภารกิจ(ทักษะ)",CEILING((BG27*4/100)+BG27,10),IF(BB27="พนจ.ภารกิจ(ทักษะ)","",IF(C27="ครู",CEILING((BG27*6/100)+BG27,10),IF(C27="ครูผู้ช่วย",CEILING((BG27*6/100)+BG27,10),IF(C27="บริหารสถานศึกษา",CEILING((BG27*6/100)+BG27,10),IF(C27="บุคลากรทางการศึกษา",CEILING((BG27*6/100)+BG27,10),IF(BB27="ลูกจ้างประจำ(ช่าง)",VLOOKUP(BI27,บัญชีลูกจ้างประจำ!$H$2:$I$110,2,FALSE),IF(BB27="ลูกจ้างประจำ(สนับสนุน)",VLOOKUP(BI27,บัญชีลูกจ้างประจำ!$E$2:$F$102,2,FALSE),IF(BB27="ลูกจ้างประจำ(บริการพื้นฐาน)",VLOOKUP(BI27,บัญชีลูกจ้างประจำ!$B$2:$C$74,2,FALSE))))))))))))))))))))))))))))))</f>
        <v>0</v>
      </c>
      <c r="BK27" s="177">
        <f>IF(BB27&amp;M27="พนจ.ทั่วไป",0,IF(BB27&amp;M27="พนจ.ทั่วไปกำหนดเพิ่ม2568",108000,IF(M27="ว่างเดิม",VLOOKUP(BC27,ตำแหน่งว่าง!$A$2:$J$28,9,FALSE),IF(M27&amp;C27="กำหนดเพิ่ม2567ครู",VLOOKUP(BC27,ตำแหน่งว่าง!$A$2:$J$28,8,FALSE),IF(M27&amp;C27="กำหนดเพิ่ม2567ครูผู้ช่วย",VLOOKUP(BC27,ตำแหน่งว่าง!$A$2:$J$28,8,FALSE),IF(M27&amp;C27="กำหนดเพิ่ม2567บุคลากรทางการศึกษา",VLOOKUP(BC27,ตำแหน่งว่าง!$A$2:$J$28,8,FALSE),IF(M27&amp;C27="กำหนดเพิ่ม2567บริหารสถานศึกษา",VLOOKUP(BC27,ตำแหน่งว่าง!$A$2:$J$28,8,FALSE),IF(M27="กำหนดเพิ่ม2567",VLOOKUP(BC27,ตำแหน่งว่าง!$A$2:$J$28,9,FALSE),IF(M27="กำหนดเพิ่ม2568",VLOOKUP(BC27,ตำแหน่งว่าง!$A$2:$H$28,7,FALSE),IF(M27="กำหนดเพิ่ม2569",0,IF(M27="ยุบเลิก2567",0,IF(M27="ยุบเลิก2568",0,IF(M27="ว่างยุบเลิก2567",0,IF(M27="ว่างยุบเลิก2568",0,IF(M27="ว่างยุบเลิก2569",VLOOKUP(BC27,ตำแหน่งว่าง!$A$2:$J$28,9,FALSE),IF(M27="เงินอุดหนุน (ว่าง)",VLOOKUP(BC27,ตำแหน่งว่าง!$A$2:$J$28,9,FALSE),IF(M27="จ่ายจากเงินรายได้ (ว่าง)",VLOOKUP(BC27,ตำแหน่งว่าง!$A$2:$J$28,9,FALSE),(BJ27-BG27)*12)))))))))))))))))</f>
        <v>0</v>
      </c>
      <c r="BL27" s="177" t="e">
        <f t="shared" si="4"/>
        <v>#VALUE!</v>
      </c>
      <c r="BM27" s="177">
        <f>IF(BB27="บริหารท้องถิ่นสูง",VLOOKUP(BL27,'เงินเดือนบัญชี 5'!$AL$2:$AM$65,2,FALSE),IF(BB27="บริหารท้องถิ่นกลาง",VLOOKUP(BL27,'เงินเดือนบัญชี 5'!$AI$2:$AJ$65,2,FALSE),IF(BB27="บริหารท้องถิ่นต้น",VLOOKUP(BL27,'เงินเดือนบัญชี 5'!$AF$2:$AG$65,2,FALSE),IF(BB27="อำนวยการท้องถิ่นสูง",VLOOKUP(BL27,'เงินเดือนบัญชี 5'!$AC$2:$AD$65,2,FALSE),IF(BB27="อำนวยการท้องถิ่นกลาง",VLOOKUP(BL27,'เงินเดือนบัญชี 5'!$Z$2:$AA$65,2,FALSE),IF(BB27="อำนวยการท้องถิ่นต้น",VLOOKUP(BL27,'เงินเดือนบัญชี 5'!$W$2:$X$65,2,FALSE),IF(BB27="วิชาการชช.",VLOOKUP(BL27,'เงินเดือนบัญชี 5'!$T$2:$U$65,2,FALSE),IF(BB27="วิชาการชพ.",VLOOKUP(BL27,'เงินเดือนบัญชี 5'!$Q$2:$R$65,2,FALSE),IF(BB27="วิชาการชก.",VLOOKUP(BL27,'เงินเดือนบัญชี 5'!$N$2:$O$65,2,FALSE),IF(BB27="วิชาการปก.",VLOOKUP(BL27,'เงินเดือนบัญชี 5'!$K$2:$L$65,2,FALSE),IF(BB27="ทั่วไปอส.",VLOOKUP(BL27,'เงินเดือนบัญชี 5'!$H$2:$I$65,2,FALSE),IF(BB27="ทั่วไปชง.",VLOOKUP(BL27,'เงินเดือนบัญชี 5'!$E$2:$F$65,2,FALSE),IF(BB27="ทั่วไปปง.",VLOOKUP(BL27,'เงินเดือนบัญชี 5'!$B$2:$C$65,2,FALSE),IF(BB27="พนจ.ทั่วไป",0,IF(BB27="พนจ.ภารกิจ(ปวช.)",CEILING((BJ27*4/100)+BJ27,10),IF(BB27="พนจ.ภารกิจ(ปวท.)",CEILING((BJ27*4/100)+BJ27,10),IF(BB27="พนจ.ภารกิจ(ปวส.)",CEILING((BJ27*4/100)+BJ27,10),IF(BB27="พนจ.ภารกิจ(ป.ตรี)",CEILING((BJ27*4/100)+BJ27,10),IF(BB27="พนจ.ภารกิจ(ป.โท)",CEILING((BJ27*4/100)+BJ27,10),IF(BB27="พนจ.ภารกิจ(ทักษะ พนง.ขับเครื่องจักรกลขนาดกลาง/ใหญ่)",CEILING((BJ27*4/100)+BJ27,10),IF(BB27="พนจ.ภารกิจ(ทักษะ)",CEILING((BJ27*4/100)+BJ27,10),IF(BB27="พนจ.ภารกิจ(ทักษะ)","",IF(C27="ครู",CEILING((BJ27*6/100)+BJ27,10),IF(C27="ครูผู้ช่วย",CEILING((BJ27*6/100)+BJ27,10),IF(C27="บริหารสถานศึกษา",CEILING((BJ27*6/100)+BJ27,10),IF(C27="บุคลากรทางการศึกษา",CEILING((BJ27*6/100)+BJ27,10),IF(BB27="ลูกจ้างประจำ(ช่าง)",VLOOKUP(BL27,บัญชีลูกจ้างประจำ!$H$2:$I$110,2,FALSE),IF(BB27="ลูกจ้างประจำ(สนับสนุน)",VLOOKUP(BL27,บัญชีลูกจ้างประจำ!$E$2:$F$103,2,FALSE),IF(BB27="ลูกจ้างประจำ(บริการพื้นฐาน)",VLOOKUP(BL27,บัญชีลูกจ้างประจำ!$B$2:$C$74,2,FALSE))))))))))))))))))))))))))))))</f>
        <v>0</v>
      </c>
      <c r="BN27" s="177">
        <f>IF(BB27&amp;M27="พนจ.ทั่วไป",0,IF(BB27&amp;M27="พนจ.ทั่วไปกำหนดเพิ่ม2569",108000,IF(M27="ว่างเดิม",VLOOKUP(BC27,ตำแหน่งว่าง!$A$2:$J$28,10,FALSE),IF(M27&amp;C27="กำหนดเพิ่ม2567ครู",VLOOKUP(BC27,ตำแหน่งว่าง!$A$2:$J$28,9,FALSE),IF(M27&amp;C27="กำหนดเพิ่ม2567ครูผู้ช่วย",VLOOKUP(BC27,ตำแหน่งว่าง!$A$2:$J$28,9,FALSE),IF(M27&amp;C27="กำหนดเพิ่ม2567บุคลากรทางการศึกษา",VLOOKUP(BC27,ตำแหน่งว่าง!$A$2:$J$28,9,FALSE),IF(M27&amp;C27="กำหนดเพิ่ม2567บริหารสถานศึกษา",VLOOKUP(BC27,ตำแหน่งว่าง!$A$2:$J$28,9,FALSE),IF(M27="กำหนดเพิ่ม2567",VLOOKUP(BC27,ตำแหน่งว่าง!$A$2:$J$28,10,FALSE),IF(M27&amp;C27="กำหนดเพิ่ม2568ครู",VLOOKUP(BC27,ตำแหน่งว่าง!$A$2:$J$28,8,FALSE),IF(M27&amp;C27="กำหนดเพิ่ม2568ครูผู้ช่วย",VLOOKUP(BC27,ตำแหน่งว่าง!$A$2:$J$28,8,FALSE),IF(M27&amp;C27="กำหนดเพิ่ม2568บุคลากรทางการศึกษา",VLOOKUP(BC27,ตำแหน่งว่าง!$A$2:$J$28,8,FALSE),IF(M27&amp;C27="กำหนดเพิ่ม2568บริหารสถานศึกษา",VLOOKUP(BC27,ตำแหน่งว่าง!$A$2:$J$28,8,FALSE),IF(M27="กำหนดเพิ่ม2568",VLOOKUP(BC27,ตำแหน่งว่าง!$A$2:$J$28,9,FALSE),IF(M27="กำหนดเพิ่ม2569",VLOOKUP(BC27,ตำแหน่งว่าง!$A$2:$H$28,7,FALSE),IF(M27="เงินอุดหนุน (ว่าง)",VLOOKUP(BC27,ตำแหน่งว่าง!$A$2:$J$28,10,FALSE),IF(M27="จ่ายจากเงินรายได้ (ว่าง)",VLOOKUP(BC27,ตำแหน่งว่าง!$A$2:$J$28,10,FALSE),IF(M27="ยุบเลิก2567",0,IF(M27="ยุบเลิก2568",0,IF(M27="ยุบเลิก2569",0,IF(M27="ว่างยุบเลิก2567",0,IF(M27="ว่างยุบเลิก2568",0,IF(M27="ว่างยุบเลิก2569",0,(BM27-BJ27)*12))))))))))))))))))))))</f>
        <v>0</v>
      </c>
      <c r="BO27" s="103"/>
      <c r="BP27" s="86"/>
      <c r="BQ27" s="86"/>
    </row>
    <row r="28" spans="1:69" s="12" customFormat="1">
      <c r="A28" s="107">
        <v>19</v>
      </c>
      <c r="B28" s="113"/>
      <c r="C28" s="183" t="s">
        <v>61</v>
      </c>
      <c r="D28" s="113" t="s">
        <v>1331</v>
      </c>
      <c r="E28" s="114" t="s">
        <v>1332</v>
      </c>
      <c r="F28" s="114"/>
      <c r="G28" s="110"/>
      <c r="H28" s="120"/>
      <c r="I28" s="121">
        <v>9000</v>
      </c>
      <c r="J28" s="122"/>
      <c r="K28" s="122"/>
      <c r="L28" s="122" t="s">
        <v>1316</v>
      </c>
      <c r="M28" s="120"/>
      <c r="AZ28" s="86"/>
      <c r="BA28" s="103"/>
      <c r="BB28" s="177" t="str">
        <f t="shared" si="0"/>
        <v>พนจ.ทั่วไป</v>
      </c>
      <c r="BC28" s="177" t="str">
        <f t="shared" si="1"/>
        <v>พนจ.ทั่วไป()</v>
      </c>
      <c r="BD28" s="177" t="str">
        <f>IF(BB28="บริหารท้องถิ่นสูง",VLOOKUP(I28,'เงินเดือนบัญชี 5'!$AM$2:$AN$65,2,FALSE),IF(BB28="บริหารท้องถิ่นกลาง",VLOOKUP(I28,'เงินเดือนบัญชี 5'!$AJ$2:$AK$65,2,FALSE),IF(BB28="บริหารท้องถิ่นต้น",VLOOKUP(I28,'เงินเดือนบัญชี 5'!$AG$2:$AH$65,2,FALSE),IF(BB28="อำนวยการท้องถิ่นสูง",VLOOKUP(I28,'เงินเดือนบัญชี 5'!$AD$2:$AE$65,2,FALSE),IF(BB28="อำนวยการท้องถิ่นกลาง",VLOOKUP(I28,'เงินเดือนบัญชี 5'!$AA$2:$AB$65,2,FALSE),IF(BB28="อำนวยการท้องถิ่นต้น",VLOOKUP(I28,'เงินเดือนบัญชี 5'!$X$2:$Y$65,2,FALSE),IF(BB28="วิชาการชช.",VLOOKUP(I28,'เงินเดือนบัญชี 5'!$U$2:$V$65,2,FALSE),IF(BB28="วิชาการชพ.",VLOOKUP(I28,'เงินเดือนบัญชี 5'!$R$2:$S$65,2,FALSE),IF(BB28="วิชาการชก.",VLOOKUP(I28,'เงินเดือนบัญชี 5'!$O$2:$P$65,2,FALSE),IF(BB28="วิชาการปก.",VLOOKUP(I28,'เงินเดือนบัญชี 5'!$L$2:$M$65,2,FALSE),IF(BB28="ทั่วไปอส.",VLOOKUP(I28,'เงินเดือนบัญชี 5'!$I$2:$J$65,2,FALSE),IF(BB28="ทั่วไปชง.",VLOOKUP(I28,'เงินเดือนบัญชี 5'!$F$2:$G$65,2,FALSE),IF(BB28="ทั่วไปปง.",VLOOKUP(I28,'เงินเดือนบัญชี 5'!$C$2:$D$65,2,FALSE),IF(BB28="พนจ.ทั่วไป","",IF(BB28="พนจ.ภารกิจ(ปวช.)","",IF(BB28="พนจ.ภารกิจ(ปวท.)","",IF(BB28="พนจ.ภารกิจ(ปวส.)","",IF(BB28="พนจ.ภารกิจ(ป.ตรี)","",IF(BB28="พนจ.ภารกิจ(ป.โท)","",IF(BB28="พนจ.ภารกิจ(ทักษะ พนง.ขับเครื่องจักรกลขนาดกลาง/ใหญ่)","",IF(BB28="พนจ.ภารกิจ(ทักษะ)","",IF(BB28="ลูกจ้างประจำ(ช่าง)",VLOOKUP(I28,บัญชีลูกจ้างประจำ!$I$2:$J$110,2,FALSE),IF(BB28="ลูกจ้างประจำ(สนับสนุน)",VLOOKUP(I28,บัญชีลูกจ้างประจำ!$F$2:$G$102,2,FALSE),IF(BB28="ลูกจ้างประจำ(บริการพื้นฐาน)",VLOOKUP(I28,บัญชีลูกจ้างประจำ!$C$2:$D$74,2,FALSE)))))))))))))))))))))))))</f>
        <v/>
      </c>
      <c r="BE28" s="177">
        <f>IF(M28="ว่างเดิม",VLOOKUP(BC28,ตำแหน่งว่าง!$A$2:$J$28,2,FALSE),IF(M28="ว่างยุบเลิก2567",VLOOKUP(BC28,ตำแหน่งว่าง!$A$2:$J$28,2,FALSE),IF(M28="ว่างยุบเลิก2568",VLOOKUP(BC28,ตำแหน่งว่าง!$A$2:$J$28,2,FALSE),IF(M28="ว่างยุบเลิก2569",VLOOKUP(BC28,ตำแหน่งว่าง!$A$2:$J$28,2,FALSE),IF(M28="เงินอุดหนุน (ว่าง)",VLOOKUP(BC28,ตำแหน่งว่าง!$A$2:$J$28,2,FALSE),IF(M28="จ่ายจากเงินรายได้ (ว่าง)",VLOOKUP(BC28,ตำแหน่งว่าง!$A$2:$J$28,2,FALSE),IF(M28="กำหนดเพิ่ม2567",0,IF(M28="กำหนดเพิ่ม2568",0,IF(M28="กำหนดเพิ่ม2569",0,I28*12)))))))))</f>
        <v>108000</v>
      </c>
      <c r="BF28" s="177" t="e">
        <f t="shared" si="2"/>
        <v>#VALUE!</v>
      </c>
      <c r="BG28" s="177">
        <f>IF(BB28="บริหารท้องถิ่นสูง",VLOOKUP(BF28,'เงินเดือนบัญชี 5'!$AL$2:$AM$65,2,FALSE),IF(BB28="บริหารท้องถิ่นกลาง",VLOOKUP(BF28,'เงินเดือนบัญชี 5'!$AI$2:$AJ$65,2,FALSE),IF(BB28="บริหารท้องถิ่นต้น",VLOOKUP(BF28,'เงินเดือนบัญชี 5'!$AF$2:$AG$65,2,FALSE),IF(BB28="อำนวยการท้องถิ่นสูง",VLOOKUP(BF28,'เงินเดือนบัญชี 5'!$AC$2:$AD$65,2,FALSE),IF(BB28="อำนวยการท้องถิ่นกลาง",VLOOKUP(BF28,'เงินเดือนบัญชี 5'!$Z$2:$AA$65,2,FALSE),IF(BB28="อำนวยการท้องถิ่นต้น",VLOOKUP(BF28,'เงินเดือนบัญชี 5'!$W$2:$X$65,2,FALSE),IF(BB28="วิชาการชช.",VLOOKUP(BF28,'เงินเดือนบัญชี 5'!$T$2:$U$65,2,FALSE),IF(BB28="วิชาการชพ.",VLOOKUP(BF28,'เงินเดือนบัญชี 5'!$Q$2:$R$65,2,FALSE),IF(BB28="วิชาการชก.",VLOOKUP(BF28,'เงินเดือนบัญชี 5'!$N$2:$O$65,2,FALSE),IF(BB28="วิชาการปก.",VLOOKUP(BF28,'เงินเดือนบัญชี 5'!$K$2:$L$65,2,FALSE),IF(BB28="ทั่วไปอส.",VLOOKUP(BF28,'เงินเดือนบัญชี 5'!$H$2:$I$65,2,FALSE),IF(BB28="ทั่วไปชง.",VLOOKUP(BF28,'เงินเดือนบัญชี 5'!$E$2:$F$65,2,FALSE),IF(BB28="ทั่วไปปง.",VLOOKUP(BF28,'เงินเดือนบัญชี 5'!$B$2:$C$65,2,FALSE),IF(BB28="พนจ.ทั่วไป",0,IF(BB28="พนจ.ภารกิจ(ปวช.)",CEILING((I28*4/100)+I28,10),IF(BB28="พนจ.ภารกิจ(ปวท.)",CEILING((I28*4/100)+I28,10),IF(BB28="พนจ.ภารกิจ(ปวส.)",CEILING((I28*4/100)+I28,10),IF(BB28="พนจ.ภารกิจ(ป.ตรี)",CEILING((I28*4/100)+I28,10),IF(BB28="พนจ.ภารกิจ(ป.โท)",CEILING((I28*4/100)+I28,10),IF(BB28="พนจ.ภารกิจ(ทักษะ พนง.ขับเครื่องจักรกลขนาดกลาง/ใหญ่)",CEILING((I28*4/100)+I28,10),IF(BB28="พนจ.ภารกิจ(ทักษะ)",CEILING((I28*4/100)+I28,10),IF(BB28="พนจ.ภารกิจ(ทักษะ)","",IF(C28="ครู",CEILING((I28*6/100)+I28,10),IF(C28="ครูผู้ช่วย",CEILING((I28*6/100)+I28,10),IF(C28="บริหารสถานศึกษา",CEILING((I28*6/100)+I28,10),IF(C28="บุคลากรทางการศึกษา",CEILING((I28*6/100)+I28,10),IF(BB28="ลูกจ้างประจำ(ช่าง)",VLOOKUP(BF28,บัญชีลูกจ้างประจำ!$H$2:$I$110,2,FALSE),IF(BB28="ลูกจ้างประจำ(สนับสนุน)",VLOOKUP(BF28,บัญชีลูกจ้างประจำ!$E$2:$F$102,2,FALSE),IF(BB28="ลูกจ้างประจำ(บริการพื้นฐาน)",VLOOKUP(BF28,บัญชีลูกจ้างประจำ!$B$2:$C$74,2,FALSE))))))))))))))))))))))))))))))</f>
        <v>0</v>
      </c>
      <c r="BH28" s="177">
        <f>IF(BB28&amp;M28="พนจ.ทั่วไป",0,IF(BB28&amp;M28="พนจ.ทั่วไปกำหนดเพิ่ม2567",108000,IF(M28="ว่างเดิม",VLOOKUP(BC28,ตำแหน่งว่าง!$A$2:$J$28,8,FALSE),IF(M28="กำหนดเพิ่ม2567",VLOOKUP(BC28,ตำแหน่งว่าง!$A$2:$H$28,7,FALSE),IF(M28="กำหนดเพิ่ม2568",0,IF(M28="กำหนดเพิ่ม2569",0,IF(M28="ยุบเลิก2567",0,IF(M28="ว่างยุบเลิก2567",0,IF(M28="ว่างยุบเลิก2568",VLOOKUP(BC28,ตำแหน่งว่าง!$A$2:$J$28,8,FALSE),IF(M28="ว่างยุบเลิก2569",VLOOKUP(BC28,ตำแหน่งว่าง!$A$2:$J$28,8,FALSE),IF(M28="เงินอุดหนุน (ว่าง)",VLOOKUP(BC28,ตำแหน่งว่าง!$A$2:$J$28,8,FALSE),IF(M28&amp;C28="จ่ายจากเงินรายได้พนจ.ทั่วไป",0,IF(M28="จ่ายจากเงินรายได้ (ว่าง)",VLOOKUP(BC28,ตำแหน่งว่าง!$A$2:$J$28,8,FALSE),(BG28-I28)*12)))))))))))))</f>
        <v>0</v>
      </c>
      <c r="BI28" s="177" t="e">
        <f t="shared" si="3"/>
        <v>#VALUE!</v>
      </c>
      <c r="BJ28" s="177">
        <f>IF(BB28="บริหารท้องถิ่นสูง",VLOOKUP(BI28,'เงินเดือนบัญชี 5'!$AL$2:$AM$65,2,FALSE),IF(BB28="บริหารท้องถิ่นกลาง",VLOOKUP(BI28,'เงินเดือนบัญชี 5'!$AI$2:$AJ$65,2,FALSE),IF(BB28="บริหารท้องถิ่นต้น",VLOOKUP(BI28,'เงินเดือนบัญชี 5'!$AF$2:$AG$65,2,FALSE),IF(BB28="อำนวยการท้องถิ่นสูง",VLOOKUP(BI28,'เงินเดือนบัญชี 5'!$AC$2:$AD$65,2,FALSE),IF(BB28="อำนวยการท้องถิ่นกลาง",VLOOKUP(BI28,'เงินเดือนบัญชี 5'!$Z$2:$AA$65,2,FALSE),IF(BB28="อำนวยการท้องถิ่นต้น",VLOOKUP(BI28,'เงินเดือนบัญชี 5'!$W$2:$X$65,2,FALSE),IF(BB28="วิชาการชช.",VLOOKUP(BI28,'เงินเดือนบัญชี 5'!$T$2:$U$65,2,FALSE),IF(BB28="วิชาการชพ.",VLOOKUP(BI28,'เงินเดือนบัญชี 5'!$Q$2:$R$65,2,FALSE),IF(BB28="วิชาการชก.",VLOOKUP(BI28,'เงินเดือนบัญชี 5'!$N$2:$O$65,2,FALSE),IF(BB28="วิชาการปก.",VLOOKUP(BI28,'เงินเดือนบัญชี 5'!$K$2:$L$65,2,FALSE),IF(BB28="ทั่วไปอส.",VLOOKUP(BI28,'เงินเดือนบัญชี 5'!$H$2:$I$65,2,FALSE),IF(BB28="ทั่วไปชง.",VLOOKUP(BI28,'เงินเดือนบัญชี 5'!$E$2:$F$65,2,FALSE),IF(BB28="ทั่วไปปง.",VLOOKUP(BI28,'เงินเดือนบัญชี 5'!$B$2:$C$65,2,FALSE),IF(BB28="พนจ.ทั่วไป",0,IF(BB28="พนจ.ภารกิจ(ปวช.)",CEILING((BG28*4/100)+BG28,10),IF(BB28="พนจ.ภารกิจ(ปวท.)",CEILING((BG28*4/100)+BG28,10),IF(BB28="พนจ.ภารกิจ(ปวส.)",CEILING((BG28*4/100)+BG28,10),IF(BB28="พนจ.ภารกิจ(ป.ตรี)",CEILING((BG28*4/100)+BG28,10),IF(BB28="พนจ.ภารกิจ(ป.โท)",CEILING((BG28*4/100)+BG28,10),IF(BB28="พนจ.ภารกิจ(ทักษะ พนง.ขับเครื่องจักรกลขนาดกลาง/ใหญ่)",CEILING((BG28*4/100)+BG28,10),IF(BB28="พนจ.ภารกิจ(ทักษะ)",CEILING((BG28*4/100)+BG28,10),IF(BB28="พนจ.ภารกิจ(ทักษะ)","",IF(C28="ครู",CEILING((BG28*6/100)+BG28,10),IF(C28="ครูผู้ช่วย",CEILING((BG28*6/100)+BG28,10),IF(C28="บริหารสถานศึกษา",CEILING((BG28*6/100)+BG28,10),IF(C28="บุคลากรทางการศึกษา",CEILING((BG28*6/100)+BG28,10),IF(BB28="ลูกจ้างประจำ(ช่าง)",VLOOKUP(BI28,บัญชีลูกจ้างประจำ!$H$2:$I$110,2,FALSE),IF(BB28="ลูกจ้างประจำ(สนับสนุน)",VLOOKUP(BI28,บัญชีลูกจ้างประจำ!$E$2:$F$102,2,FALSE),IF(BB28="ลูกจ้างประจำ(บริการพื้นฐาน)",VLOOKUP(BI28,บัญชีลูกจ้างประจำ!$B$2:$C$74,2,FALSE))))))))))))))))))))))))))))))</f>
        <v>0</v>
      </c>
      <c r="BK28" s="177">
        <f>IF(BB28&amp;M28="พนจ.ทั่วไป",0,IF(BB28&amp;M28="พนจ.ทั่วไปกำหนดเพิ่ม2568",108000,IF(M28="ว่างเดิม",VLOOKUP(BC28,ตำแหน่งว่าง!$A$2:$J$28,9,FALSE),IF(M28&amp;C28="กำหนดเพิ่ม2567ครู",VLOOKUP(BC28,ตำแหน่งว่าง!$A$2:$J$28,8,FALSE),IF(M28&amp;C28="กำหนดเพิ่ม2567ครูผู้ช่วย",VLOOKUP(BC28,ตำแหน่งว่าง!$A$2:$J$28,8,FALSE),IF(M28&amp;C28="กำหนดเพิ่ม2567บุคลากรทางการศึกษา",VLOOKUP(BC28,ตำแหน่งว่าง!$A$2:$J$28,8,FALSE),IF(M28&amp;C28="กำหนดเพิ่ม2567บริหารสถานศึกษา",VLOOKUP(BC28,ตำแหน่งว่าง!$A$2:$J$28,8,FALSE),IF(M28="กำหนดเพิ่ม2567",VLOOKUP(BC28,ตำแหน่งว่าง!$A$2:$J$28,9,FALSE),IF(M28="กำหนดเพิ่ม2568",VLOOKUP(BC28,ตำแหน่งว่าง!$A$2:$H$28,7,FALSE),IF(M28="กำหนดเพิ่ม2569",0,IF(M28="ยุบเลิก2567",0,IF(M28="ยุบเลิก2568",0,IF(M28="ว่างยุบเลิก2567",0,IF(M28="ว่างยุบเลิก2568",0,IF(M28="ว่างยุบเลิก2569",VLOOKUP(BC28,ตำแหน่งว่าง!$A$2:$J$28,9,FALSE),IF(M28="เงินอุดหนุน (ว่าง)",VLOOKUP(BC28,ตำแหน่งว่าง!$A$2:$J$28,9,FALSE),IF(M28="จ่ายจากเงินรายได้ (ว่าง)",VLOOKUP(BC28,ตำแหน่งว่าง!$A$2:$J$28,9,FALSE),(BJ28-BG28)*12)))))))))))))))))</f>
        <v>0</v>
      </c>
      <c r="BL28" s="177" t="e">
        <f t="shared" si="4"/>
        <v>#VALUE!</v>
      </c>
      <c r="BM28" s="177">
        <f>IF(BB28="บริหารท้องถิ่นสูง",VLOOKUP(BL28,'เงินเดือนบัญชี 5'!$AL$2:$AM$65,2,FALSE),IF(BB28="บริหารท้องถิ่นกลาง",VLOOKUP(BL28,'เงินเดือนบัญชี 5'!$AI$2:$AJ$65,2,FALSE),IF(BB28="บริหารท้องถิ่นต้น",VLOOKUP(BL28,'เงินเดือนบัญชี 5'!$AF$2:$AG$65,2,FALSE),IF(BB28="อำนวยการท้องถิ่นสูง",VLOOKUP(BL28,'เงินเดือนบัญชี 5'!$AC$2:$AD$65,2,FALSE),IF(BB28="อำนวยการท้องถิ่นกลาง",VLOOKUP(BL28,'เงินเดือนบัญชี 5'!$Z$2:$AA$65,2,FALSE),IF(BB28="อำนวยการท้องถิ่นต้น",VLOOKUP(BL28,'เงินเดือนบัญชี 5'!$W$2:$X$65,2,FALSE),IF(BB28="วิชาการชช.",VLOOKUP(BL28,'เงินเดือนบัญชี 5'!$T$2:$U$65,2,FALSE),IF(BB28="วิชาการชพ.",VLOOKUP(BL28,'เงินเดือนบัญชี 5'!$Q$2:$R$65,2,FALSE),IF(BB28="วิชาการชก.",VLOOKUP(BL28,'เงินเดือนบัญชี 5'!$N$2:$O$65,2,FALSE),IF(BB28="วิชาการปก.",VLOOKUP(BL28,'เงินเดือนบัญชี 5'!$K$2:$L$65,2,FALSE),IF(BB28="ทั่วไปอส.",VLOOKUP(BL28,'เงินเดือนบัญชี 5'!$H$2:$I$65,2,FALSE),IF(BB28="ทั่วไปชง.",VLOOKUP(BL28,'เงินเดือนบัญชี 5'!$E$2:$F$65,2,FALSE),IF(BB28="ทั่วไปปง.",VLOOKUP(BL28,'เงินเดือนบัญชี 5'!$B$2:$C$65,2,FALSE),IF(BB28="พนจ.ทั่วไป",0,IF(BB28="พนจ.ภารกิจ(ปวช.)",CEILING((BJ28*4/100)+BJ28,10),IF(BB28="พนจ.ภารกิจ(ปวท.)",CEILING((BJ28*4/100)+BJ28,10),IF(BB28="พนจ.ภารกิจ(ปวส.)",CEILING((BJ28*4/100)+BJ28,10),IF(BB28="พนจ.ภารกิจ(ป.ตรี)",CEILING((BJ28*4/100)+BJ28,10),IF(BB28="พนจ.ภารกิจ(ป.โท)",CEILING((BJ28*4/100)+BJ28,10),IF(BB28="พนจ.ภารกิจ(ทักษะ พนง.ขับเครื่องจักรกลขนาดกลาง/ใหญ่)",CEILING((BJ28*4/100)+BJ28,10),IF(BB28="พนจ.ภารกิจ(ทักษะ)",CEILING((BJ28*4/100)+BJ28,10),IF(BB28="พนจ.ภารกิจ(ทักษะ)","",IF(C28="ครู",CEILING((BJ28*6/100)+BJ28,10),IF(C28="ครูผู้ช่วย",CEILING((BJ28*6/100)+BJ28,10),IF(C28="บริหารสถานศึกษา",CEILING((BJ28*6/100)+BJ28,10),IF(C28="บุคลากรทางการศึกษา",CEILING((BJ28*6/100)+BJ28,10),IF(BB28="ลูกจ้างประจำ(ช่าง)",VLOOKUP(BL28,บัญชีลูกจ้างประจำ!$H$2:$I$110,2,FALSE),IF(BB28="ลูกจ้างประจำ(สนับสนุน)",VLOOKUP(BL28,บัญชีลูกจ้างประจำ!$E$2:$F$103,2,FALSE),IF(BB28="ลูกจ้างประจำ(บริการพื้นฐาน)",VLOOKUP(BL28,บัญชีลูกจ้างประจำ!$B$2:$C$74,2,FALSE))))))))))))))))))))))))))))))</f>
        <v>0</v>
      </c>
      <c r="BN28" s="177">
        <f>IF(BB28&amp;M28="พนจ.ทั่วไป",0,IF(BB28&amp;M28="พนจ.ทั่วไปกำหนดเพิ่ม2569",108000,IF(M28="ว่างเดิม",VLOOKUP(BC28,ตำแหน่งว่าง!$A$2:$J$28,10,FALSE),IF(M28&amp;C28="กำหนดเพิ่ม2567ครู",VLOOKUP(BC28,ตำแหน่งว่าง!$A$2:$J$28,9,FALSE),IF(M28&amp;C28="กำหนดเพิ่ม2567ครูผู้ช่วย",VLOOKUP(BC28,ตำแหน่งว่าง!$A$2:$J$28,9,FALSE),IF(M28&amp;C28="กำหนดเพิ่ม2567บุคลากรทางการศึกษา",VLOOKUP(BC28,ตำแหน่งว่าง!$A$2:$J$28,9,FALSE),IF(M28&amp;C28="กำหนดเพิ่ม2567บริหารสถานศึกษา",VLOOKUP(BC28,ตำแหน่งว่าง!$A$2:$J$28,9,FALSE),IF(M28="กำหนดเพิ่ม2567",VLOOKUP(BC28,ตำแหน่งว่าง!$A$2:$J$28,10,FALSE),IF(M28&amp;C28="กำหนดเพิ่ม2568ครู",VLOOKUP(BC28,ตำแหน่งว่าง!$A$2:$J$28,8,FALSE),IF(M28&amp;C28="กำหนดเพิ่ม2568ครูผู้ช่วย",VLOOKUP(BC28,ตำแหน่งว่าง!$A$2:$J$28,8,FALSE),IF(M28&amp;C28="กำหนดเพิ่ม2568บุคลากรทางการศึกษา",VLOOKUP(BC28,ตำแหน่งว่าง!$A$2:$J$28,8,FALSE),IF(M28&amp;C28="กำหนดเพิ่ม2568บริหารสถานศึกษา",VLOOKUP(BC28,ตำแหน่งว่าง!$A$2:$J$28,8,FALSE),IF(M28="กำหนดเพิ่ม2568",VLOOKUP(BC28,ตำแหน่งว่าง!$A$2:$J$28,9,FALSE),IF(M28="กำหนดเพิ่ม2569",VLOOKUP(BC28,ตำแหน่งว่าง!$A$2:$H$28,7,FALSE),IF(M28="เงินอุดหนุน (ว่าง)",VLOOKUP(BC28,ตำแหน่งว่าง!$A$2:$J$28,10,FALSE),IF(M28="จ่ายจากเงินรายได้ (ว่าง)",VLOOKUP(BC28,ตำแหน่งว่าง!$A$2:$J$28,10,FALSE),IF(M28="ยุบเลิก2567",0,IF(M28="ยุบเลิก2568",0,IF(M28="ยุบเลิก2569",0,IF(M28="ว่างยุบเลิก2567",0,IF(M28="ว่างยุบเลิก2568",0,IF(M28="ว่างยุบเลิก2569",0,(BM28-BJ28)*12))))))))))))))))))))))</f>
        <v>0</v>
      </c>
      <c r="BO28" s="103"/>
      <c r="BP28" s="86"/>
      <c r="BQ28" s="86"/>
    </row>
    <row r="29" spans="1:69" s="12" customFormat="1">
      <c r="A29" s="107">
        <v>20</v>
      </c>
      <c r="B29" s="113"/>
      <c r="C29" s="183" t="s">
        <v>61</v>
      </c>
      <c r="D29" s="113" t="s">
        <v>1333</v>
      </c>
      <c r="E29" s="114" t="s">
        <v>1332</v>
      </c>
      <c r="F29" s="114"/>
      <c r="G29" s="110"/>
      <c r="H29" s="120"/>
      <c r="I29" s="121">
        <v>9000</v>
      </c>
      <c r="J29" s="122"/>
      <c r="K29" s="122"/>
      <c r="L29" s="122" t="s">
        <v>1316</v>
      </c>
      <c r="M29" s="120"/>
      <c r="AZ29" s="86"/>
      <c r="BA29" s="103"/>
      <c r="BB29" s="177" t="str">
        <f t="shared" si="0"/>
        <v>พนจ.ทั่วไป</v>
      </c>
      <c r="BC29" s="177" t="str">
        <f t="shared" si="1"/>
        <v>พนจ.ทั่วไป()</v>
      </c>
      <c r="BD29" s="177" t="str">
        <f>IF(BB29="บริหารท้องถิ่นสูง",VLOOKUP(I29,'เงินเดือนบัญชี 5'!$AM$2:$AN$65,2,FALSE),IF(BB29="บริหารท้องถิ่นกลาง",VLOOKUP(I29,'เงินเดือนบัญชี 5'!$AJ$2:$AK$65,2,FALSE),IF(BB29="บริหารท้องถิ่นต้น",VLOOKUP(I29,'เงินเดือนบัญชี 5'!$AG$2:$AH$65,2,FALSE),IF(BB29="อำนวยการท้องถิ่นสูง",VLOOKUP(I29,'เงินเดือนบัญชี 5'!$AD$2:$AE$65,2,FALSE),IF(BB29="อำนวยการท้องถิ่นกลาง",VLOOKUP(I29,'เงินเดือนบัญชี 5'!$AA$2:$AB$65,2,FALSE),IF(BB29="อำนวยการท้องถิ่นต้น",VLOOKUP(I29,'เงินเดือนบัญชี 5'!$X$2:$Y$65,2,FALSE),IF(BB29="วิชาการชช.",VLOOKUP(I29,'เงินเดือนบัญชี 5'!$U$2:$V$65,2,FALSE),IF(BB29="วิชาการชพ.",VLOOKUP(I29,'เงินเดือนบัญชี 5'!$R$2:$S$65,2,FALSE),IF(BB29="วิชาการชก.",VLOOKUP(I29,'เงินเดือนบัญชี 5'!$O$2:$P$65,2,FALSE),IF(BB29="วิชาการปก.",VLOOKUP(I29,'เงินเดือนบัญชี 5'!$L$2:$M$65,2,FALSE),IF(BB29="ทั่วไปอส.",VLOOKUP(I29,'เงินเดือนบัญชี 5'!$I$2:$J$65,2,FALSE),IF(BB29="ทั่วไปชง.",VLOOKUP(I29,'เงินเดือนบัญชี 5'!$F$2:$G$65,2,FALSE),IF(BB29="ทั่วไปปง.",VLOOKUP(I29,'เงินเดือนบัญชี 5'!$C$2:$D$65,2,FALSE),IF(BB29="พนจ.ทั่วไป","",IF(BB29="พนจ.ภารกิจ(ปวช.)","",IF(BB29="พนจ.ภารกิจ(ปวท.)","",IF(BB29="พนจ.ภารกิจ(ปวส.)","",IF(BB29="พนจ.ภารกิจ(ป.ตรี)","",IF(BB29="พนจ.ภารกิจ(ป.โท)","",IF(BB29="พนจ.ภารกิจ(ทักษะ พนง.ขับเครื่องจักรกลขนาดกลาง/ใหญ่)","",IF(BB29="พนจ.ภารกิจ(ทักษะ)","",IF(BB29="ลูกจ้างประจำ(ช่าง)",VLOOKUP(I29,บัญชีลูกจ้างประจำ!$I$2:$J$110,2,FALSE),IF(BB29="ลูกจ้างประจำ(สนับสนุน)",VLOOKUP(I29,บัญชีลูกจ้างประจำ!$F$2:$G$102,2,FALSE),IF(BB29="ลูกจ้างประจำ(บริการพื้นฐาน)",VLOOKUP(I29,บัญชีลูกจ้างประจำ!$C$2:$D$74,2,FALSE)))))))))))))))))))))))))</f>
        <v/>
      </c>
      <c r="BE29" s="177">
        <f>IF(M29="ว่างเดิม",VLOOKUP(BC29,ตำแหน่งว่าง!$A$2:$J$28,2,FALSE),IF(M29="ว่างยุบเลิก2567",VLOOKUP(BC29,ตำแหน่งว่าง!$A$2:$J$28,2,FALSE),IF(M29="ว่างยุบเลิก2568",VLOOKUP(BC29,ตำแหน่งว่าง!$A$2:$J$28,2,FALSE),IF(M29="ว่างยุบเลิก2569",VLOOKUP(BC29,ตำแหน่งว่าง!$A$2:$J$28,2,FALSE),IF(M29="เงินอุดหนุน (ว่าง)",VLOOKUP(BC29,ตำแหน่งว่าง!$A$2:$J$28,2,FALSE),IF(M29="จ่ายจากเงินรายได้ (ว่าง)",VLOOKUP(BC29,ตำแหน่งว่าง!$A$2:$J$28,2,FALSE),IF(M29="กำหนดเพิ่ม2567",0,IF(M29="กำหนดเพิ่ม2568",0,IF(M29="กำหนดเพิ่ม2569",0,I29*12)))))))))</f>
        <v>108000</v>
      </c>
      <c r="BF29" s="177" t="e">
        <f t="shared" si="2"/>
        <v>#VALUE!</v>
      </c>
      <c r="BG29" s="177">
        <f>IF(BB29="บริหารท้องถิ่นสูง",VLOOKUP(BF29,'เงินเดือนบัญชี 5'!$AL$2:$AM$65,2,FALSE),IF(BB29="บริหารท้องถิ่นกลาง",VLOOKUP(BF29,'เงินเดือนบัญชี 5'!$AI$2:$AJ$65,2,FALSE),IF(BB29="บริหารท้องถิ่นต้น",VLOOKUP(BF29,'เงินเดือนบัญชี 5'!$AF$2:$AG$65,2,FALSE),IF(BB29="อำนวยการท้องถิ่นสูง",VLOOKUP(BF29,'เงินเดือนบัญชี 5'!$AC$2:$AD$65,2,FALSE),IF(BB29="อำนวยการท้องถิ่นกลาง",VLOOKUP(BF29,'เงินเดือนบัญชี 5'!$Z$2:$AA$65,2,FALSE),IF(BB29="อำนวยการท้องถิ่นต้น",VLOOKUP(BF29,'เงินเดือนบัญชี 5'!$W$2:$X$65,2,FALSE),IF(BB29="วิชาการชช.",VLOOKUP(BF29,'เงินเดือนบัญชี 5'!$T$2:$U$65,2,FALSE),IF(BB29="วิชาการชพ.",VLOOKUP(BF29,'เงินเดือนบัญชี 5'!$Q$2:$R$65,2,FALSE),IF(BB29="วิชาการชก.",VLOOKUP(BF29,'เงินเดือนบัญชี 5'!$N$2:$O$65,2,FALSE),IF(BB29="วิชาการปก.",VLOOKUP(BF29,'เงินเดือนบัญชี 5'!$K$2:$L$65,2,FALSE),IF(BB29="ทั่วไปอส.",VLOOKUP(BF29,'เงินเดือนบัญชี 5'!$H$2:$I$65,2,FALSE),IF(BB29="ทั่วไปชง.",VLOOKUP(BF29,'เงินเดือนบัญชี 5'!$E$2:$F$65,2,FALSE),IF(BB29="ทั่วไปปง.",VLOOKUP(BF29,'เงินเดือนบัญชี 5'!$B$2:$C$65,2,FALSE),IF(BB29="พนจ.ทั่วไป",0,IF(BB29="พนจ.ภารกิจ(ปวช.)",CEILING((I29*4/100)+I29,10),IF(BB29="พนจ.ภารกิจ(ปวท.)",CEILING((I29*4/100)+I29,10),IF(BB29="พนจ.ภารกิจ(ปวส.)",CEILING((I29*4/100)+I29,10),IF(BB29="พนจ.ภารกิจ(ป.ตรี)",CEILING((I29*4/100)+I29,10),IF(BB29="พนจ.ภารกิจ(ป.โท)",CEILING((I29*4/100)+I29,10),IF(BB29="พนจ.ภารกิจ(ทักษะ พนง.ขับเครื่องจักรกลขนาดกลาง/ใหญ่)",CEILING((I29*4/100)+I29,10),IF(BB29="พนจ.ภารกิจ(ทักษะ)",CEILING((I29*4/100)+I29,10),IF(BB29="พนจ.ภารกิจ(ทักษะ)","",IF(C29="ครู",CEILING((I29*6/100)+I29,10),IF(C29="ครูผู้ช่วย",CEILING((I29*6/100)+I29,10),IF(C29="บริหารสถานศึกษา",CEILING((I29*6/100)+I29,10),IF(C29="บุคลากรทางการศึกษา",CEILING((I29*6/100)+I29,10),IF(BB29="ลูกจ้างประจำ(ช่าง)",VLOOKUP(BF29,บัญชีลูกจ้างประจำ!$H$2:$I$110,2,FALSE),IF(BB29="ลูกจ้างประจำ(สนับสนุน)",VLOOKUP(BF29,บัญชีลูกจ้างประจำ!$E$2:$F$102,2,FALSE),IF(BB29="ลูกจ้างประจำ(บริการพื้นฐาน)",VLOOKUP(BF29,บัญชีลูกจ้างประจำ!$B$2:$C$74,2,FALSE))))))))))))))))))))))))))))))</f>
        <v>0</v>
      </c>
      <c r="BH29" s="177">
        <f>IF(BB29&amp;M29="พนจ.ทั่วไป",0,IF(BB29&amp;M29="พนจ.ทั่วไปกำหนดเพิ่ม2567",108000,IF(M29="ว่างเดิม",VLOOKUP(BC29,ตำแหน่งว่าง!$A$2:$J$28,8,FALSE),IF(M29="กำหนดเพิ่ม2567",VLOOKUP(BC29,ตำแหน่งว่าง!$A$2:$H$28,7,FALSE),IF(M29="กำหนดเพิ่ม2568",0,IF(M29="กำหนดเพิ่ม2569",0,IF(M29="ยุบเลิก2567",0,IF(M29="ว่างยุบเลิก2567",0,IF(M29="ว่างยุบเลิก2568",VLOOKUP(BC29,ตำแหน่งว่าง!$A$2:$J$28,8,FALSE),IF(M29="ว่างยุบเลิก2569",VLOOKUP(BC29,ตำแหน่งว่าง!$A$2:$J$28,8,FALSE),IF(M29="เงินอุดหนุน (ว่าง)",VLOOKUP(BC29,ตำแหน่งว่าง!$A$2:$J$28,8,FALSE),IF(M29&amp;C29="จ่ายจากเงินรายได้พนจ.ทั่วไป",0,IF(M29="จ่ายจากเงินรายได้ (ว่าง)",VLOOKUP(BC29,ตำแหน่งว่าง!$A$2:$J$28,8,FALSE),(BG29-I29)*12)))))))))))))</f>
        <v>0</v>
      </c>
      <c r="BI29" s="177" t="e">
        <f t="shared" si="3"/>
        <v>#VALUE!</v>
      </c>
      <c r="BJ29" s="177">
        <f>IF(BB29="บริหารท้องถิ่นสูง",VLOOKUP(BI29,'เงินเดือนบัญชี 5'!$AL$2:$AM$65,2,FALSE),IF(BB29="บริหารท้องถิ่นกลาง",VLOOKUP(BI29,'เงินเดือนบัญชี 5'!$AI$2:$AJ$65,2,FALSE),IF(BB29="บริหารท้องถิ่นต้น",VLOOKUP(BI29,'เงินเดือนบัญชี 5'!$AF$2:$AG$65,2,FALSE),IF(BB29="อำนวยการท้องถิ่นสูง",VLOOKUP(BI29,'เงินเดือนบัญชี 5'!$AC$2:$AD$65,2,FALSE),IF(BB29="อำนวยการท้องถิ่นกลาง",VLOOKUP(BI29,'เงินเดือนบัญชี 5'!$Z$2:$AA$65,2,FALSE),IF(BB29="อำนวยการท้องถิ่นต้น",VLOOKUP(BI29,'เงินเดือนบัญชี 5'!$W$2:$X$65,2,FALSE),IF(BB29="วิชาการชช.",VLOOKUP(BI29,'เงินเดือนบัญชี 5'!$T$2:$U$65,2,FALSE),IF(BB29="วิชาการชพ.",VLOOKUP(BI29,'เงินเดือนบัญชี 5'!$Q$2:$R$65,2,FALSE),IF(BB29="วิชาการชก.",VLOOKUP(BI29,'เงินเดือนบัญชี 5'!$N$2:$O$65,2,FALSE),IF(BB29="วิชาการปก.",VLOOKUP(BI29,'เงินเดือนบัญชี 5'!$K$2:$L$65,2,FALSE),IF(BB29="ทั่วไปอส.",VLOOKUP(BI29,'เงินเดือนบัญชี 5'!$H$2:$I$65,2,FALSE),IF(BB29="ทั่วไปชง.",VLOOKUP(BI29,'เงินเดือนบัญชี 5'!$E$2:$F$65,2,FALSE),IF(BB29="ทั่วไปปง.",VLOOKUP(BI29,'เงินเดือนบัญชี 5'!$B$2:$C$65,2,FALSE),IF(BB29="พนจ.ทั่วไป",0,IF(BB29="พนจ.ภารกิจ(ปวช.)",CEILING((BG29*4/100)+BG29,10),IF(BB29="พนจ.ภารกิจ(ปวท.)",CEILING((BG29*4/100)+BG29,10),IF(BB29="พนจ.ภารกิจ(ปวส.)",CEILING((BG29*4/100)+BG29,10),IF(BB29="พนจ.ภารกิจ(ป.ตรี)",CEILING((BG29*4/100)+BG29,10),IF(BB29="พนจ.ภารกิจ(ป.โท)",CEILING((BG29*4/100)+BG29,10),IF(BB29="พนจ.ภารกิจ(ทักษะ พนง.ขับเครื่องจักรกลขนาดกลาง/ใหญ่)",CEILING((BG29*4/100)+BG29,10),IF(BB29="พนจ.ภารกิจ(ทักษะ)",CEILING((BG29*4/100)+BG29,10),IF(BB29="พนจ.ภารกิจ(ทักษะ)","",IF(C29="ครู",CEILING((BG29*6/100)+BG29,10),IF(C29="ครูผู้ช่วย",CEILING((BG29*6/100)+BG29,10),IF(C29="บริหารสถานศึกษา",CEILING((BG29*6/100)+BG29,10),IF(C29="บุคลากรทางการศึกษา",CEILING((BG29*6/100)+BG29,10),IF(BB29="ลูกจ้างประจำ(ช่าง)",VLOOKUP(BI29,บัญชีลูกจ้างประจำ!$H$2:$I$110,2,FALSE),IF(BB29="ลูกจ้างประจำ(สนับสนุน)",VLOOKUP(BI29,บัญชีลูกจ้างประจำ!$E$2:$F$102,2,FALSE),IF(BB29="ลูกจ้างประจำ(บริการพื้นฐาน)",VLOOKUP(BI29,บัญชีลูกจ้างประจำ!$B$2:$C$74,2,FALSE))))))))))))))))))))))))))))))</f>
        <v>0</v>
      </c>
      <c r="BK29" s="177">
        <f>IF(BB29&amp;M29="พนจ.ทั่วไป",0,IF(BB29&amp;M29="พนจ.ทั่วไปกำหนดเพิ่ม2568",108000,IF(M29="ว่างเดิม",VLOOKUP(BC29,ตำแหน่งว่าง!$A$2:$J$28,9,FALSE),IF(M29&amp;C29="กำหนดเพิ่ม2567ครู",VLOOKUP(BC29,ตำแหน่งว่าง!$A$2:$J$28,8,FALSE),IF(M29&amp;C29="กำหนดเพิ่ม2567ครูผู้ช่วย",VLOOKUP(BC29,ตำแหน่งว่าง!$A$2:$J$28,8,FALSE),IF(M29&amp;C29="กำหนดเพิ่ม2567บุคลากรทางการศึกษา",VLOOKUP(BC29,ตำแหน่งว่าง!$A$2:$J$28,8,FALSE),IF(M29&amp;C29="กำหนดเพิ่ม2567บริหารสถานศึกษา",VLOOKUP(BC29,ตำแหน่งว่าง!$A$2:$J$28,8,FALSE),IF(M29="กำหนดเพิ่ม2567",VLOOKUP(BC29,ตำแหน่งว่าง!$A$2:$J$28,9,FALSE),IF(M29="กำหนดเพิ่ม2568",VLOOKUP(BC29,ตำแหน่งว่าง!$A$2:$H$28,7,FALSE),IF(M29="กำหนดเพิ่ม2569",0,IF(M29="ยุบเลิก2567",0,IF(M29="ยุบเลิก2568",0,IF(M29="ว่างยุบเลิก2567",0,IF(M29="ว่างยุบเลิก2568",0,IF(M29="ว่างยุบเลิก2569",VLOOKUP(BC29,ตำแหน่งว่าง!$A$2:$J$28,9,FALSE),IF(M29="เงินอุดหนุน (ว่าง)",VLOOKUP(BC29,ตำแหน่งว่าง!$A$2:$J$28,9,FALSE),IF(M29="จ่ายจากเงินรายได้ (ว่าง)",VLOOKUP(BC29,ตำแหน่งว่าง!$A$2:$J$28,9,FALSE),(BJ29-BG29)*12)))))))))))))))))</f>
        <v>0</v>
      </c>
      <c r="BL29" s="177" t="e">
        <f t="shared" si="4"/>
        <v>#VALUE!</v>
      </c>
      <c r="BM29" s="177">
        <f>IF(BB29="บริหารท้องถิ่นสูง",VLOOKUP(BL29,'เงินเดือนบัญชี 5'!$AL$2:$AM$65,2,FALSE),IF(BB29="บริหารท้องถิ่นกลาง",VLOOKUP(BL29,'เงินเดือนบัญชี 5'!$AI$2:$AJ$65,2,FALSE),IF(BB29="บริหารท้องถิ่นต้น",VLOOKUP(BL29,'เงินเดือนบัญชี 5'!$AF$2:$AG$65,2,FALSE),IF(BB29="อำนวยการท้องถิ่นสูง",VLOOKUP(BL29,'เงินเดือนบัญชี 5'!$AC$2:$AD$65,2,FALSE),IF(BB29="อำนวยการท้องถิ่นกลาง",VLOOKUP(BL29,'เงินเดือนบัญชี 5'!$Z$2:$AA$65,2,FALSE),IF(BB29="อำนวยการท้องถิ่นต้น",VLOOKUP(BL29,'เงินเดือนบัญชี 5'!$W$2:$X$65,2,FALSE),IF(BB29="วิชาการชช.",VLOOKUP(BL29,'เงินเดือนบัญชี 5'!$T$2:$U$65,2,FALSE),IF(BB29="วิชาการชพ.",VLOOKUP(BL29,'เงินเดือนบัญชี 5'!$Q$2:$R$65,2,FALSE),IF(BB29="วิชาการชก.",VLOOKUP(BL29,'เงินเดือนบัญชี 5'!$N$2:$O$65,2,FALSE),IF(BB29="วิชาการปก.",VLOOKUP(BL29,'เงินเดือนบัญชี 5'!$K$2:$L$65,2,FALSE),IF(BB29="ทั่วไปอส.",VLOOKUP(BL29,'เงินเดือนบัญชี 5'!$H$2:$I$65,2,FALSE),IF(BB29="ทั่วไปชง.",VLOOKUP(BL29,'เงินเดือนบัญชี 5'!$E$2:$F$65,2,FALSE),IF(BB29="ทั่วไปปง.",VLOOKUP(BL29,'เงินเดือนบัญชี 5'!$B$2:$C$65,2,FALSE),IF(BB29="พนจ.ทั่วไป",0,IF(BB29="พนจ.ภารกิจ(ปวช.)",CEILING((BJ29*4/100)+BJ29,10),IF(BB29="พนจ.ภารกิจ(ปวท.)",CEILING((BJ29*4/100)+BJ29,10),IF(BB29="พนจ.ภารกิจ(ปวส.)",CEILING((BJ29*4/100)+BJ29,10),IF(BB29="พนจ.ภารกิจ(ป.ตรี)",CEILING((BJ29*4/100)+BJ29,10),IF(BB29="พนจ.ภารกิจ(ป.โท)",CEILING((BJ29*4/100)+BJ29,10),IF(BB29="พนจ.ภารกิจ(ทักษะ พนง.ขับเครื่องจักรกลขนาดกลาง/ใหญ่)",CEILING((BJ29*4/100)+BJ29,10),IF(BB29="พนจ.ภารกิจ(ทักษะ)",CEILING((BJ29*4/100)+BJ29,10),IF(BB29="พนจ.ภารกิจ(ทักษะ)","",IF(C29="ครู",CEILING((BJ29*6/100)+BJ29,10),IF(C29="ครูผู้ช่วย",CEILING((BJ29*6/100)+BJ29,10),IF(C29="บริหารสถานศึกษา",CEILING((BJ29*6/100)+BJ29,10),IF(C29="บุคลากรทางการศึกษา",CEILING((BJ29*6/100)+BJ29,10),IF(BB29="ลูกจ้างประจำ(ช่าง)",VLOOKUP(BL29,บัญชีลูกจ้างประจำ!$H$2:$I$110,2,FALSE),IF(BB29="ลูกจ้างประจำ(สนับสนุน)",VLOOKUP(BL29,บัญชีลูกจ้างประจำ!$E$2:$F$103,2,FALSE),IF(BB29="ลูกจ้างประจำ(บริการพื้นฐาน)",VLOOKUP(BL29,บัญชีลูกจ้างประจำ!$B$2:$C$74,2,FALSE))))))))))))))))))))))))))))))</f>
        <v>0</v>
      </c>
      <c r="BN29" s="177">
        <f>IF(BB29&amp;M29="พนจ.ทั่วไป",0,IF(BB29&amp;M29="พนจ.ทั่วไปกำหนดเพิ่ม2569",108000,IF(M29="ว่างเดิม",VLOOKUP(BC29,ตำแหน่งว่าง!$A$2:$J$28,10,FALSE),IF(M29&amp;C29="กำหนดเพิ่ม2567ครู",VLOOKUP(BC29,ตำแหน่งว่าง!$A$2:$J$28,9,FALSE),IF(M29&amp;C29="กำหนดเพิ่ม2567ครูผู้ช่วย",VLOOKUP(BC29,ตำแหน่งว่าง!$A$2:$J$28,9,FALSE),IF(M29&amp;C29="กำหนดเพิ่ม2567บุคลากรทางการศึกษา",VLOOKUP(BC29,ตำแหน่งว่าง!$A$2:$J$28,9,FALSE),IF(M29&amp;C29="กำหนดเพิ่ม2567บริหารสถานศึกษา",VLOOKUP(BC29,ตำแหน่งว่าง!$A$2:$J$28,9,FALSE),IF(M29="กำหนดเพิ่ม2567",VLOOKUP(BC29,ตำแหน่งว่าง!$A$2:$J$28,10,FALSE),IF(M29&amp;C29="กำหนดเพิ่ม2568ครู",VLOOKUP(BC29,ตำแหน่งว่าง!$A$2:$J$28,8,FALSE),IF(M29&amp;C29="กำหนดเพิ่ม2568ครูผู้ช่วย",VLOOKUP(BC29,ตำแหน่งว่าง!$A$2:$J$28,8,FALSE),IF(M29&amp;C29="กำหนดเพิ่ม2568บุคลากรทางการศึกษา",VLOOKUP(BC29,ตำแหน่งว่าง!$A$2:$J$28,8,FALSE),IF(M29&amp;C29="กำหนดเพิ่ม2568บริหารสถานศึกษา",VLOOKUP(BC29,ตำแหน่งว่าง!$A$2:$J$28,8,FALSE),IF(M29="กำหนดเพิ่ม2568",VLOOKUP(BC29,ตำแหน่งว่าง!$A$2:$J$28,9,FALSE),IF(M29="กำหนดเพิ่ม2569",VLOOKUP(BC29,ตำแหน่งว่าง!$A$2:$H$28,7,FALSE),IF(M29="เงินอุดหนุน (ว่าง)",VLOOKUP(BC29,ตำแหน่งว่าง!$A$2:$J$28,10,FALSE),IF(M29="จ่ายจากเงินรายได้ (ว่าง)",VLOOKUP(BC29,ตำแหน่งว่าง!$A$2:$J$28,10,FALSE),IF(M29="ยุบเลิก2567",0,IF(M29="ยุบเลิก2568",0,IF(M29="ยุบเลิก2569",0,IF(M29="ว่างยุบเลิก2567",0,IF(M29="ว่างยุบเลิก2568",0,IF(M29="ว่างยุบเลิก2569",0,(BM29-BJ29)*12))))))))))))))))))))))</f>
        <v>0</v>
      </c>
      <c r="BO29" s="103"/>
      <c r="BP29" s="86"/>
      <c r="BQ29" s="86"/>
    </row>
    <row r="30" spans="1:69" s="12" customFormat="1">
      <c r="A30" s="107"/>
      <c r="B30" s="113" t="s">
        <v>1346</v>
      </c>
      <c r="C30" s="183"/>
      <c r="D30" s="113"/>
      <c r="E30" s="114"/>
      <c r="F30" s="114"/>
      <c r="G30" s="110"/>
      <c r="H30" s="120"/>
      <c r="I30" s="121"/>
      <c r="J30" s="122"/>
      <c r="K30" s="122"/>
      <c r="L30" s="122"/>
      <c r="M30" s="120"/>
      <c r="AZ30" s="86"/>
      <c r="BA30" s="103"/>
      <c r="BB30" s="177" t="str">
        <f t="shared" si="0"/>
        <v/>
      </c>
      <c r="BC30" s="177" t="str">
        <f t="shared" si="1"/>
        <v>()</v>
      </c>
      <c r="BD30" s="177" t="b">
        <f>IF(BB30="บริหารท้องถิ่นสูง",VLOOKUP(I30,'เงินเดือนบัญชี 5'!$AM$2:$AN$65,2,FALSE),IF(BB30="บริหารท้องถิ่นกลาง",VLOOKUP(I30,'เงินเดือนบัญชี 5'!$AJ$2:$AK$65,2,FALSE),IF(BB30="บริหารท้องถิ่นต้น",VLOOKUP(I30,'เงินเดือนบัญชี 5'!$AG$2:$AH$65,2,FALSE),IF(BB30="อำนวยการท้องถิ่นสูง",VLOOKUP(I30,'เงินเดือนบัญชี 5'!$AD$2:$AE$65,2,FALSE),IF(BB30="อำนวยการท้องถิ่นกลาง",VLOOKUP(I30,'เงินเดือนบัญชี 5'!$AA$2:$AB$65,2,FALSE),IF(BB30="อำนวยการท้องถิ่นต้น",VLOOKUP(I30,'เงินเดือนบัญชี 5'!$X$2:$Y$65,2,FALSE),IF(BB30="วิชาการชช.",VLOOKUP(I30,'เงินเดือนบัญชี 5'!$U$2:$V$65,2,FALSE),IF(BB30="วิชาการชพ.",VLOOKUP(I30,'เงินเดือนบัญชี 5'!$R$2:$S$65,2,FALSE),IF(BB30="วิชาการชก.",VLOOKUP(I30,'เงินเดือนบัญชี 5'!$O$2:$P$65,2,FALSE),IF(BB30="วิชาการปก.",VLOOKUP(I30,'เงินเดือนบัญชี 5'!$L$2:$M$65,2,FALSE),IF(BB30="ทั่วไปอส.",VLOOKUP(I30,'เงินเดือนบัญชี 5'!$I$2:$J$65,2,FALSE),IF(BB30="ทั่วไปชง.",VLOOKUP(I30,'เงินเดือนบัญชี 5'!$F$2:$G$65,2,FALSE),IF(BB30="ทั่วไปปง.",VLOOKUP(I30,'เงินเดือนบัญชี 5'!$C$2:$D$65,2,FALSE),IF(BB30="พนจ.ทั่วไป","",IF(BB30="พนจ.ภารกิจ(ปวช.)","",IF(BB30="พนจ.ภารกิจ(ปวท.)","",IF(BB30="พนจ.ภารกิจ(ปวส.)","",IF(BB30="พนจ.ภารกิจ(ป.ตรี)","",IF(BB30="พนจ.ภารกิจ(ป.โท)","",IF(BB30="พนจ.ภารกิจ(ทักษะ พนง.ขับเครื่องจักรกลขนาดกลาง/ใหญ่)","",IF(BB30="พนจ.ภารกิจ(ทักษะ)","",IF(BB30="ลูกจ้างประจำ(ช่าง)",VLOOKUP(I30,บัญชีลูกจ้างประจำ!$I$2:$J$110,2,FALSE),IF(BB30="ลูกจ้างประจำ(สนับสนุน)",VLOOKUP(I30,บัญชีลูกจ้างประจำ!$F$2:$G$102,2,FALSE),IF(BB30="ลูกจ้างประจำ(บริการพื้นฐาน)",VLOOKUP(I30,บัญชีลูกจ้างประจำ!$C$2:$D$74,2,FALSE)))))))))))))))))))))))))</f>
        <v>0</v>
      </c>
      <c r="BE30" s="177">
        <f>IF(M30="ว่างเดิม",VLOOKUP(BC30,ตำแหน่งว่าง!$A$2:$J$28,2,FALSE),IF(M30="ว่างยุบเลิก2567",VLOOKUP(BC30,ตำแหน่งว่าง!$A$2:$J$28,2,FALSE),IF(M30="ว่างยุบเลิก2568",VLOOKUP(BC30,ตำแหน่งว่าง!$A$2:$J$28,2,FALSE),IF(M30="ว่างยุบเลิก2569",VLOOKUP(BC30,ตำแหน่งว่าง!$A$2:$J$28,2,FALSE),IF(M30="เงินอุดหนุน (ว่าง)",VLOOKUP(BC30,ตำแหน่งว่าง!$A$2:$J$28,2,FALSE),IF(M30="จ่ายจากเงินรายได้ (ว่าง)",VLOOKUP(BC30,ตำแหน่งว่าง!$A$2:$J$28,2,FALSE),IF(M30="กำหนดเพิ่ม2567",0,IF(M30="กำหนดเพิ่ม2568",0,IF(M30="กำหนดเพิ่ม2569",0,I30*12)))))))))</f>
        <v>0</v>
      </c>
      <c r="BF30" s="177" t="str">
        <f t="shared" si="2"/>
        <v>1</v>
      </c>
      <c r="BG30" s="177" t="b">
        <f>IF(BB30="บริหารท้องถิ่นสูง",VLOOKUP(BF30,'เงินเดือนบัญชี 5'!$AL$2:$AM$65,2,FALSE),IF(BB30="บริหารท้องถิ่นกลาง",VLOOKUP(BF30,'เงินเดือนบัญชี 5'!$AI$2:$AJ$65,2,FALSE),IF(BB30="บริหารท้องถิ่นต้น",VLOOKUP(BF30,'เงินเดือนบัญชี 5'!$AF$2:$AG$65,2,FALSE),IF(BB30="อำนวยการท้องถิ่นสูง",VLOOKUP(BF30,'เงินเดือนบัญชี 5'!$AC$2:$AD$65,2,FALSE),IF(BB30="อำนวยการท้องถิ่นกลาง",VLOOKUP(BF30,'เงินเดือนบัญชี 5'!$Z$2:$AA$65,2,FALSE),IF(BB30="อำนวยการท้องถิ่นต้น",VLOOKUP(BF30,'เงินเดือนบัญชี 5'!$W$2:$X$65,2,FALSE),IF(BB30="วิชาการชช.",VLOOKUP(BF30,'เงินเดือนบัญชี 5'!$T$2:$U$65,2,FALSE),IF(BB30="วิชาการชพ.",VLOOKUP(BF30,'เงินเดือนบัญชี 5'!$Q$2:$R$65,2,FALSE),IF(BB30="วิชาการชก.",VLOOKUP(BF30,'เงินเดือนบัญชี 5'!$N$2:$O$65,2,FALSE),IF(BB30="วิชาการปก.",VLOOKUP(BF30,'เงินเดือนบัญชี 5'!$K$2:$L$65,2,FALSE),IF(BB30="ทั่วไปอส.",VLOOKUP(BF30,'เงินเดือนบัญชี 5'!$H$2:$I$65,2,FALSE),IF(BB30="ทั่วไปชง.",VLOOKUP(BF30,'เงินเดือนบัญชี 5'!$E$2:$F$65,2,FALSE),IF(BB30="ทั่วไปปง.",VLOOKUP(BF30,'เงินเดือนบัญชี 5'!$B$2:$C$65,2,FALSE),IF(BB30="พนจ.ทั่วไป",0,IF(BB30="พนจ.ภารกิจ(ปวช.)",CEILING((I30*4/100)+I30,10),IF(BB30="พนจ.ภารกิจ(ปวท.)",CEILING((I30*4/100)+I30,10),IF(BB30="พนจ.ภารกิจ(ปวส.)",CEILING((I30*4/100)+I30,10),IF(BB30="พนจ.ภารกิจ(ป.ตรี)",CEILING((I30*4/100)+I30,10),IF(BB30="พนจ.ภารกิจ(ป.โท)",CEILING((I30*4/100)+I30,10),IF(BB30="พนจ.ภารกิจ(ทักษะ พนง.ขับเครื่องจักรกลขนาดกลาง/ใหญ่)",CEILING((I30*4/100)+I30,10),IF(BB30="พนจ.ภารกิจ(ทักษะ)",CEILING((I30*4/100)+I30,10),IF(BB30="พนจ.ภารกิจ(ทักษะ)","",IF(C30="ครู",CEILING((I30*6/100)+I30,10),IF(C30="ครูผู้ช่วย",CEILING((I30*6/100)+I30,10),IF(C30="บริหารสถานศึกษา",CEILING((I30*6/100)+I30,10),IF(C30="บุคลากรทางการศึกษา",CEILING((I30*6/100)+I30,10),IF(BB30="ลูกจ้างประจำ(ช่าง)",VLOOKUP(BF30,บัญชีลูกจ้างประจำ!$H$2:$I$110,2,FALSE),IF(BB30="ลูกจ้างประจำ(สนับสนุน)",VLOOKUP(BF30,บัญชีลูกจ้างประจำ!$E$2:$F$102,2,FALSE),IF(BB30="ลูกจ้างประจำ(บริการพื้นฐาน)",VLOOKUP(BF30,บัญชีลูกจ้างประจำ!$B$2:$C$74,2,FALSE))))))))))))))))))))))))))))))</f>
        <v>0</v>
      </c>
      <c r="BH30" s="177">
        <f>IF(BB30&amp;M30="พนจ.ทั่วไป",0,IF(BB30&amp;M30="พนจ.ทั่วไปกำหนดเพิ่ม2567",108000,IF(M30="ว่างเดิม",VLOOKUP(BC30,ตำแหน่งว่าง!$A$2:$J$28,8,FALSE),IF(M30="กำหนดเพิ่ม2567",VLOOKUP(BC30,ตำแหน่งว่าง!$A$2:$H$28,7,FALSE),IF(M30="กำหนดเพิ่ม2568",0,IF(M30="กำหนดเพิ่ม2569",0,IF(M30="ยุบเลิก2567",0,IF(M30="ว่างยุบเลิก2567",0,IF(M30="ว่างยุบเลิก2568",VLOOKUP(BC30,ตำแหน่งว่าง!$A$2:$J$28,8,FALSE),IF(M30="ว่างยุบเลิก2569",VLOOKUP(BC30,ตำแหน่งว่าง!$A$2:$J$28,8,FALSE),IF(M30="เงินอุดหนุน (ว่าง)",VLOOKUP(BC30,ตำแหน่งว่าง!$A$2:$J$28,8,FALSE),IF(M30&amp;C30="จ่ายจากเงินรายได้พนจ.ทั่วไป",0,IF(M30="จ่ายจากเงินรายได้ (ว่าง)",VLOOKUP(BC30,ตำแหน่งว่าง!$A$2:$J$28,8,FALSE),(BG30-I30)*12)))))))))))))</f>
        <v>0</v>
      </c>
      <c r="BI30" s="177" t="str">
        <f t="shared" si="3"/>
        <v>2</v>
      </c>
      <c r="BJ30" s="177" t="b">
        <f>IF(BB30="บริหารท้องถิ่นสูง",VLOOKUP(BI30,'เงินเดือนบัญชี 5'!$AL$2:$AM$65,2,FALSE),IF(BB30="บริหารท้องถิ่นกลาง",VLOOKUP(BI30,'เงินเดือนบัญชี 5'!$AI$2:$AJ$65,2,FALSE),IF(BB30="บริหารท้องถิ่นต้น",VLOOKUP(BI30,'เงินเดือนบัญชี 5'!$AF$2:$AG$65,2,FALSE),IF(BB30="อำนวยการท้องถิ่นสูง",VLOOKUP(BI30,'เงินเดือนบัญชี 5'!$AC$2:$AD$65,2,FALSE),IF(BB30="อำนวยการท้องถิ่นกลาง",VLOOKUP(BI30,'เงินเดือนบัญชี 5'!$Z$2:$AA$65,2,FALSE),IF(BB30="อำนวยการท้องถิ่นต้น",VLOOKUP(BI30,'เงินเดือนบัญชี 5'!$W$2:$X$65,2,FALSE),IF(BB30="วิชาการชช.",VLOOKUP(BI30,'เงินเดือนบัญชี 5'!$T$2:$U$65,2,FALSE),IF(BB30="วิชาการชพ.",VLOOKUP(BI30,'เงินเดือนบัญชี 5'!$Q$2:$R$65,2,FALSE),IF(BB30="วิชาการชก.",VLOOKUP(BI30,'เงินเดือนบัญชี 5'!$N$2:$O$65,2,FALSE),IF(BB30="วิชาการปก.",VLOOKUP(BI30,'เงินเดือนบัญชี 5'!$K$2:$L$65,2,FALSE),IF(BB30="ทั่วไปอส.",VLOOKUP(BI30,'เงินเดือนบัญชี 5'!$H$2:$I$65,2,FALSE),IF(BB30="ทั่วไปชง.",VLOOKUP(BI30,'เงินเดือนบัญชี 5'!$E$2:$F$65,2,FALSE),IF(BB30="ทั่วไปปง.",VLOOKUP(BI30,'เงินเดือนบัญชี 5'!$B$2:$C$65,2,FALSE),IF(BB30="พนจ.ทั่วไป",0,IF(BB30="พนจ.ภารกิจ(ปวช.)",CEILING((BG30*4/100)+BG30,10),IF(BB30="พนจ.ภารกิจ(ปวท.)",CEILING((BG30*4/100)+BG30,10),IF(BB30="พนจ.ภารกิจ(ปวส.)",CEILING((BG30*4/100)+BG30,10),IF(BB30="พนจ.ภารกิจ(ป.ตรี)",CEILING((BG30*4/100)+BG30,10),IF(BB30="พนจ.ภารกิจ(ป.โท)",CEILING((BG30*4/100)+BG30,10),IF(BB30="พนจ.ภารกิจ(ทักษะ พนง.ขับเครื่องจักรกลขนาดกลาง/ใหญ่)",CEILING((BG30*4/100)+BG30,10),IF(BB30="พนจ.ภารกิจ(ทักษะ)",CEILING((BG30*4/100)+BG30,10),IF(BB30="พนจ.ภารกิจ(ทักษะ)","",IF(C30="ครู",CEILING((BG30*6/100)+BG30,10),IF(C30="ครูผู้ช่วย",CEILING((BG30*6/100)+BG30,10),IF(C30="บริหารสถานศึกษา",CEILING((BG30*6/100)+BG30,10),IF(C30="บุคลากรทางการศึกษา",CEILING((BG30*6/100)+BG30,10),IF(BB30="ลูกจ้างประจำ(ช่าง)",VLOOKUP(BI30,บัญชีลูกจ้างประจำ!$H$2:$I$110,2,FALSE),IF(BB30="ลูกจ้างประจำ(สนับสนุน)",VLOOKUP(BI30,บัญชีลูกจ้างประจำ!$E$2:$F$102,2,FALSE),IF(BB30="ลูกจ้างประจำ(บริการพื้นฐาน)",VLOOKUP(BI30,บัญชีลูกจ้างประจำ!$B$2:$C$74,2,FALSE))))))))))))))))))))))))))))))</f>
        <v>0</v>
      </c>
      <c r="BK30" s="177">
        <f>IF(BB30&amp;M30="พนจ.ทั่วไป",0,IF(BB30&amp;M30="พนจ.ทั่วไปกำหนดเพิ่ม2568",108000,IF(M30="ว่างเดิม",VLOOKUP(BC30,ตำแหน่งว่าง!$A$2:$J$28,9,FALSE),IF(M30&amp;C30="กำหนดเพิ่ม2567ครู",VLOOKUP(BC30,ตำแหน่งว่าง!$A$2:$J$28,8,FALSE),IF(M30&amp;C30="กำหนดเพิ่ม2567ครูผู้ช่วย",VLOOKUP(BC30,ตำแหน่งว่าง!$A$2:$J$28,8,FALSE),IF(M30&amp;C30="กำหนดเพิ่ม2567บุคลากรทางการศึกษา",VLOOKUP(BC30,ตำแหน่งว่าง!$A$2:$J$28,8,FALSE),IF(M30&amp;C30="กำหนดเพิ่ม2567บริหารสถานศึกษา",VLOOKUP(BC30,ตำแหน่งว่าง!$A$2:$J$28,8,FALSE),IF(M30="กำหนดเพิ่ม2567",VLOOKUP(BC30,ตำแหน่งว่าง!$A$2:$J$28,9,FALSE),IF(M30="กำหนดเพิ่ม2568",VLOOKUP(BC30,ตำแหน่งว่าง!$A$2:$H$28,7,FALSE),IF(M30="กำหนดเพิ่ม2569",0,IF(M30="ยุบเลิก2567",0,IF(M30="ยุบเลิก2568",0,IF(M30="ว่างยุบเลิก2567",0,IF(M30="ว่างยุบเลิก2568",0,IF(M30="ว่างยุบเลิก2569",VLOOKUP(BC30,ตำแหน่งว่าง!$A$2:$J$28,9,FALSE),IF(M30="เงินอุดหนุน (ว่าง)",VLOOKUP(BC30,ตำแหน่งว่าง!$A$2:$J$28,9,FALSE),IF(M30="จ่ายจากเงินรายได้ (ว่าง)",VLOOKUP(BC30,ตำแหน่งว่าง!$A$2:$J$28,9,FALSE),(BJ30-BG30)*12)))))))))))))))))</f>
        <v>0</v>
      </c>
      <c r="BL30" s="177" t="str">
        <f t="shared" si="4"/>
        <v>3</v>
      </c>
      <c r="BM30" s="177" t="b">
        <f>IF(BB30="บริหารท้องถิ่นสูง",VLOOKUP(BL30,'เงินเดือนบัญชี 5'!$AL$2:$AM$65,2,FALSE),IF(BB30="บริหารท้องถิ่นกลาง",VLOOKUP(BL30,'เงินเดือนบัญชี 5'!$AI$2:$AJ$65,2,FALSE),IF(BB30="บริหารท้องถิ่นต้น",VLOOKUP(BL30,'เงินเดือนบัญชี 5'!$AF$2:$AG$65,2,FALSE),IF(BB30="อำนวยการท้องถิ่นสูง",VLOOKUP(BL30,'เงินเดือนบัญชี 5'!$AC$2:$AD$65,2,FALSE),IF(BB30="อำนวยการท้องถิ่นกลาง",VLOOKUP(BL30,'เงินเดือนบัญชี 5'!$Z$2:$AA$65,2,FALSE),IF(BB30="อำนวยการท้องถิ่นต้น",VLOOKUP(BL30,'เงินเดือนบัญชี 5'!$W$2:$X$65,2,FALSE),IF(BB30="วิชาการชช.",VLOOKUP(BL30,'เงินเดือนบัญชี 5'!$T$2:$U$65,2,FALSE),IF(BB30="วิชาการชพ.",VLOOKUP(BL30,'เงินเดือนบัญชี 5'!$Q$2:$R$65,2,FALSE),IF(BB30="วิชาการชก.",VLOOKUP(BL30,'เงินเดือนบัญชี 5'!$N$2:$O$65,2,FALSE),IF(BB30="วิชาการปก.",VLOOKUP(BL30,'เงินเดือนบัญชี 5'!$K$2:$L$65,2,FALSE),IF(BB30="ทั่วไปอส.",VLOOKUP(BL30,'เงินเดือนบัญชี 5'!$H$2:$I$65,2,FALSE),IF(BB30="ทั่วไปชง.",VLOOKUP(BL30,'เงินเดือนบัญชี 5'!$E$2:$F$65,2,FALSE),IF(BB30="ทั่วไปปง.",VLOOKUP(BL30,'เงินเดือนบัญชี 5'!$B$2:$C$65,2,FALSE),IF(BB30="พนจ.ทั่วไป",0,IF(BB30="พนจ.ภารกิจ(ปวช.)",CEILING((BJ30*4/100)+BJ30,10),IF(BB30="พนจ.ภารกิจ(ปวท.)",CEILING((BJ30*4/100)+BJ30,10),IF(BB30="พนจ.ภารกิจ(ปวส.)",CEILING((BJ30*4/100)+BJ30,10),IF(BB30="พนจ.ภารกิจ(ป.ตรี)",CEILING((BJ30*4/100)+BJ30,10),IF(BB30="พนจ.ภารกิจ(ป.โท)",CEILING((BJ30*4/100)+BJ30,10),IF(BB30="พนจ.ภารกิจ(ทักษะ พนง.ขับเครื่องจักรกลขนาดกลาง/ใหญ่)",CEILING((BJ30*4/100)+BJ30,10),IF(BB30="พนจ.ภารกิจ(ทักษะ)",CEILING((BJ30*4/100)+BJ30,10),IF(BB30="พนจ.ภารกิจ(ทักษะ)","",IF(C30="ครู",CEILING((BJ30*6/100)+BJ30,10),IF(C30="ครูผู้ช่วย",CEILING((BJ30*6/100)+BJ30,10),IF(C30="บริหารสถานศึกษา",CEILING((BJ30*6/100)+BJ30,10),IF(C30="บุคลากรทางการศึกษา",CEILING((BJ30*6/100)+BJ30,10),IF(BB30="ลูกจ้างประจำ(ช่าง)",VLOOKUP(BL30,บัญชีลูกจ้างประจำ!$H$2:$I$110,2,FALSE),IF(BB30="ลูกจ้างประจำ(สนับสนุน)",VLOOKUP(BL30,บัญชีลูกจ้างประจำ!$E$2:$F$103,2,FALSE),IF(BB30="ลูกจ้างประจำ(บริการพื้นฐาน)",VLOOKUP(BL30,บัญชีลูกจ้างประจำ!$B$2:$C$74,2,FALSE))))))))))))))))))))))))))))))</f>
        <v>0</v>
      </c>
      <c r="BN30" s="177">
        <f>IF(BB30&amp;M30="พนจ.ทั่วไป",0,IF(BB30&amp;M30="พนจ.ทั่วไปกำหนดเพิ่ม2569",108000,IF(M30="ว่างเดิม",VLOOKUP(BC30,ตำแหน่งว่าง!$A$2:$J$28,10,FALSE),IF(M30&amp;C30="กำหนดเพิ่ม2567ครู",VLOOKUP(BC30,ตำแหน่งว่าง!$A$2:$J$28,9,FALSE),IF(M30&amp;C30="กำหนดเพิ่ม2567ครูผู้ช่วย",VLOOKUP(BC30,ตำแหน่งว่าง!$A$2:$J$28,9,FALSE),IF(M30&amp;C30="กำหนดเพิ่ม2567บุคลากรทางการศึกษา",VLOOKUP(BC30,ตำแหน่งว่าง!$A$2:$J$28,9,FALSE),IF(M30&amp;C30="กำหนดเพิ่ม2567บริหารสถานศึกษา",VLOOKUP(BC30,ตำแหน่งว่าง!$A$2:$J$28,9,FALSE),IF(M30="กำหนดเพิ่ม2567",VLOOKUP(BC30,ตำแหน่งว่าง!$A$2:$J$28,10,FALSE),IF(M30&amp;C30="กำหนดเพิ่ม2568ครู",VLOOKUP(BC30,ตำแหน่งว่าง!$A$2:$J$28,8,FALSE),IF(M30&amp;C30="กำหนดเพิ่ม2568ครูผู้ช่วย",VLOOKUP(BC30,ตำแหน่งว่าง!$A$2:$J$28,8,FALSE),IF(M30&amp;C30="กำหนดเพิ่ม2568บุคลากรทางการศึกษา",VLOOKUP(BC30,ตำแหน่งว่าง!$A$2:$J$28,8,FALSE),IF(M30&amp;C30="กำหนดเพิ่ม2568บริหารสถานศึกษา",VLOOKUP(BC30,ตำแหน่งว่าง!$A$2:$J$28,8,FALSE),IF(M30="กำหนดเพิ่ม2568",VLOOKUP(BC30,ตำแหน่งว่าง!$A$2:$J$28,9,FALSE),IF(M30="กำหนดเพิ่ม2569",VLOOKUP(BC30,ตำแหน่งว่าง!$A$2:$H$28,7,FALSE),IF(M30="เงินอุดหนุน (ว่าง)",VLOOKUP(BC30,ตำแหน่งว่าง!$A$2:$J$28,10,FALSE),IF(M30="จ่ายจากเงินรายได้ (ว่าง)",VLOOKUP(BC30,ตำแหน่งว่าง!$A$2:$J$28,10,FALSE),IF(M30="ยุบเลิก2567",0,IF(M30="ยุบเลิก2568",0,IF(M30="ยุบเลิก2569",0,IF(M30="ว่างยุบเลิก2567",0,IF(M30="ว่างยุบเลิก2568",0,IF(M30="ว่างยุบเลิก2569",0,(BM30-BJ30)*12))))))))))))))))))))))</f>
        <v>0</v>
      </c>
      <c r="BO30" s="103"/>
      <c r="BP30" s="86"/>
      <c r="BQ30" s="86"/>
    </row>
    <row r="31" spans="1:69" s="12" customFormat="1">
      <c r="A31" s="107">
        <v>21</v>
      </c>
      <c r="B31" s="113" t="s">
        <v>1347</v>
      </c>
      <c r="C31" s="183" t="s">
        <v>48</v>
      </c>
      <c r="D31" s="113" t="s">
        <v>1348</v>
      </c>
      <c r="E31" s="114" t="s">
        <v>1349</v>
      </c>
      <c r="F31" s="114" t="s">
        <v>1350</v>
      </c>
      <c r="G31" s="110"/>
      <c r="H31" s="120" t="s">
        <v>9</v>
      </c>
      <c r="I31" s="121">
        <v>35770</v>
      </c>
      <c r="J31" s="122">
        <v>3500</v>
      </c>
      <c r="K31" s="122"/>
      <c r="L31" s="122" t="s">
        <v>1316</v>
      </c>
      <c r="M31" s="120"/>
      <c r="AZ31" s="86"/>
      <c r="BA31" s="103"/>
      <c r="BB31" s="177" t="str">
        <f t="shared" si="0"/>
        <v>อำนวยการท้องถิ่นต้น</v>
      </c>
      <c r="BC31" s="177" t="str">
        <f t="shared" si="1"/>
        <v>อำนวยการท้องถิ่นต้น()</v>
      </c>
      <c r="BD31" s="177">
        <f>IF(BB31="บริหารท้องถิ่นสูง",VLOOKUP(I31,'เงินเดือนบัญชี 5'!$AM$2:$AN$65,2,FALSE),IF(BB31="บริหารท้องถิ่นกลาง",VLOOKUP(I31,'เงินเดือนบัญชี 5'!$AJ$2:$AK$65,2,FALSE),IF(BB31="บริหารท้องถิ่นต้น",VLOOKUP(I31,'เงินเดือนบัญชี 5'!$AG$2:$AH$65,2,FALSE),IF(BB31="อำนวยการท้องถิ่นสูง",VLOOKUP(I31,'เงินเดือนบัญชี 5'!$AD$2:$AE$65,2,FALSE),IF(BB31="อำนวยการท้องถิ่นกลาง",VLOOKUP(I31,'เงินเดือนบัญชี 5'!$AA$2:$AB$65,2,FALSE),IF(BB31="อำนวยการท้องถิ่นต้น",VLOOKUP(I31,'เงินเดือนบัญชี 5'!$X$2:$Y$65,2,FALSE),IF(BB31="วิชาการชช.",VLOOKUP(I31,'เงินเดือนบัญชี 5'!$U$2:$V$65,2,FALSE),IF(BB31="วิชาการชพ.",VLOOKUP(I31,'เงินเดือนบัญชี 5'!$R$2:$S$65,2,FALSE),IF(BB31="วิชาการชก.",VLOOKUP(I31,'เงินเดือนบัญชี 5'!$O$2:$P$65,2,FALSE),IF(BB31="วิชาการปก.",VLOOKUP(I31,'เงินเดือนบัญชี 5'!$L$2:$M$65,2,FALSE),IF(BB31="ทั่วไปอส.",VLOOKUP(I31,'เงินเดือนบัญชี 5'!$I$2:$J$65,2,FALSE),IF(BB31="ทั่วไปชง.",VLOOKUP(I31,'เงินเดือนบัญชี 5'!$F$2:$G$65,2,FALSE),IF(BB31="ทั่วไปปง.",VLOOKUP(I31,'เงินเดือนบัญชี 5'!$C$2:$D$65,2,FALSE),IF(BB31="พนจ.ทั่วไป","",IF(BB31="พนจ.ภารกิจ(ปวช.)","",IF(BB31="พนจ.ภารกิจ(ปวท.)","",IF(BB31="พนจ.ภารกิจ(ปวส.)","",IF(BB31="พนจ.ภารกิจ(ป.ตรี)","",IF(BB31="พนจ.ภารกิจ(ป.โท)","",IF(BB31="พนจ.ภารกิจ(ทักษะ พนง.ขับเครื่องจักรกลขนาดกลาง/ใหญ่)","",IF(BB31="พนจ.ภารกิจ(ทักษะ)","",IF(BB31="ลูกจ้างประจำ(ช่าง)",VLOOKUP(I31,บัญชีลูกจ้างประจำ!$I$2:$J$110,2,FALSE),IF(BB31="ลูกจ้างประจำ(สนับสนุน)",VLOOKUP(I31,บัญชีลูกจ้างประจำ!$F$2:$G$102,2,FALSE),IF(BB31="ลูกจ้างประจำ(บริการพื้นฐาน)",VLOOKUP(I31,บัญชีลูกจ้างประจำ!$C$2:$D$74,2,FALSE)))))))))))))))))))))))))</f>
        <v>21.5</v>
      </c>
      <c r="BE31" s="177">
        <f>IF(M31="ว่างเดิม",VLOOKUP(BC31,ตำแหน่งว่าง!$A$2:$J$28,2,FALSE),IF(M31="ว่างยุบเลิก2567",VLOOKUP(BC31,ตำแหน่งว่าง!$A$2:$J$28,2,FALSE),IF(M31="ว่างยุบเลิก2568",VLOOKUP(BC31,ตำแหน่งว่าง!$A$2:$J$28,2,FALSE),IF(M31="ว่างยุบเลิก2569",VLOOKUP(BC31,ตำแหน่งว่าง!$A$2:$J$28,2,FALSE),IF(M31="เงินอุดหนุน (ว่าง)",VLOOKUP(BC31,ตำแหน่งว่าง!$A$2:$J$28,2,FALSE),IF(M31="จ่ายจากเงินรายได้ (ว่าง)",VLOOKUP(BC31,ตำแหน่งว่าง!$A$2:$J$28,2,FALSE),IF(M31="กำหนดเพิ่ม2567",0,IF(M31="กำหนดเพิ่ม2568",0,IF(M31="กำหนดเพิ่ม2569",0,I31*12)))))))))</f>
        <v>429240</v>
      </c>
      <c r="BF31" s="177" t="str">
        <f t="shared" si="2"/>
        <v>อำนวยการท้องถิ่นต้น22.5</v>
      </c>
      <c r="BG31" s="177">
        <f>IF(BB31="บริหารท้องถิ่นสูง",VLOOKUP(BF31,'เงินเดือนบัญชี 5'!$AL$2:$AM$65,2,FALSE),IF(BB31="บริหารท้องถิ่นกลาง",VLOOKUP(BF31,'เงินเดือนบัญชี 5'!$AI$2:$AJ$65,2,FALSE),IF(BB31="บริหารท้องถิ่นต้น",VLOOKUP(BF31,'เงินเดือนบัญชี 5'!$AF$2:$AG$65,2,FALSE),IF(BB31="อำนวยการท้องถิ่นสูง",VLOOKUP(BF31,'เงินเดือนบัญชี 5'!$AC$2:$AD$65,2,FALSE),IF(BB31="อำนวยการท้องถิ่นกลาง",VLOOKUP(BF31,'เงินเดือนบัญชี 5'!$Z$2:$AA$65,2,FALSE),IF(BB31="อำนวยการท้องถิ่นต้น",VLOOKUP(BF31,'เงินเดือนบัญชี 5'!$W$2:$X$65,2,FALSE),IF(BB31="วิชาการชช.",VLOOKUP(BF31,'เงินเดือนบัญชี 5'!$T$2:$U$65,2,FALSE),IF(BB31="วิชาการชพ.",VLOOKUP(BF31,'เงินเดือนบัญชี 5'!$Q$2:$R$65,2,FALSE),IF(BB31="วิชาการชก.",VLOOKUP(BF31,'เงินเดือนบัญชี 5'!$N$2:$O$65,2,FALSE),IF(BB31="วิชาการปก.",VLOOKUP(BF31,'เงินเดือนบัญชี 5'!$K$2:$L$65,2,FALSE),IF(BB31="ทั่วไปอส.",VLOOKUP(BF31,'เงินเดือนบัญชี 5'!$H$2:$I$65,2,FALSE),IF(BB31="ทั่วไปชง.",VLOOKUP(BF31,'เงินเดือนบัญชี 5'!$E$2:$F$65,2,FALSE),IF(BB31="ทั่วไปปง.",VLOOKUP(BF31,'เงินเดือนบัญชี 5'!$B$2:$C$65,2,FALSE),IF(BB31="พนจ.ทั่วไป",0,IF(BB31="พนจ.ภารกิจ(ปวช.)",CEILING((I31*4/100)+I31,10),IF(BB31="พนจ.ภารกิจ(ปวท.)",CEILING((I31*4/100)+I31,10),IF(BB31="พนจ.ภารกิจ(ปวส.)",CEILING((I31*4/100)+I31,10),IF(BB31="พนจ.ภารกิจ(ป.ตรี)",CEILING((I31*4/100)+I31,10),IF(BB31="พนจ.ภารกิจ(ป.โท)",CEILING((I31*4/100)+I31,10),IF(BB31="พนจ.ภารกิจ(ทักษะ พนง.ขับเครื่องจักรกลขนาดกลาง/ใหญ่)",CEILING((I31*4/100)+I31,10),IF(BB31="พนจ.ภารกิจ(ทักษะ)",CEILING((I31*4/100)+I31,10),IF(BB31="พนจ.ภารกิจ(ทักษะ)","",IF(C31="ครู",CEILING((I31*6/100)+I31,10),IF(C31="ครูผู้ช่วย",CEILING((I31*6/100)+I31,10),IF(C31="บริหารสถานศึกษา",CEILING((I31*6/100)+I31,10),IF(C31="บุคลากรทางการศึกษา",CEILING((I31*6/100)+I31,10),IF(BB31="ลูกจ้างประจำ(ช่าง)",VLOOKUP(BF31,บัญชีลูกจ้างประจำ!$H$2:$I$110,2,FALSE),IF(BB31="ลูกจ้างประจำ(สนับสนุน)",VLOOKUP(BF31,บัญชีลูกจ้างประจำ!$E$2:$F$102,2,FALSE),IF(BB31="ลูกจ้างประจำ(บริการพื้นฐาน)",VLOOKUP(BF31,บัญชีลูกจ้างประจำ!$B$2:$C$74,2,FALSE))))))))))))))))))))))))))))))</f>
        <v>36860</v>
      </c>
      <c r="BH31" s="177">
        <f>IF(BB31&amp;M31="พนจ.ทั่วไป",0,IF(BB31&amp;M31="พนจ.ทั่วไปกำหนดเพิ่ม2567",108000,IF(M31="ว่างเดิม",VLOOKUP(BC31,ตำแหน่งว่าง!$A$2:$J$28,8,FALSE),IF(M31="กำหนดเพิ่ม2567",VLOOKUP(BC31,ตำแหน่งว่าง!$A$2:$H$28,7,FALSE),IF(M31="กำหนดเพิ่ม2568",0,IF(M31="กำหนดเพิ่ม2569",0,IF(M31="ยุบเลิก2567",0,IF(M31="ว่างยุบเลิก2567",0,IF(M31="ว่างยุบเลิก2568",VLOOKUP(BC31,ตำแหน่งว่าง!$A$2:$J$28,8,FALSE),IF(M31="ว่างยุบเลิก2569",VLOOKUP(BC31,ตำแหน่งว่าง!$A$2:$J$28,8,FALSE),IF(M31="เงินอุดหนุน (ว่าง)",VLOOKUP(BC31,ตำแหน่งว่าง!$A$2:$J$28,8,FALSE),IF(M31&amp;C31="จ่ายจากเงินรายได้พนจ.ทั่วไป",0,IF(M31="จ่ายจากเงินรายได้ (ว่าง)",VLOOKUP(BC31,ตำแหน่งว่าง!$A$2:$J$28,8,FALSE),(BG31-I31)*12)))))))))))))</f>
        <v>13080</v>
      </c>
      <c r="BI31" s="177" t="str">
        <f t="shared" si="3"/>
        <v>อำนวยการท้องถิ่นต้น23.5</v>
      </c>
      <c r="BJ31" s="177">
        <f>IF(BB31="บริหารท้องถิ่นสูง",VLOOKUP(BI31,'เงินเดือนบัญชี 5'!$AL$2:$AM$65,2,FALSE),IF(BB31="บริหารท้องถิ่นกลาง",VLOOKUP(BI31,'เงินเดือนบัญชี 5'!$AI$2:$AJ$65,2,FALSE),IF(BB31="บริหารท้องถิ่นต้น",VLOOKUP(BI31,'เงินเดือนบัญชี 5'!$AF$2:$AG$65,2,FALSE),IF(BB31="อำนวยการท้องถิ่นสูง",VLOOKUP(BI31,'เงินเดือนบัญชี 5'!$AC$2:$AD$65,2,FALSE),IF(BB31="อำนวยการท้องถิ่นกลาง",VLOOKUP(BI31,'เงินเดือนบัญชี 5'!$Z$2:$AA$65,2,FALSE),IF(BB31="อำนวยการท้องถิ่นต้น",VLOOKUP(BI31,'เงินเดือนบัญชี 5'!$W$2:$X$65,2,FALSE),IF(BB31="วิชาการชช.",VLOOKUP(BI31,'เงินเดือนบัญชี 5'!$T$2:$U$65,2,FALSE),IF(BB31="วิชาการชพ.",VLOOKUP(BI31,'เงินเดือนบัญชี 5'!$Q$2:$R$65,2,FALSE),IF(BB31="วิชาการชก.",VLOOKUP(BI31,'เงินเดือนบัญชี 5'!$N$2:$O$65,2,FALSE),IF(BB31="วิชาการปก.",VLOOKUP(BI31,'เงินเดือนบัญชี 5'!$K$2:$L$65,2,FALSE),IF(BB31="ทั่วไปอส.",VLOOKUP(BI31,'เงินเดือนบัญชี 5'!$H$2:$I$65,2,FALSE),IF(BB31="ทั่วไปชง.",VLOOKUP(BI31,'เงินเดือนบัญชี 5'!$E$2:$F$65,2,FALSE),IF(BB31="ทั่วไปปง.",VLOOKUP(BI31,'เงินเดือนบัญชี 5'!$B$2:$C$65,2,FALSE),IF(BB31="พนจ.ทั่วไป",0,IF(BB31="พนจ.ภารกิจ(ปวช.)",CEILING((BG31*4/100)+BG31,10),IF(BB31="พนจ.ภารกิจ(ปวท.)",CEILING((BG31*4/100)+BG31,10),IF(BB31="พนจ.ภารกิจ(ปวส.)",CEILING((BG31*4/100)+BG31,10),IF(BB31="พนจ.ภารกิจ(ป.ตรี)",CEILING((BG31*4/100)+BG31,10),IF(BB31="พนจ.ภารกิจ(ป.โท)",CEILING((BG31*4/100)+BG31,10),IF(BB31="พนจ.ภารกิจ(ทักษะ พนง.ขับเครื่องจักรกลขนาดกลาง/ใหญ่)",CEILING((BG31*4/100)+BG31,10),IF(BB31="พนจ.ภารกิจ(ทักษะ)",CEILING((BG31*4/100)+BG31,10),IF(BB31="พนจ.ภารกิจ(ทักษะ)","",IF(C31="ครู",CEILING((BG31*6/100)+BG31,10),IF(C31="ครูผู้ช่วย",CEILING((BG31*6/100)+BG31,10),IF(C31="บริหารสถานศึกษา",CEILING((BG31*6/100)+BG31,10),IF(C31="บุคลากรทางการศึกษา",CEILING((BG31*6/100)+BG31,10),IF(BB31="ลูกจ้างประจำ(ช่าง)",VLOOKUP(BI31,บัญชีลูกจ้างประจำ!$H$2:$I$110,2,FALSE),IF(BB31="ลูกจ้างประจำ(สนับสนุน)",VLOOKUP(BI31,บัญชีลูกจ้างประจำ!$E$2:$F$102,2,FALSE),IF(BB31="ลูกจ้างประจำ(บริการพื้นฐาน)",VLOOKUP(BI31,บัญชีลูกจ้างประจำ!$B$2:$C$74,2,FALSE))))))))))))))))))))))))))))))</f>
        <v>37960</v>
      </c>
      <c r="BK31" s="177">
        <f>IF(BB31&amp;M31="พนจ.ทั่วไป",0,IF(BB31&amp;M31="พนจ.ทั่วไปกำหนดเพิ่ม2568",108000,IF(M31="ว่างเดิม",VLOOKUP(BC31,ตำแหน่งว่าง!$A$2:$J$28,9,FALSE),IF(M31&amp;C31="กำหนดเพิ่ม2567ครู",VLOOKUP(BC31,ตำแหน่งว่าง!$A$2:$J$28,8,FALSE),IF(M31&amp;C31="กำหนดเพิ่ม2567ครูผู้ช่วย",VLOOKUP(BC31,ตำแหน่งว่าง!$A$2:$J$28,8,FALSE),IF(M31&amp;C31="กำหนดเพิ่ม2567บุคลากรทางการศึกษา",VLOOKUP(BC31,ตำแหน่งว่าง!$A$2:$J$28,8,FALSE),IF(M31&amp;C31="กำหนดเพิ่ม2567บริหารสถานศึกษา",VLOOKUP(BC31,ตำแหน่งว่าง!$A$2:$J$28,8,FALSE),IF(M31="กำหนดเพิ่ม2567",VLOOKUP(BC31,ตำแหน่งว่าง!$A$2:$J$28,9,FALSE),IF(M31="กำหนดเพิ่ม2568",VLOOKUP(BC31,ตำแหน่งว่าง!$A$2:$H$28,7,FALSE),IF(M31="กำหนดเพิ่ม2569",0,IF(M31="ยุบเลิก2567",0,IF(M31="ยุบเลิก2568",0,IF(M31="ว่างยุบเลิก2567",0,IF(M31="ว่างยุบเลิก2568",0,IF(M31="ว่างยุบเลิก2569",VLOOKUP(BC31,ตำแหน่งว่าง!$A$2:$J$28,9,FALSE),IF(M31="เงินอุดหนุน (ว่าง)",VLOOKUP(BC31,ตำแหน่งว่าง!$A$2:$J$28,9,FALSE),IF(M31="จ่ายจากเงินรายได้ (ว่าง)",VLOOKUP(BC31,ตำแหน่งว่าง!$A$2:$J$28,9,FALSE),(BJ31-BG31)*12)))))))))))))))))</f>
        <v>13200</v>
      </c>
      <c r="BL31" s="177" t="str">
        <f t="shared" si="4"/>
        <v>อำนวยการท้องถิ่นต้น24.5</v>
      </c>
      <c r="BM31" s="177">
        <f>IF(BB31="บริหารท้องถิ่นสูง",VLOOKUP(BL31,'เงินเดือนบัญชี 5'!$AL$2:$AM$65,2,FALSE),IF(BB31="บริหารท้องถิ่นกลาง",VLOOKUP(BL31,'เงินเดือนบัญชี 5'!$AI$2:$AJ$65,2,FALSE),IF(BB31="บริหารท้องถิ่นต้น",VLOOKUP(BL31,'เงินเดือนบัญชี 5'!$AF$2:$AG$65,2,FALSE),IF(BB31="อำนวยการท้องถิ่นสูง",VLOOKUP(BL31,'เงินเดือนบัญชี 5'!$AC$2:$AD$65,2,FALSE),IF(BB31="อำนวยการท้องถิ่นกลาง",VLOOKUP(BL31,'เงินเดือนบัญชี 5'!$Z$2:$AA$65,2,FALSE),IF(BB31="อำนวยการท้องถิ่นต้น",VLOOKUP(BL31,'เงินเดือนบัญชี 5'!$W$2:$X$65,2,FALSE),IF(BB31="วิชาการชช.",VLOOKUP(BL31,'เงินเดือนบัญชี 5'!$T$2:$U$65,2,FALSE),IF(BB31="วิชาการชพ.",VLOOKUP(BL31,'เงินเดือนบัญชี 5'!$Q$2:$R$65,2,FALSE),IF(BB31="วิชาการชก.",VLOOKUP(BL31,'เงินเดือนบัญชี 5'!$N$2:$O$65,2,FALSE),IF(BB31="วิชาการปก.",VLOOKUP(BL31,'เงินเดือนบัญชี 5'!$K$2:$L$65,2,FALSE),IF(BB31="ทั่วไปอส.",VLOOKUP(BL31,'เงินเดือนบัญชี 5'!$H$2:$I$65,2,FALSE),IF(BB31="ทั่วไปชง.",VLOOKUP(BL31,'เงินเดือนบัญชี 5'!$E$2:$F$65,2,FALSE),IF(BB31="ทั่วไปปง.",VLOOKUP(BL31,'เงินเดือนบัญชี 5'!$B$2:$C$65,2,FALSE),IF(BB31="พนจ.ทั่วไป",0,IF(BB31="พนจ.ภารกิจ(ปวช.)",CEILING((BJ31*4/100)+BJ31,10),IF(BB31="พนจ.ภารกิจ(ปวท.)",CEILING((BJ31*4/100)+BJ31,10),IF(BB31="พนจ.ภารกิจ(ปวส.)",CEILING((BJ31*4/100)+BJ31,10),IF(BB31="พนจ.ภารกิจ(ป.ตรี)",CEILING((BJ31*4/100)+BJ31,10),IF(BB31="พนจ.ภารกิจ(ป.โท)",CEILING((BJ31*4/100)+BJ31,10),IF(BB31="พนจ.ภารกิจ(ทักษะ พนง.ขับเครื่องจักรกลขนาดกลาง/ใหญ่)",CEILING((BJ31*4/100)+BJ31,10),IF(BB31="พนจ.ภารกิจ(ทักษะ)",CEILING((BJ31*4/100)+BJ31,10),IF(BB31="พนจ.ภารกิจ(ทักษะ)","",IF(C31="ครู",CEILING((BJ31*6/100)+BJ31,10),IF(C31="ครูผู้ช่วย",CEILING((BJ31*6/100)+BJ31,10),IF(C31="บริหารสถานศึกษา",CEILING((BJ31*6/100)+BJ31,10),IF(C31="บุคลากรทางการศึกษา",CEILING((BJ31*6/100)+BJ31,10),IF(BB31="ลูกจ้างประจำ(ช่าง)",VLOOKUP(BL31,บัญชีลูกจ้างประจำ!$H$2:$I$110,2,FALSE),IF(BB31="ลูกจ้างประจำ(สนับสนุน)",VLOOKUP(BL31,บัญชีลูกจ้างประจำ!$E$2:$F$103,2,FALSE),IF(BB31="ลูกจ้างประจำ(บริการพื้นฐาน)",VLOOKUP(BL31,บัญชีลูกจ้างประจำ!$B$2:$C$74,2,FALSE))))))))))))))))))))))))))))))</f>
        <v>39080</v>
      </c>
      <c r="BN31" s="177">
        <f>IF(BB31&amp;M31="พนจ.ทั่วไป",0,IF(BB31&amp;M31="พนจ.ทั่วไปกำหนดเพิ่ม2569",108000,IF(M31="ว่างเดิม",VLOOKUP(BC31,ตำแหน่งว่าง!$A$2:$J$28,10,FALSE),IF(M31&amp;C31="กำหนดเพิ่ม2567ครู",VLOOKUP(BC31,ตำแหน่งว่าง!$A$2:$J$28,9,FALSE),IF(M31&amp;C31="กำหนดเพิ่ม2567ครูผู้ช่วย",VLOOKUP(BC31,ตำแหน่งว่าง!$A$2:$J$28,9,FALSE),IF(M31&amp;C31="กำหนดเพิ่ม2567บุคลากรทางการศึกษา",VLOOKUP(BC31,ตำแหน่งว่าง!$A$2:$J$28,9,FALSE),IF(M31&amp;C31="กำหนดเพิ่ม2567บริหารสถานศึกษา",VLOOKUP(BC31,ตำแหน่งว่าง!$A$2:$J$28,9,FALSE),IF(M31="กำหนดเพิ่ม2567",VLOOKUP(BC31,ตำแหน่งว่าง!$A$2:$J$28,10,FALSE),IF(M31&amp;C31="กำหนดเพิ่ม2568ครู",VLOOKUP(BC31,ตำแหน่งว่าง!$A$2:$J$28,8,FALSE),IF(M31&amp;C31="กำหนดเพิ่ม2568ครูผู้ช่วย",VLOOKUP(BC31,ตำแหน่งว่าง!$A$2:$J$28,8,FALSE),IF(M31&amp;C31="กำหนดเพิ่ม2568บุคลากรทางการศึกษา",VLOOKUP(BC31,ตำแหน่งว่าง!$A$2:$J$28,8,FALSE),IF(M31&amp;C31="กำหนดเพิ่ม2568บริหารสถานศึกษา",VLOOKUP(BC31,ตำแหน่งว่าง!$A$2:$J$28,8,FALSE),IF(M31="กำหนดเพิ่ม2568",VLOOKUP(BC31,ตำแหน่งว่าง!$A$2:$J$28,9,FALSE),IF(M31="กำหนดเพิ่ม2569",VLOOKUP(BC31,ตำแหน่งว่าง!$A$2:$H$28,7,FALSE),IF(M31="เงินอุดหนุน (ว่าง)",VLOOKUP(BC31,ตำแหน่งว่าง!$A$2:$J$28,10,FALSE),IF(M31="จ่ายจากเงินรายได้ (ว่าง)",VLOOKUP(BC31,ตำแหน่งว่าง!$A$2:$J$28,10,FALSE),IF(M31="ยุบเลิก2567",0,IF(M31="ยุบเลิก2568",0,IF(M31="ยุบเลิก2569",0,IF(M31="ว่างยุบเลิก2567",0,IF(M31="ว่างยุบเลิก2568",0,IF(M31="ว่างยุบเลิก2569",0,(BM31-BJ31)*12))))))))))))))))))))))</f>
        <v>13440</v>
      </c>
      <c r="BO31" s="103"/>
      <c r="BP31" s="86"/>
      <c r="BQ31" s="86"/>
    </row>
    <row r="32" spans="1:69" s="12" customFormat="1">
      <c r="A32" s="107">
        <v>22</v>
      </c>
      <c r="B32" s="113" t="s">
        <v>1351</v>
      </c>
      <c r="C32" s="183" t="s">
        <v>47</v>
      </c>
      <c r="D32" s="113" t="s">
        <v>1352</v>
      </c>
      <c r="E32" s="114" t="s">
        <v>1353</v>
      </c>
      <c r="F32" s="114"/>
      <c r="G32" s="110"/>
      <c r="H32" s="120" t="s">
        <v>13</v>
      </c>
      <c r="I32" s="121">
        <v>35220</v>
      </c>
      <c r="J32" s="122"/>
      <c r="K32" s="122"/>
      <c r="L32" s="122" t="s">
        <v>1313</v>
      </c>
      <c r="M32" s="120"/>
      <c r="AZ32" s="86"/>
      <c r="BA32" s="103"/>
      <c r="BB32" s="177" t="str">
        <f t="shared" si="0"/>
        <v>วิชาการชก.</v>
      </c>
      <c r="BC32" s="177" t="str">
        <f t="shared" si="1"/>
        <v>วิชาการชก.()</v>
      </c>
      <c r="BD32" s="177">
        <f>IF(BB32="บริหารท้องถิ่นสูง",VLOOKUP(I32,'เงินเดือนบัญชี 5'!$AM$2:$AN$65,2,FALSE),IF(BB32="บริหารท้องถิ่นกลาง",VLOOKUP(I32,'เงินเดือนบัญชี 5'!$AJ$2:$AK$65,2,FALSE),IF(BB32="บริหารท้องถิ่นต้น",VLOOKUP(I32,'เงินเดือนบัญชี 5'!$AG$2:$AH$65,2,FALSE),IF(BB32="อำนวยการท้องถิ่นสูง",VLOOKUP(I32,'เงินเดือนบัญชี 5'!$AD$2:$AE$65,2,FALSE),IF(BB32="อำนวยการท้องถิ่นกลาง",VLOOKUP(I32,'เงินเดือนบัญชี 5'!$AA$2:$AB$65,2,FALSE),IF(BB32="อำนวยการท้องถิ่นต้น",VLOOKUP(I32,'เงินเดือนบัญชี 5'!$X$2:$Y$65,2,FALSE),IF(BB32="วิชาการชช.",VLOOKUP(I32,'เงินเดือนบัญชี 5'!$U$2:$V$65,2,FALSE),IF(BB32="วิชาการชพ.",VLOOKUP(I32,'เงินเดือนบัญชี 5'!$R$2:$S$65,2,FALSE),IF(BB32="วิชาการชก.",VLOOKUP(I32,'เงินเดือนบัญชี 5'!$O$2:$P$65,2,FALSE),IF(BB32="วิชาการปก.",VLOOKUP(I32,'เงินเดือนบัญชี 5'!$L$2:$M$65,2,FALSE),IF(BB32="ทั่วไปอส.",VLOOKUP(I32,'เงินเดือนบัญชี 5'!$I$2:$J$65,2,FALSE),IF(BB32="ทั่วไปชง.",VLOOKUP(I32,'เงินเดือนบัญชี 5'!$F$2:$G$65,2,FALSE),IF(BB32="ทั่วไปปง.",VLOOKUP(I32,'เงินเดือนบัญชี 5'!$C$2:$D$65,2,FALSE),IF(BB32="พนจ.ทั่วไป","",IF(BB32="พนจ.ภารกิจ(ปวช.)","",IF(BB32="พนจ.ภารกิจ(ปวท.)","",IF(BB32="พนจ.ภารกิจ(ปวส.)","",IF(BB32="พนจ.ภารกิจ(ป.ตรี)","",IF(BB32="พนจ.ภารกิจ(ป.โท)","",IF(BB32="พนจ.ภารกิจ(ทักษะ พนง.ขับเครื่องจักรกลขนาดกลาง/ใหญ่)","",IF(BB32="พนจ.ภารกิจ(ทักษะ)","",IF(BB32="ลูกจ้างประจำ(ช่าง)",VLOOKUP(I32,บัญชีลูกจ้างประจำ!$I$2:$J$110,2,FALSE),IF(BB32="ลูกจ้างประจำ(สนับสนุน)",VLOOKUP(I32,บัญชีลูกจ้างประจำ!$F$2:$G$102,2,FALSE),IF(BB32="ลูกจ้างประจำ(บริการพื้นฐาน)",VLOOKUP(I32,บัญชีลูกจ้างประจำ!$C$2:$D$74,2,FALSE)))))))))))))))))))))))))</f>
        <v>21.5</v>
      </c>
      <c r="BE32" s="177">
        <f>IF(M32="ว่างเดิม",VLOOKUP(BC32,ตำแหน่งว่าง!$A$2:$J$28,2,FALSE),IF(M32="ว่างยุบเลิก2567",VLOOKUP(BC32,ตำแหน่งว่าง!$A$2:$J$28,2,FALSE),IF(M32="ว่างยุบเลิก2568",VLOOKUP(BC32,ตำแหน่งว่าง!$A$2:$J$28,2,FALSE),IF(M32="ว่างยุบเลิก2569",VLOOKUP(BC32,ตำแหน่งว่าง!$A$2:$J$28,2,FALSE),IF(M32="เงินอุดหนุน (ว่าง)",VLOOKUP(BC32,ตำแหน่งว่าง!$A$2:$J$28,2,FALSE),IF(M32="จ่ายจากเงินรายได้ (ว่าง)",VLOOKUP(BC32,ตำแหน่งว่าง!$A$2:$J$28,2,FALSE),IF(M32="กำหนดเพิ่ม2567",0,IF(M32="กำหนดเพิ่ม2568",0,IF(M32="กำหนดเพิ่ม2569",0,I32*12)))))))))</f>
        <v>422640</v>
      </c>
      <c r="BF32" s="177" t="str">
        <f t="shared" si="2"/>
        <v>วิชาการชก.22.5</v>
      </c>
      <c r="BG32" s="177">
        <f>IF(BB32="บริหารท้องถิ่นสูง",VLOOKUP(BF32,'เงินเดือนบัญชี 5'!$AL$2:$AM$65,2,FALSE),IF(BB32="บริหารท้องถิ่นกลาง",VLOOKUP(BF32,'เงินเดือนบัญชี 5'!$AI$2:$AJ$65,2,FALSE),IF(BB32="บริหารท้องถิ่นต้น",VLOOKUP(BF32,'เงินเดือนบัญชี 5'!$AF$2:$AG$65,2,FALSE),IF(BB32="อำนวยการท้องถิ่นสูง",VLOOKUP(BF32,'เงินเดือนบัญชี 5'!$AC$2:$AD$65,2,FALSE),IF(BB32="อำนวยการท้องถิ่นกลาง",VLOOKUP(BF32,'เงินเดือนบัญชี 5'!$Z$2:$AA$65,2,FALSE),IF(BB32="อำนวยการท้องถิ่นต้น",VLOOKUP(BF32,'เงินเดือนบัญชี 5'!$W$2:$X$65,2,FALSE),IF(BB32="วิชาการชช.",VLOOKUP(BF32,'เงินเดือนบัญชี 5'!$T$2:$U$65,2,FALSE),IF(BB32="วิชาการชพ.",VLOOKUP(BF32,'เงินเดือนบัญชี 5'!$Q$2:$R$65,2,FALSE),IF(BB32="วิชาการชก.",VLOOKUP(BF32,'เงินเดือนบัญชี 5'!$N$2:$O$65,2,FALSE),IF(BB32="วิชาการปก.",VLOOKUP(BF32,'เงินเดือนบัญชี 5'!$K$2:$L$65,2,FALSE),IF(BB32="ทั่วไปอส.",VLOOKUP(BF32,'เงินเดือนบัญชี 5'!$H$2:$I$65,2,FALSE),IF(BB32="ทั่วไปชง.",VLOOKUP(BF32,'เงินเดือนบัญชี 5'!$E$2:$F$65,2,FALSE),IF(BB32="ทั่วไปปง.",VLOOKUP(BF32,'เงินเดือนบัญชี 5'!$B$2:$C$65,2,FALSE),IF(BB32="พนจ.ทั่วไป",0,IF(BB32="พนจ.ภารกิจ(ปวช.)",CEILING((I32*4/100)+I32,10),IF(BB32="พนจ.ภารกิจ(ปวท.)",CEILING((I32*4/100)+I32,10),IF(BB32="พนจ.ภารกิจ(ปวส.)",CEILING((I32*4/100)+I32,10),IF(BB32="พนจ.ภารกิจ(ป.ตรี)",CEILING((I32*4/100)+I32,10),IF(BB32="พนจ.ภารกิจ(ป.โท)",CEILING((I32*4/100)+I32,10),IF(BB32="พนจ.ภารกิจ(ทักษะ พนง.ขับเครื่องจักรกลขนาดกลาง/ใหญ่)",CEILING((I32*4/100)+I32,10),IF(BB32="พนจ.ภารกิจ(ทักษะ)",CEILING((I32*4/100)+I32,10),IF(BB32="พนจ.ภารกิจ(ทักษะ)","",IF(C32="ครู",CEILING((I32*6/100)+I32,10),IF(C32="ครูผู้ช่วย",CEILING((I32*6/100)+I32,10),IF(C32="บริหารสถานศึกษา",CEILING((I32*6/100)+I32,10),IF(C32="บุคลากรทางการศึกษา",CEILING((I32*6/100)+I32,10),IF(BB32="ลูกจ้างประจำ(ช่าง)",VLOOKUP(BF32,บัญชีลูกจ้างประจำ!$H$2:$I$110,2,FALSE),IF(BB32="ลูกจ้างประจำ(สนับสนุน)",VLOOKUP(BF32,บัญชีลูกจ้างประจำ!$E$2:$F$102,2,FALSE),IF(BB32="ลูกจ้างประจำ(บริการพื้นฐาน)",VLOOKUP(BF32,บัญชีลูกจ้างประจำ!$B$2:$C$74,2,FALSE))))))))))))))))))))))))))))))</f>
        <v>36310</v>
      </c>
      <c r="BH32" s="177">
        <f>IF(BB32&amp;M32="พนจ.ทั่วไป",0,IF(BB32&amp;M32="พนจ.ทั่วไปกำหนดเพิ่ม2567",108000,IF(M32="ว่างเดิม",VLOOKUP(BC32,ตำแหน่งว่าง!$A$2:$J$28,8,FALSE),IF(M32="กำหนดเพิ่ม2567",VLOOKUP(BC32,ตำแหน่งว่าง!$A$2:$H$28,7,FALSE),IF(M32="กำหนดเพิ่ม2568",0,IF(M32="กำหนดเพิ่ม2569",0,IF(M32="ยุบเลิก2567",0,IF(M32="ว่างยุบเลิก2567",0,IF(M32="ว่างยุบเลิก2568",VLOOKUP(BC32,ตำแหน่งว่าง!$A$2:$J$28,8,FALSE),IF(M32="ว่างยุบเลิก2569",VLOOKUP(BC32,ตำแหน่งว่าง!$A$2:$J$28,8,FALSE),IF(M32="เงินอุดหนุน (ว่าง)",VLOOKUP(BC32,ตำแหน่งว่าง!$A$2:$J$28,8,FALSE),IF(M32&amp;C32="จ่ายจากเงินรายได้พนจ.ทั่วไป",0,IF(M32="จ่ายจากเงินรายได้ (ว่าง)",VLOOKUP(BC32,ตำแหน่งว่าง!$A$2:$J$28,8,FALSE),(BG32-I32)*12)))))))))))))</f>
        <v>13080</v>
      </c>
      <c r="BI32" s="177" t="str">
        <f t="shared" si="3"/>
        <v>วิชาการชก.23.5</v>
      </c>
      <c r="BJ32" s="177">
        <f>IF(BB32="บริหารท้องถิ่นสูง",VLOOKUP(BI32,'เงินเดือนบัญชี 5'!$AL$2:$AM$65,2,FALSE),IF(BB32="บริหารท้องถิ่นกลาง",VLOOKUP(BI32,'เงินเดือนบัญชี 5'!$AI$2:$AJ$65,2,FALSE),IF(BB32="บริหารท้องถิ่นต้น",VLOOKUP(BI32,'เงินเดือนบัญชี 5'!$AF$2:$AG$65,2,FALSE),IF(BB32="อำนวยการท้องถิ่นสูง",VLOOKUP(BI32,'เงินเดือนบัญชี 5'!$AC$2:$AD$65,2,FALSE),IF(BB32="อำนวยการท้องถิ่นกลาง",VLOOKUP(BI32,'เงินเดือนบัญชี 5'!$Z$2:$AA$65,2,FALSE),IF(BB32="อำนวยการท้องถิ่นต้น",VLOOKUP(BI32,'เงินเดือนบัญชี 5'!$W$2:$X$65,2,FALSE),IF(BB32="วิชาการชช.",VLOOKUP(BI32,'เงินเดือนบัญชี 5'!$T$2:$U$65,2,FALSE),IF(BB32="วิชาการชพ.",VLOOKUP(BI32,'เงินเดือนบัญชี 5'!$Q$2:$R$65,2,FALSE),IF(BB32="วิชาการชก.",VLOOKUP(BI32,'เงินเดือนบัญชี 5'!$N$2:$O$65,2,FALSE),IF(BB32="วิชาการปก.",VLOOKUP(BI32,'เงินเดือนบัญชี 5'!$K$2:$L$65,2,FALSE),IF(BB32="ทั่วไปอส.",VLOOKUP(BI32,'เงินเดือนบัญชี 5'!$H$2:$I$65,2,FALSE),IF(BB32="ทั่วไปชง.",VLOOKUP(BI32,'เงินเดือนบัญชี 5'!$E$2:$F$65,2,FALSE),IF(BB32="ทั่วไปปง.",VLOOKUP(BI32,'เงินเดือนบัญชี 5'!$B$2:$C$65,2,FALSE),IF(BB32="พนจ.ทั่วไป",0,IF(BB32="พนจ.ภารกิจ(ปวช.)",CEILING((BG32*4/100)+BG32,10),IF(BB32="พนจ.ภารกิจ(ปวท.)",CEILING((BG32*4/100)+BG32,10),IF(BB32="พนจ.ภารกิจ(ปวส.)",CEILING((BG32*4/100)+BG32,10),IF(BB32="พนจ.ภารกิจ(ป.ตรี)",CEILING((BG32*4/100)+BG32,10),IF(BB32="พนจ.ภารกิจ(ป.โท)",CEILING((BG32*4/100)+BG32,10),IF(BB32="พนจ.ภารกิจ(ทักษะ พนง.ขับเครื่องจักรกลขนาดกลาง/ใหญ่)",CEILING((BG32*4/100)+BG32,10),IF(BB32="พนจ.ภารกิจ(ทักษะ)",CEILING((BG32*4/100)+BG32,10),IF(BB32="พนจ.ภารกิจ(ทักษะ)","",IF(C32="ครู",CEILING((BG32*6/100)+BG32,10),IF(C32="ครูผู้ช่วย",CEILING((BG32*6/100)+BG32,10),IF(C32="บริหารสถานศึกษา",CEILING((BG32*6/100)+BG32,10),IF(C32="บุคลากรทางการศึกษา",CEILING((BG32*6/100)+BG32,10),IF(BB32="ลูกจ้างประจำ(ช่าง)",VLOOKUP(BI32,บัญชีลูกจ้างประจำ!$H$2:$I$110,2,FALSE),IF(BB32="ลูกจ้างประจำ(สนับสนุน)",VLOOKUP(BI32,บัญชีลูกจ้างประจำ!$E$2:$F$102,2,FALSE),IF(BB32="ลูกจ้างประจำ(บริการพื้นฐาน)",VLOOKUP(BI32,บัญชีลูกจ้างประจำ!$B$2:$C$74,2,FALSE))))))))))))))))))))))))))))))</f>
        <v>37410</v>
      </c>
      <c r="BK32" s="177">
        <f>IF(BB32&amp;M32="พนจ.ทั่วไป",0,IF(BB32&amp;M32="พนจ.ทั่วไปกำหนดเพิ่ม2568",108000,IF(M32="ว่างเดิม",VLOOKUP(BC32,ตำแหน่งว่าง!$A$2:$J$28,9,FALSE),IF(M32&amp;C32="กำหนดเพิ่ม2567ครู",VLOOKUP(BC32,ตำแหน่งว่าง!$A$2:$J$28,8,FALSE),IF(M32&amp;C32="กำหนดเพิ่ม2567ครูผู้ช่วย",VLOOKUP(BC32,ตำแหน่งว่าง!$A$2:$J$28,8,FALSE),IF(M32&amp;C32="กำหนดเพิ่ม2567บุคลากรทางการศึกษา",VLOOKUP(BC32,ตำแหน่งว่าง!$A$2:$J$28,8,FALSE),IF(M32&amp;C32="กำหนดเพิ่ม2567บริหารสถานศึกษา",VLOOKUP(BC32,ตำแหน่งว่าง!$A$2:$J$28,8,FALSE),IF(M32="กำหนดเพิ่ม2567",VLOOKUP(BC32,ตำแหน่งว่าง!$A$2:$J$28,9,FALSE),IF(M32="กำหนดเพิ่ม2568",VLOOKUP(BC32,ตำแหน่งว่าง!$A$2:$H$28,7,FALSE),IF(M32="กำหนดเพิ่ม2569",0,IF(M32="ยุบเลิก2567",0,IF(M32="ยุบเลิก2568",0,IF(M32="ว่างยุบเลิก2567",0,IF(M32="ว่างยุบเลิก2568",0,IF(M32="ว่างยุบเลิก2569",VLOOKUP(BC32,ตำแหน่งว่าง!$A$2:$J$28,9,FALSE),IF(M32="เงินอุดหนุน (ว่าง)",VLOOKUP(BC32,ตำแหน่งว่าง!$A$2:$J$28,9,FALSE),IF(M32="จ่ายจากเงินรายได้ (ว่าง)",VLOOKUP(BC32,ตำแหน่งว่าง!$A$2:$J$28,9,FALSE),(BJ32-BG32)*12)))))))))))))))))</f>
        <v>13200</v>
      </c>
      <c r="BL32" s="177" t="str">
        <f t="shared" si="4"/>
        <v>วิชาการชก.24.5</v>
      </c>
      <c r="BM32" s="177">
        <f>IF(BB32="บริหารท้องถิ่นสูง",VLOOKUP(BL32,'เงินเดือนบัญชี 5'!$AL$2:$AM$65,2,FALSE),IF(BB32="บริหารท้องถิ่นกลาง",VLOOKUP(BL32,'เงินเดือนบัญชี 5'!$AI$2:$AJ$65,2,FALSE),IF(BB32="บริหารท้องถิ่นต้น",VLOOKUP(BL32,'เงินเดือนบัญชี 5'!$AF$2:$AG$65,2,FALSE),IF(BB32="อำนวยการท้องถิ่นสูง",VLOOKUP(BL32,'เงินเดือนบัญชี 5'!$AC$2:$AD$65,2,FALSE),IF(BB32="อำนวยการท้องถิ่นกลาง",VLOOKUP(BL32,'เงินเดือนบัญชี 5'!$Z$2:$AA$65,2,FALSE),IF(BB32="อำนวยการท้องถิ่นต้น",VLOOKUP(BL32,'เงินเดือนบัญชี 5'!$W$2:$X$65,2,FALSE),IF(BB32="วิชาการชช.",VLOOKUP(BL32,'เงินเดือนบัญชี 5'!$T$2:$U$65,2,FALSE),IF(BB32="วิชาการชพ.",VLOOKUP(BL32,'เงินเดือนบัญชี 5'!$Q$2:$R$65,2,FALSE),IF(BB32="วิชาการชก.",VLOOKUP(BL32,'เงินเดือนบัญชี 5'!$N$2:$O$65,2,FALSE),IF(BB32="วิชาการปก.",VLOOKUP(BL32,'เงินเดือนบัญชี 5'!$K$2:$L$65,2,FALSE),IF(BB32="ทั่วไปอส.",VLOOKUP(BL32,'เงินเดือนบัญชี 5'!$H$2:$I$65,2,FALSE),IF(BB32="ทั่วไปชง.",VLOOKUP(BL32,'เงินเดือนบัญชี 5'!$E$2:$F$65,2,FALSE),IF(BB32="ทั่วไปปง.",VLOOKUP(BL32,'เงินเดือนบัญชี 5'!$B$2:$C$65,2,FALSE),IF(BB32="พนจ.ทั่วไป",0,IF(BB32="พนจ.ภารกิจ(ปวช.)",CEILING((BJ32*4/100)+BJ32,10),IF(BB32="พนจ.ภารกิจ(ปวท.)",CEILING((BJ32*4/100)+BJ32,10),IF(BB32="พนจ.ภารกิจ(ปวส.)",CEILING((BJ32*4/100)+BJ32,10),IF(BB32="พนจ.ภารกิจ(ป.ตรี)",CEILING((BJ32*4/100)+BJ32,10),IF(BB32="พนจ.ภารกิจ(ป.โท)",CEILING((BJ32*4/100)+BJ32,10),IF(BB32="พนจ.ภารกิจ(ทักษะ พนง.ขับเครื่องจักรกลขนาดกลาง/ใหญ่)",CEILING((BJ32*4/100)+BJ32,10),IF(BB32="พนจ.ภารกิจ(ทักษะ)",CEILING((BJ32*4/100)+BJ32,10),IF(BB32="พนจ.ภารกิจ(ทักษะ)","",IF(C32="ครู",CEILING((BJ32*6/100)+BJ32,10),IF(C32="ครูผู้ช่วย",CEILING((BJ32*6/100)+BJ32,10),IF(C32="บริหารสถานศึกษา",CEILING((BJ32*6/100)+BJ32,10),IF(C32="บุคลากรทางการศึกษา",CEILING((BJ32*6/100)+BJ32,10),IF(BB32="ลูกจ้างประจำ(ช่าง)",VLOOKUP(BL32,บัญชีลูกจ้างประจำ!$H$2:$I$110,2,FALSE),IF(BB32="ลูกจ้างประจำ(สนับสนุน)",VLOOKUP(BL32,บัญชีลูกจ้างประจำ!$E$2:$F$103,2,FALSE),IF(BB32="ลูกจ้างประจำ(บริการพื้นฐาน)",VLOOKUP(BL32,บัญชีลูกจ้างประจำ!$B$2:$C$74,2,FALSE))))))))))))))))))))))))))))))</f>
        <v>38520</v>
      </c>
      <c r="BN32" s="177">
        <f>IF(BB32&amp;M32="พนจ.ทั่วไป",0,IF(BB32&amp;M32="พนจ.ทั่วไปกำหนดเพิ่ม2569",108000,IF(M32="ว่างเดิม",VLOOKUP(BC32,ตำแหน่งว่าง!$A$2:$J$28,10,FALSE),IF(M32&amp;C32="กำหนดเพิ่ม2567ครู",VLOOKUP(BC32,ตำแหน่งว่าง!$A$2:$J$28,9,FALSE),IF(M32&amp;C32="กำหนดเพิ่ม2567ครูผู้ช่วย",VLOOKUP(BC32,ตำแหน่งว่าง!$A$2:$J$28,9,FALSE),IF(M32&amp;C32="กำหนดเพิ่ม2567บุคลากรทางการศึกษา",VLOOKUP(BC32,ตำแหน่งว่าง!$A$2:$J$28,9,FALSE),IF(M32&amp;C32="กำหนดเพิ่ม2567บริหารสถานศึกษา",VLOOKUP(BC32,ตำแหน่งว่าง!$A$2:$J$28,9,FALSE),IF(M32="กำหนดเพิ่ม2567",VLOOKUP(BC32,ตำแหน่งว่าง!$A$2:$J$28,10,FALSE),IF(M32&amp;C32="กำหนดเพิ่ม2568ครู",VLOOKUP(BC32,ตำแหน่งว่าง!$A$2:$J$28,8,FALSE),IF(M32&amp;C32="กำหนดเพิ่ม2568ครูผู้ช่วย",VLOOKUP(BC32,ตำแหน่งว่าง!$A$2:$J$28,8,FALSE),IF(M32&amp;C32="กำหนดเพิ่ม2568บุคลากรทางการศึกษา",VLOOKUP(BC32,ตำแหน่งว่าง!$A$2:$J$28,8,FALSE),IF(M32&amp;C32="กำหนดเพิ่ม2568บริหารสถานศึกษา",VLOOKUP(BC32,ตำแหน่งว่าง!$A$2:$J$28,8,FALSE),IF(M32="กำหนดเพิ่ม2568",VLOOKUP(BC32,ตำแหน่งว่าง!$A$2:$J$28,9,FALSE),IF(M32="กำหนดเพิ่ม2569",VLOOKUP(BC32,ตำแหน่งว่าง!$A$2:$H$28,7,FALSE),IF(M32="เงินอุดหนุน (ว่าง)",VLOOKUP(BC32,ตำแหน่งว่าง!$A$2:$J$28,10,FALSE),IF(M32="จ่ายจากเงินรายได้ (ว่าง)",VLOOKUP(BC32,ตำแหน่งว่าง!$A$2:$J$28,10,FALSE),IF(M32="ยุบเลิก2567",0,IF(M32="ยุบเลิก2568",0,IF(M32="ยุบเลิก2569",0,IF(M32="ว่างยุบเลิก2567",0,IF(M32="ว่างยุบเลิก2568",0,IF(M32="ว่างยุบเลิก2569",0,(BM32-BJ32)*12))))))))))))))))))))))</f>
        <v>13320</v>
      </c>
      <c r="BO32" s="103"/>
      <c r="BP32" s="86"/>
      <c r="BQ32" s="86"/>
    </row>
    <row r="33" spans="1:69" s="12" customFormat="1">
      <c r="A33" s="107">
        <v>23</v>
      </c>
      <c r="B33" s="113" t="s">
        <v>1354</v>
      </c>
      <c r="C33" s="183" t="s">
        <v>47</v>
      </c>
      <c r="D33" s="113" t="s">
        <v>1355</v>
      </c>
      <c r="E33" s="114" t="s">
        <v>1356</v>
      </c>
      <c r="F33" s="114"/>
      <c r="G33" s="110"/>
      <c r="H33" s="120" t="s">
        <v>13</v>
      </c>
      <c r="I33" s="121">
        <v>24970</v>
      </c>
      <c r="J33" s="122"/>
      <c r="K33" s="122"/>
      <c r="L33" s="122" t="s">
        <v>1316</v>
      </c>
      <c r="M33" s="120"/>
      <c r="AZ33" s="86"/>
      <c r="BA33" s="103"/>
      <c r="BB33" s="177" t="str">
        <f t="shared" si="0"/>
        <v>วิชาการชก.</v>
      </c>
      <c r="BC33" s="177" t="str">
        <f t="shared" si="1"/>
        <v>วิชาการชก.()</v>
      </c>
      <c r="BD33" s="177">
        <f>IF(BB33="บริหารท้องถิ่นสูง",VLOOKUP(I33,'เงินเดือนบัญชี 5'!$AM$2:$AN$65,2,FALSE),IF(BB33="บริหารท้องถิ่นกลาง",VLOOKUP(I33,'เงินเดือนบัญชี 5'!$AJ$2:$AK$65,2,FALSE),IF(BB33="บริหารท้องถิ่นต้น",VLOOKUP(I33,'เงินเดือนบัญชี 5'!$AG$2:$AH$65,2,FALSE),IF(BB33="อำนวยการท้องถิ่นสูง",VLOOKUP(I33,'เงินเดือนบัญชี 5'!$AD$2:$AE$65,2,FALSE),IF(BB33="อำนวยการท้องถิ่นกลาง",VLOOKUP(I33,'เงินเดือนบัญชี 5'!$AA$2:$AB$65,2,FALSE),IF(BB33="อำนวยการท้องถิ่นต้น",VLOOKUP(I33,'เงินเดือนบัญชี 5'!$X$2:$Y$65,2,FALSE),IF(BB33="วิชาการชช.",VLOOKUP(I33,'เงินเดือนบัญชี 5'!$U$2:$V$65,2,FALSE),IF(BB33="วิชาการชพ.",VLOOKUP(I33,'เงินเดือนบัญชี 5'!$R$2:$S$65,2,FALSE),IF(BB33="วิชาการชก.",VLOOKUP(I33,'เงินเดือนบัญชี 5'!$O$2:$P$65,2,FALSE),IF(BB33="วิชาการปก.",VLOOKUP(I33,'เงินเดือนบัญชี 5'!$L$2:$M$65,2,FALSE),IF(BB33="ทั่วไปอส.",VLOOKUP(I33,'เงินเดือนบัญชี 5'!$I$2:$J$65,2,FALSE),IF(BB33="ทั่วไปชง.",VLOOKUP(I33,'เงินเดือนบัญชี 5'!$F$2:$G$65,2,FALSE),IF(BB33="ทั่วไปปง.",VLOOKUP(I33,'เงินเดือนบัญชี 5'!$C$2:$D$65,2,FALSE),IF(BB33="พนจ.ทั่วไป","",IF(BB33="พนจ.ภารกิจ(ปวช.)","",IF(BB33="พนจ.ภารกิจ(ปวท.)","",IF(BB33="พนจ.ภารกิจ(ปวส.)","",IF(BB33="พนจ.ภารกิจ(ป.ตรี)","",IF(BB33="พนจ.ภารกิจ(ป.โท)","",IF(BB33="พนจ.ภารกิจ(ทักษะ พนง.ขับเครื่องจักรกลขนาดกลาง/ใหญ่)","",IF(BB33="พนจ.ภารกิจ(ทักษะ)","",IF(BB33="ลูกจ้างประจำ(ช่าง)",VLOOKUP(I33,บัญชีลูกจ้างประจำ!$I$2:$J$110,2,FALSE),IF(BB33="ลูกจ้างประจำ(สนับสนุน)",VLOOKUP(I33,บัญชีลูกจ้างประจำ!$F$2:$G$102,2,FALSE),IF(BB33="ลูกจ้างประจำ(บริการพื้นฐาน)",VLOOKUP(I33,บัญชีลูกจ้างประจำ!$C$2:$D$74,2,FALSE)))))))))))))))))))))))))</f>
        <v>12</v>
      </c>
      <c r="BE33" s="177">
        <f>IF(M33="ว่างเดิม",VLOOKUP(BC33,ตำแหน่งว่าง!$A$2:$J$28,2,FALSE),IF(M33="ว่างยุบเลิก2567",VLOOKUP(BC33,ตำแหน่งว่าง!$A$2:$J$28,2,FALSE),IF(M33="ว่างยุบเลิก2568",VLOOKUP(BC33,ตำแหน่งว่าง!$A$2:$J$28,2,FALSE),IF(M33="ว่างยุบเลิก2569",VLOOKUP(BC33,ตำแหน่งว่าง!$A$2:$J$28,2,FALSE),IF(M33="เงินอุดหนุน (ว่าง)",VLOOKUP(BC33,ตำแหน่งว่าง!$A$2:$J$28,2,FALSE),IF(M33="จ่ายจากเงินรายได้ (ว่าง)",VLOOKUP(BC33,ตำแหน่งว่าง!$A$2:$J$28,2,FALSE),IF(M33="กำหนดเพิ่ม2567",0,IF(M33="กำหนดเพิ่ม2568",0,IF(M33="กำหนดเพิ่ม2569",0,I33*12)))))))))</f>
        <v>299640</v>
      </c>
      <c r="BF33" s="177" t="str">
        <f t="shared" si="2"/>
        <v>วิชาการชก.13</v>
      </c>
      <c r="BG33" s="177">
        <f>IF(BB33="บริหารท้องถิ่นสูง",VLOOKUP(BF33,'เงินเดือนบัญชี 5'!$AL$2:$AM$65,2,FALSE),IF(BB33="บริหารท้องถิ่นกลาง",VLOOKUP(BF33,'เงินเดือนบัญชี 5'!$AI$2:$AJ$65,2,FALSE),IF(BB33="บริหารท้องถิ่นต้น",VLOOKUP(BF33,'เงินเดือนบัญชี 5'!$AF$2:$AG$65,2,FALSE),IF(BB33="อำนวยการท้องถิ่นสูง",VLOOKUP(BF33,'เงินเดือนบัญชี 5'!$AC$2:$AD$65,2,FALSE),IF(BB33="อำนวยการท้องถิ่นกลาง",VLOOKUP(BF33,'เงินเดือนบัญชี 5'!$Z$2:$AA$65,2,FALSE),IF(BB33="อำนวยการท้องถิ่นต้น",VLOOKUP(BF33,'เงินเดือนบัญชี 5'!$W$2:$X$65,2,FALSE),IF(BB33="วิชาการชช.",VLOOKUP(BF33,'เงินเดือนบัญชี 5'!$T$2:$U$65,2,FALSE),IF(BB33="วิชาการชพ.",VLOOKUP(BF33,'เงินเดือนบัญชี 5'!$Q$2:$R$65,2,FALSE),IF(BB33="วิชาการชก.",VLOOKUP(BF33,'เงินเดือนบัญชี 5'!$N$2:$O$65,2,FALSE),IF(BB33="วิชาการปก.",VLOOKUP(BF33,'เงินเดือนบัญชี 5'!$K$2:$L$65,2,FALSE),IF(BB33="ทั่วไปอส.",VLOOKUP(BF33,'เงินเดือนบัญชี 5'!$H$2:$I$65,2,FALSE),IF(BB33="ทั่วไปชง.",VLOOKUP(BF33,'เงินเดือนบัญชี 5'!$E$2:$F$65,2,FALSE),IF(BB33="ทั่วไปปง.",VLOOKUP(BF33,'เงินเดือนบัญชี 5'!$B$2:$C$65,2,FALSE),IF(BB33="พนจ.ทั่วไป",0,IF(BB33="พนจ.ภารกิจ(ปวช.)",CEILING((I33*4/100)+I33,10),IF(BB33="พนจ.ภารกิจ(ปวท.)",CEILING((I33*4/100)+I33,10),IF(BB33="พนจ.ภารกิจ(ปวส.)",CEILING((I33*4/100)+I33,10),IF(BB33="พนจ.ภารกิจ(ป.ตรี)",CEILING((I33*4/100)+I33,10),IF(BB33="พนจ.ภารกิจ(ป.โท)",CEILING((I33*4/100)+I33,10),IF(BB33="พนจ.ภารกิจ(ทักษะ พนง.ขับเครื่องจักรกลขนาดกลาง/ใหญ่)",CEILING((I33*4/100)+I33,10),IF(BB33="พนจ.ภารกิจ(ทักษะ)",CEILING((I33*4/100)+I33,10),IF(BB33="พนจ.ภารกิจ(ทักษะ)","",IF(C33="ครู",CEILING((I33*6/100)+I33,10),IF(C33="ครูผู้ช่วย",CEILING((I33*6/100)+I33,10),IF(C33="บริหารสถานศึกษา",CEILING((I33*6/100)+I33,10),IF(C33="บุคลากรทางการศึกษา",CEILING((I33*6/100)+I33,10),IF(BB33="ลูกจ้างประจำ(ช่าง)",VLOOKUP(BF33,บัญชีลูกจ้างประจำ!$H$2:$I$110,2,FALSE),IF(BB33="ลูกจ้างประจำ(สนับสนุน)",VLOOKUP(BF33,บัญชีลูกจ้างประจำ!$E$2:$F$102,2,FALSE),IF(BB33="ลูกจ้างประจำ(บริการพื้นฐาน)",VLOOKUP(BF33,บัญชีลูกจ้างประจำ!$B$2:$C$74,2,FALSE))))))))))))))))))))))))))))))</f>
        <v>25970</v>
      </c>
      <c r="BH33" s="177">
        <f>IF(BB33&amp;M33="พนจ.ทั่วไป",0,IF(BB33&amp;M33="พนจ.ทั่วไปกำหนดเพิ่ม2567",108000,IF(M33="ว่างเดิม",VLOOKUP(BC33,ตำแหน่งว่าง!$A$2:$J$28,8,FALSE),IF(M33="กำหนดเพิ่ม2567",VLOOKUP(BC33,ตำแหน่งว่าง!$A$2:$H$28,7,FALSE),IF(M33="กำหนดเพิ่ม2568",0,IF(M33="กำหนดเพิ่ม2569",0,IF(M33="ยุบเลิก2567",0,IF(M33="ว่างยุบเลิก2567",0,IF(M33="ว่างยุบเลิก2568",VLOOKUP(BC33,ตำแหน่งว่าง!$A$2:$J$28,8,FALSE),IF(M33="ว่างยุบเลิก2569",VLOOKUP(BC33,ตำแหน่งว่าง!$A$2:$J$28,8,FALSE),IF(M33="เงินอุดหนุน (ว่าง)",VLOOKUP(BC33,ตำแหน่งว่าง!$A$2:$J$28,8,FALSE),IF(M33&amp;C33="จ่ายจากเงินรายได้พนจ.ทั่วไป",0,IF(M33="จ่ายจากเงินรายได้ (ว่าง)",VLOOKUP(BC33,ตำแหน่งว่าง!$A$2:$J$28,8,FALSE),(BG33-I33)*12)))))))))))))</f>
        <v>12000</v>
      </c>
      <c r="BI33" s="177" t="str">
        <f t="shared" si="3"/>
        <v>วิชาการชก.14</v>
      </c>
      <c r="BJ33" s="177">
        <f>IF(BB33="บริหารท้องถิ่นสูง",VLOOKUP(BI33,'เงินเดือนบัญชี 5'!$AL$2:$AM$65,2,FALSE),IF(BB33="บริหารท้องถิ่นกลาง",VLOOKUP(BI33,'เงินเดือนบัญชี 5'!$AI$2:$AJ$65,2,FALSE),IF(BB33="บริหารท้องถิ่นต้น",VLOOKUP(BI33,'เงินเดือนบัญชี 5'!$AF$2:$AG$65,2,FALSE),IF(BB33="อำนวยการท้องถิ่นสูง",VLOOKUP(BI33,'เงินเดือนบัญชี 5'!$AC$2:$AD$65,2,FALSE),IF(BB33="อำนวยการท้องถิ่นกลาง",VLOOKUP(BI33,'เงินเดือนบัญชี 5'!$Z$2:$AA$65,2,FALSE),IF(BB33="อำนวยการท้องถิ่นต้น",VLOOKUP(BI33,'เงินเดือนบัญชี 5'!$W$2:$X$65,2,FALSE),IF(BB33="วิชาการชช.",VLOOKUP(BI33,'เงินเดือนบัญชี 5'!$T$2:$U$65,2,FALSE),IF(BB33="วิชาการชพ.",VLOOKUP(BI33,'เงินเดือนบัญชี 5'!$Q$2:$R$65,2,FALSE),IF(BB33="วิชาการชก.",VLOOKUP(BI33,'เงินเดือนบัญชี 5'!$N$2:$O$65,2,FALSE),IF(BB33="วิชาการปก.",VLOOKUP(BI33,'เงินเดือนบัญชี 5'!$K$2:$L$65,2,FALSE),IF(BB33="ทั่วไปอส.",VLOOKUP(BI33,'เงินเดือนบัญชี 5'!$H$2:$I$65,2,FALSE),IF(BB33="ทั่วไปชง.",VLOOKUP(BI33,'เงินเดือนบัญชี 5'!$E$2:$F$65,2,FALSE),IF(BB33="ทั่วไปปง.",VLOOKUP(BI33,'เงินเดือนบัญชี 5'!$B$2:$C$65,2,FALSE),IF(BB33="พนจ.ทั่วไป",0,IF(BB33="พนจ.ภารกิจ(ปวช.)",CEILING((BG33*4/100)+BG33,10),IF(BB33="พนจ.ภารกิจ(ปวท.)",CEILING((BG33*4/100)+BG33,10),IF(BB33="พนจ.ภารกิจ(ปวส.)",CEILING((BG33*4/100)+BG33,10),IF(BB33="พนจ.ภารกิจ(ป.ตรี)",CEILING((BG33*4/100)+BG33,10),IF(BB33="พนจ.ภารกิจ(ป.โท)",CEILING((BG33*4/100)+BG33,10),IF(BB33="พนจ.ภารกิจ(ทักษะ พนง.ขับเครื่องจักรกลขนาดกลาง/ใหญ่)",CEILING((BG33*4/100)+BG33,10),IF(BB33="พนจ.ภารกิจ(ทักษะ)",CEILING((BG33*4/100)+BG33,10),IF(BB33="พนจ.ภารกิจ(ทักษะ)","",IF(C33="ครู",CEILING((BG33*6/100)+BG33,10),IF(C33="ครูผู้ช่วย",CEILING((BG33*6/100)+BG33,10),IF(C33="บริหารสถานศึกษา",CEILING((BG33*6/100)+BG33,10),IF(C33="บุคลากรทางการศึกษา",CEILING((BG33*6/100)+BG33,10),IF(BB33="ลูกจ้างประจำ(ช่าง)",VLOOKUP(BI33,บัญชีลูกจ้างประจำ!$H$2:$I$110,2,FALSE),IF(BB33="ลูกจ้างประจำ(สนับสนุน)",VLOOKUP(BI33,บัญชีลูกจ้างประจำ!$E$2:$F$102,2,FALSE),IF(BB33="ลูกจ้างประจำ(บริการพื้นฐาน)",VLOOKUP(BI33,บัญชีลูกจ้างประจำ!$B$2:$C$74,2,FALSE))))))))))))))))))))))))))))))</f>
        <v>26980</v>
      </c>
      <c r="BK33" s="177">
        <f>IF(BB33&amp;M33="พนจ.ทั่วไป",0,IF(BB33&amp;M33="พนจ.ทั่วไปกำหนดเพิ่ม2568",108000,IF(M33="ว่างเดิม",VLOOKUP(BC33,ตำแหน่งว่าง!$A$2:$J$28,9,FALSE),IF(M33&amp;C33="กำหนดเพิ่ม2567ครู",VLOOKUP(BC33,ตำแหน่งว่าง!$A$2:$J$28,8,FALSE),IF(M33&amp;C33="กำหนดเพิ่ม2567ครูผู้ช่วย",VLOOKUP(BC33,ตำแหน่งว่าง!$A$2:$J$28,8,FALSE),IF(M33&amp;C33="กำหนดเพิ่ม2567บุคลากรทางการศึกษา",VLOOKUP(BC33,ตำแหน่งว่าง!$A$2:$J$28,8,FALSE),IF(M33&amp;C33="กำหนดเพิ่ม2567บริหารสถานศึกษา",VLOOKUP(BC33,ตำแหน่งว่าง!$A$2:$J$28,8,FALSE),IF(M33="กำหนดเพิ่ม2567",VLOOKUP(BC33,ตำแหน่งว่าง!$A$2:$J$28,9,FALSE),IF(M33="กำหนดเพิ่ม2568",VLOOKUP(BC33,ตำแหน่งว่าง!$A$2:$H$28,7,FALSE),IF(M33="กำหนดเพิ่ม2569",0,IF(M33="ยุบเลิก2567",0,IF(M33="ยุบเลิก2568",0,IF(M33="ว่างยุบเลิก2567",0,IF(M33="ว่างยุบเลิก2568",0,IF(M33="ว่างยุบเลิก2569",VLOOKUP(BC33,ตำแหน่งว่าง!$A$2:$J$28,9,FALSE),IF(M33="เงินอุดหนุน (ว่าง)",VLOOKUP(BC33,ตำแหน่งว่าง!$A$2:$J$28,9,FALSE),IF(M33="จ่ายจากเงินรายได้ (ว่าง)",VLOOKUP(BC33,ตำแหน่งว่าง!$A$2:$J$28,9,FALSE),(BJ33-BG33)*12)))))))))))))))))</f>
        <v>12120</v>
      </c>
      <c r="BL33" s="177" t="str">
        <f t="shared" si="4"/>
        <v>วิชาการชก.15</v>
      </c>
      <c r="BM33" s="177">
        <f>IF(BB33="บริหารท้องถิ่นสูง",VLOOKUP(BL33,'เงินเดือนบัญชี 5'!$AL$2:$AM$65,2,FALSE),IF(BB33="บริหารท้องถิ่นกลาง",VLOOKUP(BL33,'เงินเดือนบัญชี 5'!$AI$2:$AJ$65,2,FALSE),IF(BB33="บริหารท้องถิ่นต้น",VLOOKUP(BL33,'เงินเดือนบัญชี 5'!$AF$2:$AG$65,2,FALSE),IF(BB33="อำนวยการท้องถิ่นสูง",VLOOKUP(BL33,'เงินเดือนบัญชี 5'!$AC$2:$AD$65,2,FALSE),IF(BB33="อำนวยการท้องถิ่นกลาง",VLOOKUP(BL33,'เงินเดือนบัญชี 5'!$Z$2:$AA$65,2,FALSE),IF(BB33="อำนวยการท้องถิ่นต้น",VLOOKUP(BL33,'เงินเดือนบัญชี 5'!$W$2:$X$65,2,FALSE),IF(BB33="วิชาการชช.",VLOOKUP(BL33,'เงินเดือนบัญชี 5'!$T$2:$U$65,2,FALSE),IF(BB33="วิชาการชพ.",VLOOKUP(BL33,'เงินเดือนบัญชี 5'!$Q$2:$R$65,2,FALSE),IF(BB33="วิชาการชก.",VLOOKUP(BL33,'เงินเดือนบัญชี 5'!$N$2:$O$65,2,FALSE),IF(BB33="วิชาการปก.",VLOOKUP(BL33,'เงินเดือนบัญชี 5'!$K$2:$L$65,2,FALSE),IF(BB33="ทั่วไปอส.",VLOOKUP(BL33,'เงินเดือนบัญชี 5'!$H$2:$I$65,2,FALSE),IF(BB33="ทั่วไปชง.",VLOOKUP(BL33,'เงินเดือนบัญชี 5'!$E$2:$F$65,2,FALSE),IF(BB33="ทั่วไปปง.",VLOOKUP(BL33,'เงินเดือนบัญชี 5'!$B$2:$C$65,2,FALSE),IF(BB33="พนจ.ทั่วไป",0,IF(BB33="พนจ.ภารกิจ(ปวช.)",CEILING((BJ33*4/100)+BJ33,10),IF(BB33="พนจ.ภารกิจ(ปวท.)",CEILING((BJ33*4/100)+BJ33,10),IF(BB33="พนจ.ภารกิจ(ปวส.)",CEILING((BJ33*4/100)+BJ33,10),IF(BB33="พนจ.ภารกิจ(ป.ตรี)",CEILING((BJ33*4/100)+BJ33,10),IF(BB33="พนจ.ภารกิจ(ป.โท)",CEILING((BJ33*4/100)+BJ33,10),IF(BB33="พนจ.ภารกิจ(ทักษะ พนง.ขับเครื่องจักรกลขนาดกลาง/ใหญ่)",CEILING((BJ33*4/100)+BJ33,10),IF(BB33="พนจ.ภารกิจ(ทักษะ)",CEILING((BJ33*4/100)+BJ33,10),IF(BB33="พนจ.ภารกิจ(ทักษะ)","",IF(C33="ครู",CEILING((BJ33*6/100)+BJ33,10),IF(C33="ครูผู้ช่วย",CEILING((BJ33*6/100)+BJ33,10),IF(C33="บริหารสถานศึกษา",CEILING((BJ33*6/100)+BJ33,10),IF(C33="บุคลากรทางการศึกษา",CEILING((BJ33*6/100)+BJ33,10),IF(BB33="ลูกจ้างประจำ(ช่าง)",VLOOKUP(BL33,บัญชีลูกจ้างประจำ!$H$2:$I$110,2,FALSE),IF(BB33="ลูกจ้างประจำ(สนับสนุน)",VLOOKUP(BL33,บัญชีลูกจ้างประจำ!$E$2:$F$103,2,FALSE),IF(BB33="ลูกจ้างประจำ(บริการพื้นฐาน)",VLOOKUP(BL33,บัญชีลูกจ้างประจำ!$B$2:$C$74,2,FALSE))))))))))))))))))))))))))))))</f>
        <v>28030</v>
      </c>
      <c r="BN33" s="177">
        <f>IF(BB33&amp;M33="พนจ.ทั่วไป",0,IF(BB33&amp;M33="พนจ.ทั่วไปกำหนดเพิ่ม2569",108000,IF(M33="ว่างเดิม",VLOOKUP(BC33,ตำแหน่งว่าง!$A$2:$J$28,10,FALSE),IF(M33&amp;C33="กำหนดเพิ่ม2567ครู",VLOOKUP(BC33,ตำแหน่งว่าง!$A$2:$J$28,9,FALSE),IF(M33&amp;C33="กำหนดเพิ่ม2567ครูผู้ช่วย",VLOOKUP(BC33,ตำแหน่งว่าง!$A$2:$J$28,9,FALSE),IF(M33&amp;C33="กำหนดเพิ่ม2567บุคลากรทางการศึกษา",VLOOKUP(BC33,ตำแหน่งว่าง!$A$2:$J$28,9,FALSE),IF(M33&amp;C33="กำหนดเพิ่ม2567บริหารสถานศึกษา",VLOOKUP(BC33,ตำแหน่งว่าง!$A$2:$J$28,9,FALSE),IF(M33="กำหนดเพิ่ม2567",VLOOKUP(BC33,ตำแหน่งว่าง!$A$2:$J$28,10,FALSE),IF(M33&amp;C33="กำหนดเพิ่ม2568ครู",VLOOKUP(BC33,ตำแหน่งว่าง!$A$2:$J$28,8,FALSE),IF(M33&amp;C33="กำหนดเพิ่ม2568ครูผู้ช่วย",VLOOKUP(BC33,ตำแหน่งว่าง!$A$2:$J$28,8,FALSE),IF(M33&amp;C33="กำหนดเพิ่ม2568บุคลากรทางการศึกษา",VLOOKUP(BC33,ตำแหน่งว่าง!$A$2:$J$28,8,FALSE),IF(M33&amp;C33="กำหนดเพิ่ม2568บริหารสถานศึกษา",VLOOKUP(BC33,ตำแหน่งว่าง!$A$2:$J$28,8,FALSE),IF(M33="กำหนดเพิ่ม2568",VLOOKUP(BC33,ตำแหน่งว่าง!$A$2:$J$28,9,FALSE),IF(M33="กำหนดเพิ่ม2569",VLOOKUP(BC33,ตำแหน่งว่าง!$A$2:$H$28,7,FALSE),IF(M33="เงินอุดหนุน (ว่าง)",VLOOKUP(BC33,ตำแหน่งว่าง!$A$2:$J$28,10,FALSE),IF(M33="จ่ายจากเงินรายได้ (ว่าง)",VLOOKUP(BC33,ตำแหน่งว่าง!$A$2:$J$28,10,FALSE),IF(M33="ยุบเลิก2567",0,IF(M33="ยุบเลิก2568",0,IF(M33="ยุบเลิก2569",0,IF(M33="ว่างยุบเลิก2567",0,IF(M33="ว่างยุบเลิก2568",0,IF(M33="ว่างยุบเลิก2569",0,(BM33-BJ33)*12))))))))))))))))))))))</f>
        <v>12600</v>
      </c>
      <c r="BO33" s="103"/>
      <c r="BP33" s="86"/>
      <c r="BQ33" s="86"/>
    </row>
    <row r="34" spans="1:69" s="12" customFormat="1">
      <c r="A34" s="107">
        <v>24</v>
      </c>
      <c r="B34" s="113" t="s">
        <v>1357</v>
      </c>
      <c r="C34" s="183" t="s">
        <v>46</v>
      </c>
      <c r="D34" s="113" t="s">
        <v>1358</v>
      </c>
      <c r="E34" s="114" t="s">
        <v>1359</v>
      </c>
      <c r="F34" s="114"/>
      <c r="G34" s="110"/>
      <c r="H34" s="120" t="s">
        <v>22</v>
      </c>
      <c r="I34" s="121">
        <v>26120</v>
      </c>
      <c r="J34" s="122"/>
      <c r="K34" s="122"/>
      <c r="L34" s="122" t="s">
        <v>1323</v>
      </c>
      <c r="M34" s="120"/>
      <c r="AZ34" s="86"/>
      <c r="BA34" s="103"/>
      <c r="BB34" s="177" t="str">
        <f t="shared" si="0"/>
        <v>ทั่วไปชง.</v>
      </c>
      <c r="BC34" s="177" t="str">
        <f t="shared" si="1"/>
        <v>ทั่วไปชง.()</v>
      </c>
      <c r="BD34" s="177">
        <f>IF(BB34="บริหารท้องถิ่นสูง",VLOOKUP(I34,'เงินเดือนบัญชี 5'!$AM$2:$AN$65,2,FALSE),IF(BB34="บริหารท้องถิ่นกลาง",VLOOKUP(I34,'เงินเดือนบัญชี 5'!$AJ$2:$AK$65,2,FALSE),IF(BB34="บริหารท้องถิ่นต้น",VLOOKUP(I34,'เงินเดือนบัญชี 5'!$AG$2:$AH$65,2,FALSE),IF(BB34="อำนวยการท้องถิ่นสูง",VLOOKUP(I34,'เงินเดือนบัญชี 5'!$AD$2:$AE$65,2,FALSE),IF(BB34="อำนวยการท้องถิ่นกลาง",VLOOKUP(I34,'เงินเดือนบัญชี 5'!$AA$2:$AB$65,2,FALSE),IF(BB34="อำนวยการท้องถิ่นต้น",VLOOKUP(I34,'เงินเดือนบัญชี 5'!$X$2:$Y$65,2,FALSE),IF(BB34="วิชาการชช.",VLOOKUP(I34,'เงินเดือนบัญชี 5'!$U$2:$V$65,2,FALSE),IF(BB34="วิชาการชพ.",VLOOKUP(I34,'เงินเดือนบัญชี 5'!$R$2:$S$65,2,FALSE),IF(BB34="วิชาการชก.",VLOOKUP(I34,'เงินเดือนบัญชี 5'!$O$2:$P$65,2,FALSE),IF(BB34="วิชาการปก.",VLOOKUP(I34,'เงินเดือนบัญชี 5'!$L$2:$M$65,2,FALSE),IF(BB34="ทั่วไปอส.",VLOOKUP(I34,'เงินเดือนบัญชี 5'!$I$2:$J$65,2,FALSE),IF(BB34="ทั่วไปชง.",VLOOKUP(I34,'เงินเดือนบัญชี 5'!$F$2:$G$65,2,FALSE),IF(BB34="ทั่วไปปง.",VLOOKUP(I34,'เงินเดือนบัญชี 5'!$C$2:$D$65,2,FALSE),IF(BB34="พนจ.ทั่วไป","",IF(BB34="พนจ.ภารกิจ(ปวช.)","",IF(BB34="พนจ.ภารกิจ(ปวท.)","",IF(BB34="พนจ.ภารกิจ(ปวส.)","",IF(BB34="พนจ.ภารกิจ(ป.ตรี)","",IF(BB34="พนจ.ภารกิจ(ป.โท)","",IF(BB34="พนจ.ภารกิจ(ทักษะ พนง.ขับเครื่องจักรกลขนาดกลาง/ใหญ่)","",IF(BB34="พนจ.ภารกิจ(ทักษะ)","",IF(BB34="ลูกจ้างประจำ(ช่าง)",VLOOKUP(I34,บัญชีลูกจ้างประจำ!$I$2:$J$110,2,FALSE),IF(BB34="ลูกจ้างประจำ(สนับสนุน)",VLOOKUP(I34,บัญชีลูกจ้างประจำ!$F$2:$G$102,2,FALSE),IF(BB34="ลูกจ้างประจำ(บริการพื้นฐาน)",VLOOKUP(I34,บัญชีลูกจ้างประจำ!$C$2:$D$74,2,FALSE)))))))))))))))))))))))))</f>
        <v>17</v>
      </c>
      <c r="BE34" s="177">
        <f>IF(M34="ว่างเดิม",VLOOKUP(BC34,ตำแหน่งว่าง!$A$2:$J$28,2,FALSE),IF(M34="ว่างยุบเลิก2567",VLOOKUP(BC34,ตำแหน่งว่าง!$A$2:$J$28,2,FALSE),IF(M34="ว่างยุบเลิก2568",VLOOKUP(BC34,ตำแหน่งว่าง!$A$2:$J$28,2,FALSE),IF(M34="ว่างยุบเลิก2569",VLOOKUP(BC34,ตำแหน่งว่าง!$A$2:$J$28,2,FALSE),IF(M34="เงินอุดหนุน (ว่าง)",VLOOKUP(BC34,ตำแหน่งว่าง!$A$2:$J$28,2,FALSE),IF(M34="จ่ายจากเงินรายได้ (ว่าง)",VLOOKUP(BC34,ตำแหน่งว่าง!$A$2:$J$28,2,FALSE),IF(M34="กำหนดเพิ่ม2567",0,IF(M34="กำหนดเพิ่ม2568",0,IF(M34="กำหนดเพิ่ม2569",0,I34*12)))))))))</f>
        <v>313440</v>
      </c>
      <c r="BF34" s="177" t="str">
        <f t="shared" si="2"/>
        <v>ทั่วไปชง.18</v>
      </c>
      <c r="BG34" s="177">
        <f>IF(BB34="บริหารท้องถิ่นสูง",VLOOKUP(BF34,'เงินเดือนบัญชี 5'!$AL$2:$AM$65,2,FALSE),IF(BB34="บริหารท้องถิ่นกลาง",VLOOKUP(BF34,'เงินเดือนบัญชี 5'!$AI$2:$AJ$65,2,FALSE),IF(BB34="บริหารท้องถิ่นต้น",VLOOKUP(BF34,'เงินเดือนบัญชี 5'!$AF$2:$AG$65,2,FALSE),IF(BB34="อำนวยการท้องถิ่นสูง",VLOOKUP(BF34,'เงินเดือนบัญชี 5'!$AC$2:$AD$65,2,FALSE),IF(BB34="อำนวยการท้องถิ่นกลาง",VLOOKUP(BF34,'เงินเดือนบัญชี 5'!$Z$2:$AA$65,2,FALSE),IF(BB34="อำนวยการท้องถิ่นต้น",VLOOKUP(BF34,'เงินเดือนบัญชี 5'!$W$2:$X$65,2,FALSE),IF(BB34="วิชาการชช.",VLOOKUP(BF34,'เงินเดือนบัญชี 5'!$T$2:$U$65,2,FALSE),IF(BB34="วิชาการชพ.",VLOOKUP(BF34,'เงินเดือนบัญชี 5'!$Q$2:$R$65,2,FALSE),IF(BB34="วิชาการชก.",VLOOKUP(BF34,'เงินเดือนบัญชี 5'!$N$2:$O$65,2,FALSE),IF(BB34="วิชาการปก.",VLOOKUP(BF34,'เงินเดือนบัญชี 5'!$K$2:$L$65,2,FALSE),IF(BB34="ทั่วไปอส.",VLOOKUP(BF34,'เงินเดือนบัญชี 5'!$H$2:$I$65,2,FALSE),IF(BB34="ทั่วไปชง.",VLOOKUP(BF34,'เงินเดือนบัญชี 5'!$E$2:$F$65,2,FALSE),IF(BB34="ทั่วไปปง.",VLOOKUP(BF34,'เงินเดือนบัญชี 5'!$B$2:$C$65,2,FALSE),IF(BB34="พนจ.ทั่วไป",0,IF(BB34="พนจ.ภารกิจ(ปวช.)",CEILING((I34*4/100)+I34,10),IF(BB34="พนจ.ภารกิจ(ปวท.)",CEILING((I34*4/100)+I34,10),IF(BB34="พนจ.ภารกิจ(ปวส.)",CEILING((I34*4/100)+I34,10),IF(BB34="พนจ.ภารกิจ(ป.ตรี)",CEILING((I34*4/100)+I34,10),IF(BB34="พนจ.ภารกิจ(ป.โท)",CEILING((I34*4/100)+I34,10),IF(BB34="พนจ.ภารกิจ(ทักษะ พนง.ขับเครื่องจักรกลขนาดกลาง/ใหญ่)",CEILING((I34*4/100)+I34,10),IF(BB34="พนจ.ภารกิจ(ทักษะ)",CEILING((I34*4/100)+I34,10),IF(BB34="พนจ.ภารกิจ(ทักษะ)","",IF(C34="ครู",CEILING((I34*6/100)+I34,10),IF(C34="ครูผู้ช่วย",CEILING((I34*6/100)+I34,10),IF(C34="บริหารสถานศึกษา",CEILING((I34*6/100)+I34,10),IF(C34="บุคลากรทางการศึกษา",CEILING((I34*6/100)+I34,10),IF(BB34="ลูกจ้างประจำ(ช่าง)",VLOOKUP(BF34,บัญชีลูกจ้างประจำ!$H$2:$I$110,2,FALSE),IF(BB34="ลูกจ้างประจำ(สนับสนุน)",VLOOKUP(BF34,บัญชีลูกจ้างประจำ!$E$2:$F$102,2,FALSE),IF(BB34="ลูกจ้างประจำ(บริการพื้นฐาน)",VLOOKUP(BF34,บัญชีลูกจ้างประจำ!$B$2:$C$74,2,FALSE))))))))))))))))))))))))))))))</f>
        <v>27030</v>
      </c>
      <c r="BH34" s="177">
        <f>IF(BB34&amp;M34="พนจ.ทั่วไป",0,IF(BB34&amp;M34="พนจ.ทั่วไปกำหนดเพิ่ม2567",108000,IF(M34="ว่างเดิม",VLOOKUP(BC34,ตำแหน่งว่าง!$A$2:$J$28,8,FALSE),IF(M34="กำหนดเพิ่ม2567",VLOOKUP(BC34,ตำแหน่งว่าง!$A$2:$H$28,7,FALSE),IF(M34="กำหนดเพิ่ม2568",0,IF(M34="กำหนดเพิ่ม2569",0,IF(M34="ยุบเลิก2567",0,IF(M34="ว่างยุบเลิก2567",0,IF(M34="ว่างยุบเลิก2568",VLOOKUP(BC34,ตำแหน่งว่าง!$A$2:$J$28,8,FALSE),IF(M34="ว่างยุบเลิก2569",VLOOKUP(BC34,ตำแหน่งว่าง!$A$2:$J$28,8,FALSE),IF(M34="เงินอุดหนุน (ว่าง)",VLOOKUP(BC34,ตำแหน่งว่าง!$A$2:$J$28,8,FALSE),IF(M34&amp;C34="จ่ายจากเงินรายได้พนจ.ทั่วไป",0,IF(M34="จ่ายจากเงินรายได้ (ว่าง)",VLOOKUP(BC34,ตำแหน่งว่าง!$A$2:$J$28,8,FALSE),(BG34-I34)*12)))))))))))))</f>
        <v>10920</v>
      </c>
      <c r="BI34" s="177" t="str">
        <f t="shared" si="3"/>
        <v>ทั่วไปชง.19</v>
      </c>
      <c r="BJ34" s="177">
        <f>IF(BB34="บริหารท้องถิ่นสูง",VLOOKUP(BI34,'เงินเดือนบัญชี 5'!$AL$2:$AM$65,2,FALSE),IF(BB34="บริหารท้องถิ่นกลาง",VLOOKUP(BI34,'เงินเดือนบัญชี 5'!$AI$2:$AJ$65,2,FALSE),IF(BB34="บริหารท้องถิ่นต้น",VLOOKUP(BI34,'เงินเดือนบัญชี 5'!$AF$2:$AG$65,2,FALSE),IF(BB34="อำนวยการท้องถิ่นสูง",VLOOKUP(BI34,'เงินเดือนบัญชี 5'!$AC$2:$AD$65,2,FALSE),IF(BB34="อำนวยการท้องถิ่นกลาง",VLOOKUP(BI34,'เงินเดือนบัญชี 5'!$Z$2:$AA$65,2,FALSE),IF(BB34="อำนวยการท้องถิ่นต้น",VLOOKUP(BI34,'เงินเดือนบัญชี 5'!$W$2:$X$65,2,FALSE),IF(BB34="วิชาการชช.",VLOOKUP(BI34,'เงินเดือนบัญชี 5'!$T$2:$U$65,2,FALSE),IF(BB34="วิชาการชพ.",VLOOKUP(BI34,'เงินเดือนบัญชี 5'!$Q$2:$R$65,2,FALSE),IF(BB34="วิชาการชก.",VLOOKUP(BI34,'เงินเดือนบัญชี 5'!$N$2:$O$65,2,FALSE),IF(BB34="วิชาการปก.",VLOOKUP(BI34,'เงินเดือนบัญชี 5'!$K$2:$L$65,2,FALSE),IF(BB34="ทั่วไปอส.",VLOOKUP(BI34,'เงินเดือนบัญชี 5'!$H$2:$I$65,2,FALSE),IF(BB34="ทั่วไปชง.",VLOOKUP(BI34,'เงินเดือนบัญชี 5'!$E$2:$F$65,2,FALSE),IF(BB34="ทั่วไปปง.",VLOOKUP(BI34,'เงินเดือนบัญชี 5'!$B$2:$C$65,2,FALSE),IF(BB34="พนจ.ทั่วไป",0,IF(BB34="พนจ.ภารกิจ(ปวช.)",CEILING((BG34*4/100)+BG34,10),IF(BB34="พนจ.ภารกิจ(ปวท.)",CEILING((BG34*4/100)+BG34,10),IF(BB34="พนจ.ภารกิจ(ปวส.)",CEILING((BG34*4/100)+BG34,10),IF(BB34="พนจ.ภารกิจ(ป.ตรี)",CEILING((BG34*4/100)+BG34,10),IF(BB34="พนจ.ภารกิจ(ป.โท)",CEILING((BG34*4/100)+BG34,10),IF(BB34="พนจ.ภารกิจ(ทักษะ พนง.ขับเครื่องจักรกลขนาดกลาง/ใหญ่)",CEILING((BG34*4/100)+BG34,10),IF(BB34="พนจ.ภารกิจ(ทักษะ)",CEILING((BG34*4/100)+BG34,10),IF(BB34="พนจ.ภารกิจ(ทักษะ)","",IF(C34="ครู",CEILING((BG34*6/100)+BG34,10),IF(C34="ครูผู้ช่วย",CEILING((BG34*6/100)+BG34,10),IF(C34="บริหารสถานศึกษา",CEILING((BG34*6/100)+BG34,10),IF(C34="บุคลากรทางการศึกษา",CEILING((BG34*6/100)+BG34,10),IF(BB34="ลูกจ้างประจำ(ช่าง)",VLOOKUP(BI34,บัญชีลูกจ้างประจำ!$H$2:$I$110,2,FALSE),IF(BB34="ลูกจ้างประจำ(สนับสนุน)",VLOOKUP(BI34,บัญชีลูกจ้างประจำ!$E$2:$F$102,2,FALSE),IF(BB34="ลูกจ้างประจำ(บริการพื้นฐาน)",VLOOKUP(BI34,บัญชีลูกจ้างประจำ!$B$2:$C$74,2,FALSE))))))))))))))))))))))))))))))</f>
        <v>27960</v>
      </c>
      <c r="BK34" s="177">
        <f>IF(BB34&amp;M34="พนจ.ทั่วไป",0,IF(BB34&amp;M34="พนจ.ทั่วไปกำหนดเพิ่ม2568",108000,IF(M34="ว่างเดิม",VLOOKUP(BC34,ตำแหน่งว่าง!$A$2:$J$28,9,FALSE),IF(M34&amp;C34="กำหนดเพิ่ม2567ครู",VLOOKUP(BC34,ตำแหน่งว่าง!$A$2:$J$28,8,FALSE),IF(M34&amp;C34="กำหนดเพิ่ม2567ครูผู้ช่วย",VLOOKUP(BC34,ตำแหน่งว่าง!$A$2:$J$28,8,FALSE),IF(M34&amp;C34="กำหนดเพิ่ม2567บุคลากรทางการศึกษา",VLOOKUP(BC34,ตำแหน่งว่าง!$A$2:$J$28,8,FALSE),IF(M34&amp;C34="กำหนดเพิ่ม2567บริหารสถานศึกษา",VLOOKUP(BC34,ตำแหน่งว่าง!$A$2:$J$28,8,FALSE),IF(M34="กำหนดเพิ่ม2567",VLOOKUP(BC34,ตำแหน่งว่าง!$A$2:$J$28,9,FALSE),IF(M34="กำหนดเพิ่ม2568",VLOOKUP(BC34,ตำแหน่งว่าง!$A$2:$H$28,7,FALSE),IF(M34="กำหนดเพิ่ม2569",0,IF(M34="ยุบเลิก2567",0,IF(M34="ยุบเลิก2568",0,IF(M34="ว่างยุบเลิก2567",0,IF(M34="ว่างยุบเลิก2568",0,IF(M34="ว่างยุบเลิก2569",VLOOKUP(BC34,ตำแหน่งว่าง!$A$2:$J$28,9,FALSE),IF(M34="เงินอุดหนุน (ว่าง)",VLOOKUP(BC34,ตำแหน่งว่าง!$A$2:$J$28,9,FALSE),IF(M34="จ่ายจากเงินรายได้ (ว่าง)",VLOOKUP(BC34,ตำแหน่งว่าง!$A$2:$J$28,9,FALSE),(BJ34-BG34)*12)))))))))))))))))</f>
        <v>11160</v>
      </c>
      <c r="BL34" s="177" t="str">
        <f t="shared" si="4"/>
        <v>ทั่วไปชง.20</v>
      </c>
      <c r="BM34" s="177">
        <f>IF(BB34="บริหารท้องถิ่นสูง",VLOOKUP(BL34,'เงินเดือนบัญชี 5'!$AL$2:$AM$65,2,FALSE),IF(BB34="บริหารท้องถิ่นกลาง",VLOOKUP(BL34,'เงินเดือนบัญชี 5'!$AI$2:$AJ$65,2,FALSE),IF(BB34="บริหารท้องถิ่นต้น",VLOOKUP(BL34,'เงินเดือนบัญชี 5'!$AF$2:$AG$65,2,FALSE),IF(BB34="อำนวยการท้องถิ่นสูง",VLOOKUP(BL34,'เงินเดือนบัญชี 5'!$AC$2:$AD$65,2,FALSE),IF(BB34="อำนวยการท้องถิ่นกลาง",VLOOKUP(BL34,'เงินเดือนบัญชี 5'!$Z$2:$AA$65,2,FALSE),IF(BB34="อำนวยการท้องถิ่นต้น",VLOOKUP(BL34,'เงินเดือนบัญชี 5'!$W$2:$X$65,2,FALSE),IF(BB34="วิชาการชช.",VLOOKUP(BL34,'เงินเดือนบัญชี 5'!$T$2:$U$65,2,FALSE),IF(BB34="วิชาการชพ.",VLOOKUP(BL34,'เงินเดือนบัญชี 5'!$Q$2:$R$65,2,FALSE),IF(BB34="วิชาการชก.",VLOOKUP(BL34,'เงินเดือนบัญชี 5'!$N$2:$O$65,2,FALSE),IF(BB34="วิชาการปก.",VLOOKUP(BL34,'เงินเดือนบัญชี 5'!$K$2:$L$65,2,FALSE),IF(BB34="ทั่วไปอส.",VLOOKUP(BL34,'เงินเดือนบัญชี 5'!$H$2:$I$65,2,FALSE),IF(BB34="ทั่วไปชง.",VLOOKUP(BL34,'เงินเดือนบัญชี 5'!$E$2:$F$65,2,FALSE),IF(BB34="ทั่วไปปง.",VLOOKUP(BL34,'เงินเดือนบัญชี 5'!$B$2:$C$65,2,FALSE),IF(BB34="พนจ.ทั่วไป",0,IF(BB34="พนจ.ภารกิจ(ปวช.)",CEILING((BJ34*4/100)+BJ34,10),IF(BB34="พนจ.ภารกิจ(ปวท.)",CEILING((BJ34*4/100)+BJ34,10),IF(BB34="พนจ.ภารกิจ(ปวส.)",CEILING((BJ34*4/100)+BJ34,10),IF(BB34="พนจ.ภารกิจ(ป.ตรี)",CEILING((BJ34*4/100)+BJ34,10),IF(BB34="พนจ.ภารกิจ(ป.โท)",CEILING((BJ34*4/100)+BJ34,10),IF(BB34="พนจ.ภารกิจ(ทักษะ พนง.ขับเครื่องจักรกลขนาดกลาง/ใหญ่)",CEILING((BJ34*4/100)+BJ34,10),IF(BB34="พนจ.ภารกิจ(ทักษะ)",CEILING((BJ34*4/100)+BJ34,10),IF(BB34="พนจ.ภารกิจ(ทักษะ)","",IF(C34="ครู",CEILING((BJ34*6/100)+BJ34,10),IF(C34="ครูผู้ช่วย",CEILING((BJ34*6/100)+BJ34,10),IF(C34="บริหารสถานศึกษา",CEILING((BJ34*6/100)+BJ34,10),IF(C34="บุคลากรทางการศึกษา",CEILING((BJ34*6/100)+BJ34,10),IF(BB34="ลูกจ้างประจำ(ช่าง)",VLOOKUP(BL34,บัญชีลูกจ้างประจำ!$H$2:$I$110,2,FALSE),IF(BB34="ลูกจ้างประจำ(สนับสนุน)",VLOOKUP(BL34,บัญชีลูกจ้างประจำ!$E$2:$F$103,2,FALSE),IF(BB34="ลูกจ้างประจำ(บริการพื้นฐาน)",VLOOKUP(BL34,บัญชีลูกจ้างประจำ!$B$2:$C$74,2,FALSE))))))))))))))))))))))))))))))</f>
        <v>28880</v>
      </c>
      <c r="BN34" s="177">
        <f>IF(BB34&amp;M34="พนจ.ทั่วไป",0,IF(BB34&amp;M34="พนจ.ทั่วไปกำหนดเพิ่ม2569",108000,IF(M34="ว่างเดิม",VLOOKUP(BC34,ตำแหน่งว่าง!$A$2:$J$28,10,FALSE),IF(M34&amp;C34="กำหนดเพิ่ม2567ครู",VLOOKUP(BC34,ตำแหน่งว่าง!$A$2:$J$28,9,FALSE),IF(M34&amp;C34="กำหนดเพิ่ม2567ครูผู้ช่วย",VLOOKUP(BC34,ตำแหน่งว่าง!$A$2:$J$28,9,FALSE),IF(M34&amp;C34="กำหนดเพิ่ม2567บุคลากรทางการศึกษา",VLOOKUP(BC34,ตำแหน่งว่าง!$A$2:$J$28,9,FALSE),IF(M34&amp;C34="กำหนดเพิ่ม2567บริหารสถานศึกษา",VLOOKUP(BC34,ตำแหน่งว่าง!$A$2:$J$28,9,FALSE),IF(M34="กำหนดเพิ่ม2567",VLOOKUP(BC34,ตำแหน่งว่าง!$A$2:$J$28,10,FALSE),IF(M34&amp;C34="กำหนดเพิ่ม2568ครู",VLOOKUP(BC34,ตำแหน่งว่าง!$A$2:$J$28,8,FALSE),IF(M34&amp;C34="กำหนดเพิ่ม2568ครูผู้ช่วย",VLOOKUP(BC34,ตำแหน่งว่าง!$A$2:$J$28,8,FALSE),IF(M34&amp;C34="กำหนดเพิ่ม2568บุคลากรทางการศึกษา",VLOOKUP(BC34,ตำแหน่งว่าง!$A$2:$J$28,8,FALSE),IF(M34&amp;C34="กำหนดเพิ่ม2568บริหารสถานศึกษา",VLOOKUP(BC34,ตำแหน่งว่าง!$A$2:$J$28,8,FALSE),IF(M34="กำหนดเพิ่ม2568",VLOOKUP(BC34,ตำแหน่งว่าง!$A$2:$J$28,9,FALSE),IF(M34="กำหนดเพิ่ม2569",VLOOKUP(BC34,ตำแหน่งว่าง!$A$2:$H$28,7,FALSE),IF(M34="เงินอุดหนุน (ว่าง)",VLOOKUP(BC34,ตำแหน่งว่าง!$A$2:$J$28,10,FALSE),IF(M34="จ่ายจากเงินรายได้ (ว่าง)",VLOOKUP(BC34,ตำแหน่งว่าง!$A$2:$J$28,10,FALSE),IF(M34="ยุบเลิก2567",0,IF(M34="ยุบเลิก2568",0,IF(M34="ยุบเลิก2569",0,IF(M34="ว่างยุบเลิก2567",0,IF(M34="ว่างยุบเลิก2568",0,IF(M34="ว่างยุบเลิก2569",0,(BM34-BJ34)*12))))))))))))))))))))))</f>
        <v>11040</v>
      </c>
      <c r="BO34" s="103"/>
      <c r="BP34" s="86"/>
      <c r="BQ34" s="86"/>
    </row>
    <row r="35" spans="1:69" s="12" customFormat="1">
      <c r="A35" s="107"/>
      <c r="B35" s="113" t="s">
        <v>1421</v>
      </c>
      <c r="C35" s="183"/>
      <c r="D35" s="113"/>
      <c r="E35" s="114"/>
      <c r="F35" s="114"/>
      <c r="G35" s="110"/>
      <c r="H35" s="120"/>
      <c r="I35" s="121"/>
      <c r="J35" s="122"/>
      <c r="K35" s="122"/>
      <c r="L35" s="122"/>
      <c r="M35" s="120"/>
      <c r="AZ35" s="86"/>
      <c r="BA35" s="103"/>
      <c r="BB35" s="177" t="str">
        <f t="shared" si="0"/>
        <v/>
      </c>
      <c r="BC35" s="177" t="str">
        <f t="shared" si="1"/>
        <v>()</v>
      </c>
      <c r="BD35" s="177" t="b">
        <f>IF(BB35="บริหารท้องถิ่นสูง",VLOOKUP(I35,'เงินเดือนบัญชี 5'!$AM$2:$AN$65,2,FALSE),IF(BB35="บริหารท้องถิ่นกลาง",VLOOKUP(I35,'เงินเดือนบัญชี 5'!$AJ$2:$AK$65,2,FALSE),IF(BB35="บริหารท้องถิ่นต้น",VLOOKUP(I35,'เงินเดือนบัญชี 5'!$AG$2:$AH$65,2,FALSE),IF(BB35="อำนวยการท้องถิ่นสูง",VLOOKUP(I35,'เงินเดือนบัญชี 5'!$AD$2:$AE$65,2,FALSE),IF(BB35="อำนวยการท้องถิ่นกลาง",VLOOKUP(I35,'เงินเดือนบัญชี 5'!$AA$2:$AB$65,2,FALSE),IF(BB35="อำนวยการท้องถิ่นต้น",VLOOKUP(I35,'เงินเดือนบัญชี 5'!$X$2:$Y$65,2,FALSE),IF(BB35="วิชาการชช.",VLOOKUP(I35,'เงินเดือนบัญชี 5'!$U$2:$V$65,2,FALSE),IF(BB35="วิชาการชพ.",VLOOKUP(I35,'เงินเดือนบัญชี 5'!$R$2:$S$65,2,FALSE),IF(BB35="วิชาการชก.",VLOOKUP(I35,'เงินเดือนบัญชี 5'!$O$2:$P$65,2,FALSE),IF(BB35="วิชาการปก.",VLOOKUP(I35,'เงินเดือนบัญชี 5'!$L$2:$M$65,2,FALSE),IF(BB35="ทั่วไปอส.",VLOOKUP(I35,'เงินเดือนบัญชี 5'!$I$2:$J$65,2,FALSE),IF(BB35="ทั่วไปชง.",VLOOKUP(I35,'เงินเดือนบัญชี 5'!$F$2:$G$65,2,FALSE),IF(BB35="ทั่วไปปง.",VLOOKUP(I35,'เงินเดือนบัญชี 5'!$C$2:$D$65,2,FALSE),IF(BB35="พนจ.ทั่วไป","",IF(BB35="พนจ.ภารกิจ(ปวช.)","",IF(BB35="พนจ.ภารกิจ(ปวท.)","",IF(BB35="พนจ.ภารกิจ(ปวส.)","",IF(BB35="พนจ.ภารกิจ(ป.ตรี)","",IF(BB35="พนจ.ภารกิจ(ป.โท)","",IF(BB35="พนจ.ภารกิจ(ทักษะ พนง.ขับเครื่องจักรกลขนาดกลาง/ใหญ่)","",IF(BB35="พนจ.ภารกิจ(ทักษะ)","",IF(BB35="ลูกจ้างประจำ(ช่าง)",VLOOKUP(I35,บัญชีลูกจ้างประจำ!$I$2:$J$110,2,FALSE),IF(BB35="ลูกจ้างประจำ(สนับสนุน)",VLOOKUP(I35,บัญชีลูกจ้างประจำ!$F$2:$G$102,2,FALSE),IF(BB35="ลูกจ้างประจำ(บริการพื้นฐาน)",VLOOKUP(I35,บัญชีลูกจ้างประจำ!$C$2:$D$74,2,FALSE)))))))))))))))))))))))))</f>
        <v>0</v>
      </c>
      <c r="BE35" s="177">
        <f>IF(M35="ว่างเดิม",VLOOKUP(BC35,ตำแหน่งว่าง!$A$2:$J$28,2,FALSE),IF(M35="ว่างยุบเลิก2567",VLOOKUP(BC35,ตำแหน่งว่าง!$A$2:$J$28,2,FALSE),IF(M35="ว่างยุบเลิก2568",VLOOKUP(BC35,ตำแหน่งว่าง!$A$2:$J$28,2,FALSE),IF(M35="ว่างยุบเลิก2569",VLOOKUP(BC35,ตำแหน่งว่าง!$A$2:$J$28,2,FALSE),IF(M35="เงินอุดหนุน (ว่าง)",VLOOKUP(BC35,ตำแหน่งว่าง!$A$2:$J$28,2,FALSE),IF(M35="จ่ายจากเงินรายได้ (ว่าง)",VLOOKUP(BC35,ตำแหน่งว่าง!$A$2:$J$28,2,FALSE),IF(M35="กำหนดเพิ่ม2567",0,IF(M35="กำหนดเพิ่ม2568",0,IF(M35="กำหนดเพิ่ม2569",0,I35*12)))))))))</f>
        <v>0</v>
      </c>
      <c r="BF35" s="177" t="str">
        <f t="shared" si="2"/>
        <v>1</v>
      </c>
      <c r="BG35" s="177" t="b">
        <f>IF(BB35="บริหารท้องถิ่นสูง",VLOOKUP(BF35,'เงินเดือนบัญชี 5'!$AL$2:$AM$65,2,FALSE),IF(BB35="บริหารท้องถิ่นกลาง",VLOOKUP(BF35,'เงินเดือนบัญชี 5'!$AI$2:$AJ$65,2,FALSE),IF(BB35="บริหารท้องถิ่นต้น",VLOOKUP(BF35,'เงินเดือนบัญชี 5'!$AF$2:$AG$65,2,FALSE),IF(BB35="อำนวยการท้องถิ่นสูง",VLOOKUP(BF35,'เงินเดือนบัญชี 5'!$AC$2:$AD$65,2,FALSE),IF(BB35="อำนวยการท้องถิ่นกลาง",VLOOKUP(BF35,'เงินเดือนบัญชี 5'!$Z$2:$AA$65,2,FALSE),IF(BB35="อำนวยการท้องถิ่นต้น",VLOOKUP(BF35,'เงินเดือนบัญชี 5'!$W$2:$X$65,2,FALSE),IF(BB35="วิชาการชช.",VLOOKUP(BF35,'เงินเดือนบัญชี 5'!$T$2:$U$65,2,FALSE),IF(BB35="วิชาการชพ.",VLOOKUP(BF35,'เงินเดือนบัญชี 5'!$Q$2:$R$65,2,FALSE),IF(BB35="วิชาการชก.",VLOOKUP(BF35,'เงินเดือนบัญชี 5'!$N$2:$O$65,2,FALSE),IF(BB35="วิชาการปก.",VLOOKUP(BF35,'เงินเดือนบัญชี 5'!$K$2:$L$65,2,FALSE),IF(BB35="ทั่วไปอส.",VLOOKUP(BF35,'เงินเดือนบัญชี 5'!$H$2:$I$65,2,FALSE),IF(BB35="ทั่วไปชง.",VLOOKUP(BF35,'เงินเดือนบัญชี 5'!$E$2:$F$65,2,FALSE),IF(BB35="ทั่วไปปง.",VLOOKUP(BF35,'เงินเดือนบัญชี 5'!$B$2:$C$65,2,FALSE),IF(BB35="พนจ.ทั่วไป",0,IF(BB35="พนจ.ภารกิจ(ปวช.)",CEILING((I35*4/100)+I35,10),IF(BB35="พนจ.ภารกิจ(ปวท.)",CEILING((I35*4/100)+I35,10),IF(BB35="พนจ.ภารกิจ(ปวส.)",CEILING((I35*4/100)+I35,10),IF(BB35="พนจ.ภารกิจ(ป.ตรี)",CEILING((I35*4/100)+I35,10),IF(BB35="พนจ.ภารกิจ(ป.โท)",CEILING((I35*4/100)+I35,10),IF(BB35="พนจ.ภารกิจ(ทักษะ พนง.ขับเครื่องจักรกลขนาดกลาง/ใหญ่)",CEILING((I35*4/100)+I35,10),IF(BB35="พนจ.ภารกิจ(ทักษะ)",CEILING((I35*4/100)+I35,10),IF(BB35="พนจ.ภารกิจ(ทักษะ)","",IF(C35="ครู",CEILING((I35*6/100)+I35,10),IF(C35="ครูผู้ช่วย",CEILING((I35*6/100)+I35,10),IF(C35="บริหารสถานศึกษา",CEILING((I35*6/100)+I35,10),IF(C35="บุคลากรทางการศึกษา",CEILING((I35*6/100)+I35,10),IF(BB35="ลูกจ้างประจำ(ช่าง)",VLOOKUP(BF35,บัญชีลูกจ้างประจำ!$H$2:$I$110,2,FALSE),IF(BB35="ลูกจ้างประจำ(สนับสนุน)",VLOOKUP(BF35,บัญชีลูกจ้างประจำ!$E$2:$F$102,2,FALSE),IF(BB35="ลูกจ้างประจำ(บริการพื้นฐาน)",VLOOKUP(BF35,บัญชีลูกจ้างประจำ!$B$2:$C$74,2,FALSE))))))))))))))))))))))))))))))</f>
        <v>0</v>
      </c>
      <c r="BH35" s="177">
        <f>IF(BB35&amp;M35="พนจ.ทั่วไป",0,IF(BB35&amp;M35="พนจ.ทั่วไปกำหนดเพิ่ม2567",108000,IF(M35="ว่างเดิม",VLOOKUP(BC35,ตำแหน่งว่าง!$A$2:$J$28,8,FALSE),IF(M35="กำหนดเพิ่ม2567",VLOOKUP(BC35,ตำแหน่งว่าง!$A$2:$H$28,7,FALSE),IF(M35="กำหนดเพิ่ม2568",0,IF(M35="กำหนดเพิ่ม2569",0,IF(M35="ยุบเลิก2567",0,IF(M35="ว่างยุบเลิก2567",0,IF(M35="ว่างยุบเลิก2568",VLOOKUP(BC35,ตำแหน่งว่าง!$A$2:$J$28,8,FALSE),IF(M35="ว่างยุบเลิก2569",VLOOKUP(BC35,ตำแหน่งว่าง!$A$2:$J$28,8,FALSE),IF(M35="เงินอุดหนุน (ว่าง)",VLOOKUP(BC35,ตำแหน่งว่าง!$A$2:$J$28,8,FALSE),IF(M35&amp;C35="จ่ายจากเงินรายได้พนจ.ทั่วไป",0,IF(M35="จ่ายจากเงินรายได้ (ว่าง)",VLOOKUP(BC35,ตำแหน่งว่าง!$A$2:$J$28,8,FALSE),(BG35-I35)*12)))))))))))))</f>
        <v>0</v>
      </c>
      <c r="BI35" s="177" t="str">
        <f t="shared" si="3"/>
        <v>2</v>
      </c>
      <c r="BJ35" s="177" t="b">
        <f>IF(BB35="บริหารท้องถิ่นสูง",VLOOKUP(BI35,'เงินเดือนบัญชี 5'!$AL$2:$AM$65,2,FALSE),IF(BB35="บริหารท้องถิ่นกลาง",VLOOKUP(BI35,'เงินเดือนบัญชี 5'!$AI$2:$AJ$65,2,FALSE),IF(BB35="บริหารท้องถิ่นต้น",VLOOKUP(BI35,'เงินเดือนบัญชี 5'!$AF$2:$AG$65,2,FALSE),IF(BB35="อำนวยการท้องถิ่นสูง",VLOOKUP(BI35,'เงินเดือนบัญชี 5'!$AC$2:$AD$65,2,FALSE),IF(BB35="อำนวยการท้องถิ่นกลาง",VLOOKUP(BI35,'เงินเดือนบัญชี 5'!$Z$2:$AA$65,2,FALSE),IF(BB35="อำนวยการท้องถิ่นต้น",VLOOKUP(BI35,'เงินเดือนบัญชี 5'!$W$2:$X$65,2,FALSE),IF(BB35="วิชาการชช.",VLOOKUP(BI35,'เงินเดือนบัญชี 5'!$T$2:$U$65,2,FALSE),IF(BB35="วิชาการชพ.",VLOOKUP(BI35,'เงินเดือนบัญชี 5'!$Q$2:$R$65,2,FALSE),IF(BB35="วิชาการชก.",VLOOKUP(BI35,'เงินเดือนบัญชี 5'!$N$2:$O$65,2,FALSE),IF(BB35="วิชาการปก.",VLOOKUP(BI35,'เงินเดือนบัญชี 5'!$K$2:$L$65,2,FALSE),IF(BB35="ทั่วไปอส.",VLOOKUP(BI35,'เงินเดือนบัญชี 5'!$H$2:$I$65,2,FALSE),IF(BB35="ทั่วไปชง.",VLOOKUP(BI35,'เงินเดือนบัญชี 5'!$E$2:$F$65,2,FALSE),IF(BB35="ทั่วไปปง.",VLOOKUP(BI35,'เงินเดือนบัญชี 5'!$B$2:$C$65,2,FALSE),IF(BB35="พนจ.ทั่วไป",0,IF(BB35="พนจ.ภารกิจ(ปวช.)",CEILING((BG35*4/100)+BG35,10),IF(BB35="พนจ.ภารกิจ(ปวท.)",CEILING((BG35*4/100)+BG35,10),IF(BB35="พนจ.ภารกิจ(ปวส.)",CEILING((BG35*4/100)+BG35,10),IF(BB35="พนจ.ภารกิจ(ป.ตรี)",CEILING((BG35*4/100)+BG35,10),IF(BB35="พนจ.ภารกิจ(ป.โท)",CEILING((BG35*4/100)+BG35,10),IF(BB35="พนจ.ภารกิจ(ทักษะ พนง.ขับเครื่องจักรกลขนาดกลาง/ใหญ่)",CEILING((BG35*4/100)+BG35,10),IF(BB35="พนจ.ภารกิจ(ทักษะ)",CEILING((BG35*4/100)+BG35,10),IF(BB35="พนจ.ภารกิจ(ทักษะ)","",IF(C35="ครู",CEILING((BG35*6/100)+BG35,10),IF(C35="ครูผู้ช่วย",CEILING((BG35*6/100)+BG35,10),IF(C35="บริหารสถานศึกษา",CEILING((BG35*6/100)+BG35,10),IF(C35="บุคลากรทางการศึกษา",CEILING((BG35*6/100)+BG35,10),IF(BB35="ลูกจ้างประจำ(ช่าง)",VLOOKUP(BI35,บัญชีลูกจ้างประจำ!$H$2:$I$110,2,FALSE),IF(BB35="ลูกจ้างประจำ(สนับสนุน)",VLOOKUP(BI35,บัญชีลูกจ้างประจำ!$E$2:$F$102,2,FALSE),IF(BB35="ลูกจ้างประจำ(บริการพื้นฐาน)",VLOOKUP(BI35,บัญชีลูกจ้างประจำ!$B$2:$C$74,2,FALSE))))))))))))))))))))))))))))))</f>
        <v>0</v>
      </c>
      <c r="BK35" s="177">
        <f>IF(BB35&amp;M35="พนจ.ทั่วไป",0,IF(BB35&amp;M35="พนจ.ทั่วไปกำหนดเพิ่ม2568",108000,IF(M35="ว่างเดิม",VLOOKUP(BC35,ตำแหน่งว่าง!$A$2:$J$28,9,FALSE),IF(M35&amp;C35="กำหนดเพิ่ม2567ครู",VLOOKUP(BC35,ตำแหน่งว่าง!$A$2:$J$28,8,FALSE),IF(M35&amp;C35="กำหนดเพิ่ม2567ครูผู้ช่วย",VLOOKUP(BC35,ตำแหน่งว่าง!$A$2:$J$28,8,FALSE),IF(M35&amp;C35="กำหนดเพิ่ม2567บุคลากรทางการศึกษา",VLOOKUP(BC35,ตำแหน่งว่าง!$A$2:$J$28,8,FALSE),IF(M35&amp;C35="กำหนดเพิ่ม2567บริหารสถานศึกษา",VLOOKUP(BC35,ตำแหน่งว่าง!$A$2:$J$28,8,FALSE),IF(M35="กำหนดเพิ่ม2567",VLOOKUP(BC35,ตำแหน่งว่าง!$A$2:$J$28,9,FALSE),IF(M35="กำหนดเพิ่ม2568",VLOOKUP(BC35,ตำแหน่งว่าง!$A$2:$H$28,7,FALSE),IF(M35="กำหนดเพิ่ม2569",0,IF(M35="ยุบเลิก2567",0,IF(M35="ยุบเลิก2568",0,IF(M35="ว่างยุบเลิก2567",0,IF(M35="ว่างยุบเลิก2568",0,IF(M35="ว่างยุบเลิก2569",VLOOKUP(BC35,ตำแหน่งว่าง!$A$2:$J$28,9,FALSE),IF(M35="เงินอุดหนุน (ว่าง)",VLOOKUP(BC35,ตำแหน่งว่าง!$A$2:$J$28,9,FALSE),IF(M35="จ่ายจากเงินรายได้ (ว่าง)",VLOOKUP(BC35,ตำแหน่งว่าง!$A$2:$J$28,9,FALSE),(BJ35-BG35)*12)))))))))))))))))</f>
        <v>0</v>
      </c>
      <c r="BL35" s="177" t="str">
        <f t="shared" si="4"/>
        <v>3</v>
      </c>
      <c r="BM35" s="177" t="b">
        <f>IF(BB35="บริหารท้องถิ่นสูง",VLOOKUP(BL35,'เงินเดือนบัญชี 5'!$AL$2:$AM$65,2,FALSE),IF(BB35="บริหารท้องถิ่นกลาง",VLOOKUP(BL35,'เงินเดือนบัญชี 5'!$AI$2:$AJ$65,2,FALSE),IF(BB35="บริหารท้องถิ่นต้น",VLOOKUP(BL35,'เงินเดือนบัญชี 5'!$AF$2:$AG$65,2,FALSE),IF(BB35="อำนวยการท้องถิ่นสูง",VLOOKUP(BL35,'เงินเดือนบัญชี 5'!$AC$2:$AD$65,2,FALSE),IF(BB35="อำนวยการท้องถิ่นกลาง",VLOOKUP(BL35,'เงินเดือนบัญชี 5'!$Z$2:$AA$65,2,FALSE),IF(BB35="อำนวยการท้องถิ่นต้น",VLOOKUP(BL35,'เงินเดือนบัญชี 5'!$W$2:$X$65,2,FALSE),IF(BB35="วิชาการชช.",VLOOKUP(BL35,'เงินเดือนบัญชี 5'!$T$2:$U$65,2,FALSE),IF(BB35="วิชาการชพ.",VLOOKUP(BL35,'เงินเดือนบัญชี 5'!$Q$2:$R$65,2,FALSE),IF(BB35="วิชาการชก.",VLOOKUP(BL35,'เงินเดือนบัญชี 5'!$N$2:$O$65,2,FALSE),IF(BB35="วิชาการปก.",VLOOKUP(BL35,'เงินเดือนบัญชี 5'!$K$2:$L$65,2,FALSE),IF(BB35="ทั่วไปอส.",VLOOKUP(BL35,'เงินเดือนบัญชี 5'!$H$2:$I$65,2,FALSE),IF(BB35="ทั่วไปชง.",VLOOKUP(BL35,'เงินเดือนบัญชี 5'!$E$2:$F$65,2,FALSE),IF(BB35="ทั่วไปปง.",VLOOKUP(BL35,'เงินเดือนบัญชี 5'!$B$2:$C$65,2,FALSE),IF(BB35="พนจ.ทั่วไป",0,IF(BB35="พนจ.ภารกิจ(ปวช.)",CEILING((BJ35*4/100)+BJ35,10),IF(BB35="พนจ.ภารกิจ(ปวท.)",CEILING((BJ35*4/100)+BJ35,10),IF(BB35="พนจ.ภารกิจ(ปวส.)",CEILING((BJ35*4/100)+BJ35,10),IF(BB35="พนจ.ภารกิจ(ป.ตรี)",CEILING((BJ35*4/100)+BJ35,10),IF(BB35="พนจ.ภารกิจ(ป.โท)",CEILING((BJ35*4/100)+BJ35,10),IF(BB35="พนจ.ภารกิจ(ทักษะ พนง.ขับเครื่องจักรกลขนาดกลาง/ใหญ่)",CEILING((BJ35*4/100)+BJ35,10),IF(BB35="พนจ.ภารกิจ(ทักษะ)",CEILING((BJ35*4/100)+BJ35,10),IF(BB35="พนจ.ภารกิจ(ทักษะ)","",IF(C35="ครู",CEILING((BJ35*6/100)+BJ35,10),IF(C35="ครูผู้ช่วย",CEILING((BJ35*6/100)+BJ35,10),IF(C35="บริหารสถานศึกษา",CEILING((BJ35*6/100)+BJ35,10),IF(C35="บุคลากรทางการศึกษา",CEILING((BJ35*6/100)+BJ35,10),IF(BB35="ลูกจ้างประจำ(ช่าง)",VLOOKUP(BL35,บัญชีลูกจ้างประจำ!$H$2:$I$110,2,FALSE),IF(BB35="ลูกจ้างประจำ(สนับสนุน)",VLOOKUP(BL35,บัญชีลูกจ้างประจำ!$E$2:$F$103,2,FALSE),IF(BB35="ลูกจ้างประจำ(บริการพื้นฐาน)",VLOOKUP(BL35,บัญชีลูกจ้างประจำ!$B$2:$C$74,2,FALSE))))))))))))))))))))))))))))))</f>
        <v>0</v>
      </c>
      <c r="BN35" s="177">
        <f>IF(BB35&amp;M35="พนจ.ทั่วไป",0,IF(BB35&amp;M35="พนจ.ทั่วไปกำหนดเพิ่ม2569",108000,IF(M35="ว่างเดิม",VLOOKUP(BC35,ตำแหน่งว่าง!$A$2:$J$28,10,FALSE),IF(M35&amp;C35="กำหนดเพิ่ม2567ครู",VLOOKUP(BC35,ตำแหน่งว่าง!$A$2:$J$28,9,FALSE),IF(M35&amp;C35="กำหนดเพิ่ม2567ครูผู้ช่วย",VLOOKUP(BC35,ตำแหน่งว่าง!$A$2:$J$28,9,FALSE),IF(M35&amp;C35="กำหนดเพิ่ม2567บุคลากรทางการศึกษา",VLOOKUP(BC35,ตำแหน่งว่าง!$A$2:$J$28,9,FALSE),IF(M35&amp;C35="กำหนดเพิ่ม2567บริหารสถานศึกษา",VLOOKUP(BC35,ตำแหน่งว่าง!$A$2:$J$28,9,FALSE),IF(M35="กำหนดเพิ่ม2567",VLOOKUP(BC35,ตำแหน่งว่าง!$A$2:$J$28,10,FALSE),IF(M35&amp;C35="กำหนดเพิ่ม2568ครู",VLOOKUP(BC35,ตำแหน่งว่าง!$A$2:$J$28,8,FALSE),IF(M35&amp;C35="กำหนดเพิ่ม2568ครูผู้ช่วย",VLOOKUP(BC35,ตำแหน่งว่าง!$A$2:$J$28,8,FALSE),IF(M35&amp;C35="กำหนดเพิ่ม2568บุคลากรทางการศึกษา",VLOOKUP(BC35,ตำแหน่งว่าง!$A$2:$J$28,8,FALSE),IF(M35&amp;C35="กำหนดเพิ่ม2568บริหารสถานศึกษา",VLOOKUP(BC35,ตำแหน่งว่าง!$A$2:$J$28,8,FALSE),IF(M35="กำหนดเพิ่ม2568",VLOOKUP(BC35,ตำแหน่งว่าง!$A$2:$J$28,9,FALSE),IF(M35="กำหนดเพิ่ม2569",VLOOKUP(BC35,ตำแหน่งว่าง!$A$2:$H$28,7,FALSE),IF(M35="เงินอุดหนุน (ว่าง)",VLOOKUP(BC35,ตำแหน่งว่าง!$A$2:$J$28,10,FALSE),IF(M35="จ่ายจากเงินรายได้ (ว่าง)",VLOOKUP(BC35,ตำแหน่งว่าง!$A$2:$J$28,10,FALSE),IF(M35="ยุบเลิก2567",0,IF(M35="ยุบเลิก2568",0,IF(M35="ยุบเลิก2569",0,IF(M35="ว่างยุบเลิก2567",0,IF(M35="ว่างยุบเลิก2568",0,IF(M35="ว่างยุบเลิก2569",0,(BM35-BJ35)*12))))))))))))))))))))))</f>
        <v>0</v>
      </c>
      <c r="BO35" s="103"/>
      <c r="BP35" s="86"/>
      <c r="BQ35" s="86"/>
    </row>
    <row r="36" spans="1:69" s="12" customFormat="1">
      <c r="A36" s="107">
        <v>25</v>
      </c>
      <c r="B36" s="113"/>
      <c r="C36" s="183" t="s">
        <v>944</v>
      </c>
      <c r="D36" s="113" t="s">
        <v>1360</v>
      </c>
      <c r="E36" s="114" t="s">
        <v>1361</v>
      </c>
      <c r="F36" s="114"/>
      <c r="G36" s="110"/>
      <c r="H36" s="120"/>
      <c r="I36" s="121">
        <v>15380</v>
      </c>
      <c r="J36" s="122"/>
      <c r="K36" s="122"/>
      <c r="L36" s="122" t="s">
        <v>1316</v>
      </c>
      <c r="M36" s="120"/>
      <c r="AZ36" s="86"/>
      <c r="BA36" s="103"/>
      <c r="BB36" s="177" t="str">
        <f t="shared" si="0"/>
        <v>พนจ.ภารกิจ(ทักษะ)</v>
      </c>
      <c r="BC36" s="177" t="str">
        <f t="shared" si="1"/>
        <v>พนจ.ภารกิจ(ทักษะ)()</v>
      </c>
      <c r="BD36" s="177" t="str">
        <f>IF(BB36="บริหารท้องถิ่นสูง",VLOOKUP(I36,'เงินเดือนบัญชี 5'!$AM$2:$AN$65,2,FALSE),IF(BB36="บริหารท้องถิ่นกลาง",VLOOKUP(I36,'เงินเดือนบัญชี 5'!$AJ$2:$AK$65,2,FALSE),IF(BB36="บริหารท้องถิ่นต้น",VLOOKUP(I36,'เงินเดือนบัญชี 5'!$AG$2:$AH$65,2,FALSE),IF(BB36="อำนวยการท้องถิ่นสูง",VLOOKUP(I36,'เงินเดือนบัญชี 5'!$AD$2:$AE$65,2,FALSE),IF(BB36="อำนวยการท้องถิ่นกลาง",VLOOKUP(I36,'เงินเดือนบัญชี 5'!$AA$2:$AB$65,2,FALSE),IF(BB36="อำนวยการท้องถิ่นต้น",VLOOKUP(I36,'เงินเดือนบัญชี 5'!$X$2:$Y$65,2,FALSE),IF(BB36="วิชาการชช.",VLOOKUP(I36,'เงินเดือนบัญชี 5'!$U$2:$V$65,2,FALSE),IF(BB36="วิชาการชพ.",VLOOKUP(I36,'เงินเดือนบัญชี 5'!$R$2:$S$65,2,FALSE),IF(BB36="วิชาการชก.",VLOOKUP(I36,'เงินเดือนบัญชี 5'!$O$2:$P$65,2,FALSE),IF(BB36="วิชาการปก.",VLOOKUP(I36,'เงินเดือนบัญชี 5'!$L$2:$M$65,2,FALSE),IF(BB36="ทั่วไปอส.",VLOOKUP(I36,'เงินเดือนบัญชี 5'!$I$2:$J$65,2,FALSE),IF(BB36="ทั่วไปชง.",VLOOKUP(I36,'เงินเดือนบัญชี 5'!$F$2:$G$65,2,FALSE),IF(BB36="ทั่วไปปง.",VLOOKUP(I36,'เงินเดือนบัญชี 5'!$C$2:$D$65,2,FALSE),IF(BB36="พนจ.ทั่วไป","",IF(BB36="พนจ.ภารกิจ(ปวช.)","",IF(BB36="พนจ.ภารกิจ(ปวท.)","",IF(BB36="พนจ.ภารกิจ(ปวส.)","",IF(BB36="พนจ.ภารกิจ(ป.ตรี)","",IF(BB36="พนจ.ภารกิจ(ป.โท)","",IF(BB36="พนจ.ภารกิจ(ทักษะ พนง.ขับเครื่องจักรกลขนาดกลาง/ใหญ่)","",IF(BB36="พนจ.ภารกิจ(ทักษะ)","",IF(BB36="ลูกจ้างประจำ(ช่าง)",VLOOKUP(I36,บัญชีลูกจ้างประจำ!$I$2:$J$110,2,FALSE),IF(BB36="ลูกจ้างประจำ(สนับสนุน)",VLOOKUP(I36,บัญชีลูกจ้างประจำ!$F$2:$G$102,2,FALSE),IF(BB36="ลูกจ้างประจำ(บริการพื้นฐาน)",VLOOKUP(I36,บัญชีลูกจ้างประจำ!$C$2:$D$74,2,FALSE)))))))))))))))))))))))))</f>
        <v/>
      </c>
      <c r="BE36" s="177">
        <f>IF(M36="ว่างเดิม",VLOOKUP(BC36,ตำแหน่งว่าง!$A$2:$J$28,2,FALSE),IF(M36="ว่างยุบเลิก2567",VLOOKUP(BC36,ตำแหน่งว่าง!$A$2:$J$28,2,FALSE),IF(M36="ว่างยุบเลิก2568",VLOOKUP(BC36,ตำแหน่งว่าง!$A$2:$J$28,2,FALSE),IF(M36="ว่างยุบเลิก2569",VLOOKUP(BC36,ตำแหน่งว่าง!$A$2:$J$28,2,FALSE),IF(M36="เงินอุดหนุน (ว่าง)",VLOOKUP(BC36,ตำแหน่งว่าง!$A$2:$J$28,2,FALSE),IF(M36="จ่ายจากเงินรายได้ (ว่าง)",VLOOKUP(BC36,ตำแหน่งว่าง!$A$2:$J$28,2,FALSE),IF(M36="กำหนดเพิ่ม2567",0,IF(M36="กำหนดเพิ่ม2568",0,IF(M36="กำหนดเพิ่ม2569",0,I36*12)))))))))</f>
        <v>184560</v>
      </c>
      <c r="BF36" s="177" t="e">
        <f t="shared" si="2"/>
        <v>#VALUE!</v>
      </c>
      <c r="BG36" s="177">
        <f>IF(BB36="บริหารท้องถิ่นสูง",VLOOKUP(BF36,'เงินเดือนบัญชี 5'!$AL$2:$AM$65,2,FALSE),IF(BB36="บริหารท้องถิ่นกลาง",VLOOKUP(BF36,'เงินเดือนบัญชี 5'!$AI$2:$AJ$65,2,FALSE),IF(BB36="บริหารท้องถิ่นต้น",VLOOKUP(BF36,'เงินเดือนบัญชี 5'!$AF$2:$AG$65,2,FALSE),IF(BB36="อำนวยการท้องถิ่นสูง",VLOOKUP(BF36,'เงินเดือนบัญชี 5'!$AC$2:$AD$65,2,FALSE),IF(BB36="อำนวยการท้องถิ่นกลาง",VLOOKUP(BF36,'เงินเดือนบัญชี 5'!$Z$2:$AA$65,2,FALSE),IF(BB36="อำนวยการท้องถิ่นต้น",VLOOKUP(BF36,'เงินเดือนบัญชี 5'!$W$2:$X$65,2,FALSE),IF(BB36="วิชาการชช.",VLOOKUP(BF36,'เงินเดือนบัญชี 5'!$T$2:$U$65,2,FALSE),IF(BB36="วิชาการชพ.",VLOOKUP(BF36,'เงินเดือนบัญชี 5'!$Q$2:$R$65,2,FALSE),IF(BB36="วิชาการชก.",VLOOKUP(BF36,'เงินเดือนบัญชี 5'!$N$2:$O$65,2,FALSE),IF(BB36="วิชาการปก.",VLOOKUP(BF36,'เงินเดือนบัญชี 5'!$K$2:$L$65,2,FALSE),IF(BB36="ทั่วไปอส.",VLOOKUP(BF36,'เงินเดือนบัญชี 5'!$H$2:$I$65,2,FALSE),IF(BB36="ทั่วไปชง.",VLOOKUP(BF36,'เงินเดือนบัญชี 5'!$E$2:$F$65,2,FALSE),IF(BB36="ทั่วไปปง.",VLOOKUP(BF36,'เงินเดือนบัญชี 5'!$B$2:$C$65,2,FALSE),IF(BB36="พนจ.ทั่วไป",0,IF(BB36="พนจ.ภารกิจ(ปวช.)",CEILING((I36*4/100)+I36,10),IF(BB36="พนจ.ภารกิจ(ปวท.)",CEILING((I36*4/100)+I36,10),IF(BB36="พนจ.ภารกิจ(ปวส.)",CEILING((I36*4/100)+I36,10),IF(BB36="พนจ.ภารกิจ(ป.ตรี)",CEILING((I36*4/100)+I36,10),IF(BB36="พนจ.ภารกิจ(ป.โท)",CEILING((I36*4/100)+I36,10),IF(BB36="พนจ.ภารกิจ(ทักษะ พนง.ขับเครื่องจักรกลขนาดกลาง/ใหญ่)",CEILING((I36*4/100)+I36,10),IF(BB36="พนจ.ภารกิจ(ทักษะ)",CEILING((I36*4/100)+I36,10),IF(BB36="พนจ.ภารกิจ(ทักษะ)","",IF(C36="ครู",CEILING((I36*6/100)+I36,10),IF(C36="ครูผู้ช่วย",CEILING((I36*6/100)+I36,10),IF(C36="บริหารสถานศึกษา",CEILING((I36*6/100)+I36,10),IF(C36="บุคลากรทางการศึกษา",CEILING((I36*6/100)+I36,10),IF(BB36="ลูกจ้างประจำ(ช่าง)",VLOOKUP(BF36,บัญชีลูกจ้างประจำ!$H$2:$I$110,2,FALSE),IF(BB36="ลูกจ้างประจำ(สนับสนุน)",VLOOKUP(BF36,บัญชีลูกจ้างประจำ!$E$2:$F$102,2,FALSE),IF(BB36="ลูกจ้างประจำ(บริการพื้นฐาน)",VLOOKUP(BF36,บัญชีลูกจ้างประจำ!$B$2:$C$74,2,FALSE))))))))))))))))))))))))))))))</f>
        <v>16000</v>
      </c>
      <c r="BH36" s="177">
        <f>IF(BB36&amp;M36="พนจ.ทั่วไป",0,IF(BB36&amp;M36="พนจ.ทั่วไปกำหนดเพิ่ม2567",108000,IF(M36="ว่างเดิม",VLOOKUP(BC36,ตำแหน่งว่าง!$A$2:$J$28,8,FALSE),IF(M36="กำหนดเพิ่ม2567",VLOOKUP(BC36,ตำแหน่งว่าง!$A$2:$H$28,7,FALSE),IF(M36="กำหนดเพิ่ม2568",0,IF(M36="กำหนดเพิ่ม2569",0,IF(M36="ยุบเลิก2567",0,IF(M36="ว่างยุบเลิก2567",0,IF(M36="ว่างยุบเลิก2568",VLOOKUP(BC36,ตำแหน่งว่าง!$A$2:$J$28,8,FALSE),IF(M36="ว่างยุบเลิก2569",VLOOKUP(BC36,ตำแหน่งว่าง!$A$2:$J$28,8,FALSE),IF(M36="เงินอุดหนุน (ว่าง)",VLOOKUP(BC36,ตำแหน่งว่าง!$A$2:$J$28,8,FALSE),IF(M36&amp;C36="จ่ายจากเงินรายได้พนจ.ทั่วไป",0,IF(M36="จ่ายจากเงินรายได้ (ว่าง)",VLOOKUP(BC36,ตำแหน่งว่าง!$A$2:$J$28,8,FALSE),(BG36-I36)*12)))))))))))))</f>
        <v>7440</v>
      </c>
      <c r="BI36" s="177" t="e">
        <f t="shared" si="3"/>
        <v>#VALUE!</v>
      </c>
      <c r="BJ36" s="177">
        <f>IF(BB36="บริหารท้องถิ่นสูง",VLOOKUP(BI36,'เงินเดือนบัญชี 5'!$AL$2:$AM$65,2,FALSE),IF(BB36="บริหารท้องถิ่นกลาง",VLOOKUP(BI36,'เงินเดือนบัญชี 5'!$AI$2:$AJ$65,2,FALSE),IF(BB36="บริหารท้องถิ่นต้น",VLOOKUP(BI36,'เงินเดือนบัญชี 5'!$AF$2:$AG$65,2,FALSE),IF(BB36="อำนวยการท้องถิ่นสูง",VLOOKUP(BI36,'เงินเดือนบัญชี 5'!$AC$2:$AD$65,2,FALSE),IF(BB36="อำนวยการท้องถิ่นกลาง",VLOOKUP(BI36,'เงินเดือนบัญชี 5'!$Z$2:$AA$65,2,FALSE),IF(BB36="อำนวยการท้องถิ่นต้น",VLOOKUP(BI36,'เงินเดือนบัญชี 5'!$W$2:$X$65,2,FALSE),IF(BB36="วิชาการชช.",VLOOKUP(BI36,'เงินเดือนบัญชี 5'!$T$2:$U$65,2,FALSE),IF(BB36="วิชาการชพ.",VLOOKUP(BI36,'เงินเดือนบัญชี 5'!$Q$2:$R$65,2,FALSE),IF(BB36="วิชาการชก.",VLOOKUP(BI36,'เงินเดือนบัญชี 5'!$N$2:$O$65,2,FALSE),IF(BB36="วิชาการปก.",VLOOKUP(BI36,'เงินเดือนบัญชี 5'!$K$2:$L$65,2,FALSE),IF(BB36="ทั่วไปอส.",VLOOKUP(BI36,'เงินเดือนบัญชี 5'!$H$2:$I$65,2,FALSE),IF(BB36="ทั่วไปชง.",VLOOKUP(BI36,'เงินเดือนบัญชี 5'!$E$2:$F$65,2,FALSE),IF(BB36="ทั่วไปปง.",VLOOKUP(BI36,'เงินเดือนบัญชี 5'!$B$2:$C$65,2,FALSE),IF(BB36="พนจ.ทั่วไป",0,IF(BB36="พนจ.ภารกิจ(ปวช.)",CEILING((BG36*4/100)+BG36,10),IF(BB36="พนจ.ภารกิจ(ปวท.)",CEILING((BG36*4/100)+BG36,10),IF(BB36="พนจ.ภารกิจ(ปวส.)",CEILING((BG36*4/100)+BG36,10),IF(BB36="พนจ.ภารกิจ(ป.ตรี)",CEILING((BG36*4/100)+BG36,10),IF(BB36="พนจ.ภารกิจ(ป.โท)",CEILING((BG36*4/100)+BG36,10),IF(BB36="พนจ.ภารกิจ(ทักษะ พนง.ขับเครื่องจักรกลขนาดกลาง/ใหญ่)",CEILING((BG36*4/100)+BG36,10),IF(BB36="พนจ.ภารกิจ(ทักษะ)",CEILING((BG36*4/100)+BG36,10),IF(BB36="พนจ.ภารกิจ(ทักษะ)","",IF(C36="ครู",CEILING((BG36*6/100)+BG36,10),IF(C36="ครูผู้ช่วย",CEILING((BG36*6/100)+BG36,10),IF(C36="บริหารสถานศึกษา",CEILING((BG36*6/100)+BG36,10),IF(C36="บุคลากรทางการศึกษา",CEILING((BG36*6/100)+BG36,10),IF(BB36="ลูกจ้างประจำ(ช่าง)",VLOOKUP(BI36,บัญชีลูกจ้างประจำ!$H$2:$I$110,2,FALSE),IF(BB36="ลูกจ้างประจำ(สนับสนุน)",VLOOKUP(BI36,บัญชีลูกจ้างประจำ!$E$2:$F$102,2,FALSE),IF(BB36="ลูกจ้างประจำ(บริการพื้นฐาน)",VLOOKUP(BI36,บัญชีลูกจ้างประจำ!$B$2:$C$74,2,FALSE))))))))))))))))))))))))))))))</f>
        <v>16640</v>
      </c>
      <c r="BK36" s="177">
        <f>IF(BB36&amp;M36="พนจ.ทั่วไป",0,IF(BB36&amp;M36="พนจ.ทั่วไปกำหนดเพิ่ม2568",108000,IF(M36="ว่างเดิม",VLOOKUP(BC36,ตำแหน่งว่าง!$A$2:$J$28,9,FALSE),IF(M36&amp;C36="กำหนดเพิ่ม2567ครู",VLOOKUP(BC36,ตำแหน่งว่าง!$A$2:$J$28,8,FALSE),IF(M36&amp;C36="กำหนดเพิ่ม2567ครูผู้ช่วย",VLOOKUP(BC36,ตำแหน่งว่าง!$A$2:$J$28,8,FALSE),IF(M36&amp;C36="กำหนดเพิ่ม2567บุคลากรทางการศึกษา",VLOOKUP(BC36,ตำแหน่งว่าง!$A$2:$J$28,8,FALSE),IF(M36&amp;C36="กำหนดเพิ่ม2567บริหารสถานศึกษา",VLOOKUP(BC36,ตำแหน่งว่าง!$A$2:$J$28,8,FALSE),IF(M36="กำหนดเพิ่ม2567",VLOOKUP(BC36,ตำแหน่งว่าง!$A$2:$J$28,9,FALSE),IF(M36="กำหนดเพิ่ม2568",VLOOKUP(BC36,ตำแหน่งว่าง!$A$2:$H$28,7,FALSE),IF(M36="กำหนดเพิ่ม2569",0,IF(M36="ยุบเลิก2567",0,IF(M36="ยุบเลิก2568",0,IF(M36="ว่างยุบเลิก2567",0,IF(M36="ว่างยุบเลิก2568",0,IF(M36="ว่างยุบเลิก2569",VLOOKUP(BC36,ตำแหน่งว่าง!$A$2:$J$28,9,FALSE),IF(M36="เงินอุดหนุน (ว่าง)",VLOOKUP(BC36,ตำแหน่งว่าง!$A$2:$J$28,9,FALSE),IF(M36="จ่ายจากเงินรายได้ (ว่าง)",VLOOKUP(BC36,ตำแหน่งว่าง!$A$2:$J$28,9,FALSE),(BJ36-BG36)*12)))))))))))))))))</f>
        <v>7680</v>
      </c>
      <c r="BL36" s="177" t="e">
        <f t="shared" si="4"/>
        <v>#VALUE!</v>
      </c>
      <c r="BM36" s="177">
        <f>IF(BB36="บริหารท้องถิ่นสูง",VLOOKUP(BL36,'เงินเดือนบัญชี 5'!$AL$2:$AM$65,2,FALSE),IF(BB36="บริหารท้องถิ่นกลาง",VLOOKUP(BL36,'เงินเดือนบัญชี 5'!$AI$2:$AJ$65,2,FALSE),IF(BB36="บริหารท้องถิ่นต้น",VLOOKUP(BL36,'เงินเดือนบัญชี 5'!$AF$2:$AG$65,2,FALSE),IF(BB36="อำนวยการท้องถิ่นสูง",VLOOKUP(BL36,'เงินเดือนบัญชี 5'!$AC$2:$AD$65,2,FALSE),IF(BB36="อำนวยการท้องถิ่นกลาง",VLOOKUP(BL36,'เงินเดือนบัญชี 5'!$Z$2:$AA$65,2,FALSE),IF(BB36="อำนวยการท้องถิ่นต้น",VLOOKUP(BL36,'เงินเดือนบัญชี 5'!$W$2:$X$65,2,FALSE),IF(BB36="วิชาการชช.",VLOOKUP(BL36,'เงินเดือนบัญชี 5'!$T$2:$U$65,2,FALSE),IF(BB36="วิชาการชพ.",VLOOKUP(BL36,'เงินเดือนบัญชี 5'!$Q$2:$R$65,2,FALSE),IF(BB36="วิชาการชก.",VLOOKUP(BL36,'เงินเดือนบัญชี 5'!$N$2:$O$65,2,FALSE),IF(BB36="วิชาการปก.",VLOOKUP(BL36,'เงินเดือนบัญชี 5'!$K$2:$L$65,2,FALSE),IF(BB36="ทั่วไปอส.",VLOOKUP(BL36,'เงินเดือนบัญชี 5'!$H$2:$I$65,2,FALSE),IF(BB36="ทั่วไปชง.",VLOOKUP(BL36,'เงินเดือนบัญชี 5'!$E$2:$F$65,2,FALSE),IF(BB36="ทั่วไปปง.",VLOOKUP(BL36,'เงินเดือนบัญชี 5'!$B$2:$C$65,2,FALSE),IF(BB36="พนจ.ทั่วไป",0,IF(BB36="พนจ.ภารกิจ(ปวช.)",CEILING((BJ36*4/100)+BJ36,10),IF(BB36="พนจ.ภารกิจ(ปวท.)",CEILING((BJ36*4/100)+BJ36,10),IF(BB36="พนจ.ภารกิจ(ปวส.)",CEILING((BJ36*4/100)+BJ36,10),IF(BB36="พนจ.ภารกิจ(ป.ตรี)",CEILING((BJ36*4/100)+BJ36,10),IF(BB36="พนจ.ภารกิจ(ป.โท)",CEILING((BJ36*4/100)+BJ36,10),IF(BB36="พนจ.ภารกิจ(ทักษะ พนง.ขับเครื่องจักรกลขนาดกลาง/ใหญ่)",CEILING((BJ36*4/100)+BJ36,10),IF(BB36="พนจ.ภารกิจ(ทักษะ)",CEILING((BJ36*4/100)+BJ36,10),IF(BB36="พนจ.ภารกิจ(ทักษะ)","",IF(C36="ครู",CEILING((BJ36*6/100)+BJ36,10),IF(C36="ครูผู้ช่วย",CEILING((BJ36*6/100)+BJ36,10),IF(C36="บริหารสถานศึกษา",CEILING((BJ36*6/100)+BJ36,10),IF(C36="บุคลากรทางการศึกษา",CEILING((BJ36*6/100)+BJ36,10),IF(BB36="ลูกจ้างประจำ(ช่าง)",VLOOKUP(BL36,บัญชีลูกจ้างประจำ!$H$2:$I$110,2,FALSE),IF(BB36="ลูกจ้างประจำ(สนับสนุน)",VLOOKUP(BL36,บัญชีลูกจ้างประจำ!$E$2:$F$103,2,FALSE),IF(BB36="ลูกจ้างประจำ(บริการพื้นฐาน)",VLOOKUP(BL36,บัญชีลูกจ้างประจำ!$B$2:$C$74,2,FALSE))))))))))))))))))))))))))))))</f>
        <v>17310</v>
      </c>
      <c r="BN36" s="177">
        <f>IF(BB36&amp;M36="พนจ.ทั่วไป",0,IF(BB36&amp;M36="พนจ.ทั่วไปกำหนดเพิ่ม2569",108000,IF(M36="ว่างเดิม",VLOOKUP(BC36,ตำแหน่งว่าง!$A$2:$J$28,10,FALSE),IF(M36&amp;C36="กำหนดเพิ่ม2567ครู",VLOOKUP(BC36,ตำแหน่งว่าง!$A$2:$J$28,9,FALSE),IF(M36&amp;C36="กำหนดเพิ่ม2567ครูผู้ช่วย",VLOOKUP(BC36,ตำแหน่งว่าง!$A$2:$J$28,9,FALSE),IF(M36&amp;C36="กำหนดเพิ่ม2567บุคลากรทางการศึกษา",VLOOKUP(BC36,ตำแหน่งว่าง!$A$2:$J$28,9,FALSE),IF(M36&amp;C36="กำหนดเพิ่ม2567บริหารสถานศึกษา",VLOOKUP(BC36,ตำแหน่งว่าง!$A$2:$J$28,9,FALSE),IF(M36="กำหนดเพิ่ม2567",VLOOKUP(BC36,ตำแหน่งว่าง!$A$2:$J$28,10,FALSE),IF(M36&amp;C36="กำหนดเพิ่ม2568ครู",VLOOKUP(BC36,ตำแหน่งว่าง!$A$2:$J$28,8,FALSE),IF(M36&amp;C36="กำหนดเพิ่ม2568ครูผู้ช่วย",VLOOKUP(BC36,ตำแหน่งว่าง!$A$2:$J$28,8,FALSE),IF(M36&amp;C36="กำหนดเพิ่ม2568บุคลากรทางการศึกษา",VLOOKUP(BC36,ตำแหน่งว่าง!$A$2:$J$28,8,FALSE),IF(M36&amp;C36="กำหนดเพิ่ม2568บริหารสถานศึกษา",VLOOKUP(BC36,ตำแหน่งว่าง!$A$2:$J$28,8,FALSE),IF(M36="กำหนดเพิ่ม2568",VLOOKUP(BC36,ตำแหน่งว่าง!$A$2:$J$28,9,FALSE),IF(M36="กำหนดเพิ่ม2569",VLOOKUP(BC36,ตำแหน่งว่าง!$A$2:$H$28,7,FALSE),IF(M36="เงินอุดหนุน (ว่าง)",VLOOKUP(BC36,ตำแหน่งว่าง!$A$2:$J$28,10,FALSE),IF(M36="จ่ายจากเงินรายได้ (ว่าง)",VLOOKUP(BC36,ตำแหน่งว่าง!$A$2:$J$28,10,FALSE),IF(M36="ยุบเลิก2567",0,IF(M36="ยุบเลิก2568",0,IF(M36="ยุบเลิก2569",0,IF(M36="ว่างยุบเลิก2567",0,IF(M36="ว่างยุบเลิก2568",0,IF(M36="ว่างยุบเลิก2569",0,(BM36-BJ36)*12))))))))))))))))))))))</f>
        <v>8040</v>
      </c>
      <c r="BO36" s="103"/>
      <c r="BP36" s="86"/>
      <c r="BQ36" s="86"/>
    </row>
    <row r="37" spans="1:69" s="12" customFormat="1">
      <c r="A37" s="107"/>
      <c r="B37" s="113" t="s">
        <v>1422</v>
      </c>
      <c r="C37" s="183"/>
      <c r="D37" s="113"/>
      <c r="E37" s="114"/>
      <c r="F37" s="114"/>
      <c r="G37" s="110"/>
      <c r="H37" s="120"/>
      <c r="I37" s="121"/>
      <c r="J37" s="122"/>
      <c r="K37" s="122"/>
      <c r="L37" s="122"/>
      <c r="M37" s="120"/>
      <c r="AZ37" s="86"/>
      <c r="BA37" s="103"/>
      <c r="BB37" s="177" t="str">
        <f t="shared" si="0"/>
        <v/>
      </c>
      <c r="BC37" s="177" t="str">
        <f t="shared" si="1"/>
        <v>()</v>
      </c>
      <c r="BD37" s="177" t="b">
        <f>IF(BB37="บริหารท้องถิ่นสูง",VLOOKUP(I37,'เงินเดือนบัญชี 5'!$AM$2:$AN$65,2,FALSE),IF(BB37="บริหารท้องถิ่นกลาง",VLOOKUP(I37,'เงินเดือนบัญชี 5'!$AJ$2:$AK$65,2,FALSE),IF(BB37="บริหารท้องถิ่นต้น",VLOOKUP(I37,'เงินเดือนบัญชี 5'!$AG$2:$AH$65,2,FALSE),IF(BB37="อำนวยการท้องถิ่นสูง",VLOOKUP(I37,'เงินเดือนบัญชี 5'!$AD$2:$AE$65,2,FALSE),IF(BB37="อำนวยการท้องถิ่นกลาง",VLOOKUP(I37,'เงินเดือนบัญชี 5'!$AA$2:$AB$65,2,FALSE),IF(BB37="อำนวยการท้องถิ่นต้น",VLOOKUP(I37,'เงินเดือนบัญชี 5'!$X$2:$Y$65,2,FALSE),IF(BB37="วิชาการชช.",VLOOKUP(I37,'เงินเดือนบัญชี 5'!$U$2:$V$65,2,FALSE),IF(BB37="วิชาการชพ.",VLOOKUP(I37,'เงินเดือนบัญชี 5'!$R$2:$S$65,2,FALSE),IF(BB37="วิชาการชก.",VLOOKUP(I37,'เงินเดือนบัญชี 5'!$O$2:$P$65,2,FALSE),IF(BB37="วิชาการปก.",VLOOKUP(I37,'เงินเดือนบัญชี 5'!$L$2:$M$65,2,FALSE),IF(BB37="ทั่วไปอส.",VLOOKUP(I37,'เงินเดือนบัญชี 5'!$I$2:$J$65,2,FALSE),IF(BB37="ทั่วไปชง.",VLOOKUP(I37,'เงินเดือนบัญชี 5'!$F$2:$G$65,2,FALSE),IF(BB37="ทั่วไปปง.",VLOOKUP(I37,'เงินเดือนบัญชี 5'!$C$2:$D$65,2,FALSE),IF(BB37="พนจ.ทั่วไป","",IF(BB37="พนจ.ภารกิจ(ปวช.)","",IF(BB37="พนจ.ภารกิจ(ปวท.)","",IF(BB37="พนจ.ภารกิจ(ปวส.)","",IF(BB37="พนจ.ภารกิจ(ป.ตรี)","",IF(BB37="พนจ.ภารกิจ(ป.โท)","",IF(BB37="พนจ.ภารกิจ(ทักษะ พนง.ขับเครื่องจักรกลขนาดกลาง/ใหญ่)","",IF(BB37="พนจ.ภารกิจ(ทักษะ)","",IF(BB37="ลูกจ้างประจำ(ช่าง)",VLOOKUP(I37,บัญชีลูกจ้างประจำ!$I$2:$J$110,2,FALSE),IF(BB37="ลูกจ้างประจำ(สนับสนุน)",VLOOKUP(I37,บัญชีลูกจ้างประจำ!$F$2:$G$102,2,FALSE),IF(BB37="ลูกจ้างประจำ(บริการพื้นฐาน)",VLOOKUP(I37,บัญชีลูกจ้างประจำ!$C$2:$D$74,2,FALSE)))))))))))))))))))))))))</f>
        <v>0</v>
      </c>
      <c r="BE37" s="177">
        <f>IF(M37="ว่างเดิม",VLOOKUP(BC37,ตำแหน่งว่าง!$A$2:$J$28,2,FALSE),IF(M37="ว่างยุบเลิก2567",VLOOKUP(BC37,ตำแหน่งว่าง!$A$2:$J$28,2,FALSE),IF(M37="ว่างยุบเลิก2568",VLOOKUP(BC37,ตำแหน่งว่าง!$A$2:$J$28,2,FALSE),IF(M37="ว่างยุบเลิก2569",VLOOKUP(BC37,ตำแหน่งว่าง!$A$2:$J$28,2,FALSE),IF(M37="เงินอุดหนุน (ว่าง)",VLOOKUP(BC37,ตำแหน่งว่าง!$A$2:$J$28,2,FALSE),IF(M37="จ่ายจากเงินรายได้ (ว่าง)",VLOOKUP(BC37,ตำแหน่งว่าง!$A$2:$J$28,2,FALSE),IF(M37="กำหนดเพิ่ม2567",0,IF(M37="กำหนดเพิ่ม2568",0,IF(M37="กำหนดเพิ่ม2569",0,I37*12)))))))))</f>
        <v>0</v>
      </c>
      <c r="BF37" s="177" t="str">
        <f t="shared" si="2"/>
        <v>1</v>
      </c>
      <c r="BG37" s="177" t="b">
        <f>IF(BB37="บริหารท้องถิ่นสูง",VLOOKUP(BF37,'เงินเดือนบัญชี 5'!$AL$2:$AM$65,2,FALSE),IF(BB37="บริหารท้องถิ่นกลาง",VLOOKUP(BF37,'เงินเดือนบัญชี 5'!$AI$2:$AJ$65,2,FALSE),IF(BB37="บริหารท้องถิ่นต้น",VLOOKUP(BF37,'เงินเดือนบัญชี 5'!$AF$2:$AG$65,2,FALSE),IF(BB37="อำนวยการท้องถิ่นสูง",VLOOKUP(BF37,'เงินเดือนบัญชี 5'!$AC$2:$AD$65,2,FALSE),IF(BB37="อำนวยการท้องถิ่นกลาง",VLOOKUP(BF37,'เงินเดือนบัญชี 5'!$Z$2:$AA$65,2,FALSE),IF(BB37="อำนวยการท้องถิ่นต้น",VLOOKUP(BF37,'เงินเดือนบัญชี 5'!$W$2:$X$65,2,FALSE),IF(BB37="วิชาการชช.",VLOOKUP(BF37,'เงินเดือนบัญชี 5'!$T$2:$U$65,2,FALSE),IF(BB37="วิชาการชพ.",VLOOKUP(BF37,'เงินเดือนบัญชี 5'!$Q$2:$R$65,2,FALSE),IF(BB37="วิชาการชก.",VLOOKUP(BF37,'เงินเดือนบัญชี 5'!$N$2:$O$65,2,FALSE),IF(BB37="วิชาการปก.",VLOOKUP(BF37,'เงินเดือนบัญชี 5'!$K$2:$L$65,2,FALSE),IF(BB37="ทั่วไปอส.",VLOOKUP(BF37,'เงินเดือนบัญชี 5'!$H$2:$I$65,2,FALSE),IF(BB37="ทั่วไปชง.",VLOOKUP(BF37,'เงินเดือนบัญชี 5'!$E$2:$F$65,2,FALSE),IF(BB37="ทั่วไปปง.",VLOOKUP(BF37,'เงินเดือนบัญชี 5'!$B$2:$C$65,2,FALSE),IF(BB37="พนจ.ทั่วไป",0,IF(BB37="พนจ.ภารกิจ(ปวช.)",CEILING((I37*4/100)+I37,10),IF(BB37="พนจ.ภารกิจ(ปวท.)",CEILING((I37*4/100)+I37,10),IF(BB37="พนจ.ภารกิจ(ปวส.)",CEILING((I37*4/100)+I37,10),IF(BB37="พนจ.ภารกิจ(ป.ตรี)",CEILING((I37*4/100)+I37,10),IF(BB37="พนจ.ภารกิจ(ป.โท)",CEILING((I37*4/100)+I37,10),IF(BB37="พนจ.ภารกิจ(ทักษะ พนง.ขับเครื่องจักรกลขนาดกลาง/ใหญ่)",CEILING((I37*4/100)+I37,10),IF(BB37="พนจ.ภารกิจ(ทักษะ)",CEILING((I37*4/100)+I37,10),IF(BB37="พนจ.ภารกิจ(ทักษะ)","",IF(C37="ครู",CEILING((I37*6/100)+I37,10),IF(C37="ครูผู้ช่วย",CEILING((I37*6/100)+I37,10),IF(C37="บริหารสถานศึกษา",CEILING((I37*6/100)+I37,10),IF(C37="บุคลากรทางการศึกษา",CEILING((I37*6/100)+I37,10),IF(BB37="ลูกจ้างประจำ(ช่าง)",VLOOKUP(BF37,บัญชีลูกจ้างประจำ!$H$2:$I$110,2,FALSE),IF(BB37="ลูกจ้างประจำ(สนับสนุน)",VLOOKUP(BF37,บัญชีลูกจ้างประจำ!$E$2:$F$102,2,FALSE),IF(BB37="ลูกจ้างประจำ(บริการพื้นฐาน)",VLOOKUP(BF37,บัญชีลูกจ้างประจำ!$B$2:$C$74,2,FALSE))))))))))))))))))))))))))))))</f>
        <v>0</v>
      </c>
      <c r="BH37" s="177">
        <f>IF(BB37&amp;M37="พนจ.ทั่วไป",0,IF(BB37&amp;M37="พนจ.ทั่วไปกำหนดเพิ่ม2567",108000,IF(M37="ว่างเดิม",VLOOKUP(BC37,ตำแหน่งว่าง!$A$2:$J$28,8,FALSE),IF(M37="กำหนดเพิ่ม2567",VLOOKUP(BC37,ตำแหน่งว่าง!$A$2:$H$28,7,FALSE),IF(M37="กำหนดเพิ่ม2568",0,IF(M37="กำหนดเพิ่ม2569",0,IF(M37="ยุบเลิก2567",0,IF(M37="ว่างยุบเลิก2567",0,IF(M37="ว่างยุบเลิก2568",VLOOKUP(BC37,ตำแหน่งว่าง!$A$2:$J$28,8,FALSE),IF(M37="ว่างยุบเลิก2569",VLOOKUP(BC37,ตำแหน่งว่าง!$A$2:$J$28,8,FALSE),IF(M37="เงินอุดหนุน (ว่าง)",VLOOKUP(BC37,ตำแหน่งว่าง!$A$2:$J$28,8,FALSE),IF(M37&amp;C37="จ่ายจากเงินรายได้พนจ.ทั่วไป",0,IF(M37="จ่ายจากเงินรายได้ (ว่าง)",VLOOKUP(BC37,ตำแหน่งว่าง!$A$2:$J$28,8,FALSE),(BG37-I37)*12)))))))))))))</f>
        <v>0</v>
      </c>
      <c r="BI37" s="177" t="str">
        <f t="shared" si="3"/>
        <v>2</v>
      </c>
      <c r="BJ37" s="177" t="b">
        <f>IF(BB37="บริหารท้องถิ่นสูง",VLOOKUP(BI37,'เงินเดือนบัญชี 5'!$AL$2:$AM$65,2,FALSE),IF(BB37="บริหารท้องถิ่นกลาง",VLOOKUP(BI37,'เงินเดือนบัญชี 5'!$AI$2:$AJ$65,2,FALSE),IF(BB37="บริหารท้องถิ่นต้น",VLOOKUP(BI37,'เงินเดือนบัญชี 5'!$AF$2:$AG$65,2,FALSE),IF(BB37="อำนวยการท้องถิ่นสูง",VLOOKUP(BI37,'เงินเดือนบัญชี 5'!$AC$2:$AD$65,2,FALSE),IF(BB37="อำนวยการท้องถิ่นกลาง",VLOOKUP(BI37,'เงินเดือนบัญชี 5'!$Z$2:$AA$65,2,FALSE),IF(BB37="อำนวยการท้องถิ่นต้น",VLOOKUP(BI37,'เงินเดือนบัญชี 5'!$W$2:$X$65,2,FALSE),IF(BB37="วิชาการชช.",VLOOKUP(BI37,'เงินเดือนบัญชี 5'!$T$2:$U$65,2,FALSE),IF(BB37="วิชาการชพ.",VLOOKUP(BI37,'เงินเดือนบัญชี 5'!$Q$2:$R$65,2,FALSE),IF(BB37="วิชาการชก.",VLOOKUP(BI37,'เงินเดือนบัญชี 5'!$N$2:$O$65,2,FALSE),IF(BB37="วิชาการปก.",VLOOKUP(BI37,'เงินเดือนบัญชี 5'!$K$2:$L$65,2,FALSE),IF(BB37="ทั่วไปอส.",VLOOKUP(BI37,'เงินเดือนบัญชี 5'!$H$2:$I$65,2,FALSE),IF(BB37="ทั่วไปชง.",VLOOKUP(BI37,'เงินเดือนบัญชี 5'!$E$2:$F$65,2,FALSE),IF(BB37="ทั่วไปปง.",VLOOKUP(BI37,'เงินเดือนบัญชี 5'!$B$2:$C$65,2,FALSE),IF(BB37="พนจ.ทั่วไป",0,IF(BB37="พนจ.ภารกิจ(ปวช.)",CEILING((BG37*4/100)+BG37,10),IF(BB37="พนจ.ภารกิจ(ปวท.)",CEILING((BG37*4/100)+BG37,10),IF(BB37="พนจ.ภารกิจ(ปวส.)",CEILING((BG37*4/100)+BG37,10),IF(BB37="พนจ.ภารกิจ(ป.ตรี)",CEILING((BG37*4/100)+BG37,10),IF(BB37="พนจ.ภารกิจ(ป.โท)",CEILING((BG37*4/100)+BG37,10),IF(BB37="พนจ.ภารกิจ(ทักษะ พนง.ขับเครื่องจักรกลขนาดกลาง/ใหญ่)",CEILING((BG37*4/100)+BG37,10),IF(BB37="พนจ.ภารกิจ(ทักษะ)",CEILING((BG37*4/100)+BG37,10),IF(BB37="พนจ.ภารกิจ(ทักษะ)","",IF(C37="ครู",CEILING((BG37*6/100)+BG37,10),IF(C37="ครูผู้ช่วย",CEILING((BG37*6/100)+BG37,10),IF(C37="บริหารสถานศึกษา",CEILING((BG37*6/100)+BG37,10),IF(C37="บุคลากรทางการศึกษา",CEILING((BG37*6/100)+BG37,10),IF(BB37="ลูกจ้างประจำ(ช่าง)",VLOOKUP(BI37,บัญชีลูกจ้างประจำ!$H$2:$I$110,2,FALSE),IF(BB37="ลูกจ้างประจำ(สนับสนุน)",VLOOKUP(BI37,บัญชีลูกจ้างประจำ!$E$2:$F$102,2,FALSE),IF(BB37="ลูกจ้างประจำ(บริการพื้นฐาน)",VLOOKUP(BI37,บัญชีลูกจ้างประจำ!$B$2:$C$74,2,FALSE))))))))))))))))))))))))))))))</f>
        <v>0</v>
      </c>
      <c r="BK37" s="177">
        <f>IF(BB37&amp;M37="พนจ.ทั่วไป",0,IF(BB37&amp;M37="พนจ.ทั่วไปกำหนดเพิ่ม2568",108000,IF(M37="ว่างเดิม",VLOOKUP(BC37,ตำแหน่งว่าง!$A$2:$J$28,9,FALSE),IF(M37&amp;C37="กำหนดเพิ่ม2567ครู",VLOOKUP(BC37,ตำแหน่งว่าง!$A$2:$J$28,8,FALSE),IF(M37&amp;C37="กำหนดเพิ่ม2567ครูผู้ช่วย",VLOOKUP(BC37,ตำแหน่งว่าง!$A$2:$J$28,8,FALSE),IF(M37&amp;C37="กำหนดเพิ่ม2567บุคลากรทางการศึกษา",VLOOKUP(BC37,ตำแหน่งว่าง!$A$2:$J$28,8,FALSE),IF(M37&amp;C37="กำหนดเพิ่ม2567บริหารสถานศึกษา",VLOOKUP(BC37,ตำแหน่งว่าง!$A$2:$J$28,8,FALSE),IF(M37="กำหนดเพิ่ม2567",VLOOKUP(BC37,ตำแหน่งว่าง!$A$2:$J$28,9,FALSE),IF(M37="กำหนดเพิ่ม2568",VLOOKUP(BC37,ตำแหน่งว่าง!$A$2:$H$28,7,FALSE),IF(M37="กำหนดเพิ่ม2569",0,IF(M37="ยุบเลิก2567",0,IF(M37="ยุบเลิก2568",0,IF(M37="ว่างยุบเลิก2567",0,IF(M37="ว่างยุบเลิก2568",0,IF(M37="ว่างยุบเลิก2569",VLOOKUP(BC37,ตำแหน่งว่าง!$A$2:$J$28,9,FALSE),IF(M37="เงินอุดหนุน (ว่าง)",VLOOKUP(BC37,ตำแหน่งว่าง!$A$2:$J$28,9,FALSE),IF(M37="จ่ายจากเงินรายได้ (ว่าง)",VLOOKUP(BC37,ตำแหน่งว่าง!$A$2:$J$28,9,FALSE),(BJ37-BG37)*12)))))))))))))))))</f>
        <v>0</v>
      </c>
      <c r="BL37" s="177" t="str">
        <f t="shared" si="4"/>
        <v>3</v>
      </c>
      <c r="BM37" s="177" t="b">
        <f>IF(BB37="บริหารท้องถิ่นสูง",VLOOKUP(BL37,'เงินเดือนบัญชี 5'!$AL$2:$AM$65,2,FALSE),IF(BB37="บริหารท้องถิ่นกลาง",VLOOKUP(BL37,'เงินเดือนบัญชี 5'!$AI$2:$AJ$65,2,FALSE),IF(BB37="บริหารท้องถิ่นต้น",VLOOKUP(BL37,'เงินเดือนบัญชี 5'!$AF$2:$AG$65,2,FALSE),IF(BB37="อำนวยการท้องถิ่นสูง",VLOOKUP(BL37,'เงินเดือนบัญชี 5'!$AC$2:$AD$65,2,FALSE),IF(BB37="อำนวยการท้องถิ่นกลาง",VLOOKUP(BL37,'เงินเดือนบัญชี 5'!$Z$2:$AA$65,2,FALSE),IF(BB37="อำนวยการท้องถิ่นต้น",VLOOKUP(BL37,'เงินเดือนบัญชี 5'!$W$2:$X$65,2,FALSE),IF(BB37="วิชาการชช.",VLOOKUP(BL37,'เงินเดือนบัญชี 5'!$T$2:$U$65,2,FALSE),IF(BB37="วิชาการชพ.",VLOOKUP(BL37,'เงินเดือนบัญชี 5'!$Q$2:$R$65,2,FALSE),IF(BB37="วิชาการชก.",VLOOKUP(BL37,'เงินเดือนบัญชี 5'!$N$2:$O$65,2,FALSE),IF(BB37="วิชาการปก.",VLOOKUP(BL37,'เงินเดือนบัญชี 5'!$K$2:$L$65,2,FALSE),IF(BB37="ทั่วไปอส.",VLOOKUP(BL37,'เงินเดือนบัญชี 5'!$H$2:$I$65,2,FALSE),IF(BB37="ทั่วไปชง.",VLOOKUP(BL37,'เงินเดือนบัญชี 5'!$E$2:$F$65,2,FALSE),IF(BB37="ทั่วไปปง.",VLOOKUP(BL37,'เงินเดือนบัญชี 5'!$B$2:$C$65,2,FALSE),IF(BB37="พนจ.ทั่วไป",0,IF(BB37="พนจ.ภารกิจ(ปวช.)",CEILING((BJ37*4/100)+BJ37,10),IF(BB37="พนจ.ภารกิจ(ปวท.)",CEILING((BJ37*4/100)+BJ37,10),IF(BB37="พนจ.ภารกิจ(ปวส.)",CEILING((BJ37*4/100)+BJ37,10),IF(BB37="พนจ.ภารกิจ(ป.ตรี)",CEILING((BJ37*4/100)+BJ37,10),IF(BB37="พนจ.ภารกิจ(ป.โท)",CEILING((BJ37*4/100)+BJ37,10),IF(BB37="พนจ.ภารกิจ(ทักษะ พนง.ขับเครื่องจักรกลขนาดกลาง/ใหญ่)",CEILING((BJ37*4/100)+BJ37,10),IF(BB37="พนจ.ภารกิจ(ทักษะ)",CEILING((BJ37*4/100)+BJ37,10),IF(BB37="พนจ.ภารกิจ(ทักษะ)","",IF(C37="ครู",CEILING((BJ37*6/100)+BJ37,10),IF(C37="ครูผู้ช่วย",CEILING((BJ37*6/100)+BJ37,10),IF(C37="บริหารสถานศึกษา",CEILING((BJ37*6/100)+BJ37,10),IF(C37="บุคลากรทางการศึกษา",CEILING((BJ37*6/100)+BJ37,10),IF(BB37="ลูกจ้างประจำ(ช่าง)",VLOOKUP(BL37,บัญชีลูกจ้างประจำ!$H$2:$I$110,2,FALSE),IF(BB37="ลูกจ้างประจำ(สนับสนุน)",VLOOKUP(BL37,บัญชีลูกจ้างประจำ!$E$2:$F$103,2,FALSE),IF(BB37="ลูกจ้างประจำ(บริการพื้นฐาน)",VLOOKUP(BL37,บัญชีลูกจ้างประจำ!$B$2:$C$74,2,FALSE))))))))))))))))))))))))))))))</f>
        <v>0</v>
      </c>
      <c r="BN37" s="177">
        <f>IF(BB37&amp;M37="พนจ.ทั่วไป",0,IF(BB37&amp;M37="พนจ.ทั่วไปกำหนดเพิ่ม2569",108000,IF(M37="ว่างเดิม",VLOOKUP(BC37,ตำแหน่งว่าง!$A$2:$J$28,10,FALSE),IF(M37&amp;C37="กำหนดเพิ่ม2567ครู",VLOOKUP(BC37,ตำแหน่งว่าง!$A$2:$J$28,9,FALSE),IF(M37&amp;C37="กำหนดเพิ่ม2567ครูผู้ช่วย",VLOOKUP(BC37,ตำแหน่งว่าง!$A$2:$J$28,9,FALSE),IF(M37&amp;C37="กำหนดเพิ่ม2567บุคลากรทางการศึกษา",VLOOKUP(BC37,ตำแหน่งว่าง!$A$2:$J$28,9,FALSE),IF(M37&amp;C37="กำหนดเพิ่ม2567บริหารสถานศึกษา",VLOOKUP(BC37,ตำแหน่งว่าง!$A$2:$J$28,9,FALSE),IF(M37="กำหนดเพิ่ม2567",VLOOKUP(BC37,ตำแหน่งว่าง!$A$2:$J$28,10,FALSE),IF(M37&amp;C37="กำหนดเพิ่ม2568ครู",VLOOKUP(BC37,ตำแหน่งว่าง!$A$2:$J$28,8,FALSE),IF(M37&amp;C37="กำหนดเพิ่ม2568ครูผู้ช่วย",VLOOKUP(BC37,ตำแหน่งว่าง!$A$2:$J$28,8,FALSE),IF(M37&amp;C37="กำหนดเพิ่ม2568บุคลากรทางการศึกษา",VLOOKUP(BC37,ตำแหน่งว่าง!$A$2:$J$28,8,FALSE),IF(M37&amp;C37="กำหนดเพิ่ม2568บริหารสถานศึกษา",VLOOKUP(BC37,ตำแหน่งว่าง!$A$2:$J$28,8,FALSE),IF(M37="กำหนดเพิ่ม2568",VLOOKUP(BC37,ตำแหน่งว่าง!$A$2:$J$28,9,FALSE),IF(M37="กำหนดเพิ่ม2569",VLOOKUP(BC37,ตำแหน่งว่าง!$A$2:$H$28,7,FALSE),IF(M37="เงินอุดหนุน (ว่าง)",VLOOKUP(BC37,ตำแหน่งว่าง!$A$2:$J$28,10,FALSE),IF(M37="จ่ายจากเงินรายได้ (ว่าง)",VLOOKUP(BC37,ตำแหน่งว่าง!$A$2:$J$28,10,FALSE),IF(M37="ยุบเลิก2567",0,IF(M37="ยุบเลิก2568",0,IF(M37="ยุบเลิก2569",0,IF(M37="ว่างยุบเลิก2567",0,IF(M37="ว่างยุบเลิก2568",0,IF(M37="ว่างยุบเลิก2569",0,(BM37-BJ37)*12))))))))))))))))))))))</f>
        <v>0</v>
      </c>
      <c r="BO37" s="103"/>
      <c r="BP37" s="86"/>
      <c r="BQ37" s="86"/>
    </row>
    <row r="38" spans="1:69" s="12" customFormat="1">
      <c r="A38" s="107">
        <v>26</v>
      </c>
      <c r="B38" s="113"/>
      <c r="C38" s="183" t="s">
        <v>61</v>
      </c>
      <c r="D38" s="113" t="s">
        <v>1362</v>
      </c>
      <c r="E38" s="114" t="s">
        <v>1332</v>
      </c>
      <c r="F38" s="114"/>
      <c r="G38" s="110"/>
      <c r="H38" s="120"/>
      <c r="I38" s="121">
        <v>9000</v>
      </c>
      <c r="J38" s="122"/>
      <c r="K38" s="122"/>
      <c r="L38" s="122" t="s">
        <v>1316</v>
      </c>
      <c r="M38" s="120"/>
      <c r="AZ38" s="86"/>
      <c r="BA38" s="103"/>
      <c r="BB38" s="177" t="str">
        <f t="shared" si="0"/>
        <v>พนจ.ทั่วไป</v>
      </c>
      <c r="BC38" s="177" t="str">
        <f t="shared" si="1"/>
        <v>พนจ.ทั่วไป()</v>
      </c>
      <c r="BD38" s="177" t="str">
        <f>IF(BB38="บริหารท้องถิ่นสูง",VLOOKUP(I38,'เงินเดือนบัญชี 5'!$AM$2:$AN$65,2,FALSE),IF(BB38="บริหารท้องถิ่นกลาง",VLOOKUP(I38,'เงินเดือนบัญชี 5'!$AJ$2:$AK$65,2,FALSE),IF(BB38="บริหารท้องถิ่นต้น",VLOOKUP(I38,'เงินเดือนบัญชี 5'!$AG$2:$AH$65,2,FALSE),IF(BB38="อำนวยการท้องถิ่นสูง",VLOOKUP(I38,'เงินเดือนบัญชี 5'!$AD$2:$AE$65,2,FALSE),IF(BB38="อำนวยการท้องถิ่นกลาง",VLOOKUP(I38,'เงินเดือนบัญชี 5'!$AA$2:$AB$65,2,FALSE),IF(BB38="อำนวยการท้องถิ่นต้น",VLOOKUP(I38,'เงินเดือนบัญชี 5'!$X$2:$Y$65,2,FALSE),IF(BB38="วิชาการชช.",VLOOKUP(I38,'เงินเดือนบัญชี 5'!$U$2:$V$65,2,FALSE),IF(BB38="วิชาการชพ.",VLOOKUP(I38,'เงินเดือนบัญชี 5'!$R$2:$S$65,2,FALSE),IF(BB38="วิชาการชก.",VLOOKUP(I38,'เงินเดือนบัญชี 5'!$O$2:$P$65,2,FALSE),IF(BB38="วิชาการปก.",VLOOKUP(I38,'เงินเดือนบัญชี 5'!$L$2:$M$65,2,FALSE),IF(BB38="ทั่วไปอส.",VLOOKUP(I38,'เงินเดือนบัญชี 5'!$I$2:$J$65,2,FALSE),IF(BB38="ทั่วไปชง.",VLOOKUP(I38,'เงินเดือนบัญชี 5'!$F$2:$G$65,2,FALSE),IF(BB38="ทั่วไปปง.",VLOOKUP(I38,'เงินเดือนบัญชี 5'!$C$2:$D$65,2,FALSE),IF(BB38="พนจ.ทั่วไป","",IF(BB38="พนจ.ภารกิจ(ปวช.)","",IF(BB38="พนจ.ภารกิจ(ปวท.)","",IF(BB38="พนจ.ภารกิจ(ปวส.)","",IF(BB38="พนจ.ภารกิจ(ป.ตรี)","",IF(BB38="พนจ.ภารกิจ(ป.โท)","",IF(BB38="พนจ.ภารกิจ(ทักษะ พนง.ขับเครื่องจักรกลขนาดกลาง/ใหญ่)","",IF(BB38="พนจ.ภารกิจ(ทักษะ)","",IF(BB38="ลูกจ้างประจำ(ช่าง)",VLOOKUP(I38,บัญชีลูกจ้างประจำ!$I$2:$J$110,2,FALSE),IF(BB38="ลูกจ้างประจำ(สนับสนุน)",VLOOKUP(I38,บัญชีลูกจ้างประจำ!$F$2:$G$102,2,FALSE),IF(BB38="ลูกจ้างประจำ(บริการพื้นฐาน)",VLOOKUP(I38,บัญชีลูกจ้างประจำ!$C$2:$D$74,2,FALSE)))))))))))))))))))))))))</f>
        <v/>
      </c>
      <c r="BE38" s="177">
        <f>IF(M38="ว่างเดิม",VLOOKUP(BC38,ตำแหน่งว่าง!$A$2:$J$28,2,FALSE),IF(M38="ว่างยุบเลิก2567",VLOOKUP(BC38,ตำแหน่งว่าง!$A$2:$J$28,2,FALSE),IF(M38="ว่างยุบเลิก2568",VLOOKUP(BC38,ตำแหน่งว่าง!$A$2:$J$28,2,FALSE),IF(M38="ว่างยุบเลิก2569",VLOOKUP(BC38,ตำแหน่งว่าง!$A$2:$J$28,2,FALSE),IF(M38="เงินอุดหนุน (ว่าง)",VLOOKUP(BC38,ตำแหน่งว่าง!$A$2:$J$28,2,FALSE),IF(M38="จ่ายจากเงินรายได้ (ว่าง)",VLOOKUP(BC38,ตำแหน่งว่าง!$A$2:$J$28,2,FALSE),IF(M38="กำหนดเพิ่ม2567",0,IF(M38="กำหนดเพิ่ม2568",0,IF(M38="กำหนดเพิ่ม2569",0,I38*12)))))))))</f>
        <v>108000</v>
      </c>
      <c r="BF38" s="177" t="e">
        <f t="shared" si="2"/>
        <v>#VALUE!</v>
      </c>
      <c r="BG38" s="177">
        <f>IF(BB38="บริหารท้องถิ่นสูง",VLOOKUP(BF38,'เงินเดือนบัญชี 5'!$AL$2:$AM$65,2,FALSE),IF(BB38="บริหารท้องถิ่นกลาง",VLOOKUP(BF38,'เงินเดือนบัญชี 5'!$AI$2:$AJ$65,2,FALSE),IF(BB38="บริหารท้องถิ่นต้น",VLOOKUP(BF38,'เงินเดือนบัญชี 5'!$AF$2:$AG$65,2,FALSE),IF(BB38="อำนวยการท้องถิ่นสูง",VLOOKUP(BF38,'เงินเดือนบัญชี 5'!$AC$2:$AD$65,2,FALSE),IF(BB38="อำนวยการท้องถิ่นกลาง",VLOOKUP(BF38,'เงินเดือนบัญชี 5'!$Z$2:$AA$65,2,FALSE),IF(BB38="อำนวยการท้องถิ่นต้น",VLOOKUP(BF38,'เงินเดือนบัญชี 5'!$W$2:$X$65,2,FALSE),IF(BB38="วิชาการชช.",VLOOKUP(BF38,'เงินเดือนบัญชี 5'!$T$2:$U$65,2,FALSE),IF(BB38="วิชาการชพ.",VLOOKUP(BF38,'เงินเดือนบัญชี 5'!$Q$2:$R$65,2,FALSE),IF(BB38="วิชาการชก.",VLOOKUP(BF38,'เงินเดือนบัญชี 5'!$N$2:$O$65,2,FALSE),IF(BB38="วิชาการปก.",VLOOKUP(BF38,'เงินเดือนบัญชี 5'!$K$2:$L$65,2,FALSE),IF(BB38="ทั่วไปอส.",VLOOKUP(BF38,'เงินเดือนบัญชี 5'!$H$2:$I$65,2,FALSE),IF(BB38="ทั่วไปชง.",VLOOKUP(BF38,'เงินเดือนบัญชี 5'!$E$2:$F$65,2,FALSE),IF(BB38="ทั่วไปปง.",VLOOKUP(BF38,'เงินเดือนบัญชี 5'!$B$2:$C$65,2,FALSE),IF(BB38="พนจ.ทั่วไป",0,IF(BB38="พนจ.ภารกิจ(ปวช.)",CEILING((I38*4/100)+I38,10),IF(BB38="พนจ.ภารกิจ(ปวท.)",CEILING((I38*4/100)+I38,10),IF(BB38="พนจ.ภารกิจ(ปวส.)",CEILING((I38*4/100)+I38,10),IF(BB38="พนจ.ภารกิจ(ป.ตรี)",CEILING((I38*4/100)+I38,10),IF(BB38="พนจ.ภารกิจ(ป.โท)",CEILING((I38*4/100)+I38,10),IF(BB38="พนจ.ภารกิจ(ทักษะ พนง.ขับเครื่องจักรกลขนาดกลาง/ใหญ่)",CEILING((I38*4/100)+I38,10),IF(BB38="พนจ.ภารกิจ(ทักษะ)",CEILING((I38*4/100)+I38,10),IF(BB38="พนจ.ภารกิจ(ทักษะ)","",IF(C38="ครู",CEILING((I38*6/100)+I38,10),IF(C38="ครูผู้ช่วย",CEILING((I38*6/100)+I38,10),IF(C38="บริหารสถานศึกษา",CEILING((I38*6/100)+I38,10),IF(C38="บุคลากรทางการศึกษา",CEILING((I38*6/100)+I38,10),IF(BB38="ลูกจ้างประจำ(ช่าง)",VLOOKUP(BF38,บัญชีลูกจ้างประจำ!$H$2:$I$110,2,FALSE),IF(BB38="ลูกจ้างประจำ(สนับสนุน)",VLOOKUP(BF38,บัญชีลูกจ้างประจำ!$E$2:$F$102,2,FALSE),IF(BB38="ลูกจ้างประจำ(บริการพื้นฐาน)",VLOOKUP(BF38,บัญชีลูกจ้างประจำ!$B$2:$C$74,2,FALSE))))))))))))))))))))))))))))))</f>
        <v>0</v>
      </c>
      <c r="BH38" s="177">
        <f>IF(BB38&amp;M38="พนจ.ทั่วไป",0,IF(BB38&amp;M38="พนจ.ทั่วไปกำหนดเพิ่ม2567",108000,IF(M38="ว่างเดิม",VLOOKUP(BC38,ตำแหน่งว่าง!$A$2:$J$28,8,FALSE),IF(M38="กำหนดเพิ่ม2567",VLOOKUP(BC38,ตำแหน่งว่าง!$A$2:$H$28,7,FALSE),IF(M38="กำหนดเพิ่ม2568",0,IF(M38="กำหนดเพิ่ม2569",0,IF(M38="ยุบเลิก2567",0,IF(M38="ว่างยุบเลิก2567",0,IF(M38="ว่างยุบเลิก2568",VLOOKUP(BC38,ตำแหน่งว่าง!$A$2:$J$28,8,FALSE),IF(M38="ว่างยุบเลิก2569",VLOOKUP(BC38,ตำแหน่งว่าง!$A$2:$J$28,8,FALSE),IF(M38="เงินอุดหนุน (ว่าง)",VLOOKUP(BC38,ตำแหน่งว่าง!$A$2:$J$28,8,FALSE),IF(M38&amp;C38="จ่ายจากเงินรายได้พนจ.ทั่วไป",0,IF(M38="จ่ายจากเงินรายได้ (ว่าง)",VLOOKUP(BC38,ตำแหน่งว่าง!$A$2:$J$28,8,FALSE),(BG38-I38)*12)))))))))))))</f>
        <v>0</v>
      </c>
      <c r="BI38" s="177" t="e">
        <f t="shared" si="3"/>
        <v>#VALUE!</v>
      </c>
      <c r="BJ38" s="177">
        <f>IF(BB38="บริหารท้องถิ่นสูง",VLOOKUP(BI38,'เงินเดือนบัญชี 5'!$AL$2:$AM$65,2,FALSE),IF(BB38="บริหารท้องถิ่นกลาง",VLOOKUP(BI38,'เงินเดือนบัญชี 5'!$AI$2:$AJ$65,2,FALSE),IF(BB38="บริหารท้องถิ่นต้น",VLOOKUP(BI38,'เงินเดือนบัญชี 5'!$AF$2:$AG$65,2,FALSE),IF(BB38="อำนวยการท้องถิ่นสูง",VLOOKUP(BI38,'เงินเดือนบัญชี 5'!$AC$2:$AD$65,2,FALSE),IF(BB38="อำนวยการท้องถิ่นกลาง",VLOOKUP(BI38,'เงินเดือนบัญชี 5'!$Z$2:$AA$65,2,FALSE),IF(BB38="อำนวยการท้องถิ่นต้น",VLOOKUP(BI38,'เงินเดือนบัญชี 5'!$W$2:$X$65,2,FALSE),IF(BB38="วิชาการชช.",VLOOKUP(BI38,'เงินเดือนบัญชี 5'!$T$2:$U$65,2,FALSE),IF(BB38="วิชาการชพ.",VLOOKUP(BI38,'เงินเดือนบัญชี 5'!$Q$2:$R$65,2,FALSE),IF(BB38="วิชาการชก.",VLOOKUP(BI38,'เงินเดือนบัญชี 5'!$N$2:$O$65,2,FALSE),IF(BB38="วิชาการปก.",VLOOKUP(BI38,'เงินเดือนบัญชี 5'!$K$2:$L$65,2,FALSE),IF(BB38="ทั่วไปอส.",VLOOKUP(BI38,'เงินเดือนบัญชี 5'!$H$2:$I$65,2,FALSE),IF(BB38="ทั่วไปชง.",VLOOKUP(BI38,'เงินเดือนบัญชี 5'!$E$2:$F$65,2,FALSE),IF(BB38="ทั่วไปปง.",VLOOKUP(BI38,'เงินเดือนบัญชี 5'!$B$2:$C$65,2,FALSE),IF(BB38="พนจ.ทั่วไป",0,IF(BB38="พนจ.ภารกิจ(ปวช.)",CEILING((BG38*4/100)+BG38,10),IF(BB38="พนจ.ภารกิจ(ปวท.)",CEILING((BG38*4/100)+BG38,10),IF(BB38="พนจ.ภารกิจ(ปวส.)",CEILING((BG38*4/100)+BG38,10),IF(BB38="พนจ.ภารกิจ(ป.ตรี)",CEILING((BG38*4/100)+BG38,10),IF(BB38="พนจ.ภารกิจ(ป.โท)",CEILING((BG38*4/100)+BG38,10),IF(BB38="พนจ.ภารกิจ(ทักษะ พนง.ขับเครื่องจักรกลขนาดกลาง/ใหญ่)",CEILING((BG38*4/100)+BG38,10),IF(BB38="พนจ.ภารกิจ(ทักษะ)",CEILING((BG38*4/100)+BG38,10),IF(BB38="พนจ.ภารกิจ(ทักษะ)","",IF(C38="ครู",CEILING((BG38*6/100)+BG38,10),IF(C38="ครูผู้ช่วย",CEILING((BG38*6/100)+BG38,10),IF(C38="บริหารสถานศึกษา",CEILING((BG38*6/100)+BG38,10),IF(C38="บุคลากรทางการศึกษา",CEILING((BG38*6/100)+BG38,10),IF(BB38="ลูกจ้างประจำ(ช่าง)",VLOOKUP(BI38,บัญชีลูกจ้างประจำ!$H$2:$I$110,2,FALSE),IF(BB38="ลูกจ้างประจำ(สนับสนุน)",VLOOKUP(BI38,บัญชีลูกจ้างประจำ!$E$2:$F$102,2,FALSE),IF(BB38="ลูกจ้างประจำ(บริการพื้นฐาน)",VLOOKUP(BI38,บัญชีลูกจ้างประจำ!$B$2:$C$74,2,FALSE))))))))))))))))))))))))))))))</f>
        <v>0</v>
      </c>
      <c r="BK38" s="177">
        <f>IF(BB38&amp;M38="พนจ.ทั่วไป",0,IF(BB38&amp;M38="พนจ.ทั่วไปกำหนดเพิ่ม2568",108000,IF(M38="ว่างเดิม",VLOOKUP(BC38,ตำแหน่งว่าง!$A$2:$J$28,9,FALSE),IF(M38&amp;C38="กำหนดเพิ่ม2567ครู",VLOOKUP(BC38,ตำแหน่งว่าง!$A$2:$J$28,8,FALSE),IF(M38&amp;C38="กำหนดเพิ่ม2567ครูผู้ช่วย",VLOOKUP(BC38,ตำแหน่งว่าง!$A$2:$J$28,8,FALSE),IF(M38&amp;C38="กำหนดเพิ่ม2567บุคลากรทางการศึกษา",VLOOKUP(BC38,ตำแหน่งว่าง!$A$2:$J$28,8,FALSE),IF(M38&amp;C38="กำหนดเพิ่ม2567บริหารสถานศึกษา",VLOOKUP(BC38,ตำแหน่งว่าง!$A$2:$J$28,8,FALSE),IF(M38="กำหนดเพิ่ม2567",VLOOKUP(BC38,ตำแหน่งว่าง!$A$2:$J$28,9,FALSE),IF(M38="กำหนดเพิ่ม2568",VLOOKUP(BC38,ตำแหน่งว่าง!$A$2:$H$28,7,FALSE),IF(M38="กำหนดเพิ่ม2569",0,IF(M38="ยุบเลิก2567",0,IF(M38="ยุบเลิก2568",0,IF(M38="ว่างยุบเลิก2567",0,IF(M38="ว่างยุบเลิก2568",0,IF(M38="ว่างยุบเลิก2569",VLOOKUP(BC38,ตำแหน่งว่าง!$A$2:$J$28,9,FALSE),IF(M38="เงินอุดหนุน (ว่าง)",VLOOKUP(BC38,ตำแหน่งว่าง!$A$2:$J$28,9,FALSE),IF(M38="จ่ายจากเงินรายได้ (ว่าง)",VLOOKUP(BC38,ตำแหน่งว่าง!$A$2:$J$28,9,FALSE),(BJ38-BG38)*12)))))))))))))))))</f>
        <v>0</v>
      </c>
      <c r="BL38" s="177" t="e">
        <f t="shared" si="4"/>
        <v>#VALUE!</v>
      </c>
      <c r="BM38" s="177">
        <f>IF(BB38="บริหารท้องถิ่นสูง",VLOOKUP(BL38,'เงินเดือนบัญชี 5'!$AL$2:$AM$65,2,FALSE),IF(BB38="บริหารท้องถิ่นกลาง",VLOOKUP(BL38,'เงินเดือนบัญชี 5'!$AI$2:$AJ$65,2,FALSE),IF(BB38="บริหารท้องถิ่นต้น",VLOOKUP(BL38,'เงินเดือนบัญชี 5'!$AF$2:$AG$65,2,FALSE),IF(BB38="อำนวยการท้องถิ่นสูง",VLOOKUP(BL38,'เงินเดือนบัญชี 5'!$AC$2:$AD$65,2,FALSE),IF(BB38="อำนวยการท้องถิ่นกลาง",VLOOKUP(BL38,'เงินเดือนบัญชี 5'!$Z$2:$AA$65,2,FALSE),IF(BB38="อำนวยการท้องถิ่นต้น",VLOOKUP(BL38,'เงินเดือนบัญชี 5'!$W$2:$X$65,2,FALSE),IF(BB38="วิชาการชช.",VLOOKUP(BL38,'เงินเดือนบัญชี 5'!$T$2:$U$65,2,FALSE),IF(BB38="วิชาการชพ.",VLOOKUP(BL38,'เงินเดือนบัญชี 5'!$Q$2:$R$65,2,FALSE),IF(BB38="วิชาการชก.",VLOOKUP(BL38,'เงินเดือนบัญชี 5'!$N$2:$O$65,2,FALSE),IF(BB38="วิชาการปก.",VLOOKUP(BL38,'เงินเดือนบัญชี 5'!$K$2:$L$65,2,FALSE),IF(BB38="ทั่วไปอส.",VLOOKUP(BL38,'เงินเดือนบัญชี 5'!$H$2:$I$65,2,FALSE),IF(BB38="ทั่วไปชง.",VLOOKUP(BL38,'เงินเดือนบัญชี 5'!$E$2:$F$65,2,FALSE),IF(BB38="ทั่วไปปง.",VLOOKUP(BL38,'เงินเดือนบัญชี 5'!$B$2:$C$65,2,FALSE),IF(BB38="พนจ.ทั่วไป",0,IF(BB38="พนจ.ภารกิจ(ปวช.)",CEILING((BJ38*4/100)+BJ38,10),IF(BB38="พนจ.ภารกิจ(ปวท.)",CEILING((BJ38*4/100)+BJ38,10),IF(BB38="พนจ.ภารกิจ(ปวส.)",CEILING((BJ38*4/100)+BJ38,10),IF(BB38="พนจ.ภารกิจ(ป.ตรี)",CEILING((BJ38*4/100)+BJ38,10),IF(BB38="พนจ.ภารกิจ(ป.โท)",CEILING((BJ38*4/100)+BJ38,10),IF(BB38="พนจ.ภารกิจ(ทักษะ พนง.ขับเครื่องจักรกลขนาดกลาง/ใหญ่)",CEILING((BJ38*4/100)+BJ38,10),IF(BB38="พนจ.ภารกิจ(ทักษะ)",CEILING((BJ38*4/100)+BJ38,10),IF(BB38="พนจ.ภารกิจ(ทักษะ)","",IF(C38="ครู",CEILING((BJ38*6/100)+BJ38,10),IF(C38="ครูผู้ช่วย",CEILING((BJ38*6/100)+BJ38,10),IF(C38="บริหารสถานศึกษา",CEILING((BJ38*6/100)+BJ38,10),IF(C38="บุคลากรทางการศึกษา",CEILING((BJ38*6/100)+BJ38,10),IF(BB38="ลูกจ้างประจำ(ช่าง)",VLOOKUP(BL38,บัญชีลูกจ้างประจำ!$H$2:$I$110,2,FALSE),IF(BB38="ลูกจ้างประจำ(สนับสนุน)",VLOOKUP(BL38,บัญชีลูกจ้างประจำ!$E$2:$F$103,2,FALSE),IF(BB38="ลูกจ้างประจำ(บริการพื้นฐาน)",VLOOKUP(BL38,บัญชีลูกจ้างประจำ!$B$2:$C$74,2,FALSE))))))))))))))))))))))))))))))</f>
        <v>0</v>
      </c>
      <c r="BN38" s="177">
        <f>IF(BB38&amp;M38="พนจ.ทั่วไป",0,IF(BB38&amp;M38="พนจ.ทั่วไปกำหนดเพิ่ม2569",108000,IF(M38="ว่างเดิม",VLOOKUP(BC38,ตำแหน่งว่าง!$A$2:$J$28,10,FALSE),IF(M38&amp;C38="กำหนดเพิ่ม2567ครู",VLOOKUP(BC38,ตำแหน่งว่าง!$A$2:$J$28,9,FALSE),IF(M38&amp;C38="กำหนดเพิ่ม2567ครูผู้ช่วย",VLOOKUP(BC38,ตำแหน่งว่าง!$A$2:$J$28,9,FALSE),IF(M38&amp;C38="กำหนดเพิ่ม2567บุคลากรทางการศึกษา",VLOOKUP(BC38,ตำแหน่งว่าง!$A$2:$J$28,9,FALSE),IF(M38&amp;C38="กำหนดเพิ่ม2567บริหารสถานศึกษา",VLOOKUP(BC38,ตำแหน่งว่าง!$A$2:$J$28,9,FALSE),IF(M38="กำหนดเพิ่ม2567",VLOOKUP(BC38,ตำแหน่งว่าง!$A$2:$J$28,10,FALSE),IF(M38&amp;C38="กำหนดเพิ่ม2568ครู",VLOOKUP(BC38,ตำแหน่งว่าง!$A$2:$J$28,8,FALSE),IF(M38&amp;C38="กำหนดเพิ่ม2568ครูผู้ช่วย",VLOOKUP(BC38,ตำแหน่งว่าง!$A$2:$J$28,8,FALSE),IF(M38&amp;C38="กำหนดเพิ่ม2568บุคลากรทางการศึกษา",VLOOKUP(BC38,ตำแหน่งว่าง!$A$2:$J$28,8,FALSE),IF(M38&amp;C38="กำหนดเพิ่ม2568บริหารสถานศึกษา",VLOOKUP(BC38,ตำแหน่งว่าง!$A$2:$J$28,8,FALSE),IF(M38="กำหนดเพิ่ม2568",VLOOKUP(BC38,ตำแหน่งว่าง!$A$2:$J$28,9,FALSE),IF(M38="กำหนดเพิ่ม2569",VLOOKUP(BC38,ตำแหน่งว่าง!$A$2:$H$28,7,FALSE),IF(M38="เงินอุดหนุน (ว่าง)",VLOOKUP(BC38,ตำแหน่งว่าง!$A$2:$J$28,10,FALSE),IF(M38="จ่ายจากเงินรายได้ (ว่าง)",VLOOKUP(BC38,ตำแหน่งว่าง!$A$2:$J$28,10,FALSE),IF(M38="ยุบเลิก2567",0,IF(M38="ยุบเลิก2568",0,IF(M38="ยุบเลิก2569",0,IF(M38="ว่างยุบเลิก2567",0,IF(M38="ว่างยุบเลิก2568",0,IF(M38="ว่างยุบเลิก2569",0,(BM38-BJ38)*12))))))))))))))))))))))</f>
        <v>0</v>
      </c>
      <c r="BO38" s="103"/>
      <c r="BP38" s="86"/>
      <c r="BQ38" s="86"/>
    </row>
    <row r="39" spans="1:69" s="12" customFormat="1">
      <c r="A39" s="107"/>
      <c r="B39" s="113" t="s">
        <v>1363</v>
      </c>
      <c r="C39" s="183"/>
      <c r="D39" s="113"/>
      <c r="E39" s="114"/>
      <c r="F39" s="114"/>
      <c r="G39" s="110"/>
      <c r="H39" s="120"/>
      <c r="I39" s="121"/>
      <c r="J39" s="122"/>
      <c r="K39" s="122"/>
      <c r="L39" s="122"/>
      <c r="M39" s="120"/>
      <c r="AZ39" s="86"/>
      <c r="BA39" s="103"/>
      <c r="BB39" s="177" t="str">
        <f t="shared" si="0"/>
        <v/>
      </c>
      <c r="BC39" s="177" t="str">
        <f t="shared" si="1"/>
        <v>()</v>
      </c>
      <c r="BD39" s="177" t="b">
        <f>IF(BB39="บริหารท้องถิ่นสูง",VLOOKUP(I39,'เงินเดือนบัญชี 5'!$AM$2:$AN$65,2,FALSE),IF(BB39="บริหารท้องถิ่นกลาง",VLOOKUP(I39,'เงินเดือนบัญชี 5'!$AJ$2:$AK$65,2,FALSE),IF(BB39="บริหารท้องถิ่นต้น",VLOOKUP(I39,'เงินเดือนบัญชี 5'!$AG$2:$AH$65,2,FALSE),IF(BB39="อำนวยการท้องถิ่นสูง",VLOOKUP(I39,'เงินเดือนบัญชี 5'!$AD$2:$AE$65,2,FALSE),IF(BB39="อำนวยการท้องถิ่นกลาง",VLOOKUP(I39,'เงินเดือนบัญชี 5'!$AA$2:$AB$65,2,FALSE),IF(BB39="อำนวยการท้องถิ่นต้น",VLOOKUP(I39,'เงินเดือนบัญชี 5'!$X$2:$Y$65,2,FALSE),IF(BB39="วิชาการชช.",VLOOKUP(I39,'เงินเดือนบัญชี 5'!$U$2:$V$65,2,FALSE),IF(BB39="วิชาการชพ.",VLOOKUP(I39,'เงินเดือนบัญชี 5'!$R$2:$S$65,2,FALSE),IF(BB39="วิชาการชก.",VLOOKUP(I39,'เงินเดือนบัญชี 5'!$O$2:$P$65,2,FALSE),IF(BB39="วิชาการปก.",VLOOKUP(I39,'เงินเดือนบัญชี 5'!$L$2:$M$65,2,FALSE),IF(BB39="ทั่วไปอส.",VLOOKUP(I39,'เงินเดือนบัญชี 5'!$I$2:$J$65,2,FALSE),IF(BB39="ทั่วไปชง.",VLOOKUP(I39,'เงินเดือนบัญชี 5'!$F$2:$G$65,2,FALSE),IF(BB39="ทั่วไปปง.",VLOOKUP(I39,'เงินเดือนบัญชี 5'!$C$2:$D$65,2,FALSE),IF(BB39="พนจ.ทั่วไป","",IF(BB39="พนจ.ภารกิจ(ปวช.)","",IF(BB39="พนจ.ภารกิจ(ปวท.)","",IF(BB39="พนจ.ภารกิจ(ปวส.)","",IF(BB39="พนจ.ภารกิจ(ป.ตรี)","",IF(BB39="พนจ.ภารกิจ(ป.โท)","",IF(BB39="พนจ.ภารกิจ(ทักษะ พนง.ขับเครื่องจักรกลขนาดกลาง/ใหญ่)","",IF(BB39="พนจ.ภารกิจ(ทักษะ)","",IF(BB39="ลูกจ้างประจำ(ช่าง)",VLOOKUP(I39,บัญชีลูกจ้างประจำ!$I$2:$J$110,2,FALSE),IF(BB39="ลูกจ้างประจำ(สนับสนุน)",VLOOKUP(I39,บัญชีลูกจ้างประจำ!$F$2:$G$102,2,FALSE),IF(BB39="ลูกจ้างประจำ(บริการพื้นฐาน)",VLOOKUP(I39,บัญชีลูกจ้างประจำ!$C$2:$D$74,2,FALSE)))))))))))))))))))))))))</f>
        <v>0</v>
      </c>
      <c r="BE39" s="177">
        <f>IF(M39="ว่างเดิม",VLOOKUP(BC39,ตำแหน่งว่าง!$A$2:$J$28,2,FALSE),IF(M39="ว่างยุบเลิก2567",VLOOKUP(BC39,ตำแหน่งว่าง!$A$2:$J$28,2,FALSE),IF(M39="ว่างยุบเลิก2568",VLOOKUP(BC39,ตำแหน่งว่าง!$A$2:$J$28,2,FALSE),IF(M39="ว่างยุบเลิก2569",VLOOKUP(BC39,ตำแหน่งว่าง!$A$2:$J$28,2,FALSE),IF(M39="เงินอุดหนุน (ว่าง)",VLOOKUP(BC39,ตำแหน่งว่าง!$A$2:$J$28,2,FALSE),IF(M39="จ่ายจากเงินรายได้ (ว่าง)",VLOOKUP(BC39,ตำแหน่งว่าง!$A$2:$J$28,2,FALSE),IF(M39="กำหนดเพิ่ม2567",0,IF(M39="กำหนดเพิ่ม2568",0,IF(M39="กำหนดเพิ่ม2569",0,I39*12)))))))))</f>
        <v>0</v>
      </c>
      <c r="BF39" s="177" t="str">
        <f t="shared" si="2"/>
        <v>1</v>
      </c>
      <c r="BG39" s="177" t="b">
        <f>IF(BB39="บริหารท้องถิ่นสูง",VLOOKUP(BF39,'เงินเดือนบัญชี 5'!$AL$2:$AM$65,2,FALSE),IF(BB39="บริหารท้องถิ่นกลาง",VLOOKUP(BF39,'เงินเดือนบัญชี 5'!$AI$2:$AJ$65,2,FALSE),IF(BB39="บริหารท้องถิ่นต้น",VLOOKUP(BF39,'เงินเดือนบัญชี 5'!$AF$2:$AG$65,2,FALSE),IF(BB39="อำนวยการท้องถิ่นสูง",VLOOKUP(BF39,'เงินเดือนบัญชี 5'!$AC$2:$AD$65,2,FALSE),IF(BB39="อำนวยการท้องถิ่นกลาง",VLOOKUP(BF39,'เงินเดือนบัญชี 5'!$Z$2:$AA$65,2,FALSE),IF(BB39="อำนวยการท้องถิ่นต้น",VLOOKUP(BF39,'เงินเดือนบัญชี 5'!$W$2:$X$65,2,FALSE),IF(BB39="วิชาการชช.",VLOOKUP(BF39,'เงินเดือนบัญชี 5'!$T$2:$U$65,2,FALSE),IF(BB39="วิชาการชพ.",VLOOKUP(BF39,'เงินเดือนบัญชี 5'!$Q$2:$R$65,2,FALSE),IF(BB39="วิชาการชก.",VLOOKUP(BF39,'เงินเดือนบัญชี 5'!$N$2:$O$65,2,FALSE),IF(BB39="วิชาการปก.",VLOOKUP(BF39,'เงินเดือนบัญชี 5'!$K$2:$L$65,2,FALSE),IF(BB39="ทั่วไปอส.",VLOOKUP(BF39,'เงินเดือนบัญชี 5'!$H$2:$I$65,2,FALSE),IF(BB39="ทั่วไปชง.",VLOOKUP(BF39,'เงินเดือนบัญชี 5'!$E$2:$F$65,2,FALSE),IF(BB39="ทั่วไปปง.",VLOOKUP(BF39,'เงินเดือนบัญชี 5'!$B$2:$C$65,2,FALSE),IF(BB39="พนจ.ทั่วไป",0,IF(BB39="พนจ.ภารกิจ(ปวช.)",CEILING((I39*4/100)+I39,10),IF(BB39="พนจ.ภารกิจ(ปวท.)",CEILING((I39*4/100)+I39,10),IF(BB39="พนจ.ภารกิจ(ปวส.)",CEILING((I39*4/100)+I39,10),IF(BB39="พนจ.ภารกิจ(ป.ตรี)",CEILING((I39*4/100)+I39,10),IF(BB39="พนจ.ภารกิจ(ป.โท)",CEILING((I39*4/100)+I39,10),IF(BB39="พนจ.ภารกิจ(ทักษะ พนง.ขับเครื่องจักรกลขนาดกลาง/ใหญ่)",CEILING((I39*4/100)+I39,10),IF(BB39="พนจ.ภารกิจ(ทักษะ)",CEILING((I39*4/100)+I39,10),IF(BB39="พนจ.ภารกิจ(ทักษะ)","",IF(C39="ครู",CEILING((I39*6/100)+I39,10),IF(C39="ครูผู้ช่วย",CEILING((I39*6/100)+I39,10),IF(C39="บริหารสถานศึกษา",CEILING((I39*6/100)+I39,10),IF(C39="บุคลากรทางการศึกษา",CEILING((I39*6/100)+I39,10),IF(BB39="ลูกจ้างประจำ(ช่าง)",VLOOKUP(BF39,บัญชีลูกจ้างประจำ!$H$2:$I$110,2,FALSE),IF(BB39="ลูกจ้างประจำ(สนับสนุน)",VLOOKUP(BF39,บัญชีลูกจ้างประจำ!$E$2:$F$102,2,FALSE),IF(BB39="ลูกจ้างประจำ(บริการพื้นฐาน)",VLOOKUP(BF39,บัญชีลูกจ้างประจำ!$B$2:$C$74,2,FALSE))))))))))))))))))))))))))))))</f>
        <v>0</v>
      </c>
      <c r="BH39" s="177">
        <f>IF(BB39&amp;M39="พนจ.ทั่วไป",0,IF(BB39&amp;M39="พนจ.ทั่วไปกำหนดเพิ่ม2567",108000,IF(M39="ว่างเดิม",VLOOKUP(BC39,ตำแหน่งว่าง!$A$2:$J$28,8,FALSE),IF(M39="กำหนดเพิ่ม2567",VLOOKUP(BC39,ตำแหน่งว่าง!$A$2:$H$28,7,FALSE),IF(M39="กำหนดเพิ่ม2568",0,IF(M39="กำหนดเพิ่ม2569",0,IF(M39="ยุบเลิก2567",0,IF(M39="ว่างยุบเลิก2567",0,IF(M39="ว่างยุบเลิก2568",VLOOKUP(BC39,ตำแหน่งว่าง!$A$2:$J$28,8,FALSE),IF(M39="ว่างยุบเลิก2569",VLOOKUP(BC39,ตำแหน่งว่าง!$A$2:$J$28,8,FALSE),IF(M39="เงินอุดหนุน (ว่าง)",VLOOKUP(BC39,ตำแหน่งว่าง!$A$2:$J$28,8,FALSE),IF(M39&amp;C39="จ่ายจากเงินรายได้พนจ.ทั่วไป",0,IF(M39="จ่ายจากเงินรายได้ (ว่าง)",VLOOKUP(BC39,ตำแหน่งว่าง!$A$2:$J$28,8,FALSE),(BG39-I39)*12)))))))))))))</f>
        <v>0</v>
      </c>
      <c r="BI39" s="177" t="str">
        <f t="shared" si="3"/>
        <v>2</v>
      </c>
      <c r="BJ39" s="177" t="b">
        <f>IF(BB39="บริหารท้องถิ่นสูง",VLOOKUP(BI39,'เงินเดือนบัญชี 5'!$AL$2:$AM$65,2,FALSE),IF(BB39="บริหารท้องถิ่นกลาง",VLOOKUP(BI39,'เงินเดือนบัญชี 5'!$AI$2:$AJ$65,2,FALSE),IF(BB39="บริหารท้องถิ่นต้น",VLOOKUP(BI39,'เงินเดือนบัญชี 5'!$AF$2:$AG$65,2,FALSE),IF(BB39="อำนวยการท้องถิ่นสูง",VLOOKUP(BI39,'เงินเดือนบัญชี 5'!$AC$2:$AD$65,2,FALSE),IF(BB39="อำนวยการท้องถิ่นกลาง",VLOOKUP(BI39,'เงินเดือนบัญชี 5'!$Z$2:$AA$65,2,FALSE),IF(BB39="อำนวยการท้องถิ่นต้น",VLOOKUP(BI39,'เงินเดือนบัญชี 5'!$W$2:$X$65,2,FALSE),IF(BB39="วิชาการชช.",VLOOKUP(BI39,'เงินเดือนบัญชี 5'!$T$2:$U$65,2,FALSE),IF(BB39="วิชาการชพ.",VLOOKUP(BI39,'เงินเดือนบัญชี 5'!$Q$2:$R$65,2,FALSE),IF(BB39="วิชาการชก.",VLOOKUP(BI39,'เงินเดือนบัญชี 5'!$N$2:$O$65,2,FALSE),IF(BB39="วิชาการปก.",VLOOKUP(BI39,'เงินเดือนบัญชี 5'!$K$2:$L$65,2,FALSE),IF(BB39="ทั่วไปอส.",VLOOKUP(BI39,'เงินเดือนบัญชี 5'!$H$2:$I$65,2,FALSE),IF(BB39="ทั่วไปชง.",VLOOKUP(BI39,'เงินเดือนบัญชี 5'!$E$2:$F$65,2,FALSE),IF(BB39="ทั่วไปปง.",VLOOKUP(BI39,'เงินเดือนบัญชี 5'!$B$2:$C$65,2,FALSE),IF(BB39="พนจ.ทั่วไป",0,IF(BB39="พนจ.ภารกิจ(ปวช.)",CEILING((BG39*4/100)+BG39,10),IF(BB39="พนจ.ภารกิจ(ปวท.)",CEILING((BG39*4/100)+BG39,10),IF(BB39="พนจ.ภารกิจ(ปวส.)",CEILING((BG39*4/100)+BG39,10),IF(BB39="พนจ.ภารกิจ(ป.ตรี)",CEILING((BG39*4/100)+BG39,10),IF(BB39="พนจ.ภารกิจ(ป.โท)",CEILING((BG39*4/100)+BG39,10),IF(BB39="พนจ.ภารกิจ(ทักษะ พนง.ขับเครื่องจักรกลขนาดกลาง/ใหญ่)",CEILING((BG39*4/100)+BG39,10),IF(BB39="พนจ.ภารกิจ(ทักษะ)",CEILING((BG39*4/100)+BG39,10),IF(BB39="พนจ.ภารกิจ(ทักษะ)","",IF(C39="ครู",CEILING((BG39*6/100)+BG39,10),IF(C39="ครูผู้ช่วย",CEILING((BG39*6/100)+BG39,10),IF(C39="บริหารสถานศึกษา",CEILING((BG39*6/100)+BG39,10),IF(C39="บุคลากรทางการศึกษา",CEILING((BG39*6/100)+BG39,10),IF(BB39="ลูกจ้างประจำ(ช่าง)",VLOOKUP(BI39,บัญชีลูกจ้างประจำ!$H$2:$I$110,2,FALSE),IF(BB39="ลูกจ้างประจำ(สนับสนุน)",VLOOKUP(BI39,บัญชีลูกจ้างประจำ!$E$2:$F$102,2,FALSE),IF(BB39="ลูกจ้างประจำ(บริการพื้นฐาน)",VLOOKUP(BI39,บัญชีลูกจ้างประจำ!$B$2:$C$74,2,FALSE))))))))))))))))))))))))))))))</f>
        <v>0</v>
      </c>
      <c r="BK39" s="177">
        <f>IF(BB39&amp;M39="พนจ.ทั่วไป",0,IF(BB39&amp;M39="พนจ.ทั่วไปกำหนดเพิ่ม2568",108000,IF(M39="ว่างเดิม",VLOOKUP(BC39,ตำแหน่งว่าง!$A$2:$J$28,9,FALSE),IF(M39&amp;C39="กำหนดเพิ่ม2567ครู",VLOOKUP(BC39,ตำแหน่งว่าง!$A$2:$J$28,8,FALSE),IF(M39&amp;C39="กำหนดเพิ่ม2567ครูผู้ช่วย",VLOOKUP(BC39,ตำแหน่งว่าง!$A$2:$J$28,8,FALSE),IF(M39&amp;C39="กำหนดเพิ่ม2567บุคลากรทางการศึกษา",VLOOKUP(BC39,ตำแหน่งว่าง!$A$2:$J$28,8,FALSE),IF(M39&amp;C39="กำหนดเพิ่ม2567บริหารสถานศึกษา",VLOOKUP(BC39,ตำแหน่งว่าง!$A$2:$J$28,8,FALSE),IF(M39="กำหนดเพิ่ม2567",VLOOKUP(BC39,ตำแหน่งว่าง!$A$2:$J$28,9,FALSE),IF(M39="กำหนดเพิ่ม2568",VLOOKUP(BC39,ตำแหน่งว่าง!$A$2:$H$28,7,FALSE),IF(M39="กำหนดเพิ่ม2569",0,IF(M39="ยุบเลิก2567",0,IF(M39="ยุบเลิก2568",0,IF(M39="ว่างยุบเลิก2567",0,IF(M39="ว่างยุบเลิก2568",0,IF(M39="ว่างยุบเลิก2569",VLOOKUP(BC39,ตำแหน่งว่าง!$A$2:$J$28,9,FALSE),IF(M39="เงินอุดหนุน (ว่าง)",VLOOKUP(BC39,ตำแหน่งว่าง!$A$2:$J$28,9,FALSE),IF(M39="จ่ายจากเงินรายได้ (ว่าง)",VLOOKUP(BC39,ตำแหน่งว่าง!$A$2:$J$28,9,FALSE),(BJ39-BG39)*12)))))))))))))))))</f>
        <v>0</v>
      </c>
      <c r="BL39" s="177" t="str">
        <f t="shared" si="4"/>
        <v>3</v>
      </c>
      <c r="BM39" s="177" t="b">
        <f>IF(BB39="บริหารท้องถิ่นสูง",VLOOKUP(BL39,'เงินเดือนบัญชี 5'!$AL$2:$AM$65,2,FALSE),IF(BB39="บริหารท้องถิ่นกลาง",VLOOKUP(BL39,'เงินเดือนบัญชี 5'!$AI$2:$AJ$65,2,FALSE),IF(BB39="บริหารท้องถิ่นต้น",VLOOKUP(BL39,'เงินเดือนบัญชี 5'!$AF$2:$AG$65,2,FALSE),IF(BB39="อำนวยการท้องถิ่นสูง",VLOOKUP(BL39,'เงินเดือนบัญชี 5'!$AC$2:$AD$65,2,FALSE),IF(BB39="อำนวยการท้องถิ่นกลาง",VLOOKUP(BL39,'เงินเดือนบัญชี 5'!$Z$2:$AA$65,2,FALSE),IF(BB39="อำนวยการท้องถิ่นต้น",VLOOKUP(BL39,'เงินเดือนบัญชี 5'!$W$2:$X$65,2,FALSE),IF(BB39="วิชาการชช.",VLOOKUP(BL39,'เงินเดือนบัญชี 5'!$T$2:$U$65,2,FALSE),IF(BB39="วิชาการชพ.",VLOOKUP(BL39,'เงินเดือนบัญชี 5'!$Q$2:$R$65,2,FALSE),IF(BB39="วิชาการชก.",VLOOKUP(BL39,'เงินเดือนบัญชี 5'!$N$2:$O$65,2,FALSE),IF(BB39="วิชาการปก.",VLOOKUP(BL39,'เงินเดือนบัญชี 5'!$K$2:$L$65,2,FALSE),IF(BB39="ทั่วไปอส.",VLOOKUP(BL39,'เงินเดือนบัญชี 5'!$H$2:$I$65,2,FALSE),IF(BB39="ทั่วไปชง.",VLOOKUP(BL39,'เงินเดือนบัญชี 5'!$E$2:$F$65,2,FALSE),IF(BB39="ทั่วไปปง.",VLOOKUP(BL39,'เงินเดือนบัญชี 5'!$B$2:$C$65,2,FALSE),IF(BB39="พนจ.ทั่วไป",0,IF(BB39="พนจ.ภารกิจ(ปวช.)",CEILING((BJ39*4/100)+BJ39,10),IF(BB39="พนจ.ภารกิจ(ปวท.)",CEILING((BJ39*4/100)+BJ39,10),IF(BB39="พนจ.ภารกิจ(ปวส.)",CEILING((BJ39*4/100)+BJ39,10),IF(BB39="พนจ.ภารกิจ(ป.ตรี)",CEILING((BJ39*4/100)+BJ39,10),IF(BB39="พนจ.ภารกิจ(ป.โท)",CEILING((BJ39*4/100)+BJ39,10),IF(BB39="พนจ.ภารกิจ(ทักษะ พนง.ขับเครื่องจักรกลขนาดกลาง/ใหญ่)",CEILING((BJ39*4/100)+BJ39,10),IF(BB39="พนจ.ภารกิจ(ทักษะ)",CEILING((BJ39*4/100)+BJ39,10),IF(BB39="พนจ.ภารกิจ(ทักษะ)","",IF(C39="ครู",CEILING((BJ39*6/100)+BJ39,10),IF(C39="ครูผู้ช่วย",CEILING((BJ39*6/100)+BJ39,10),IF(C39="บริหารสถานศึกษา",CEILING((BJ39*6/100)+BJ39,10),IF(C39="บุคลากรทางการศึกษา",CEILING((BJ39*6/100)+BJ39,10),IF(BB39="ลูกจ้างประจำ(ช่าง)",VLOOKUP(BL39,บัญชีลูกจ้างประจำ!$H$2:$I$110,2,FALSE),IF(BB39="ลูกจ้างประจำ(สนับสนุน)",VLOOKUP(BL39,บัญชีลูกจ้างประจำ!$E$2:$F$103,2,FALSE),IF(BB39="ลูกจ้างประจำ(บริการพื้นฐาน)",VLOOKUP(BL39,บัญชีลูกจ้างประจำ!$B$2:$C$74,2,FALSE))))))))))))))))))))))))))))))</f>
        <v>0</v>
      </c>
      <c r="BN39" s="177">
        <f>IF(BB39&amp;M39="พนจ.ทั่วไป",0,IF(BB39&amp;M39="พนจ.ทั่วไปกำหนดเพิ่ม2569",108000,IF(M39="ว่างเดิม",VLOOKUP(BC39,ตำแหน่งว่าง!$A$2:$J$28,10,FALSE),IF(M39&amp;C39="กำหนดเพิ่ม2567ครู",VLOOKUP(BC39,ตำแหน่งว่าง!$A$2:$J$28,9,FALSE),IF(M39&amp;C39="กำหนดเพิ่ม2567ครูผู้ช่วย",VLOOKUP(BC39,ตำแหน่งว่าง!$A$2:$J$28,9,FALSE),IF(M39&amp;C39="กำหนดเพิ่ม2567บุคลากรทางการศึกษา",VLOOKUP(BC39,ตำแหน่งว่าง!$A$2:$J$28,9,FALSE),IF(M39&amp;C39="กำหนดเพิ่ม2567บริหารสถานศึกษา",VLOOKUP(BC39,ตำแหน่งว่าง!$A$2:$J$28,9,FALSE),IF(M39="กำหนดเพิ่ม2567",VLOOKUP(BC39,ตำแหน่งว่าง!$A$2:$J$28,10,FALSE),IF(M39&amp;C39="กำหนดเพิ่ม2568ครู",VLOOKUP(BC39,ตำแหน่งว่าง!$A$2:$J$28,8,FALSE),IF(M39&amp;C39="กำหนดเพิ่ม2568ครูผู้ช่วย",VLOOKUP(BC39,ตำแหน่งว่าง!$A$2:$J$28,8,FALSE),IF(M39&amp;C39="กำหนดเพิ่ม2568บุคลากรทางการศึกษา",VLOOKUP(BC39,ตำแหน่งว่าง!$A$2:$J$28,8,FALSE),IF(M39&amp;C39="กำหนดเพิ่ม2568บริหารสถานศึกษา",VLOOKUP(BC39,ตำแหน่งว่าง!$A$2:$J$28,8,FALSE),IF(M39="กำหนดเพิ่ม2568",VLOOKUP(BC39,ตำแหน่งว่าง!$A$2:$J$28,9,FALSE),IF(M39="กำหนดเพิ่ม2569",VLOOKUP(BC39,ตำแหน่งว่าง!$A$2:$H$28,7,FALSE),IF(M39="เงินอุดหนุน (ว่าง)",VLOOKUP(BC39,ตำแหน่งว่าง!$A$2:$J$28,10,FALSE),IF(M39="จ่ายจากเงินรายได้ (ว่าง)",VLOOKUP(BC39,ตำแหน่งว่าง!$A$2:$J$28,10,FALSE),IF(M39="ยุบเลิก2567",0,IF(M39="ยุบเลิก2568",0,IF(M39="ยุบเลิก2569",0,IF(M39="ว่างยุบเลิก2567",0,IF(M39="ว่างยุบเลิก2568",0,IF(M39="ว่างยุบเลิก2569",0,(BM39-BJ39)*12))))))))))))))))))))))</f>
        <v>0</v>
      </c>
      <c r="BO39" s="103"/>
      <c r="BP39" s="86"/>
      <c r="BQ39" s="86"/>
    </row>
    <row r="40" spans="1:69" s="12" customFormat="1">
      <c r="A40" s="107">
        <v>27</v>
      </c>
      <c r="B40" s="113" t="s">
        <v>1364</v>
      </c>
      <c r="C40" s="183" t="s">
        <v>48</v>
      </c>
      <c r="D40" s="113" t="s">
        <v>1365</v>
      </c>
      <c r="E40" s="114" t="s">
        <v>1366</v>
      </c>
      <c r="F40" s="114" t="s">
        <v>1367</v>
      </c>
      <c r="G40" s="110"/>
      <c r="H40" s="120" t="s">
        <v>9</v>
      </c>
      <c r="I40" s="121">
        <v>31340</v>
      </c>
      <c r="J40" s="122">
        <v>3500</v>
      </c>
      <c r="K40" s="122"/>
      <c r="L40" s="122" t="s">
        <v>1316</v>
      </c>
      <c r="M40" s="120"/>
      <c r="AZ40" s="86"/>
      <c r="BA40" s="103"/>
      <c r="BB40" s="177" t="str">
        <f t="shared" si="0"/>
        <v>อำนวยการท้องถิ่นต้น</v>
      </c>
      <c r="BC40" s="177" t="str">
        <f t="shared" si="1"/>
        <v>อำนวยการท้องถิ่นต้น()</v>
      </c>
      <c r="BD40" s="177">
        <f>IF(BB40="บริหารท้องถิ่นสูง",VLOOKUP(I40,'เงินเดือนบัญชี 5'!$AM$2:$AN$65,2,FALSE),IF(BB40="บริหารท้องถิ่นกลาง",VLOOKUP(I40,'เงินเดือนบัญชี 5'!$AJ$2:$AK$65,2,FALSE),IF(BB40="บริหารท้องถิ่นต้น",VLOOKUP(I40,'เงินเดือนบัญชี 5'!$AG$2:$AH$65,2,FALSE),IF(BB40="อำนวยการท้องถิ่นสูง",VLOOKUP(I40,'เงินเดือนบัญชี 5'!$AD$2:$AE$65,2,FALSE),IF(BB40="อำนวยการท้องถิ่นกลาง",VLOOKUP(I40,'เงินเดือนบัญชี 5'!$AA$2:$AB$65,2,FALSE),IF(BB40="อำนวยการท้องถิ่นต้น",VLOOKUP(I40,'เงินเดือนบัญชี 5'!$X$2:$Y$65,2,FALSE),IF(BB40="วิชาการชช.",VLOOKUP(I40,'เงินเดือนบัญชี 5'!$U$2:$V$65,2,FALSE),IF(BB40="วิชาการชพ.",VLOOKUP(I40,'เงินเดือนบัญชี 5'!$R$2:$S$65,2,FALSE),IF(BB40="วิชาการชก.",VLOOKUP(I40,'เงินเดือนบัญชี 5'!$O$2:$P$65,2,FALSE),IF(BB40="วิชาการปก.",VLOOKUP(I40,'เงินเดือนบัญชี 5'!$L$2:$M$65,2,FALSE),IF(BB40="ทั่วไปอส.",VLOOKUP(I40,'เงินเดือนบัญชี 5'!$I$2:$J$65,2,FALSE),IF(BB40="ทั่วไปชง.",VLOOKUP(I40,'เงินเดือนบัญชี 5'!$F$2:$G$65,2,FALSE),IF(BB40="ทั่วไปปง.",VLOOKUP(I40,'เงินเดือนบัญชี 5'!$C$2:$D$65,2,FALSE),IF(BB40="พนจ.ทั่วไป","",IF(BB40="พนจ.ภารกิจ(ปวช.)","",IF(BB40="พนจ.ภารกิจ(ปวท.)","",IF(BB40="พนจ.ภารกิจ(ปวส.)","",IF(BB40="พนจ.ภารกิจ(ป.ตรี)","",IF(BB40="พนจ.ภารกิจ(ป.โท)","",IF(BB40="พนจ.ภารกิจ(ทักษะ พนง.ขับเครื่องจักรกลขนาดกลาง/ใหญ่)","",IF(BB40="พนจ.ภารกิจ(ทักษะ)","",IF(BB40="ลูกจ้างประจำ(ช่าง)",VLOOKUP(I40,บัญชีลูกจ้างประจำ!$I$2:$J$110,2,FALSE),IF(BB40="ลูกจ้างประจำ(สนับสนุน)",VLOOKUP(I40,บัญชีลูกจ้างประจำ!$F$2:$G$102,2,FALSE),IF(BB40="ลูกจ้างประจำ(บริการพื้นฐาน)",VLOOKUP(I40,บัญชีลูกจ้างประจำ!$C$2:$D$74,2,FALSE)))))))))))))))))))))))))</f>
        <v>17.5</v>
      </c>
      <c r="BE40" s="177">
        <f>IF(M40="ว่างเดิม",VLOOKUP(BC40,ตำแหน่งว่าง!$A$2:$J$28,2,FALSE),IF(M40="ว่างยุบเลิก2567",VLOOKUP(BC40,ตำแหน่งว่าง!$A$2:$J$28,2,FALSE),IF(M40="ว่างยุบเลิก2568",VLOOKUP(BC40,ตำแหน่งว่าง!$A$2:$J$28,2,FALSE),IF(M40="ว่างยุบเลิก2569",VLOOKUP(BC40,ตำแหน่งว่าง!$A$2:$J$28,2,FALSE),IF(M40="เงินอุดหนุน (ว่าง)",VLOOKUP(BC40,ตำแหน่งว่าง!$A$2:$J$28,2,FALSE),IF(M40="จ่ายจากเงินรายได้ (ว่าง)",VLOOKUP(BC40,ตำแหน่งว่าง!$A$2:$J$28,2,FALSE),IF(M40="กำหนดเพิ่ม2567",0,IF(M40="กำหนดเพิ่ม2568",0,IF(M40="กำหนดเพิ่ม2569",0,I40*12)))))))))</f>
        <v>376080</v>
      </c>
      <c r="BF40" s="177" t="str">
        <f t="shared" si="2"/>
        <v>อำนวยการท้องถิ่นต้น18.5</v>
      </c>
      <c r="BG40" s="177">
        <f>IF(BB40="บริหารท้องถิ่นสูง",VLOOKUP(BF40,'เงินเดือนบัญชี 5'!$AL$2:$AM$65,2,FALSE),IF(BB40="บริหารท้องถิ่นกลาง",VLOOKUP(BF40,'เงินเดือนบัญชี 5'!$AI$2:$AJ$65,2,FALSE),IF(BB40="บริหารท้องถิ่นต้น",VLOOKUP(BF40,'เงินเดือนบัญชี 5'!$AF$2:$AG$65,2,FALSE),IF(BB40="อำนวยการท้องถิ่นสูง",VLOOKUP(BF40,'เงินเดือนบัญชี 5'!$AC$2:$AD$65,2,FALSE),IF(BB40="อำนวยการท้องถิ่นกลาง",VLOOKUP(BF40,'เงินเดือนบัญชี 5'!$Z$2:$AA$65,2,FALSE),IF(BB40="อำนวยการท้องถิ่นต้น",VLOOKUP(BF40,'เงินเดือนบัญชี 5'!$W$2:$X$65,2,FALSE),IF(BB40="วิชาการชช.",VLOOKUP(BF40,'เงินเดือนบัญชี 5'!$T$2:$U$65,2,FALSE),IF(BB40="วิชาการชพ.",VLOOKUP(BF40,'เงินเดือนบัญชี 5'!$Q$2:$R$65,2,FALSE),IF(BB40="วิชาการชก.",VLOOKUP(BF40,'เงินเดือนบัญชี 5'!$N$2:$O$65,2,FALSE),IF(BB40="วิชาการปก.",VLOOKUP(BF40,'เงินเดือนบัญชี 5'!$K$2:$L$65,2,FALSE),IF(BB40="ทั่วไปอส.",VLOOKUP(BF40,'เงินเดือนบัญชี 5'!$H$2:$I$65,2,FALSE),IF(BB40="ทั่วไปชง.",VLOOKUP(BF40,'เงินเดือนบัญชี 5'!$E$2:$F$65,2,FALSE),IF(BB40="ทั่วไปปง.",VLOOKUP(BF40,'เงินเดือนบัญชี 5'!$B$2:$C$65,2,FALSE),IF(BB40="พนจ.ทั่วไป",0,IF(BB40="พนจ.ภารกิจ(ปวช.)",CEILING((I40*4/100)+I40,10),IF(BB40="พนจ.ภารกิจ(ปวท.)",CEILING((I40*4/100)+I40,10),IF(BB40="พนจ.ภารกิจ(ปวส.)",CEILING((I40*4/100)+I40,10),IF(BB40="พนจ.ภารกิจ(ป.ตรี)",CEILING((I40*4/100)+I40,10),IF(BB40="พนจ.ภารกิจ(ป.โท)",CEILING((I40*4/100)+I40,10),IF(BB40="พนจ.ภารกิจ(ทักษะ พนง.ขับเครื่องจักรกลขนาดกลาง/ใหญ่)",CEILING((I40*4/100)+I40,10),IF(BB40="พนจ.ภารกิจ(ทักษะ)",CEILING((I40*4/100)+I40,10),IF(BB40="พนจ.ภารกิจ(ทักษะ)","",IF(C40="ครู",CEILING((I40*6/100)+I40,10),IF(C40="ครูผู้ช่วย",CEILING((I40*6/100)+I40,10),IF(C40="บริหารสถานศึกษา",CEILING((I40*6/100)+I40,10),IF(C40="บุคลากรทางการศึกษา",CEILING((I40*6/100)+I40,10),IF(BB40="ลูกจ้างประจำ(ช่าง)",VLOOKUP(BF40,บัญชีลูกจ้างประจำ!$H$2:$I$110,2,FALSE),IF(BB40="ลูกจ้างประจำ(สนับสนุน)",VLOOKUP(BF40,บัญชีลูกจ้างประจำ!$E$2:$F$102,2,FALSE),IF(BB40="ลูกจ้างประจำ(บริการพื้นฐาน)",VLOOKUP(BF40,บัญชีลูกจ้างประจำ!$B$2:$C$74,2,FALSE))))))))))))))))))))))))))))))</f>
        <v>32450</v>
      </c>
      <c r="BH40" s="177">
        <f>IF(BB40&amp;M40="พนจ.ทั่วไป",0,IF(BB40&amp;M40="พนจ.ทั่วไปกำหนดเพิ่ม2567",108000,IF(M40="ว่างเดิม",VLOOKUP(BC40,ตำแหน่งว่าง!$A$2:$J$28,8,FALSE),IF(M40="กำหนดเพิ่ม2567",VLOOKUP(BC40,ตำแหน่งว่าง!$A$2:$H$28,7,FALSE),IF(M40="กำหนดเพิ่ม2568",0,IF(M40="กำหนดเพิ่ม2569",0,IF(M40="ยุบเลิก2567",0,IF(M40="ว่างยุบเลิก2567",0,IF(M40="ว่างยุบเลิก2568",VLOOKUP(BC40,ตำแหน่งว่าง!$A$2:$J$28,8,FALSE),IF(M40="ว่างยุบเลิก2569",VLOOKUP(BC40,ตำแหน่งว่าง!$A$2:$J$28,8,FALSE),IF(M40="เงินอุดหนุน (ว่าง)",VLOOKUP(BC40,ตำแหน่งว่าง!$A$2:$J$28,8,FALSE),IF(M40&amp;C40="จ่ายจากเงินรายได้พนจ.ทั่วไป",0,IF(M40="จ่ายจากเงินรายได้ (ว่าง)",VLOOKUP(BC40,ตำแหน่งว่าง!$A$2:$J$28,8,FALSE),(BG40-I40)*12)))))))))))))</f>
        <v>13320</v>
      </c>
      <c r="BI40" s="177" t="str">
        <f t="shared" si="3"/>
        <v>อำนวยการท้องถิ่นต้น19.5</v>
      </c>
      <c r="BJ40" s="177">
        <f>IF(BB40="บริหารท้องถิ่นสูง",VLOOKUP(BI40,'เงินเดือนบัญชี 5'!$AL$2:$AM$65,2,FALSE),IF(BB40="บริหารท้องถิ่นกลาง",VLOOKUP(BI40,'เงินเดือนบัญชี 5'!$AI$2:$AJ$65,2,FALSE),IF(BB40="บริหารท้องถิ่นต้น",VLOOKUP(BI40,'เงินเดือนบัญชี 5'!$AF$2:$AG$65,2,FALSE),IF(BB40="อำนวยการท้องถิ่นสูง",VLOOKUP(BI40,'เงินเดือนบัญชี 5'!$AC$2:$AD$65,2,FALSE),IF(BB40="อำนวยการท้องถิ่นกลาง",VLOOKUP(BI40,'เงินเดือนบัญชี 5'!$Z$2:$AA$65,2,FALSE),IF(BB40="อำนวยการท้องถิ่นต้น",VLOOKUP(BI40,'เงินเดือนบัญชี 5'!$W$2:$X$65,2,FALSE),IF(BB40="วิชาการชช.",VLOOKUP(BI40,'เงินเดือนบัญชี 5'!$T$2:$U$65,2,FALSE),IF(BB40="วิชาการชพ.",VLOOKUP(BI40,'เงินเดือนบัญชี 5'!$Q$2:$R$65,2,FALSE),IF(BB40="วิชาการชก.",VLOOKUP(BI40,'เงินเดือนบัญชี 5'!$N$2:$O$65,2,FALSE),IF(BB40="วิชาการปก.",VLOOKUP(BI40,'เงินเดือนบัญชี 5'!$K$2:$L$65,2,FALSE),IF(BB40="ทั่วไปอส.",VLOOKUP(BI40,'เงินเดือนบัญชี 5'!$H$2:$I$65,2,FALSE),IF(BB40="ทั่วไปชง.",VLOOKUP(BI40,'เงินเดือนบัญชี 5'!$E$2:$F$65,2,FALSE),IF(BB40="ทั่วไปปง.",VLOOKUP(BI40,'เงินเดือนบัญชี 5'!$B$2:$C$65,2,FALSE),IF(BB40="พนจ.ทั่วไป",0,IF(BB40="พนจ.ภารกิจ(ปวช.)",CEILING((BG40*4/100)+BG40,10),IF(BB40="พนจ.ภารกิจ(ปวท.)",CEILING((BG40*4/100)+BG40,10),IF(BB40="พนจ.ภารกิจ(ปวส.)",CEILING((BG40*4/100)+BG40,10),IF(BB40="พนจ.ภารกิจ(ป.ตรี)",CEILING((BG40*4/100)+BG40,10),IF(BB40="พนจ.ภารกิจ(ป.โท)",CEILING((BG40*4/100)+BG40,10),IF(BB40="พนจ.ภารกิจ(ทักษะ พนง.ขับเครื่องจักรกลขนาดกลาง/ใหญ่)",CEILING((BG40*4/100)+BG40,10),IF(BB40="พนจ.ภารกิจ(ทักษะ)",CEILING((BG40*4/100)+BG40,10),IF(BB40="พนจ.ภารกิจ(ทักษะ)","",IF(C40="ครู",CEILING((BG40*6/100)+BG40,10),IF(C40="ครูผู้ช่วย",CEILING((BG40*6/100)+BG40,10),IF(C40="บริหารสถานศึกษา",CEILING((BG40*6/100)+BG40,10),IF(C40="บุคลากรทางการศึกษา",CEILING((BG40*6/100)+BG40,10),IF(BB40="ลูกจ้างประจำ(ช่าง)",VLOOKUP(BI40,บัญชีลูกจ้างประจำ!$H$2:$I$110,2,FALSE),IF(BB40="ลูกจ้างประจำ(สนับสนุน)",VLOOKUP(BI40,บัญชีลูกจ้างประจำ!$E$2:$F$102,2,FALSE),IF(BB40="ลูกจ้างประจำ(บริการพื้นฐาน)",VLOOKUP(BI40,บัญชีลูกจ้างประจำ!$B$2:$C$74,2,FALSE))))))))))))))))))))))))))))))</f>
        <v>33560</v>
      </c>
      <c r="BK40" s="177">
        <f>IF(BB40&amp;M40="พนจ.ทั่วไป",0,IF(BB40&amp;M40="พนจ.ทั่วไปกำหนดเพิ่ม2568",108000,IF(M40="ว่างเดิม",VLOOKUP(BC40,ตำแหน่งว่าง!$A$2:$J$28,9,FALSE),IF(M40&amp;C40="กำหนดเพิ่ม2567ครู",VLOOKUP(BC40,ตำแหน่งว่าง!$A$2:$J$28,8,FALSE),IF(M40&amp;C40="กำหนดเพิ่ม2567ครูผู้ช่วย",VLOOKUP(BC40,ตำแหน่งว่าง!$A$2:$J$28,8,FALSE),IF(M40&amp;C40="กำหนดเพิ่ม2567บุคลากรทางการศึกษา",VLOOKUP(BC40,ตำแหน่งว่าง!$A$2:$J$28,8,FALSE),IF(M40&amp;C40="กำหนดเพิ่ม2567บริหารสถานศึกษา",VLOOKUP(BC40,ตำแหน่งว่าง!$A$2:$J$28,8,FALSE),IF(M40="กำหนดเพิ่ม2567",VLOOKUP(BC40,ตำแหน่งว่าง!$A$2:$J$28,9,FALSE),IF(M40="กำหนดเพิ่ม2568",VLOOKUP(BC40,ตำแหน่งว่าง!$A$2:$H$28,7,FALSE),IF(M40="กำหนดเพิ่ม2569",0,IF(M40="ยุบเลิก2567",0,IF(M40="ยุบเลิก2568",0,IF(M40="ว่างยุบเลิก2567",0,IF(M40="ว่างยุบเลิก2568",0,IF(M40="ว่างยุบเลิก2569",VLOOKUP(BC40,ตำแหน่งว่าง!$A$2:$J$28,9,FALSE),IF(M40="เงินอุดหนุน (ว่าง)",VLOOKUP(BC40,ตำแหน่งว่าง!$A$2:$J$28,9,FALSE),IF(M40="จ่ายจากเงินรายได้ (ว่าง)",VLOOKUP(BC40,ตำแหน่งว่าง!$A$2:$J$28,9,FALSE),(BJ40-BG40)*12)))))))))))))))))</f>
        <v>13320</v>
      </c>
      <c r="BL40" s="177" t="str">
        <f t="shared" si="4"/>
        <v>อำนวยการท้องถิ่นต้น20.5</v>
      </c>
      <c r="BM40" s="177">
        <f>IF(BB40="บริหารท้องถิ่นสูง",VLOOKUP(BL40,'เงินเดือนบัญชี 5'!$AL$2:$AM$65,2,FALSE),IF(BB40="บริหารท้องถิ่นกลาง",VLOOKUP(BL40,'เงินเดือนบัญชี 5'!$AI$2:$AJ$65,2,FALSE),IF(BB40="บริหารท้องถิ่นต้น",VLOOKUP(BL40,'เงินเดือนบัญชี 5'!$AF$2:$AG$65,2,FALSE),IF(BB40="อำนวยการท้องถิ่นสูง",VLOOKUP(BL40,'เงินเดือนบัญชี 5'!$AC$2:$AD$65,2,FALSE),IF(BB40="อำนวยการท้องถิ่นกลาง",VLOOKUP(BL40,'เงินเดือนบัญชี 5'!$Z$2:$AA$65,2,FALSE),IF(BB40="อำนวยการท้องถิ่นต้น",VLOOKUP(BL40,'เงินเดือนบัญชี 5'!$W$2:$X$65,2,FALSE),IF(BB40="วิชาการชช.",VLOOKUP(BL40,'เงินเดือนบัญชี 5'!$T$2:$U$65,2,FALSE),IF(BB40="วิชาการชพ.",VLOOKUP(BL40,'เงินเดือนบัญชี 5'!$Q$2:$R$65,2,FALSE),IF(BB40="วิชาการชก.",VLOOKUP(BL40,'เงินเดือนบัญชี 5'!$N$2:$O$65,2,FALSE),IF(BB40="วิชาการปก.",VLOOKUP(BL40,'เงินเดือนบัญชี 5'!$K$2:$L$65,2,FALSE),IF(BB40="ทั่วไปอส.",VLOOKUP(BL40,'เงินเดือนบัญชี 5'!$H$2:$I$65,2,FALSE),IF(BB40="ทั่วไปชง.",VLOOKUP(BL40,'เงินเดือนบัญชี 5'!$E$2:$F$65,2,FALSE),IF(BB40="ทั่วไปปง.",VLOOKUP(BL40,'เงินเดือนบัญชี 5'!$B$2:$C$65,2,FALSE),IF(BB40="พนจ.ทั่วไป",0,IF(BB40="พนจ.ภารกิจ(ปวช.)",CEILING((BJ40*4/100)+BJ40,10),IF(BB40="พนจ.ภารกิจ(ปวท.)",CEILING((BJ40*4/100)+BJ40,10),IF(BB40="พนจ.ภารกิจ(ปวส.)",CEILING((BJ40*4/100)+BJ40,10),IF(BB40="พนจ.ภารกิจ(ป.ตรี)",CEILING((BJ40*4/100)+BJ40,10),IF(BB40="พนจ.ภารกิจ(ป.โท)",CEILING((BJ40*4/100)+BJ40,10),IF(BB40="พนจ.ภารกิจ(ทักษะ พนง.ขับเครื่องจักรกลขนาดกลาง/ใหญ่)",CEILING((BJ40*4/100)+BJ40,10),IF(BB40="พนจ.ภารกิจ(ทักษะ)",CEILING((BJ40*4/100)+BJ40,10),IF(BB40="พนจ.ภารกิจ(ทักษะ)","",IF(C40="ครู",CEILING((BJ40*6/100)+BJ40,10),IF(C40="ครูผู้ช่วย",CEILING((BJ40*6/100)+BJ40,10),IF(C40="บริหารสถานศึกษา",CEILING((BJ40*6/100)+BJ40,10),IF(C40="บุคลากรทางการศึกษา",CEILING((BJ40*6/100)+BJ40,10),IF(BB40="ลูกจ้างประจำ(ช่าง)",VLOOKUP(BL40,บัญชีลูกจ้างประจำ!$H$2:$I$110,2,FALSE),IF(BB40="ลูกจ้างประจำ(สนับสนุน)",VLOOKUP(BL40,บัญชีลูกจ้างประจำ!$E$2:$F$103,2,FALSE),IF(BB40="ลูกจ้างประจำ(บริการพื้นฐาน)",VLOOKUP(BL40,บัญชีลูกจ้างประจำ!$B$2:$C$74,2,FALSE))))))))))))))))))))))))))))))</f>
        <v>34680</v>
      </c>
      <c r="BN40" s="177">
        <f>IF(BB40&amp;M40="พนจ.ทั่วไป",0,IF(BB40&amp;M40="พนจ.ทั่วไปกำหนดเพิ่ม2569",108000,IF(M40="ว่างเดิม",VLOOKUP(BC40,ตำแหน่งว่าง!$A$2:$J$28,10,FALSE),IF(M40&amp;C40="กำหนดเพิ่ม2567ครู",VLOOKUP(BC40,ตำแหน่งว่าง!$A$2:$J$28,9,FALSE),IF(M40&amp;C40="กำหนดเพิ่ม2567ครูผู้ช่วย",VLOOKUP(BC40,ตำแหน่งว่าง!$A$2:$J$28,9,FALSE),IF(M40&amp;C40="กำหนดเพิ่ม2567บุคลากรทางการศึกษา",VLOOKUP(BC40,ตำแหน่งว่าง!$A$2:$J$28,9,FALSE),IF(M40&amp;C40="กำหนดเพิ่ม2567บริหารสถานศึกษา",VLOOKUP(BC40,ตำแหน่งว่าง!$A$2:$J$28,9,FALSE),IF(M40="กำหนดเพิ่ม2567",VLOOKUP(BC40,ตำแหน่งว่าง!$A$2:$J$28,10,FALSE),IF(M40&amp;C40="กำหนดเพิ่ม2568ครู",VLOOKUP(BC40,ตำแหน่งว่าง!$A$2:$J$28,8,FALSE),IF(M40&amp;C40="กำหนดเพิ่ม2568ครูผู้ช่วย",VLOOKUP(BC40,ตำแหน่งว่าง!$A$2:$J$28,8,FALSE),IF(M40&amp;C40="กำหนดเพิ่ม2568บุคลากรทางการศึกษา",VLOOKUP(BC40,ตำแหน่งว่าง!$A$2:$J$28,8,FALSE),IF(M40&amp;C40="กำหนดเพิ่ม2568บริหารสถานศึกษา",VLOOKUP(BC40,ตำแหน่งว่าง!$A$2:$J$28,8,FALSE),IF(M40="กำหนดเพิ่ม2568",VLOOKUP(BC40,ตำแหน่งว่าง!$A$2:$J$28,9,FALSE),IF(M40="กำหนดเพิ่ม2569",VLOOKUP(BC40,ตำแหน่งว่าง!$A$2:$H$28,7,FALSE),IF(M40="เงินอุดหนุน (ว่าง)",VLOOKUP(BC40,ตำแหน่งว่าง!$A$2:$J$28,10,FALSE),IF(M40="จ่ายจากเงินรายได้ (ว่าง)",VLOOKUP(BC40,ตำแหน่งว่าง!$A$2:$J$28,10,FALSE),IF(M40="ยุบเลิก2567",0,IF(M40="ยุบเลิก2568",0,IF(M40="ยุบเลิก2569",0,IF(M40="ว่างยุบเลิก2567",0,IF(M40="ว่างยุบเลิก2568",0,IF(M40="ว่างยุบเลิก2569",0,(BM40-BJ40)*12))))))))))))))))))))))</f>
        <v>13440</v>
      </c>
      <c r="BO40" s="103"/>
      <c r="BP40" s="86"/>
      <c r="BQ40" s="86"/>
    </row>
    <row r="41" spans="1:69" s="12" customFormat="1">
      <c r="A41" s="107">
        <v>28</v>
      </c>
      <c r="B41" s="113" t="s">
        <v>1368</v>
      </c>
      <c r="C41" s="183" t="s">
        <v>46</v>
      </c>
      <c r="D41" s="113" t="s">
        <v>1369</v>
      </c>
      <c r="E41" s="114" t="s">
        <v>1370</v>
      </c>
      <c r="F41" s="114"/>
      <c r="G41" s="110"/>
      <c r="H41" s="120" t="s">
        <v>958</v>
      </c>
      <c r="I41" s="121">
        <v>30790</v>
      </c>
      <c r="J41" s="122"/>
      <c r="K41" s="122"/>
      <c r="L41" s="122" t="s">
        <v>1316</v>
      </c>
      <c r="M41" s="120"/>
      <c r="AZ41" s="86"/>
      <c r="BA41" s="103"/>
      <c r="BB41" s="177" t="str">
        <f t="shared" si="0"/>
        <v>ทั่วไปอส.</v>
      </c>
      <c r="BC41" s="177" t="str">
        <f t="shared" si="1"/>
        <v>ทั่วไปอส.()</v>
      </c>
      <c r="BD41" s="177">
        <f>IF(BB41="บริหารท้องถิ่นสูง",VLOOKUP(I41,'เงินเดือนบัญชี 5'!$AM$2:$AN$65,2,FALSE),IF(BB41="บริหารท้องถิ่นกลาง",VLOOKUP(I41,'เงินเดือนบัญชี 5'!$AJ$2:$AK$65,2,FALSE),IF(BB41="บริหารท้องถิ่นต้น",VLOOKUP(I41,'เงินเดือนบัญชี 5'!$AG$2:$AH$65,2,FALSE),IF(BB41="อำนวยการท้องถิ่นสูง",VLOOKUP(I41,'เงินเดือนบัญชี 5'!$AD$2:$AE$65,2,FALSE),IF(BB41="อำนวยการท้องถิ่นกลาง",VLOOKUP(I41,'เงินเดือนบัญชี 5'!$AA$2:$AB$65,2,FALSE),IF(BB41="อำนวยการท้องถิ่นต้น",VLOOKUP(I41,'เงินเดือนบัญชี 5'!$X$2:$Y$65,2,FALSE),IF(BB41="วิชาการชช.",VLOOKUP(I41,'เงินเดือนบัญชี 5'!$U$2:$V$65,2,FALSE),IF(BB41="วิชาการชพ.",VLOOKUP(I41,'เงินเดือนบัญชี 5'!$R$2:$S$65,2,FALSE),IF(BB41="วิชาการชก.",VLOOKUP(I41,'เงินเดือนบัญชี 5'!$O$2:$P$65,2,FALSE),IF(BB41="วิชาการปก.",VLOOKUP(I41,'เงินเดือนบัญชี 5'!$L$2:$M$65,2,FALSE),IF(BB41="ทั่วไปอส.",VLOOKUP(I41,'เงินเดือนบัญชี 5'!$I$2:$J$65,2,FALSE),IF(BB41="ทั่วไปชง.",VLOOKUP(I41,'เงินเดือนบัญชี 5'!$F$2:$G$65,2,FALSE),IF(BB41="ทั่วไปปง.",VLOOKUP(I41,'เงินเดือนบัญชี 5'!$C$2:$D$65,2,FALSE),IF(BB41="พนจ.ทั่วไป","",IF(BB41="พนจ.ภารกิจ(ปวช.)","",IF(BB41="พนจ.ภารกิจ(ปวท.)","",IF(BB41="พนจ.ภารกิจ(ปวส.)","",IF(BB41="พนจ.ภารกิจ(ป.ตรี)","",IF(BB41="พนจ.ภารกิจ(ป.โท)","",IF(BB41="พนจ.ภารกิจ(ทักษะ พนง.ขับเครื่องจักรกลขนาดกลาง/ใหญ่)","",IF(BB41="พนจ.ภารกิจ(ทักษะ)","",IF(BB41="ลูกจ้างประจำ(ช่าง)",VLOOKUP(I41,บัญชีลูกจ้างประจำ!$I$2:$J$110,2,FALSE),IF(BB41="ลูกจ้างประจำ(สนับสนุน)",VLOOKUP(I41,บัญชีลูกจ้างประจำ!$F$2:$G$102,2,FALSE),IF(BB41="ลูกจ้างประจำ(บริการพื้นฐาน)",VLOOKUP(I41,บัญชีลูกจ้างประจำ!$C$2:$D$74,2,FALSE)))))))))))))))))))))))))</f>
        <v>14</v>
      </c>
      <c r="BE41" s="177">
        <f>IF(M41="ว่างเดิม",VLOOKUP(BC41,ตำแหน่งว่าง!$A$2:$J$28,2,FALSE),IF(M41="ว่างยุบเลิก2567",VLOOKUP(BC41,ตำแหน่งว่าง!$A$2:$J$28,2,FALSE),IF(M41="ว่างยุบเลิก2568",VLOOKUP(BC41,ตำแหน่งว่าง!$A$2:$J$28,2,FALSE),IF(M41="ว่างยุบเลิก2569",VLOOKUP(BC41,ตำแหน่งว่าง!$A$2:$J$28,2,FALSE),IF(M41="เงินอุดหนุน (ว่าง)",VLOOKUP(BC41,ตำแหน่งว่าง!$A$2:$J$28,2,FALSE),IF(M41="จ่ายจากเงินรายได้ (ว่าง)",VLOOKUP(BC41,ตำแหน่งว่าง!$A$2:$J$28,2,FALSE),IF(M41="กำหนดเพิ่ม2567",0,IF(M41="กำหนดเพิ่ม2568",0,IF(M41="กำหนดเพิ่ม2569",0,I41*12)))))))))</f>
        <v>369480</v>
      </c>
      <c r="BF41" s="177" t="str">
        <f t="shared" si="2"/>
        <v>ทั่วไปอส.15</v>
      </c>
      <c r="BG41" s="177">
        <f>IF(BB41="บริหารท้องถิ่นสูง",VLOOKUP(BF41,'เงินเดือนบัญชี 5'!$AL$2:$AM$65,2,FALSE),IF(BB41="บริหารท้องถิ่นกลาง",VLOOKUP(BF41,'เงินเดือนบัญชี 5'!$AI$2:$AJ$65,2,FALSE),IF(BB41="บริหารท้องถิ่นต้น",VLOOKUP(BF41,'เงินเดือนบัญชี 5'!$AF$2:$AG$65,2,FALSE),IF(BB41="อำนวยการท้องถิ่นสูง",VLOOKUP(BF41,'เงินเดือนบัญชี 5'!$AC$2:$AD$65,2,FALSE),IF(BB41="อำนวยการท้องถิ่นกลาง",VLOOKUP(BF41,'เงินเดือนบัญชี 5'!$Z$2:$AA$65,2,FALSE),IF(BB41="อำนวยการท้องถิ่นต้น",VLOOKUP(BF41,'เงินเดือนบัญชี 5'!$W$2:$X$65,2,FALSE),IF(BB41="วิชาการชช.",VLOOKUP(BF41,'เงินเดือนบัญชี 5'!$T$2:$U$65,2,FALSE),IF(BB41="วิชาการชพ.",VLOOKUP(BF41,'เงินเดือนบัญชี 5'!$Q$2:$R$65,2,FALSE),IF(BB41="วิชาการชก.",VLOOKUP(BF41,'เงินเดือนบัญชี 5'!$N$2:$O$65,2,FALSE),IF(BB41="วิชาการปก.",VLOOKUP(BF41,'เงินเดือนบัญชี 5'!$K$2:$L$65,2,FALSE),IF(BB41="ทั่วไปอส.",VLOOKUP(BF41,'เงินเดือนบัญชี 5'!$H$2:$I$65,2,FALSE),IF(BB41="ทั่วไปชง.",VLOOKUP(BF41,'เงินเดือนบัญชี 5'!$E$2:$F$65,2,FALSE),IF(BB41="ทั่วไปปง.",VLOOKUP(BF41,'เงินเดือนบัญชี 5'!$B$2:$C$65,2,FALSE),IF(BB41="พนจ.ทั่วไป",0,IF(BB41="พนจ.ภารกิจ(ปวช.)",CEILING((I41*4/100)+I41,10),IF(BB41="พนจ.ภารกิจ(ปวท.)",CEILING((I41*4/100)+I41,10),IF(BB41="พนจ.ภารกิจ(ปวส.)",CEILING((I41*4/100)+I41,10),IF(BB41="พนจ.ภารกิจ(ป.ตรี)",CEILING((I41*4/100)+I41,10),IF(BB41="พนจ.ภารกิจ(ป.โท)",CEILING((I41*4/100)+I41,10),IF(BB41="พนจ.ภารกิจ(ทักษะ พนง.ขับเครื่องจักรกลขนาดกลาง/ใหญ่)",CEILING((I41*4/100)+I41,10),IF(BB41="พนจ.ภารกิจ(ทักษะ)",CEILING((I41*4/100)+I41,10),IF(BB41="พนจ.ภารกิจ(ทักษะ)","",IF(C41="ครู",CEILING((I41*6/100)+I41,10),IF(C41="ครูผู้ช่วย",CEILING((I41*6/100)+I41,10),IF(C41="บริหารสถานศึกษา",CEILING((I41*6/100)+I41,10),IF(C41="บุคลากรทางการศึกษา",CEILING((I41*6/100)+I41,10),IF(BB41="ลูกจ้างประจำ(ช่าง)",VLOOKUP(BF41,บัญชีลูกจ้างประจำ!$H$2:$I$110,2,FALSE),IF(BB41="ลูกจ้างประจำ(สนับสนุน)",VLOOKUP(BF41,บัญชีลูกจ้างประจำ!$E$2:$F$102,2,FALSE),IF(BB41="ลูกจ้างประจำ(บริการพื้นฐาน)",VLOOKUP(BF41,บัญชีลูกจ้างประจำ!$B$2:$C$74,2,FALSE))))))))))))))))))))))))))))))</f>
        <v>31880</v>
      </c>
      <c r="BH41" s="177">
        <f>IF(BB41&amp;M41="พนจ.ทั่วไป",0,IF(BB41&amp;M41="พนจ.ทั่วไปกำหนดเพิ่ม2567",108000,IF(M41="ว่างเดิม",VLOOKUP(BC41,ตำแหน่งว่าง!$A$2:$J$28,8,FALSE),IF(M41="กำหนดเพิ่ม2567",VLOOKUP(BC41,ตำแหน่งว่าง!$A$2:$H$28,7,FALSE),IF(M41="กำหนดเพิ่ม2568",0,IF(M41="กำหนดเพิ่ม2569",0,IF(M41="ยุบเลิก2567",0,IF(M41="ว่างยุบเลิก2567",0,IF(M41="ว่างยุบเลิก2568",VLOOKUP(BC41,ตำแหน่งว่าง!$A$2:$J$28,8,FALSE),IF(M41="ว่างยุบเลิก2569",VLOOKUP(BC41,ตำแหน่งว่าง!$A$2:$J$28,8,FALSE),IF(M41="เงินอุดหนุน (ว่าง)",VLOOKUP(BC41,ตำแหน่งว่าง!$A$2:$J$28,8,FALSE),IF(M41&amp;C41="จ่ายจากเงินรายได้พนจ.ทั่วไป",0,IF(M41="จ่ายจากเงินรายได้ (ว่าง)",VLOOKUP(BC41,ตำแหน่งว่าง!$A$2:$J$28,8,FALSE),(BG41-I41)*12)))))))))))))</f>
        <v>13080</v>
      </c>
      <c r="BI41" s="177" t="str">
        <f t="shared" si="3"/>
        <v>ทั่วไปอส.16</v>
      </c>
      <c r="BJ41" s="177">
        <f>IF(BB41="บริหารท้องถิ่นสูง",VLOOKUP(BI41,'เงินเดือนบัญชี 5'!$AL$2:$AM$65,2,FALSE),IF(BB41="บริหารท้องถิ่นกลาง",VLOOKUP(BI41,'เงินเดือนบัญชี 5'!$AI$2:$AJ$65,2,FALSE),IF(BB41="บริหารท้องถิ่นต้น",VLOOKUP(BI41,'เงินเดือนบัญชี 5'!$AF$2:$AG$65,2,FALSE),IF(BB41="อำนวยการท้องถิ่นสูง",VLOOKUP(BI41,'เงินเดือนบัญชี 5'!$AC$2:$AD$65,2,FALSE),IF(BB41="อำนวยการท้องถิ่นกลาง",VLOOKUP(BI41,'เงินเดือนบัญชี 5'!$Z$2:$AA$65,2,FALSE),IF(BB41="อำนวยการท้องถิ่นต้น",VLOOKUP(BI41,'เงินเดือนบัญชี 5'!$W$2:$X$65,2,FALSE),IF(BB41="วิชาการชช.",VLOOKUP(BI41,'เงินเดือนบัญชี 5'!$T$2:$U$65,2,FALSE),IF(BB41="วิชาการชพ.",VLOOKUP(BI41,'เงินเดือนบัญชี 5'!$Q$2:$R$65,2,FALSE),IF(BB41="วิชาการชก.",VLOOKUP(BI41,'เงินเดือนบัญชี 5'!$N$2:$O$65,2,FALSE),IF(BB41="วิชาการปก.",VLOOKUP(BI41,'เงินเดือนบัญชี 5'!$K$2:$L$65,2,FALSE),IF(BB41="ทั่วไปอส.",VLOOKUP(BI41,'เงินเดือนบัญชี 5'!$H$2:$I$65,2,FALSE),IF(BB41="ทั่วไปชง.",VLOOKUP(BI41,'เงินเดือนบัญชี 5'!$E$2:$F$65,2,FALSE),IF(BB41="ทั่วไปปง.",VLOOKUP(BI41,'เงินเดือนบัญชี 5'!$B$2:$C$65,2,FALSE),IF(BB41="พนจ.ทั่วไป",0,IF(BB41="พนจ.ภารกิจ(ปวช.)",CEILING((BG41*4/100)+BG41,10),IF(BB41="พนจ.ภารกิจ(ปวท.)",CEILING((BG41*4/100)+BG41,10),IF(BB41="พนจ.ภารกิจ(ปวส.)",CEILING((BG41*4/100)+BG41,10),IF(BB41="พนจ.ภารกิจ(ป.ตรี)",CEILING((BG41*4/100)+BG41,10),IF(BB41="พนจ.ภารกิจ(ป.โท)",CEILING((BG41*4/100)+BG41,10),IF(BB41="พนจ.ภารกิจ(ทักษะ พนง.ขับเครื่องจักรกลขนาดกลาง/ใหญ่)",CEILING((BG41*4/100)+BG41,10),IF(BB41="พนจ.ภารกิจ(ทักษะ)",CEILING((BG41*4/100)+BG41,10),IF(BB41="พนจ.ภารกิจ(ทักษะ)","",IF(C41="ครู",CEILING((BG41*6/100)+BG41,10),IF(C41="ครูผู้ช่วย",CEILING((BG41*6/100)+BG41,10),IF(C41="บริหารสถานศึกษา",CEILING((BG41*6/100)+BG41,10),IF(C41="บุคลากรทางการศึกษา",CEILING((BG41*6/100)+BG41,10),IF(BB41="ลูกจ้างประจำ(ช่าง)",VLOOKUP(BI41,บัญชีลูกจ้างประจำ!$H$2:$I$110,2,FALSE),IF(BB41="ลูกจ้างประจำ(สนับสนุน)",VLOOKUP(BI41,บัญชีลูกจ้างประจำ!$E$2:$F$102,2,FALSE),IF(BB41="ลูกจ้างประจำ(บริการพื้นฐาน)",VLOOKUP(BI41,บัญชีลูกจ้างประจำ!$B$2:$C$74,2,FALSE))))))))))))))))))))))))))))))</f>
        <v>33000</v>
      </c>
      <c r="BK41" s="177">
        <f>IF(BB41&amp;M41="พนจ.ทั่วไป",0,IF(BB41&amp;M41="พนจ.ทั่วไปกำหนดเพิ่ม2568",108000,IF(M41="ว่างเดิม",VLOOKUP(BC41,ตำแหน่งว่าง!$A$2:$J$28,9,FALSE),IF(M41&amp;C41="กำหนดเพิ่ม2567ครู",VLOOKUP(BC41,ตำแหน่งว่าง!$A$2:$J$28,8,FALSE),IF(M41&amp;C41="กำหนดเพิ่ม2567ครูผู้ช่วย",VLOOKUP(BC41,ตำแหน่งว่าง!$A$2:$J$28,8,FALSE),IF(M41&amp;C41="กำหนดเพิ่ม2567บุคลากรทางการศึกษา",VLOOKUP(BC41,ตำแหน่งว่าง!$A$2:$J$28,8,FALSE),IF(M41&amp;C41="กำหนดเพิ่ม2567บริหารสถานศึกษา",VLOOKUP(BC41,ตำแหน่งว่าง!$A$2:$J$28,8,FALSE),IF(M41="กำหนดเพิ่ม2567",VLOOKUP(BC41,ตำแหน่งว่าง!$A$2:$J$28,9,FALSE),IF(M41="กำหนดเพิ่ม2568",VLOOKUP(BC41,ตำแหน่งว่าง!$A$2:$H$28,7,FALSE),IF(M41="กำหนดเพิ่ม2569",0,IF(M41="ยุบเลิก2567",0,IF(M41="ยุบเลิก2568",0,IF(M41="ว่างยุบเลิก2567",0,IF(M41="ว่างยุบเลิก2568",0,IF(M41="ว่างยุบเลิก2569",VLOOKUP(BC41,ตำแหน่งว่าง!$A$2:$J$28,9,FALSE),IF(M41="เงินอุดหนุน (ว่าง)",VLOOKUP(BC41,ตำแหน่งว่าง!$A$2:$J$28,9,FALSE),IF(M41="จ่ายจากเงินรายได้ (ว่าง)",VLOOKUP(BC41,ตำแหน่งว่าง!$A$2:$J$28,9,FALSE),(BJ41-BG41)*12)))))))))))))))))</f>
        <v>13440</v>
      </c>
      <c r="BL41" s="177" t="str">
        <f t="shared" si="4"/>
        <v>ทั่วไปอส.17</v>
      </c>
      <c r="BM41" s="177">
        <f>IF(BB41="บริหารท้องถิ่นสูง",VLOOKUP(BL41,'เงินเดือนบัญชี 5'!$AL$2:$AM$65,2,FALSE),IF(BB41="บริหารท้องถิ่นกลาง",VLOOKUP(BL41,'เงินเดือนบัญชี 5'!$AI$2:$AJ$65,2,FALSE),IF(BB41="บริหารท้องถิ่นต้น",VLOOKUP(BL41,'เงินเดือนบัญชี 5'!$AF$2:$AG$65,2,FALSE),IF(BB41="อำนวยการท้องถิ่นสูง",VLOOKUP(BL41,'เงินเดือนบัญชี 5'!$AC$2:$AD$65,2,FALSE),IF(BB41="อำนวยการท้องถิ่นกลาง",VLOOKUP(BL41,'เงินเดือนบัญชี 5'!$Z$2:$AA$65,2,FALSE),IF(BB41="อำนวยการท้องถิ่นต้น",VLOOKUP(BL41,'เงินเดือนบัญชี 5'!$W$2:$X$65,2,FALSE),IF(BB41="วิชาการชช.",VLOOKUP(BL41,'เงินเดือนบัญชี 5'!$T$2:$U$65,2,FALSE),IF(BB41="วิชาการชพ.",VLOOKUP(BL41,'เงินเดือนบัญชี 5'!$Q$2:$R$65,2,FALSE),IF(BB41="วิชาการชก.",VLOOKUP(BL41,'เงินเดือนบัญชี 5'!$N$2:$O$65,2,FALSE),IF(BB41="วิชาการปก.",VLOOKUP(BL41,'เงินเดือนบัญชี 5'!$K$2:$L$65,2,FALSE),IF(BB41="ทั่วไปอส.",VLOOKUP(BL41,'เงินเดือนบัญชี 5'!$H$2:$I$65,2,FALSE),IF(BB41="ทั่วไปชง.",VLOOKUP(BL41,'เงินเดือนบัญชี 5'!$E$2:$F$65,2,FALSE),IF(BB41="ทั่วไปปง.",VLOOKUP(BL41,'เงินเดือนบัญชี 5'!$B$2:$C$65,2,FALSE),IF(BB41="พนจ.ทั่วไป",0,IF(BB41="พนจ.ภารกิจ(ปวช.)",CEILING((BJ41*4/100)+BJ41,10),IF(BB41="พนจ.ภารกิจ(ปวท.)",CEILING((BJ41*4/100)+BJ41,10),IF(BB41="พนจ.ภารกิจ(ปวส.)",CEILING((BJ41*4/100)+BJ41,10),IF(BB41="พนจ.ภารกิจ(ป.ตรี)",CEILING((BJ41*4/100)+BJ41,10),IF(BB41="พนจ.ภารกิจ(ป.โท)",CEILING((BJ41*4/100)+BJ41,10),IF(BB41="พนจ.ภารกิจ(ทักษะ พนง.ขับเครื่องจักรกลขนาดกลาง/ใหญ่)",CEILING((BJ41*4/100)+BJ41,10),IF(BB41="พนจ.ภารกิจ(ทักษะ)",CEILING((BJ41*4/100)+BJ41,10),IF(BB41="พนจ.ภารกิจ(ทักษะ)","",IF(C41="ครู",CEILING((BJ41*6/100)+BJ41,10),IF(C41="ครูผู้ช่วย",CEILING((BJ41*6/100)+BJ41,10),IF(C41="บริหารสถานศึกษา",CEILING((BJ41*6/100)+BJ41,10),IF(C41="บุคลากรทางการศึกษา",CEILING((BJ41*6/100)+BJ41,10),IF(BB41="ลูกจ้างประจำ(ช่าง)",VLOOKUP(BL41,บัญชีลูกจ้างประจำ!$H$2:$I$110,2,FALSE),IF(BB41="ลูกจ้างประจำ(สนับสนุน)",VLOOKUP(BL41,บัญชีลูกจ้างประจำ!$E$2:$F$103,2,FALSE),IF(BB41="ลูกจ้างประจำ(บริการพื้นฐาน)",VLOOKUP(BL41,บัญชีลูกจ้างประจำ!$B$2:$C$74,2,FALSE))))))))))))))))))))))))))))))</f>
        <v>34110</v>
      </c>
      <c r="BN41" s="177">
        <f>IF(BB41&amp;M41="พนจ.ทั่วไป",0,IF(BB41&amp;M41="พนจ.ทั่วไปกำหนดเพิ่ม2569",108000,IF(M41="ว่างเดิม",VLOOKUP(BC41,ตำแหน่งว่าง!$A$2:$J$28,10,FALSE),IF(M41&amp;C41="กำหนดเพิ่ม2567ครู",VLOOKUP(BC41,ตำแหน่งว่าง!$A$2:$J$28,9,FALSE),IF(M41&amp;C41="กำหนดเพิ่ม2567ครูผู้ช่วย",VLOOKUP(BC41,ตำแหน่งว่าง!$A$2:$J$28,9,FALSE),IF(M41&amp;C41="กำหนดเพิ่ม2567บุคลากรทางการศึกษา",VLOOKUP(BC41,ตำแหน่งว่าง!$A$2:$J$28,9,FALSE),IF(M41&amp;C41="กำหนดเพิ่ม2567บริหารสถานศึกษา",VLOOKUP(BC41,ตำแหน่งว่าง!$A$2:$J$28,9,FALSE),IF(M41="กำหนดเพิ่ม2567",VLOOKUP(BC41,ตำแหน่งว่าง!$A$2:$J$28,10,FALSE),IF(M41&amp;C41="กำหนดเพิ่ม2568ครู",VLOOKUP(BC41,ตำแหน่งว่าง!$A$2:$J$28,8,FALSE),IF(M41&amp;C41="กำหนดเพิ่ม2568ครูผู้ช่วย",VLOOKUP(BC41,ตำแหน่งว่าง!$A$2:$J$28,8,FALSE),IF(M41&amp;C41="กำหนดเพิ่ม2568บุคลากรทางการศึกษา",VLOOKUP(BC41,ตำแหน่งว่าง!$A$2:$J$28,8,FALSE),IF(M41&amp;C41="กำหนดเพิ่ม2568บริหารสถานศึกษา",VLOOKUP(BC41,ตำแหน่งว่าง!$A$2:$J$28,8,FALSE),IF(M41="กำหนดเพิ่ม2568",VLOOKUP(BC41,ตำแหน่งว่าง!$A$2:$J$28,9,FALSE),IF(M41="กำหนดเพิ่ม2569",VLOOKUP(BC41,ตำแหน่งว่าง!$A$2:$H$28,7,FALSE),IF(M41="เงินอุดหนุน (ว่าง)",VLOOKUP(BC41,ตำแหน่งว่าง!$A$2:$J$28,10,FALSE),IF(M41="จ่ายจากเงินรายได้ (ว่าง)",VLOOKUP(BC41,ตำแหน่งว่าง!$A$2:$J$28,10,FALSE),IF(M41="ยุบเลิก2567",0,IF(M41="ยุบเลิก2568",0,IF(M41="ยุบเลิก2569",0,IF(M41="ว่างยุบเลิก2567",0,IF(M41="ว่างยุบเลิก2568",0,IF(M41="ว่างยุบเลิก2569",0,(BM41-BJ41)*12))))))))))))))))))))))</f>
        <v>13320</v>
      </c>
      <c r="BO41" s="103"/>
      <c r="BP41" s="86"/>
      <c r="BQ41" s="86"/>
    </row>
    <row r="42" spans="1:69" s="12" customFormat="1">
      <c r="A42" s="107"/>
      <c r="B42" s="113" t="s">
        <v>1421</v>
      </c>
      <c r="C42" s="183"/>
      <c r="D42" s="113"/>
      <c r="E42" s="114"/>
      <c r="F42" s="114"/>
      <c r="G42" s="110"/>
      <c r="H42" s="120"/>
      <c r="I42" s="121"/>
      <c r="J42" s="122"/>
      <c r="K42" s="122"/>
      <c r="L42" s="122"/>
      <c r="M42" s="120"/>
      <c r="AZ42" s="86"/>
      <c r="BA42" s="103"/>
      <c r="BB42" s="177" t="str">
        <f t="shared" si="0"/>
        <v/>
      </c>
      <c r="BC42" s="177" t="str">
        <f t="shared" si="1"/>
        <v>()</v>
      </c>
      <c r="BD42" s="177" t="b">
        <f>IF(BB42="บริหารท้องถิ่นสูง",VLOOKUP(I42,'เงินเดือนบัญชี 5'!$AM$2:$AN$65,2,FALSE),IF(BB42="บริหารท้องถิ่นกลาง",VLOOKUP(I42,'เงินเดือนบัญชี 5'!$AJ$2:$AK$65,2,FALSE),IF(BB42="บริหารท้องถิ่นต้น",VLOOKUP(I42,'เงินเดือนบัญชี 5'!$AG$2:$AH$65,2,FALSE),IF(BB42="อำนวยการท้องถิ่นสูง",VLOOKUP(I42,'เงินเดือนบัญชี 5'!$AD$2:$AE$65,2,FALSE),IF(BB42="อำนวยการท้องถิ่นกลาง",VLOOKUP(I42,'เงินเดือนบัญชี 5'!$AA$2:$AB$65,2,FALSE),IF(BB42="อำนวยการท้องถิ่นต้น",VLOOKUP(I42,'เงินเดือนบัญชี 5'!$X$2:$Y$65,2,FALSE),IF(BB42="วิชาการชช.",VLOOKUP(I42,'เงินเดือนบัญชี 5'!$U$2:$V$65,2,FALSE),IF(BB42="วิชาการชพ.",VLOOKUP(I42,'เงินเดือนบัญชี 5'!$R$2:$S$65,2,FALSE),IF(BB42="วิชาการชก.",VLOOKUP(I42,'เงินเดือนบัญชี 5'!$O$2:$P$65,2,FALSE),IF(BB42="วิชาการปก.",VLOOKUP(I42,'เงินเดือนบัญชี 5'!$L$2:$M$65,2,FALSE),IF(BB42="ทั่วไปอส.",VLOOKUP(I42,'เงินเดือนบัญชี 5'!$I$2:$J$65,2,FALSE),IF(BB42="ทั่วไปชง.",VLOOKUP(I42,'เงินเดือนบัญชี 5'!$F$2:$G$65,2,FALSE),IF(BB42="ทั่วไปปง.",VLOOKUP(I42,'เงินเดือนบัญชี 5'!$C$2:$D$65,2,FALSE),IF(BB42="พนจ.ทั่วไป","",IF(BB42="พนจ.ภารกิจ(ปวช.)","",IF(BB42="พนจ.ภารกิจ(ปวท.)","",IF(BB42="พนจ.ภารกิจ(ปวส.)","",IF(BB42="พนจ.ภารกิจ(ป.ตรี)","",IF(BB42="พนจ.ภารกิจ(ป.โท)","",IF(BB42="พนจ.ภารกิจ(ทักษะ พนง.ขับเครื่องจักรกลขนาดกลาง/ใหญ่)","",IF(BB42="พนจ.ภารกิจ(ทักษะ)","",IF(BB42="ลูกจ้างประจำ(ช่าง)",VLOOKUP(I42,บัญชีลูกจ้างประจำ!$I$2:$J$110,2,FALSE),IF(BB42="ลูกจ้างประจำ(สนับสนุน)",VLOOKUP(I42,บัญชีลูกจ้างประจำ!$F$2:$G$102,2,FALSE),IF(BB42="ลูกจ้างประจำ(บริการพื้นฐาน)",VLOOKUP(I42,บัญชีลูกจ้างประจำ!$C$2:$D$74,2,FALSE)))))))))))))))))))))))))</f>
        <v>0</v>
      </c>
      <c r="BE42" s="177">
        <f>IF(M42="ว่างเดิม",VLOOKUP(BC42,ตำแหน่งว่าง!$A$2:$J$28,2,FALSE),IF(M42="ว่างยุบเลิก2567",VLOOKUP(BC42,ตำแหน่งว่าง!$A$2:$J$28,2,FALSE),IF(M42="ว่างยุบเลิก2568",VLOOKUP(BC42,ตำแหน่งว่าง!$A$2:$J$28,2,FALSE),IF(M42="ว่างยุบเลิก2569",VLOOKUP(BC42,ตำแหน่งว่าง!$A$2:$J$28,2,FALSE),IF(M42="เงินอุดหนุน (ว่าง)",VLOOKUP(BC42,ตำแหน่งว่าง!$A$2:$J$28,2,FALSE),IF(M42="จ่ายจากเงินรายได้ (ว่าง)",VLOOKUP(BC42,ตำแหน่งว่าง!$A$2:$J$28,2,FALSE),IF(M42="กำหนดเพิ่ม2567",0,IF(M42="กำหนดเพิ่ม2568",0,IF(M42="กำหนดเพิ่ม2569",0,I42*12)))))))))</f>
        <v>0</v>
      </c>
      <c r="BF42" s="177" t="str">
        <f t="shared" si="2"/>
        <v>1</v>
      </c>
      <c r="BG42" s="177" t="b">
        <f>IF(BB42="บริหารท้องถิ่นสูง",VLOOKUP(BF42,'เงินเดือนบัญชี 5'!$AL$2:$AM$65,2,FALSE),IF(BB42="บริหารท้องถิ่นกลาง",VLOOKUP(BF42,'เงินเดือนบัญชี 5'!$AI$2:$AJ$65,2,FALSE),IF(BB42="บริหารท้องถิ่นต้น",VLOOKUP(BF42,'เงินเดือนบัญชี 5'!$AF$2:$AG$65,2,FALSE),IF(BB42="อำนวยการท้องถิ่นสูง",VLOOKUP(BF42,'เงินเดือนบัญชี 5'!$AC$2:$AD$65,2,FALSE),IF(BB42="อำนวยการท้องถิ่นกลาง",VLOOKUP(BF42,'เงินเดือนบัญชี 5'!$Z$2:$AA$65,2,FALSE),IF(BB42="อำนวยการท้องถิ่นต้น",VLOOKUP(BF42,'เงินเดือนบัญชี 5'!$W$2:$X$65,2,FALSE),IF(BB42="วิชาการชช.",VLOOKUP(BF42,'เงินเดือนบัญชี 5'!$T$2:$U$65,2,FALSE),IF(BB42="วิชาการชพ.",VLOOKUP(BF42,'เงินเดือนบัญชี 5'!$Q$2:$R$65,2,FALSE),IF(BB42="วิชาการชก.",VLOOKUP(BF42,'เงินเดือนบัญชี 5'!$N$2:$O$65,2,FALSE),IF(BB42="วิชาการปก.",VLOOKUP(BF42,'เงินเดือนบัญชี 5'!$K$2:$L$65,2,FALSE),IF(BB42="ทั่วไปอส.",VLOOKUP(BF42,'เงินเดือนบัญชี 5'!$H$2:$I$65,2,FALSE),IF(BB42="ทั่วไปชง.",VLOOKUP(BF42,'เงินเดือนบัญชี 5'!$E$2:$F$65,2,FALSE),IF(BB42="ทั่วไปปง.",VLOOKUP(BF42,'เงินเดือนบัญชี 5'!$B$2:$C$65,2,FALSE),IF(BB42="พนจ.ทั่วไป",0,IF(BB42="พนจ.ภารกิจ(ปวช.)",CEILING((I42*4/100)+I42,10),IF(BB42="พนจ.ภารกิจ(ปวท.)",CEILING((I42*4/100)+I42,10),IF(BB42="พนจ.ภารกิจ(ปวส.)",CEILING((I42*4/100)+I42,10),IF(BB42="พนจ.ภารกิจ(ป.ตรี)",CEILING((I42*4/100)+I42,10),IF(BB42="พนจ.ภารกิจ(ป.โท)",CEILING((I42*4/100)+I42,10),IF(BB42="พนจ.ภารกิจ(ทักษะ พนง.ขับเครื่องจักรกลขนาดกลาง/ใหญ่)",CEILING((I42*4/100)+I42,10),IF(BB42="พนจ.ภารกิจ(ทักษะ)",CEILING((I42*4/100)+I42,10),IF(BB42="พนจ.ภารกิจ(ทักษะ)","",IF(C42="ครู",CEILING((I42*6/100)+I42,10),IF(C42="ครูผู้ช่วย",CEILING((I42*6/100)+I42,10),IF(C42="บริหารสถานศึกษา",CEILING((I42*6/100)+I42,10),IF(C42="บุคลากรทางการศึกษา",CEILING((I42*6/100)+I42,10),IF(BB42="ลูกจ้างประจำ(ช่าง)",VLOOKUP(BF42,บัญชีลูกจ้างประจำ!$H$2:$I$110,2,FALSE),IF(BB42="ลูกจ้างประจำ(สนับสนุน)",VLOOKUP(BF42,บัญชีลูกจ้างประจำ!$E$2:$F$102,2,FALSE),IF(BB42="ลูกจ้างประจำ(บริการพื้นฐาน)",VLOOKUP(BF42,บัญชีลูกจ้างประจำ!$B$2:$C$74,2,FALSE))))))))))))))))))))))))))))))</f>
        <v>0</v>
      </c>
      <c r="BH42" s="177">
        <f>IF(BB42&amp;M42="พนจ.ทั่วไป",0,IF(BB42&amp;M42="พนจ.ทั่วไปกำหนดเพิ่ม2567",108000,IF(M42="ว่างเดิม",VLOOKUP(BC42,ตำแหน่งว่าง!$A$2:$J$28,8,FALSE),IF(M42="กำหนดเพิ่ม2567",VLOOKUP(BC42,ตำแหน่งว่าง!$A$2:$H$28,7,FALSE),IF(M42="กำหนดเพิ่ม2568",0,IF(M42="กำหนดเพิ่ม2569",0,IF(M42="ยุบเลิก2567",0,IF(M42="ว่างยุบเลิก2567",0,IF(M42="ว่างยุบเลิก2568",VLOOKUP(BC42,ตำแหน่งว่าง!$A$2:$J$28,8,FALSE),IF(M42="ว่างยุบเลิก2569",VLOOKUP(BC42,ตำแหน่งว่าง!$A$2:$J$28,8,FALSE),IF(M42="เงินอุดหนุน (ว่าง)",VLOOKUP(BC42,ตำแหน่งว่าง!$A$2:$J$28,8,FALSE),IF(M42&amp;C42="จ่ายจากเงินรายได้พนจ.ทั่วไป",0,IF(M42="จ่ายจากเงินรายได้ (ว่าง)",VLOOKUP(BC42,ตำแหน่งว่าง!$A$2:$J$28,8,FALSE),(BG42-I42)*12)))))))))))))</f>
        <v>0</v>
      </c>
      <c r="BI42" s="177" t="str">
        <f t="shared" si="3"/>
        <v>2</v>
      </c>
      <c r="BJ42" s="177" t="b">
        <f>IF(BB42="บริหารท้องถิ่นสูง",VLOOKUP(BI42,'เงินเดือนบัญชี 5'!$AL$2:$AM$65,2,FALSE),IF(BB42="บริหารท้องถิ่นกลาง",VLOOKUP(BI42,'เงินเดือนบัญชี 5'!$AI$2:$AJ$65,2,FALSE),IF(BB42="บริหารท้องถิ่นต้น",VLOOKUP(BI42,'เงินเดือนบัญชี 5'!$AF$2:$AG$65,2,FALSE),IF(BB42="อำนวยการท้องถิ่นสูง",VLOOKUP(BI42,'เงินเดือนบัญชี 5'!$AC$2:$AD$65,2,FALSE),IF(BB42="อำนวยการท้องถิ่นกลาง",VLOOKUP(BI42,'เงินเดือนบัญชี 5'!$Z$2:$AA$65,2,FALSE),IF(BB42="อำนวยการท้องถิ่นต้น",VLOOKUP(BI42,'เงินเดือนบัญชี 5'!$W$2:$X$65,2,FALSE),IF(BB42="วิชาการชช.",VLOOKUP(BI42,'เงินเดือนบัญชี 5'!$T$2:$U$65,2,FALSE),IF(BB42="วิชาการชพ.",VLOOKUP(BI42,'เงินเดือนบัญชี 5'!$Q$2:$R$65,2,FALSE),IF(BB42="วิชาการชก.",VLOOKUP(BI42,'เงินเดือนบัญชี 5'!$N$2:$O$65,2,FALSE),IF(BB42="วิชาการปก.",VLOOKUP(BI42,'เงินเดือนบัญชี 5'!$K$2:$L$65,2,FALSE),IF(BB42="ทั่วไปอส.",VLOOKUP(BI42,'เงินเดือนบัญชี 5'!$H$2:$I$65,2,FALSE),IF(BB42="ทั่วไปชง.",VLOOKUP(BI42,'เงินเดือนบัญชี 5'!$E$2:$F$65,2,FALSE),IF(BB42="ทั่วไปปง.",VLOOKUP(BI42,'เงินเดือนบัญชี 5'!$B$2:$C$65,2,FALSE),IF(BB42="พนจ.ทั่วไป",0,IF(BB42="พนจ.ภารกิจ(ปวช.)",CEILING((BG42*4/100)+BG42,10),IF(BB42="พนจ.ภารกิจ(ปวท.)",CEILING((BG42*4/100)+BG42,10),IF(BB42="พนจ.ภารกิจ(ปวส.)",CEILING((BG42*4/100)+BG42,10),IF(BB42="พนจ.ภารกิจ(ป.ตรี)",CEILING((BG42*4/100)+BG42,10),IF(BB42="พนจ.ภารกิจ(ป.โท)",CEILING((BG42*4/100)+BG42,10),IF(BB42="พนจ.ภารกิจ(ทักษะ พนง.ขับเครื่องจักรกลขนาดกลาง/ใหญ่)",CEILING((BG42*4/100)+BG42,10),IF(BB42="พนจ.ภารกิจ(ทักษะ)",CEILING((BG42*4/100)+BG42,10),IF(BB42="พนจ.ภารกิจ(ทักษะ)","",IF(C42="ครู",CEILING((BG42*6/100)+BG42,10),IF(C42="ครูผู้ช่วย",CEILING((BG42*6/100)+BG42,10),IF(C42="บริหารสถานศึกษา",CEILING((BG42*6/100)+BG42,10),IF(C42="บุคลากรทางการศึกษา",CEILING((BG42*6/100)+BG42,10),IF(BB42="ลูกจ้างประจำ(ช่าง)",VLOOKUP(BI42,บัญชีลูกจ้างประจำ!$H$2:$I$110,2,FALSE),IF(BB42="ลูกจ้างประจำ(สนับสนุน)",VLOOKUP(BI42,บัญชีลูกจ้างประจำ!$E$2:$F$102,2,FALSE),IF(BB42="ลูกจ้างประจำ(บริการพื้นฐาน)",VLOOKUP(BI42,บัญชีลูกจ้างประจำ!$B$2:$C$74,2,FALSE))))))))))))))))))))))))))))))</f>
        <v>0</v>
      </c>
      <c r="BK42" s="177">
        <f>IF(BB42&amp;M42="พนจ.ทั่วไป",0,IF(BB42&amp;M42="พนจ.ทั่วไปกำหนดเพิ่ม2568",108000,IF(M42="ว่างเดิม",VLOOKUP(BC42,ตำแหน่งว่าง!$A$2:$J$28,9,FALSE),IF(M42&amp;C42="กำหนดเพิ่ม2567ครู",VLOOKUP(BC42,ตำแหน่งว่าง!$A$2:$J$28,8,FALSE),IF(M42&amp;C42="กำหนดเพิ่ม2567ครูผู้ช่วย",VLOOKUP(BC42,ตำแหน่งว่าง!$A$2:$J$28,8,FALSE),IF(M42&amp;C42="กำหนดเพิ่ม2567บุคลากรทางการศึกษา",VLOOKUP(BC42,ตำแหน่งว่าง!$A$2:$J$28,8,FALSE),IF(M42&amp;C42="กำหนดเพิ่ม2567บริหารสถานศึกษา",VLOOKUP(BC42,ตำแหน่งว่าง!$A$2:$J$28,8,FALSE),IF(M42="กำหนดเพิ่ม2567",VLOOKUP(BC42,ตำแหน่งว่าง!$A$2:$J$28,9,FALSE),IF(M42="กำหนดเพิ่ม2568",VLOOKUP(BC42,ตำแหน่งว่าง!$A$2:$H$28,7,FALSE),IF(M42="กำหนดเพิ่ม2569",0,IF(M42="ยุบเลิก2567",0,IF(M42="ยุบเลิก2568",0,IF(M42="ว่างยุบเลิก2567",0,IF(M42="ว่างยุบเลิก2568",0,IF(M42="ว่างยุบเลิก2569",VLOOKUP(BC42,ตำแหน่งว่าง!$A$2:$J$28,9,FALSE),IF(M42="เงินอุดหนุน (ว่าง)",VLOOKUP(BC42,ตำแหน่งว่าง!$A$2:$J$28,9,FALSE),IF(M42="จ่ายจากเงินรายได้ (ว่าง)",VLOOKUP(BC42,ตำแหน่งว่าง!$A$2:$J$28,9,FALSE),(BJ42-BG42)*12)))))))))))))))))</f>
        <v>0</v>
      </c>
      <c r="BL42" s="177" t="str">
        <f t="shared" si="4"/>
        <v>3</v>
      </c>
      <c r="BM42" s="177" t="b">
        <f>IF(BB42="บริหารท้องถิ่นสูง",VLOOKUP(BL42,'เงินเดือนบัญชี 5'!$AL$2:$AM$65,2,FALSE),IF(BB42="บริหารท้องถิ่นกลาง",VLOOKUP(BL42,'เงินเดือนบัญชี 5'!$AI$2:$AJ$65,2,FALSE),IF(BB42="บริหารท้องถิ่นต้น",VLOOKUP(BL42,'เงินเดือนบัญชี 5'!$AF$2:$AG$65,2,FALSE),IF(BB42="อำนวยการท้องถิ่นสูง",VLOOKUP(BL42,'เงินเดือนบัญชี 5'!$AC$2:$AD$65,2,FALSE),IF(BB42="อำนวยการท้องถิ่นกลาง",VLOOKUP(BL42,'เงินเดือนบัญชี 5'!$Z$2:$AA$65,2,FALSE),IF(BB42="อำนวยการท้องถิ่นต้น",VLOOKUP(BL42,'เงินเดือนบัญชี 5'!$W$2:$X$65,2,FALSE),IF(BB42="วิชาการชช.",VLOOKUP(BL42,'เงินเดือนบัญชี 5'!$T$2:$U$65,2,FALSE),IF(BB42="วิชาการชพ.",VLOOKUP(BL42,'เงินเดือนบัญชี 5'!$Q$2:$R$65,2,FALSE),IF(BB42="วิชาการชก.",VLOOKUP(BL42,'เงินเดือนบัญชี 5'!$N$2:$O$65,2,FALSE),IF(BB42="วิชาการปก.",VLOOKUP(BL42,'เงินเดือนบัญชี 5'!$K$2:$L$65,2,FALSE),IF(BB42="ทั่วไปอส.",VLOOKUP(BL42,'เงินเดือนบัญชี 5'!$H$2:$I$65,2,FALSE),IF(BB42="ทั่วไปชง.",VLOOKUP(BL42,'เงินเดือนบัญชี 5'!$E$2:$F$65,2,FALSE),IF(BB42="ทั่วไปปง.",VLOOKUP(BL42,'เงินเดือนบัญชี 5'!$B$2:$C$65,2,FALSE),IF(BB42="พนจ.ทั่วไป",0,IF(BB42="พนจ.ภารกิจ(ปวช.)",CEILING((BJ42*4/100)+BJ42,10),IF(BB42="พนจ.ภารกิจ(ปวท.)",CEILING((BJ42*4/100)+BJ42,10),IF(BB42="พนจ.ภารกิจ(ปวส.)",CEILING((BJ42*4/100)+BJ42,10),IF(BB42="พนจ.ภารกิจ(ป.ตรี)",CEILING((BJ42*4/100)+BJ42,10),IF(BB42="พนจ.ภารกิจ(ป.โท)",CEILING((BJ42*4/100)+BJ42,10),IF(BB42="พนจ.ภารกิจ(ทักษะ พนง.ขับเครื่องจักรกลขนาดกลาง/ใหญ่)",CEILING((BJ42*4/100)+BJ42,10),IF(BB42="พนจ.ภารกิจ(ทักษะ)",CEILING((BJ42*4/100)+BJ42,10),IF(BB42="พนจ.ภารกิจ(ทักษะ)","",IF(C42="ครู",CEILING((BJ42*6/100)+BJ42,10),IF(C42="ครูผู้ช่วย",CEILING((BJ42*6/100)+BJ42,10),IF(C42="บริหารสถานศึกษา",CEILING((BJ42*6/100)+BJ42,10),IF(C42="บุคลากรทางการศึกษา",CEILING((BJ42*6/100)+BJ42,10),IF(BB42="ลูกจ้างประจำ(ช่าง)",VLOOKUP(BL42,บัญชีลูกจ้างประจำ!$H$2:$I$110,2,FALSE),IF(BB42="ลูกจ้างประจำ(สนับสนุน)",VLOOKUP(BL42,บัญชีลูกจ้างประจำ!$E$2:$F$103,2,FALSE),IF(BB42="ลูกจ้างประจำ(บริการพื้นฐาน)",VLOOKUP(BL42,บัญชีลูกจ้างประจำ!$B$2:$C$74,2,FALSE))))))))))))))))))))))))))))))</f>
        <v>0</v>
      </c>
      <c r="BN42" s="177">
        <f>IF(BB42&amp;M42="พนจ.ทั่วไป",0,IF(BB42&amp;M42="พนจ.ทั่วไปกำหนดเพิ่ม2569",108000,IF(M42="ว่างเดิม",VLOOKUP(BC42,ตำแหน่งว่าง!$A$2:$J$28,10,FALSE),IF(M42&amp;C42="กำหนดเพิ่ม2567ครู",VLOOKUP(BC42,ตำแหน่งว่าง!$A$2:$J$28,9,FALSE),IF(M42&amp;C42="กำหนดเพิ่ม2567ครูผู้ช่วย",VLOOKUP(BC42,ตำแหน่งว่าง!$A$2:$J$28,9,FALSE),IF(M42&amp;C42="กำหนดเพิ่ม2567บุคลากรทางการศึกษา",VLOOKUP(BC42,ตำแหน่งว่าง!$A$2:$J$28,9,FALSE),IF(M42&amp;C42="กำหนดเพิ่ม2567บริหารสถานศึกษา",VLOOKUP(BC42,ตำแหน่งว่าง!$A$2:$J$28,9,FALSE),IF(M42="กำหนดเพิ่ม2567",VLOOKUP(BC42,ตำแหน่งว่าง!$A$2:$J$28,10,FALSE),IF(M42&amp;C42="กำหนดเพิ่ม2568ครู",VLOOKUP(BC42,ตำแหน่งว่าง!$A$2:$J$28,8,FALSE),IF(M42&amp;C42="กำหนดเพิ่ม2568ครูผู้ช่วย",VLOOKUP(BC42,ตำแหน่งว่าง!$A$2:$J$28,8,FALSE),IF(M42&amp;C42="กำหนดเพิ่ม2568บุคลากรทางการศึกษา",VLOOKUP(BC42,ตำแหน่งว่าง!$A$2:$J$28,8,FALSE),IF(M42&amp;C42="กำหนดเพิ่ม2568บริหารสถานศึกษา",VLOOKUP(BC42,ตำแหน่งว่าง!$A$2:$J$28,8,FALSE),IF(M42="กำหนดเพิ่ม2568",VLOOKUP(BC42,ตำแหน่งว่าง!$A$2:$J$28,9,FALSE),IF(M42="กำหนดเพิ่ม2569",VLOOKUP(BC42,ตำแหน่งว่าง!$A$2:$H$28,7,FALSE),IF(M42="เงินอุดหนุน (ว่าง)",VLOOKUP(BC42,ตำแหน่งว่าง!$A$2:$J$28,10,FALSE),IF(M42="จ่ายจากเงินรายได้ (ว่าง)",VLOOKUP(BC42,ตำแหน่งว่าง!$A$2:$J$28,10,FALSE),IF(M42="ยุบเลิก2567",0,IF(M42="ยุบเลิก2568",0,IF(M42="ยุบเลิก2569",0,IF(M42="ว่างยุบเลิก2567",0,IF(M42="ว่างยุบเลิก2568",0,IF(M42="ว่างยุบเลิก2569",0,(BM42-BJ42)*12))))))))))))))))))))))</f>
        <v>0</v>
      </c>
      <c r="BO42" s="103"/>
      <c r="BP42" s="86"/>
      <c r="BQ42" s="86"/>
    </row>
    <row r="43" spans="1:69" s="12" customFormat="1">
      <c r="A43" s="107">
        <v>29</v>
      </c>
      <c r="B43" s="113"/>
      <c r="C43" s="183" t="s">
        <v>944</v>
      </c>
      <c r="D43" s="113" t="s">
        <v>1314</v>
      </c>
      <c r="E43" s="114" t="s">
        <v>1371</v>
      </c>
      <c r="F43" s="114"/>
      <c r="G43" s="110"/>
      <c r="H43" s="120"/>
      <c r="I43" s="121"/>
      <c r="J43" s="122"/>
      <c r="K43" s="122"/>
      <c r="L43" s="122"/>
      <c r="M43" s="120" t="s">
        <v>4</v>
      </c>
      <c r="AZ43" s="86"/>
      <c r="BA43" s="103"/>
      <c r="BB43" s="177" t="str">
        <f t="shared" si="0"/>
        <v>พนจ.ภารกิจ(ทักษะ)</v>
      </c>
      <c r="BC43" s="177" t="str">
        <f t="shared" si="1"/>
        <v>พนจ.ภารกิจ(ทักษะ)()</v>
      </c>
      <c r="BD43" s="177" t="str">
        <f>IF(BB43="บริหารท้องถิ่นสูง",VLOOKUP(I43,'เงินเดือนบัญชี 5'!$AM$2:$AN$65,2,FALSE),IF(BB43="บริหารท้องถิ่นกลาง",VLOOKUP(I43,'เงินเดือนบัญชี 5'!$AJ$2:$AK$65,2,FALSE),IF(BB43="บริหารท้องถิ่นต้น",VLOOKUP(I43,'เงินเดือนบัญชี 5'!$AG$2:$AH$65,2,FALSE),IF(BB43="อำนวยการท้องถิ่นสูง",VLOOKUP(I43,'เงินเดือนบัญชี 5'!$AD$2:$AE$65,2,FALSE),IF(BB43="อำนวยการท้องถิ่นกลาง",VLOOKUP(I43,'เงินเดือนบัญชี 5'!$AA$2:$AB$65,2,FALSE),IF(BB43="อำนวยการท้องถิ่นต้น",VLOOKUP(I43,'เงินเดือนบัญชี 5'!$X$2:$Y$65,2,FALSE),IF(BB43="วิชาการชช.",VLOOKUP(I43,'เงินเดือนบัญชี 5'!$U$2:$V$65,2,FALSE),IF(BB43="วิชาการชพ.",VLOOKUP(I43,'เงินเดือนบัญชี 5'!$R$2:$S$65,2,FALSE),IF(BB43="วิชาการชก.",VLOOKUP(I43,'เงินเดือนบัญชี 5'!$O$2:$P$65,2,FALSE),IF(BB43="วิชาการปก.",VLOOKUP(I43,'เงินเดือนบัญชี 5'!$L$2:$M$65,2,FALSE),IF(BB43="ทั่วไปอส.",VLOOKUP(I43,'เงินเดือนบัญชี 5'!$I$2:$J$65,2,FALSE),IF(BB43="ทั่วไปชง.",VLOOKUP(I43,'เงินเดือนบัญชี 5'!$F$2:$G$65,2,FALSE),IF(BB43="ทั่วไปปง.",VLOOKUP(I43,'เงินเดือนบัญชี 5'!$C$2:$D$65,2,FALSE),IF(BB43="พนจ.ทั่วไป","",IF(BB43="พนจ.ภารกิจ(ปวช.)","",IF(BB43="พนจ.ภารกิจ(ปวท.)","",IF(BB43="พนจ.ภารกิจ(ปวส.)","",IF(BB43="พนจ.ภารกิจ(ป.ตรี)","",IF(BB43="พนจ.ภารกิจ(ป.โท)","",IF(BB43="พนจ.ภารกิจ(ทักษะ พนง.ขับเครื่องจักรกลขนาดกลาง/ใหญ่)","",IF(BB43="พนจ.ภารกิจ(ทักษะ)","",IF(BB43="ลูกจ้างประจำ(ช่าง)",VLOOKUP(I43,บัญชีลูกจ้างประจำ!$I$2:$J$110,2,FALSE),IF(BB43="ลูกจ้างประจำ(สนับสนุน)",VLOOKUP(I43,บัญชีลูกจ้างประจำ!$F$2:$G$102,2,FALSE),IF(BB43="ลูกจ้างประจำ(บริการพื้นฐาน)",VLOOKUP(I43,บัญชีลูกจ้างประจำ!$C$2:$D$74,2,FALSE)))))))))))))))))))))))))</f>
        <v/>
      </c>
      <c r="BE43" s="177">
        <f>IF(M43="ว่างเดิม",VLOOKUP(BC43,ตำแหน่งว่าง!$A$2:$J$28,2,FALSE),IF(M43="ว่างยุบเลิก2567",VLOOKUP(BC43,ตำแหน่งว่าง!$A$2:$J$28,2,FALSE),IF(M43="ว่างยุบเลิก2568",VLOOKUP(BC43,ตำแหน่งว่าง!$A$2:$J$28,2,FALSE),IF(M43="ว่างยุบเลิก2569",VLOOKUP(BC43,ตำแหน่งว่าง!$A$2:$J$28,2,FALSE),IF(M43="เงินอุดหนุน (ว่าง)",VLOOKUP(BC43,ตำแหน่งว่าง!$A$2:$J$28,2,FALSE),IF(M43="จ่ายจากเงินรายได้ (ว่าง)",VLOOKUP(BC43,ตำแหน่งว่าง!$A$2:$J$28,2,FALSE),IF(M43="กำหนดเพิ่ม2567",0,IF(M43="กำหนดเพิ่ม2568",0,IF(M43="กำหนดเพิ่ม2569",0,I43*12)))))))))</f>
        <v>112800</v>
      </c>
      <c r="BF43" s="177" t="e">
        <f t="shared" si="2"/>
        <v>#VALUE!</v>
      </c>
      <c r="BG43" s="177">
        <f>IF(BB43="บริหารท้องถิ่นสูง",VLOOKUP(BF43,'เงินเดือนบัญชี 5'!$AL$2:$AM$65,2,FALSE),IF(BB43="บริหารท้องถิ่นกลาง",VLOOKUP(BF43,'เงินเดือนบัญชี 5'!$AI$2:$AJ$65,2,FALSE),IF(BB43="บริหารท้องถิ่นต้น",VLOOKUP(BF43,'เงินเดือนบัญชี 5'!$AF$2:$AG$65,2,FALSE),IF(BB43="อำนวยการท้องถิ่นสูง",VLOOKUP(BF43,'เงินเดือนบัญชี 5'!$AC$2:$AD$65,2,FALSE),IF(BB43="อำนวยการท้องถิ่นกลาง",VLOOKUP(BF43,'เงินเดือนบัญชี 5'!$Z$2:$AA$65,2,FALSE),IF(BB43="อำนวยการท้องถิ่นต้น",VLOOKUP(BF43,'เงินเดือนบัญชี 5'!$W$2:$X$65,2,FALSE),IF(BB43="วิชาการชช.",VLOOKUP(BF43,'เงินเดือนบัญชี 5'!$T$2:$U$65,2,FALSE),IF(BB43="วิชาการชพ.",VLOOKUP(BF43,'เงินเดือนบัญชี 5'!$Q$2:$R$65,2,FALSE),IF(BB43="วิชาการชก.",VLOOKUP(BF43,'เงินเดือนบัญชี 5'!$N$2:$O$65,2,FALSE),IF(BB43="วิชาการปก.",VLOOKUP(BF43,'เงินเดือนบัญชี 5'!$K$2:$L$65,2,FALSE),IF(BB43="ทั่วไปอส.",VLOOKUP(BF43,'เงินเดือนบัญชี 5'!$H$2:$I$65,2,FALSE),IF(BB43="ทั่วไปชง.",VLOOKUP(BF43,'เงินเดือนบัญชี 5'!$E$2:$F$65,2,FALSE),IF(BB43="ทั่วไปปง.",VLOOKUP(BF43,'เงินเดือนบัญชี 5'!$B$2:$C$65,2,FALSE),IF(BB43="พนจ.ทั่วไป",0,IF(BB43="พนจ.ภารกิจ(ปวช.)",CEILING((I43*4/100)+I43,10),IF(BB43="พนจ.ภารกิจ(ปวท.)",CEILING((I43*4/100)+I43,10),IF(BB43="พนจ.ภารกิจ(ปวส.)",CEILING((I43*4/100)+I43,10),IF(BB43="พนจ.ภารกิจ(ป.ตรี)",CEILING((I43*4/100)+I43,10),IF(BB43="พนจ.ภารกิจ(ป.โท)",CEILING((I43*4/100)+I43,10),IF(BB43="พนจ.ภารกิจ(ทักษะ พนง.ขับเครื่องจักรกลขนาดกลาง/ใหญ่)",CEILING((I43*4/100)+I43,10),IF(BB43="พนจ.ภารกิจ(ทักษะ)",CEILING((I43*4/100)+I43,10),IF(BB43="พนจ.ภารกิจ(ทักษะ)","",IF(C43="ครู",CEILING((I43*6/100)+I43,10),IF(C43="ครูผู้ช่วย",CEILING((I43*6/100)+I43,10),IF(C43="บริหารสถานศึกษา",CEILING((I43*6/100)+I43,10),IF(C43="บุคลากรทางการศึกษา",CEILING((I43*6/100)+I43,10),IF(BB43="ลูกจ้างประจำ(ช่าง)",VLOOKUP(BF43,บัญชีลูกจ้างประจำ!$H$2:$I$110,2,FALSE),IF(BB43="ลูกจ้างประจำ(สนับสนุน)",VLOOKUP(BF43,บัญชีลูกจ้างประจำ!$E$2:$F$102,2,FALSE),IF(BB43="ลูกจ้างประจำ(บริการพื้นฐาน)",VLOOKUP(BF43,บัญชีลูกจ้างประจำ!$B$2:$C$74,2,FALSE))))))))))))))))))))))))))))))</f>
        <v>0</v>
      </c>
      <c r="BH43" s="177">
        <f>IF(BB43&amp;M43="พนจ.ทั่วไป",0,IF(BB43&amp;M43="พนจ.ทั่วไปกำหนดเพิ่ม2567",108000,IF(M43="ว่างเดิม",VLOOKUP(BC43,ตำแหน่งว่าง!$A$2:$J$28,8,FALSE),IF(M43="กำหนดเพิ่ม2567",VLOOKUP(BC43,ตำแหน่งว่าง!$A$2:$H$28,7,FALSE),IF(M43="กำหนดเพิ่ม2568",0,IF(M43="กำหนดเพิ่ม2569",0,IF(M43="ยุบเลิก2567",0,IF(M43="ว่างยุบเลิก2567",0,IF(M43="ว่างยุบเลิก2568",VLOOKUP(BC43,ตำแหน่งว่าง!$A$2:$J$28,8,FALSE),IF(M43="ว่างยุบเลิก2569",VLOOKUP(BC43,ตำแหน่งว่าง!$A$2:$J$28,8,FALSE),IF(M43="เงินอุดหนุน (ว่าง)",VLOOKUP(BC43,ตำแหน่งว่าง!$A$2:$J$28,8,FALSE),IF(M43&amp;C43="จ่ายจากเงินรายได้พนจ.ทั่วไป",0,IF(M43="จ่ายจากเงินรายได้ (ว่าง)",VLOOKUP(BC43,ตำแหน่งว่าง!$A$2:$J$28,8,FALSE),(BG43-I43)*12)))))))))))))</f>
        <v>0</v>
      </c>
      <c r="BI43" s="177" t="e">
        <f t="shared" si="3"/>
        <v>#VALUE!</v>
      </c>
      <c r="BJ43" s="177">
        <f>IF(BB43="บริหารท้องถิ่นสูง",VLOOKUP(BI43,'เงินเดือนบัญชี 5'!$AL$2:$AM$65,2,FALSE),IF(BB43="บริหารท้องถิ่นกลาง",VLOOKUP(BI43,'เงินเดือนบัญชี 5'!$AI$2:$AJ$65,2,FALSE),IF(BB43="บริหารท้องถิ่นต้น",VLOOKUP(BI43,'เงินเดือนบัญชี 5'!$AF$2:$AG$65,2,FALSE),IF(BB43="อำนวยการท้องถิ่นสูง",VLOOKUP(BI43,'เงินเดือนบัญชี 5'!$AC$2:$AD$65,2,FALSE),IF(BB43="อำนวยการท้องถิ่นกลาง",VLOOKUP(BI43,'เงินเดือนบัญชี 5'!$Z$2:$AA$65,2,FALSE),IF(BB43="อำนวยการท้องถิ่นต้น",VLOOKUP(BI43,'เงินเดือนบัญชี 5'!$W$2:$X$65,2,FALSE),IF(BB43="วิชาการชช.",VLOOKUP(BI43,'เงินเดือนบัญชี 5'!$T$2:$U$65,2,FALSE),IF(BB43="วิชาการชพ.",VLOOKUP(BI43,'เงินเดือนบัญชี 5'!$Q$2:$R$65,2,FALSE),IF(BB43="วิชาการชก.",VLOOKUP(BI43,'เงินเดือนบัญชี 5'!$N$2:$O$65,2,FALSE),IF(BB43="วิชาการปก.",VLOOKUP(BI43,'เงินเดือนบัญชี 5'!$K$2:$L$65,2,FALSE),IF(BB43="ทั่วไปอส.",VLOOKUP(BI43,'เงินเดือนบัญชี 5'!$H$2:$I$65,2,FALSE),IF(BB43="ทั่วไปชง.",VLOOKUP(BI43,'เงินเดือนบัญชี 5'!$E$2:$F$65,2,FALSE),IF(BB43="ทั่วไปปง.",VLOOKUP(BI43,'เงินเดือนบัญชี 5'!$B$2:$C$65,2,FALSE),IF(BB43="พนจ.ทั่วไป",0,IF(BB43="พนจ.ภารกิจ(ปวช.)",CEILING((BG43*4/100)+BG43,10),IF(BB43="พนจ.ภารกิจ(ปวท.)",CEILING((BG43*4/100)+BG43,10),IF(BB43="พนจ.ภารกิจ(ปวส.)",CEILING((BG43*4/100)+BG43,10),IF(BB43="พนจ.ภารกิจ(ป.ตรี)",CEILING((BG43*4/100)+BG43,10),IF(BB43="พนจ.ภารกิจ(ป.โท)",CEILING((BG43*4/100)+BG43,10),IF(BB43="พนจ.ภารกิจ(ทักษะ พนง.ขับเครื่องจักรกลขนาดกลาง/ใหญ่)",CEILING((BG43*4/100)+BG43,10),IF(BB43="พนจ.ภารกิจ(ทักษะ)",CEILING((BG43*4/100)+BG43,10),IF(BB43="พนจ.ภารกิจ(ทักษะ)","",IF(C43="ครู",CEILING((BG43*6/100)+BG43,10),IF(C43="ครูผู้ช่วย",CEILING((BG43*6/100)+BG43,10),IF(C43="บริหารสถานศึกษา",CEILING((BG43*6/100)+BG43,10),IF(C43="บุคลากรทางการศึกษา",CEILING((BG43*6/100)+BG43,10),IF(BB43="ลูกจ้างประจำ(ช่าง)",VLOOKUP(BI43,บัญชีลูกจ้างประจำ!$H$2:$I$110,2,FALSE),IF(BB43="ลูกจ้างประจำ(สนับสนุน)",VLOOKUP(BI43,บัญชีลูกจ้างประจำ!$E$2:$F$102,2,FALSE),IF(BB43="ลูกจ้างประจำ(บริการพื้นฐาน)",VLOOKUP(BI43,บัญชีลูกจ้างประจำ!$B$2:$C$74,2,FALSE))))))))))))))))))))))))))))))</f>
        <v>0</v>
      </c>
      <c r="BK43" s="177">
        <f>IF(BB43&amp;M43="พนจ.ทั่วไป",0,IF(BB43&amp;M43="พนจ.ทั่วไปกำหนดเพิ่ม2568",108000,IF(M43="ว่างเดิม",VLOOKUP(BC43,ตำแหน่งว่าง!$A$2:$J$28,9,FALSE),IF(M43&amp;C43="กำหนดเพิ่ม2567ครู",VLOOKUP(BC43,ตำแหน่งว่าง!$A$2:$J$28,8,FALSE),IF(M43&amp;C43="กำหนดเพิ่ม2567ครูผู้ช่วย",VLOOKUP(BC43,ตำแหน่งว่าง!$A$2:$J$28,8,FALSE),IF(M43&amp;C43="กำหนดเพิ่ม2567บุคลากรทางการศึกษา",VLOOKUP(BC43,ตำแหน่งว่าง!$A$2:$J$28,8,FALSE),IF(M43&amp;C43="กำหนดเพิ่ม2567บริหารสถานศึกษา",VLOOKUP(BC43,ตำแหน่งว่าง!$A$2:$J$28,8,FALSE),IF(M43="กำหนดเพิ่ม2567",VLOOKUP(BC43,ตำแหน่งว่าง!$A$2:$J$28,9,FALSE),IF(M43="กำหนดเพิ่ม2568",VLOOKUP(BC43,ตำแหน่งว่าง!$A$2:$H$28,7,FALSE),IF(M43="กำหนดเพิ่ม2569",0,IF(M43="ยุบเลิก2567",0,IF(M43="ยุบเลิก2568",0,IF(M43="ว่างยุบเลิก2567",0,IF(M43="ว่างยุบเลิก2568",0,IF(M43="ว่างยุบเลิก2569",VLOOKUP(BC43,ตำแหน่งว่าง!$A$2:$J$28,9,FALSE),IF(M43="เงินอุดหนุน (ว่าง)",VLOOKUP(BC43,ตำแหน่งว่าง!$A$2:$J$28,9,FALSE),IF(M43="จ่ายจากเงินรายได้ (ว่าง)",VLOOKUP(BC43,ตำแหน่งว่าง!$A$2:$J$28,9,FALSE),(BJ43-BG43)*12)))))))))))))))))</f>
        <v>4560</v>
      </c>
      <c r="BL43" s="177" t="e">
        <f t="shared" si="4"/>
        <v>#VALUE!</v>
      </c>
      <c r="BM43" s="177">
        <f>IF(BB43="บริหารท้องถิ่นสูง",VLOOKUP(BL43,'เงินเดือนบัญชี 5'!$AL$2:$AM$65,2,FALSE),IF(BB43="บริหารท้องถิ่นกลาง",VLOOKUP(BL43,'เงินเดือนบัญชี 5'!$AI$2:$AJ$65,2,FALSE),IF(BB43="บริหารท้องถิ่นต้น",VLOOKUP(BL43,'เงินเดือนบัญชี 5'!$AF$2:$AG$65,2,FALSE),IF(BB43="อำนวยการท้องถิ่นสูง",VLOOKUP(BL43,'เงินเดือนบัญชี 5'!$AC$2:$AD$65,2,FALSE),IF(BB43="อำนวยการท้องถิ่นกลาง",VLOOKUP(BL43,'เงินเดือนบัญชี 5'!$Z$2:$AA$65,2,FALSE),IF(BB43="อำนวยการท้องถิ่นต้น",VLOOKUP(BL43,'เงินเดือนบัญชี 5'!$W$2:$X$65,2,FALSE),IF(BB43="วิชาการชช.",VLOOKUP(BL43,'เงินเดือนบัญชี 5'!$T$2:$U$65,2,FALSE),IF(BB43="วิชาการชพ.",VLOOKUP(BL43,'เงินเดือนบัญชี 5'!$Q$2:$R$65,2,FALSE),IF(BB43="วิชาการชก.",VLOOKUP(BL43,'เงินเดือนบัญชี 5'!$N$2:$O$65,2,FALSE),IF(BB43="วิชาการปก.",VLOOKUP(BL43,'เงินเดือนบัญชี 5'!$K$2:$L$65,2,FALSE),IF(BB43="ทั่วไปอส.",VLOOKUP(BL43,'เงินเดือนบัญชี 5'!$H$2:$I$65,2,FALSE),IF(BB43="ทั่วไปชง.",VLOOKUP(BL43,'เงินเดือนบัญชี 5'!$E$2:$F$65,2,FALSE),IF(BB43="ทั่วไปปง.",VLOOKUP(BL43,'เงินเดือนบัญชี 5'!$B$2:$C$65,2,FALSE),IF(BB43="พนจ.ทั่วไป",0,IF(BB43="พนจ.ภารกิจ(ปวช.)",CEILING((BJ43*4/100)+BJ43,10),IF(BB43="พนจ.ภารกิจ(ปวท.)",CEILING((BJ43*4/100)+BJ43,10),IF(BB43="พนจ.ภารกิจ(ปวส.)",CEILING((BJ43*4/100)+BJ43,10),IF(BB43="พนจ.ภารกิจ(ป.ตรี)",CEILING((BJ43*4/100)+BJ43,10),IF(BB43="พนจ.ภารกิจ(ป.โท)",CEILING((BJ43*4/100)+BJ43,10),IF(BB43="พนจ.ภารกิจ(ทักษะ พนง.ขับเครื่องจักรกลขนาดกลาง/ใหญ่)",CEILING((BJ43*4/100)+BJ43,10),IF(BB43="พนจ.ภารกิจ(ทักษะ)",CEILING((BJ43*4/100)+BJ43,10),IF(BB43="พนจ.ภารกิจ(ทักษะ)","",IF(C43="ครู",CEILING((BJ43*6/100)+BJ43,10),IF(C43="ครูผู้ช่วย",CEILING((BJ43*6/100)+BJ43,10),IF(C43="บริหารสถานศึกษา",CEILING((BJ43*6/100)+BJ43,10),IF(C43="บุคลากรทางการศึกษา",CEILING((BJ43*6/100)+BJ43,10),IF(BB43="ลูกจ้างประจำ(ช่าง)",VLOOKUP(BL43,บัญชีลูกจ้างประจำ!$H$2:$I$110,2,FALSE),IF(BB43="ลูกจ้างประจำ(สนับสนุน)",VLOOKUP(BL43,บัญชีลูกจ้างประจำ!$E$2:$F$103,2,FALSE),IF(BB43="ลูกจ้างประจำ(บริการพื้นฐาน)",VLOOKUP(BL43,บัญชีลูกจ้างประจำ!$B$2:$C$74,2,FALSE))))))))))))))))))))))))))))))</f>
        <v>0</v>
      </c>
      <c r="BN43" s="177">
        <f>IF(BB43&amp;M43="พนจ.ทั่วไป",0,IF(BB43&amp;M43="พนจ.ทั่วไปกำหนดเพิ่ม2569",108000,IF(M43="ว่างเดิม",VLOOKUP(BC43,ตำแหน่งว่าง!$A$2:$J$28,10,FALSE),IF(M43&amp;C43="กำหนดเพิ่ม2567ครู",VLOOKUP(BC43,ตำแหน่งว่าง!$A$2:$J$28,9,FALSE),IF(M43&amp;C43="กำหนดเพิ่ม2567ครูผู้ช่วย",VLOOKUP(BC43,ตำแหน่งว่าง!$A$2:$J$28,9,FALSE),IF(M43&amp;C43="กำหนดเพิ่ม2567บุคลากรทางการศึกษา",VLOOKUP(BC43,ตำแหน่งว่าง!$A$2:$J$28,9,FALSE),IF(M43&amp;C43="กำหนดเพิ่ม2567บริหารสถานศึกษา",VLOOKUP(BC43,ตำแหน่งว่าง!$A$2:$J$28,9,FALSE),IF(M43="กำหนดเพิ่ม2567",VLOOKUP(BC43,ตำแหน่งว่าง!$A$2:$J$28,10,FALSE),IF(M43&amp;C43="กำหนดเพิ่ม2568ครู",VLOOKUP(BC43,ตำแหน่งว่าง!$A$2:$J$28,8,FALSE),IF(M43&amp;C43="กำหนดเพิ่ม2568ครูผู้ช่วย",VLOOKUP(BC43,ตำแหน่งว่าง!$A$2:$J$28,8,FALSE),IF(M43&amp;C43="กำหนดเพิ่ม2568บุคลากรทางการศึกษา",VLOOKUP(BC43,ตำแหน่งว่าง!$A$2:$J$28,8,FALSE),IF(M43&amp;C43="กำหนดเพิ่ม2568บริหารสถานศึกษา",VLOOKUP(BC43,ตำแหน่งว่าง!$A$2:$J$28,8,FALSE),IF(M43="กำหนดเพิ่ม2568",VLOOKUP(BC43,ตำแหน่งว่าง!$A$2:$J$28,9,FALSE),IF(M43="กำหนดเพิ่ม2569",VLOOKUP(BC43,ตำแหน่งว่าง!$A$2:$H$28,7,FALSE),IF(M43="เงินอุดหนุน (ว่าง)",VLOOKUP(BC43,ตำแหน่งว่าง!$A$2:$J$28,10,FALSE),IF(M43="จ่ายจากเงินรายได้ (ว่าง)",VLOOKUP(BC43,ตำแหน่งว่าง!$A$2:$J$28,10,FALSE),IF(M43="ยุบเลิก2567",0,IF(M43="ยุบเลิก2568",0,IF(M43="ยุบเลิก2569",0,IF(M43="ว่างยุบเลิก2567",0,IF(M43="ว่างยุบเลิก2568",0,IF(M43="ว่างยุบเลิก2569",0,(BM43-BJ43)*12))))))))))))))))))))))</f>
        <v>4800</v>
      </c>
      <c r="BO43" s="103"/>
      <c r="BP43" s="86"/>
      <c r="BQ43" s="86"/>
    </row>
    <row r="44" spans="1:69" s="12" customFormat="1">
      <c r="A44" s="107">
        <v>30</v>
      </c>
      <c r="B44" s="113"/>
      <c r="C44" s="183" t="s">
        <v>944</v>
      </c>
      <c r="D44" s="113" t="s">
        <v>1372</v>
      </c>
      <c r="E44" s="114" t="s">
        <v>1373</v>
      </c>
      <c r="F44" s="114"/>
      <c r="G44" s="110"/>
      <c r="H44" s="120"/>
      <c r="I44" s="121">
        <v>11500</v>
      </c>
      <c r="J44" s="122"/>
      <c r="K44" s="122"/>
      <c r="L44" s="122" t="s">
        <v>1323</v>
      </c>
      <c r="M44" s="120"/>
      <c r="AZ44" s="86"/>
      <c r="BA44" s="103"/>
      <c r="BB44" s="177" t="str">
        <f t="shared" si="0"/>
        <v>พนจ.ภารกิจ(ทักษะ)</v>
      </c>
      <c r="BC44" s="177" t="str">
        <f t="shared" si="1"/>
        <v>พนจ.ภารกิจ(ทักษะ)()</v>
      </c>
      <c r="BD44" s="177" t="str">
        <f>IF(BB44="บริหารท้องถิ่นสูง",VLOOKUP(I44,'เงินเดือนบัญชี 5'!$AM$2:$AN$65,2,FALSE),IF(BB44="บริหารท้องถิ่นกลาง",VLOOKUP(I44,'เงินเดือนบัญชี 5'!$AJ$2:$AK$65,2,FALSE),IF(BB44="บริหารท้องถิ่นต้น",VLOOKUP(I44,'เงินเดือนบัญชี 5'!$AG$2:$AH$65,2,FALSE),IF(BB44="อำนวยการท้องถิ่นสูง",VLOOKUP(I44,'เงินเดือนบัญชี 5'!$AD$2:$AE$65,2,FALSE),IF(BB44="อำนวยการท้องถิ่นกลาง",VLOOKUP(I44,'เงินเดือนบัญชี 5'!$AA$2:$AB$65,2,FALSE),IF(BB44="อำนวยการท้องถิ่นต้น",VLOOKUP(I44,'เงินเดือนบัญชี 5'!$X$2:$Y$65,2,FALSE),IF(BB44="วิชาการชช.",VLOOKUP(I44,'เงินเดือนบัญชี 5'!$U$2:$V$65,2,FALSE),IF(BB44="วิชาการชพ.",VLOOKUP(I44,'เงินเดือนบัญชี 5'!$R$2:$S$65,2,FALSE),IF(BB44="วิชาการชก.",VLOOKUP(I44,'เงินเดือนบัญชี 5'!$O$2:$P$65,2,FALSE),IF(BB44="วิชาการปก.",VLOOKUP(I44,'เงินเดือนบัญชี 5'!$L$2:$M$65,2,FALSE),IF(BB44="ทั่วไปอส.",VLOOKUP(I44,'เงินเดือนบัญชี 5'!$I$2:$J$65,2,FALSE),IF(BB44="ทั่วไปชง.",VLOOKUP(I44,'เงินเดือนบัญชี 5'!$F$2:$G$65,2,FALSE),IF(BB44="ทั่วไปปง.",VLOOKUP(I44,'เงินเดือนบัญชี 5'!$C$2:$D$65,2,FALSE),IF(BB44="พนจ.ทั่วไป","",IF(BB44="พนจ.ภารกิจ(ปวช.)","",IF(BB44="พนจ.ภารกิจ(ปวท.)","",IF(BB44="พนจ.ภารกิจ(ปวส.)","",IF(BB44="พนจ.ภารกิจ(ป.ตรี)","",IF(BB44="พนจ.ภารกิจ(ป.โท)","",IF(BB44="พนจ.ภารกิจ(ทักษะ พนง.ขับเครื่องจักรกลขนาดกลาง/ใหญ่)","",IF(BB44="พนจ.ภารกิจ(ทักษะ)","",IF(BB44="ลูกจ้างประจำ(ช่าง)",VLOOKUP(I44,บัญชีลูกจ้างประจำ!$I$2:$J$110,2,FALSE),IF(BB44="ลูกจ้างประจำ(สนับสนุน)",VLOOKUP(I44,บัญชีลูกจ้างประจำ!$F$2:$G$102,2,FALSE),IF(BB44="ลูกจ้างประจำ(บริการพื้นฐาน)",VLOOKUP(I44,บัญชีลูกจ้างประจำ!$C$2:$D$74,2,FALSE)))))))))))))))))))))))))</f>
        <v/>
      </c>
      <c r="BE44" s="177">
        <f>IF(M44="ว่างเดิม",VLOOKUP(BC44,ตำแหน่งว่าง!$A$2:$J$28,2,FALSE),IF(M44="ว่างยุบเลิก2567",VLOOKUP(BC44,ตำแหน่งว่าง!$A$2:$J$28,2,FALSE),IF(M44="ว่างยุบเลิก2568",VLOOKUP(BC44,ตำแหน่งว่าง!$A$2:$J$28,2,FALSE),IF(M44="ว่างยุบเลิก2569",VLOOKUP(BC44,ตำแหน่งว่าง!$A$2:$J$28,2,FALSE),IF(M44="เงินอุดหนุน (ว่าง)",VLOOKUP(BC44,ตำแหน่งว่าง!$A$2:$J$28,2,FALSE),IF(M44="จ่ายจากเงินรายได้ (ว่าง)",VLOOKUP(BC44,ตำแหน่งว่าง!$A$2:$J$28,2,FALSE),IF(M44="กำหนดเพิ่ม2567",0,IF(M44="กำหนดเพิ่ม2568",0,IF(M44="กำหนดเพิ่ม2569",0,I44*12)))))))))</f>
        <v>138000</v>
      </c>
      <c r="BF44" s="177" t="e">
        <f t="shared" si="2"/>
        <v>#VALUE!</v>
      </c>
      <c r="BG44" s="177">
        <f>IF(BB44="บริหารท้องถิ่นสูง",VLOOKUP(BF44,'เงินเดือนบัญชี 5'!$AL$2:$AM$65,2,FALSE),IF(BB44="บริหารท้องถิ่นกลาง",VLOOKUP(BF44,'เงินเดือนบัญชี 5'!$AI$2:$AJ$65,2,FALSE),IF(BB44="บริหารท้องถิ่นต้น",VLOOKUP(BF44,'เงินเดือนบัญชี 5'!$AF$2:$AG$65,2,FALSE),IF(BB44="อำนวยการท้องถิ่นสูง",VLOOKUP(BF44,'เงินเดือนบัญชี 5'!$AC$2:$AD$65,2,FALSE),IF(BB44="อำนวยการท้องถิ่นกลาง",VLOOKUP(BF44,'เงินเดือนบัญชี 5'!$Z$2:$AA$65,2,FALSE),IF(BB44="อำนวยการท้องถิ่นต้น",VLOOKUP(BF44,'เงินเดือนบัญชี 5'!$W$2:$X$65,2,FALSE),IF(BB44="วิชาการชช.",VLOOKUP(BF44,'เงินเดือนบัญชี 5'!$T$2:$U$65,2,FALSE),IF(BB44="วิชาการชพ.",VLOOKUP(BF44,'เงินเดือนบัญชี 5'!$Q$2:$R$65,2,FALSE),IF(BB44="วิชาการชก.",VLOOKUP(BF44,'เงินเดือนบัญชี 5'!$N$2:$O$65,2,FALSE),IF(BB44="วิชาการปก.",VLOOKUP(BF44,'เงินเดือนบัญชี 5'!$K$2:$L$65,2,FALSE),IF(BB44="ทั่วไปอส.",VLOOKUP(BF44,'เงินเดือนบัญชี 5'!$H$2:$I$65,2,FALSE),IF(BB44="ทั่วไปชง.",VLOOKUP(BF44,'เงินเดือนบัญชี 5'!$E$2:$F$65,2,FALSE),IF(BB44="ทั่วไปปง.",VLOOKUP(BF44,'เงินเดือนบัญชี 5'!$B$2:$C$65,2,FALSE),IF(BB44="พนจ.ทั่วไป",0,IF(BB44="พนจ.ภารกิจ(ปวช.)",CEILING((I44*4/100)+I44,10),IF(BB44="พนจ.ภารกิจ(ปวท.)",CEILING((I44*4/100)+I44,10),IF(BB44="พนจ.ภารกิจ(ปวส.)",CEILING((I44*4/100)+I44,10),IF(BB44="พนจ.ภารกิจ(ป.ตรี)",CEILING((I44*4/100)+I44,10),IF(BB44="พนจ.ภารกิจ(ป.โท)",CEILING((I44*4/100)+I44,10),IF(BB44="พนจ.ภารกิจ(ทักษะ พนง.ขับเครื่องจักรกลขนาดกลาง/ใหญ่)",CEILING((I44*4/100)+I44,10),IF(BB44="พนจ.ภารกิจ(ทักษะ)",CEILING((I44*4/100)+I44,10),IF(BB44="พนจ.ภารกิจ(ทักษะ)","",IF(C44="ครู",CEILING((I44*6/100)+I44,10),IF(C44="ครูผู้ช่วย",CEILING((I44*6/100)+I44,10),IF(C44="บริหารสถานศึกษา",CEILING((I44*6/100)+I44,10),IF(C44="บุคลากรทางการศึกษา",CEILING((I44*6/100)+I44,10),IF(BB44="ลูกจ้างประจำ(ช่าง)",VLOOKUP(BF44,บัญชีลูกจ้างประจำ!$H$2:$I$110,2,FALSE),IF(BB44="ลูกจ้างประจำ(สนับสนุน)",VLOOKUP(BF44,บัญชีลูกจ้างประจำ!$E$2:$F$102,2,FALSE),IF(BB44="ลูกจ้างประจำ(บริการพื้นฐาน)",VLOOKUP(BF44,บัญชีลูกจ้างประจำ!$B$2:$C$74,2,FALSE))))))))))))))))))))))))))))))</f>
        <v>11960</v>
      </c>
      <c r="BH44" s="177">
        <f>IF(BB44&amp;M44="พนจ.ทั่วไป",0,IF(BB44&amp;M44="พนจ.ทั่วไปกำหนดเพิ่ม2567",108000,IF(M44="ว่างเดิม",VLOOKUP(BC44,ตำแหน่งว่าง!$A$2:$J$28,8,FALSE),IF(M44="กำหนดเพิ่ม2567",VLOOKUP(BC44,ตำแหน่งว่าง!$A$2:$H$28,7,FALSE),IF(M44="กำหนดเพิ่ม2568",0,IF(M44="กำหนดเพิ่ม2569",0,IF(M44="ยุบเลิก2567",0,IF(M44="ว่างยุบเลิก2567",0,IF(M44="ว่างยุบเลิก2568",VLOOKUP(BC44,ตำแหน่งว่าง!$A$2:$J$28,8,FALSE),IF(M44="ว่างยุบเลิก2569",VLOOKUP(BC44,ตำแหน่งว่าง!$A$2:$J$28,8,FALSE),IF(M44="เงินอุดหนุน (ว่าง)",VLOOKUP(BC44,ตำแหน่งว่าง!$A$2:$J$28,8,FALSE),IF(M44&amp;C44="จ่ายจากเงินรายได้พนจ.ทั่วไป",0,IF(M44="จ่ายจากเงินรายได้ (ว่าง)",VLOOKUP(BC44,ตำแหน่งว่าง!$A$2:$J$28,8,FALSE),(BG44-I44)*12)))))))))))))</f>
        <v>5520</v>
      </c>
      <c r="BI44" s="177" t="e">
        <f t="shared" si="3"/>
        <v>#VALUE!</v>
      </c>
      <c r="BJ44" s="177">
        <f>IF(BB44="บริหารท้องถิ่นสูง",VLOOKUP(BI44,'เงินเดือนบัญชี 5'!$AL$2:$AM$65,2,FALSE),IF(BB44="บริหารท้องถิ่นกลาง",VLOOKUP(BI44,'เงินเดือนบัญชี 5'!$AI$2:$AJ$65,2,FALSE),IF(BB44="บริหารท้องถิ่นต้น",VLOOKUP(BI44,'เงินเดือนบัญชี 5'!$AF$2:$AG$65,2,FALSE),IF(BB44="อำนวยการท้องถิ่นสูง",VLOOKUP(BI44,'เงินเดือนบัญชี 5'!$AC$2:$AD$65,2,FALSE),IF(BB44="อำนวยการท้องถิ่นกลาง",VLOOKUP(BI44,'เงินเดือนบัญชี 5'!$Z$2:$AA$65,2,FALSE),IF(BB44="อำนวยการท้องถิ่นต้น",VLOOKUP(BI44,'เงินเดือนบัญชี 5'!$W$2:$X$65,2,FALSE),IF(BB44="วิชาการชช.",VLOOKUP(BI44,'เงินเดือนบัญชี 5'!$T$2:$U$65,2,FALSE),IF(BB44="วิชาการชพ.",VLOOKUP(BI44,'เงินเดือนบัญชี 5'!$Q$2:$R$65,2,FALSE),IF(BB44="วิชาการชก.",VLOOKUP(BI44,'เงินเดือนบัญชี 5'!$N$2:$O$65,2,FALSE),IF(BB44="วิชาการปก.",VLOOKUP(BI44,'เงินเดือนบัญชี 5'!$K$2:$L$65,2,FALSE),IF(BB44="ทั่วไปอส.",VLOOKUP(BI44,'เงินเดือนบัญชี 5'!$H$2:$I$65,2,FALSE),IF(BB44="ทั่วไปชง.",VLOOKUP(BI44,'เงินเดือนบัญชี 5'!$E$2:$F$65,2,FALSE),IF(BB44="ทั่วไปปง.",VLOOKUP(BI44,'เงินเดือนบัญชี 5'!$B$2:$C$65,2,FALSE),IF(BB44="พนจ.ทั่วไป",0,IF(BB44="พนจ.ภารกิจ(ปวช.)",CEILING((BG44*4/100)+BG44,10),IF(BB44="พนจ.ภารกิจ(ปวท.)",CEILING((BG44*4/100)+BG44,10),IF(BB44="พนจ.ภารกิจ(ปวส.)",CEILING((BG44*4/100)+BG44,10),IF(BB44="พนจ.ภารกิจ(ป.ตรี)",CEILING((BG44*4/100)+BG44,10),IF(BB44="พนจ.ภารกิจ(ป.โท)",CEILING((BG44*4/100)+BG44,10),IF(BB44="พนจ.ภารกิจ(ทักษะ พนง.ขับเครื่องจักรกลขนาดกลาง/ใหญ่)",CEILING((BG44*4/100)+BG44,10),IF(BB44="พนจ.ภารกิจ(ทักษะ)",CEILING((BG44*4/100)+BG44,10),IF(BB44="พนจ.ภารกิจ(ทักษะ)","",IF(C44="ครู",CEILING((BG44*6/100)+BG44,10),IF(C44="ครูผู้ช่วย",CEILING((BG44*6/100)+BG44,10),IF(C44="บริหารสถานศึกษา",CEILING((BG44*6/100)+BG44,10),IF(C44="บุคลากรทางการศึกษา",CEILING((BG44*6/100)+BG44,10),IF(BB44="ลูกจ้างประจำ(ช่าง)",VLOOKUP(BI44,บัญชีลูกจ้างประจำ!$H$2:$I$110,2,FALSE),IF(BB44="ลูกจ้างประจำ(สนับสนุน)",VLOOKUP(BI44,บัญชีลูกจ้างประจำ!$E$2:$F$102,2,FALSE),IF(BB44="ลูกจ้างประจำ(บริการพื้นฐาน)",VLOOKUP(BI44,บัญชีลูกจ้างประจำ!$B$2:$C$74,2,FALSE))))))))))))))))))))))))))))))</f>
        <v>12440</v>
      </c>
      <c r="BK44" s="177">
        <f>IF(BB44&amp;M44="พนจ.ทั่วไป",0,IF(BB44&amp;M44="พนจ.ทั่วไปกำหนดเพิ่ม2568",108000,IF(M44="ว่างเดิม",VLOOKUP(BC44,ตำแหน่งว่าง!$A$2:$J$28,9,FALSE),IF(M44&amp;C44="กำหนดเพิ่ม2567ครู",VLOOKUP(BC44,ตำแหน่งว่าง!$A$2:$J$28,8,FALSE),IF(M44&amp;C44="กำหนดเพิ่ม2567ครูผู้ช่วย",VLOOKUP(BC44,ตำแหน่งว่าง!$A$2:$J$28,8,FALSE),IF(M44&amp;C44="กำหนดเพิ่ม2567บุคลากรทางการศึกษา",VLOOKUP(BC44,ตำแหน่งว่าง!$A$2:$J$28,8,FALSE),IF(M44&amp;C44="กำหนดเพิ่ม2567บริหารสถานศึกษา",VLOOKUP(BC44,ตำแหน่งว่าง!$A$2:$J$28,8,FALSE),IF(M44="กำหนดเพิ่ม2567",VLOOKUP(BC44,ตำแหน่งว่าง!$A$2:$J$28,9,FALSE),IF(M44="กำหนดเพิ่ม2568",VLOOKUP(BC44,ตำแหน่งว่าง!$A$2:$H$28,7,FALSE),IF(M44="กำหนดเพิ่ม2569",0,IF(M44="ยุบเลิก2567",0,IF(M44="ยุบเลิก2568",0,IF(M44="ว่างยุบเลิก2567",0,IF(M44="ว่างยุบเลิก2568",0,IF(M44="ว่างยุบเลิก2569",VLOOKUP(BC44,ตำแหน่งว่าง!$A$2:$J$28,9,FALSE),IF(M44="เงินอุดหนุน (ว่าง)",VLOOKUP(BC44,ตำแหน่งว่าง!$A$2:$J$28,9,FALSE),IF(M44="จ่ายจากเงินรายได้ (ว่าง)",VLOOKUP(BC44,ตำแหน่งว่าง!$A$2:$J$28,9,FALSE),(BJ44-BG44)*12)))))))))))))))))</f>
        <v>5760</v>
      </c>
      <c r="BL44" s="177" t="e">
        <f t="shared" si="4"/>
        <v>#VALUE!</v>
      </c>
      <c r="BM44" s="177">
        <f>IF(BB44="บริหารท้องถิ่นสูง",VLOOKUP(BL44,'เงินเดือนบัญชี 5'!$AL$2:$AM$65,2,FALSE),IF(BB44="บริหารท้องถิ่นกลาง",VLOOKUP(BL44,'เงินเดือนบัญชี 5'!$AI$2:$AJ$65,2,FALSE),IF(BB44="บริหารท้องถิ่นต้น",VLOOKUP(BL44,'เงินเดือนบัญชี 5'!$AF$2:$AG$65,2,FALSE),IF(BB44="อำนวยการท้องถิ่นสูง",VLOOKUP(BL44,'เงินเดือนบัญชี 5'!$AC$2:$AD$65,2,FALSE),IF(BB44="อำนวยการท้องถิ่นกลาง",VLOOKUP(BL44,'เงินเดือนบัญชี 5'!$Z$2:$AA$65,2,FALSE),IF(BB44="อำนวยการท้องถิ่นต้น",VLOOKUP(BL44,'เงินเดือนบัญชี 5'!$W$2:$X$65,2,FALSE),IF(BB44="วิชาการชช.",VLOOKUP(BL44,'เงินเดือนบัญชี 5'!$T$2:$U$65,2,FALSE),IF(BB44="วิชาการชพ.",VLOOKUP(BL44,'เงินเดือนบัญชี 5'!$Q$2:$R$65,2,FALSE),IF(BB44="วิชาการชก.",VLOOKUP(BL44,'เงินเดือนบัญชี 5'!$N$2:$O$65,2,FALSE),IF(BB44="วิชาการปก.",VLOOKUP(BL44,'เงินเดือนบัญชี 5'!$K$2:$L$65,2,FALSE),IF(BB44="ทั่วไปอส.",VLOOKUP(BL44,'เงินเดือนบัญชี 5'!$H$2:$I$65,2,FALSE),IF(BB44="ทั่วไปชง.",VLOOKUP(BL44,'เงินเดือนบัญชี 5'!$E$2:$F$65,2,FALSE),IF(BB44="ทั่วไปปง.",VLOOKUP(BL44,'เงินเดือนบัญชี 5'!$B$2:$C$65,2,FALSE),IF(BB44="พนจ.ทั่วไป",0,IF(BB44="พนจ.ภารกิจ(ปวช.)",CEILING((BJ44*4/100)+BJ44,10),IF(BB44="พนจ.ภารกิจ(ปวท.)",CEILING((BJ44*4/100)+BJ44,10),IF(BB44="พนจ.ภารกิจ(ปวส.)",CEILING((BJ44*4/100)+BJ44,10),IF(BB44="พนจ.ภารกิจ(ป.ตรี)",CEILING((BJ44*4/100)+BJ44,10),IF(BB44="พนจ.ภารกิจ(ป.โท)",CEILING((BJ44*4/100)+BJ44,10),IF(BB44="พนจ.ภารกิจ(ทักษะ พนง.ขับเครื่องจักรกลขนาดกลาง/ใหญ่)",CEILING((BJ44*4/100)+BJ44,10),IF(BB44="พนจ.ภารกิจ(ทักษะ)",CEILING((BJ44*4/100)+BJ44,10),IF(BB44="พนจ.ภารกิจ(ทักษะ)","",IF(C44="ครู",CEILING((BJ44*6/100)+BJ44,10),IF(C44="ครูผู้ช่วย",CEILING((BJ44*6/100)+BJ44,10),IF(C44="บริหารสถานศึกษา",CEILING((BJ44*6/100)+BJ44,10),IF(C44="บุคลากรทางการศึกษา",CEILING((BJ44*6/100)+BJ44,10),IF(BB44="ลูกจ้างประจำ(ช่าง)",VLOOKUP(BL44,บัญชีลูกจ้างประจำ!$H$2:$I$110,2,FALSE),IF(BB44="ลูกจ้างประจำ(สนับสนุน)",VLOOKUP(BL44,บัญชีลูกจ้างประจำ!$E$2:$F$103,2,FALSE),IF(BB44="ลูกจ้างประจำ(บริการพื้นฐาน)",VLOOKUP(BL44,บัญชีลูกจ้างประจำ!$B$2:$C$74,2,FALSE))))))))))))))))))))))))))))))</f>
        <v>12940</v>
      </c>
      <c r="BN44" s="177">
        <f>IF(BB44&amp;M44="พนจ.ทั่วไป",0,IF(BB44&amp;M44="พนจ.ทั่วไปกำหนดเพิ่ม2569",108000,IF(M44="ว่างเดิม",VLOOKUP(BC44,ตำแหน่งว่าง!$A$2:$J$28,10,FALSE),IF(M44&amp;C44="กำหนดเพิ่ม2567ครู",VLOOKUP(BC44,ตำแหน่งว่าง!$A$2:$J$28,9,FALSE),IF(M44&amp;C44="กำหนดเพิ่ม2567ครูผู้ช่วย",VLOOKUP(BC44,ตำแหน่งว่าง!$A$2:$J$28,9,FALSE),IF(M44&amp;C44="กำหนดเพิ่ม2567บุคลากรทางการศึกษา",VLOOKUP(BC44,ตำแหน่งว่าง!$A$2:$J$28,9,FALSE),IF(M44&amp;C44="กำหนดเพิ่ม2567บริหารสถานศึกษา",VLOOKUP(BC44,ตำแหน่งว่าง!$A$2:$J$28,9,FALSE),IF(M44="กำหนดเพิ่ม2567",VLOOKUP(BC44,ตำแหน่งว่าง!$A$2:$J$28,10,FALSE),IF(M44&amp;C44="กำหนดเพิ่ม2568ครู",VLOOKUP(BC44,ตำแหน่งว่าง!$A$2:$J$28,8,FALSE),IF(M44&amp;C44="กำหนดเพิ่ม2568ครูผู้ช่วย",VLOOKUP(BC44,ตำแหน่งว่าง!$A$2:$J$28,8,FALSE),IF(M44&amp;C44="กำหนดเพิ่ม2568บุคลากรทางการศึกษา",VLOOKUP(BC44,ตำแหน่งว่าง!$A$2:$J$28,8,FALSE),IF(M44&amp;C44="กำหนดเพิ่ม2568บริหารสถานศึกษา",VLOOKUP(BC44,ตำแหน่งว่าง!$A$2:$J$28,8,FALSE),IF(M44="กำหนดเพิ่ม2568",VLOOKUP(BC44,ตำแหน่งว่าง!$A$2:$J$28,9,FALSE),IF(M44="กำหนดเพิ่ม2569",VLOOKUP(BC44,ตำแหน่งว่าง!$A$2:$H$28,7,FALSE),IF(M44="เงินอุดหนุน (ว่าง)",VLOOKUP(BC44,ตำแหน่งว่าง!$A$2:$J$28,10,FALSE),IF(M44="จ่ายจากเงินรายได้ (ว่าง)",VLOOKUP(BC44,ตำแหน่งว่าง!$A$2:$J$28,10,FALSE),IF(M44="ยุบเลิก2567",0,IF(M44="ยุบเลิก2568",0,IF(M44="ยุบเลิก2569",0,IF(M44="ว่างยุบเลิก2567",0,IF(M44="ว่างยุบเลิก2568",0,IF(M44="ว่างยุบเลิก2569",0,(BM44-BJ44)*12))))))))))))))))))))))</f>
        <v>6000</v>
      </c>
      <c r="BO44" s="103"/>
      <c r="BP44" s="86"/>
      <c r="BQ44" s="86"/>
    </row>
    <row r="45" spans="1:69" s="12" customFormat="1">
      <c r="A45" s="107"/>
      <c r="B45" s="113" t="s">
        <v>1422</v>
      </c>
      <c r="C45" s="183"/>
      <c r="D45" s="113"/>
      <c r="E45" s="114"/>
      <c r="F45" s="114"/>
      <c r="G45" s="110"/>
      <c r="H45" s="120"/>
      <c r="I45" s="121"/>
      <c r="J45" s="122"/>
      <c r="K45" s="122"/>
      <c r="L45" s="122"/>
      <c r="M45" s="120"/>
      <c r="AZ45" s="86"/>
      <c r="BA45" s="103"/>
      <c r="BB45" s="177" t="str">
        <f t="shared" si="0"/>
        <v/>
      </c>
      <c r="BC45" s="177" t="str">
        <f t="shared" si="1"/>
        <v>()</v>
      </c>
      <c r="BD45" s="177" t="b">
        <f>IF(BB45="บริหารท้องถิ่นสูง",VLOOKUP(I45,'เงินเดือนบัญชี 5'!$AM$2:$AN$65,2,FALSE),IF(BB45="บริหารท้องถิ่นกลาง",VLOOKUP(I45,'เงินเดือนบัญชี 5'!$AJ$2:$AK$65,2,FALSE),IF(BB45="บริหารท้องถิ่นต้น",VLOOKUP(I45,'เงินเดือนบัญชี 5'!$AG$2:$AH$65,2,FALSE),IF(BB45="อำนวยการท้องถิ่นสูง",VLOOKUP(I45,'เงินเดือนบัญชี 5'!$AD$2:$AE$65,2,FALSE),IF(BB45="อำนวยการท้องถิ่นกลาง",VLOOKUP(I45,'เงินเดือนบัญชี 5'!$AA$2:$AB$65,2,FALSE),IF(BB45="อำนวยการท้องถิ่นต้น",VLOOKUP(I45,'เงินเดือนบัญชี 5'!$X$2:$Y$65,2,FALSE),IF(BB45="วิชาการชช.",VLOOKUP(I45,'เงินเดือนบัญชี 5'!$U$2:$V$65,2,FALSE),IF(BB45="วิชาการชพ.",VLOOKUP(I45,'เงินเดือนบัญชี 5'!$R$2:$S$65,2,FALSE),IF(BB45="วิชาการชก.",VLOOKUP(I45,'เงินเดือนบัญชี 5'!$O$2:$P$65,2,FALSE),IF(BB45="วิชาการปก.",VLOOKUP(I45,'เงินเดือนบัญชี 5'!$L$2:$M$65,2,FALSE),IF(BB45="ทั่วไปอส.",VLOOKUP(I45,'เงินเดือนบัญชี 5'!$I$2:$J$65,2,FALSE),IF(BB45="ทั่วไปชง.",VLOOKUP(I45,'เงินเดือนบัญชี 5'!$F$2:$G$65,2,FALSE),IF(BB45="ทั่วไปปง.",VLOOKUP(I45,'เงินเดือนบัญชี 5'!$C$2:$D$65,2,FALSE),IF(BB45="พนจ.ทั่วไป","",IF(BB45="พนจ.ภารกิจ(ปวช.)","",IF(BB45="พนจ.ภารกิจ(ปวท.)","",IF(BB45="พนจ.ภารกิจ(ปวส.)","",IF(BB45="พนจ.ภารกิจ(ป.ตรี)","",IF(BB45="พนจ.ภารกิจ(ป.โท)","",IF(BB45="พนจ.ภารกิจ(ทักษะ พนง.ขับเครื่องจักรกลขนาดกลาง/ใหญ่)","",IF(BB45="พนจ.ภารกิจ(ทักษะ)","",IF(BB45="ลูกจ้างประจำ(ช่าง)",VLOOKUP(I45,บัญชีลูกจ้างประจำ!$I$2:$J$110,2,FALSE),IF(BB45="ลูกจ้างประจำ(สนับสนุน)",VLOOKUP(I45,บัญชีลูกจ้างประจำ!$F$2:$G$102,2,FALSE),IF(BB45="ลูกจ้างประจำ(บริการพื้นฐาน)",VLOOKUP(I45,บัญชีลูกจ้างประจำ!$C$2:$D$74,2,FALSE)))))))))))))))))))))))))</f>
        <v>0</v>
      </c>
      <c r="BE45" s="177">
        <f>IF(M45="ว่างเดิม",VLOOKUP(BC45,ตำแหน่งว่าง!$A$2:$J$28,2,FALSE),IF(M45="ว่างยุบเลิก2567",VLOOKUP(BC45,ตำแหน่งว่าง!$A$2:$J$28,2,FALSE),IF(M45="ว่างยุบเลิก2568",VLOOKUP(BC45,ตำแหน่งว่าง!$A$2:$J$28,2,FALSE),IF(M45="ว่างยุบเลิก2569",VLOOKUP(BC45,ตำแหน่งว่าง!$A$2:$J$28,2,FALSE),IF(M45="เงินอุดหนุน (ว่าง)",VLOOKUP(BC45,ตำแหน่งว่าง!$A$2:$J$28,2,FALSE),IF(M45="จ่ายจากเงินรายได้ (ว่าง)",VLOOKUP(BC45,ตำแหน่งว่าง!$A$2:$J$28,2,FALSE),IF(M45="กำหนดเพิ่ม2567",0,IF(M45="กำหนดเพิ่ม2568",0,IF(M45="กำหนดเพิ่ม2569",0,I45*12)))))))))</f>
        <v>0</v>
      </c>
      <c r="BF45" s="177" t="str">
        <f t="shared" si="2"/>
        <v>1</v>
      </c>
      <c r="BG45" s="177" t="b">
        <f>IF(BB45="บริหารท้องถิ่นสูง",VLOOKUP(BF45,'เงินเดือนบัญชี 5'!$AL$2:$AM$65,2,FALSE),IF(BB45="บริหารท้องถิ่นกลาง",VLOOKUP(BF45,'เงินเดือนบัญชี 5'!$AI$2:$AJ$65,2,FALSE),IF(BB45="บริหารท้องถิ่นต้น",VLOOKUP(BF45,'เงินเดือนบัญชี 5'!$AF$2:$AG$65,2,FALSE),IF(BB45="อำนวยการท้องถิ่นสูง",VLOOKUP(BF45,'เงินเดือนบัญชี 5'!$AC$2:$AD$65,2,FALSE),IF(BB45="อำนวยการท้องถิ่นกลาง",VLOOKUP(BF45,'เงินเดือนบัญชี 5'!$Z$2:$AA$65,2,FALSE),IF(BB45="อำนวยการท้องถิ่นต้น",VLOOKUP(BF45,'เงินเดือนบัญชี 5'!$W$2:$X$65,2,FALSE),IF(BB45="วิชาการชช.",VLOOKUP(BF45,'เงินเดือนบัญชี 5'!$T$2:$U$65,2,FALSE),IF(BB45="วิชาการชพ.",VLOOKUP(BF45,'เงินเดือนบัญชี 5'!$Q$2:$R$65,2,FALSE),IF(BB45="วิชาการชก.",VLOOKUP(BF45,'เงินเดือนบัญชี 5'!$N$2:$O$65,2,FALSE),IF(BB45="วิชาการปก.",VLOOKUP(BF45,'เงินเดือนบัญชี 5'!$K$2:$L$65,2,FALSE),IF(BB45="ทั่วไปอส.",VLOOKUP(BF45,'เงินเดือนบัญชี 5'!$H$2:$I$65,2,FALSE),IF(BB45="ทั่วไปชง.",VLOOKUP(BF45,'เงินเดือนบัญชี 5'!$E$2:$F$65,2,FALSE),IF(BB45="ทั่วไปปง.",VLOOKUP(BF45,'เงินเดือนบัญชี 5'!$B$2:$C$65,2,FALSE),IF(BB45="พนจ.ทั่วไป",0,IF(BB45="พนจ.ภารกิจ(ปวช.)",CEILING((I45*4/100)+I45,10),IF(BB45="พนจ.ภารกิจ(ปวท.)",CEILING((I45*4/100)+I45,10),IF(BB45="พนจ.ภารกิจ(ปวส.)",CEILING((I45*4/100)+I45,10),IF(BB45="พนจ.ภารกิจ(ป.ตรี)",CEILING((I45*4/100)+I45,10),IF(BB45="พนจ.ภารกิจ(ป.โท)",CEILING((I45*4/100)+I45,10),IF(BB45="พนจ.ภารกิจ(ทักษะ พนง.ขับเครื่องจักรกลขนาดกลาง/ใหญ่)",CEILING((I45*4/100)+I45,10),IF(BB45="พนจ.ภารกิจ(ทักษะ)",CEILING((I45*4/100)+I45,10),IF(BB45="พนจ.ภารกิจ(ทักษะ)","",IF(C45="ครู",CEILING((I45*6/100)+I45,10),IF(C45="ครูผู้ช่วย",CEILING((I45*6/100)+I45,10),IF(C45="บริหารสถานศึกษา",CEILING((I45*6/100)+I45,10),IF(C45="บุคลากรทางการศึกษา",CEILING((I45*6/100)+I45,10),IF(BB45="ลูกจ้างประจำ(ช่าง)",VLOOKUP(BF45,บัญชีลูกจ้างประจำ!$H$2:$I$110,2,FALSE),IF(BB45="ลูกจ้างประจำ(สนับสนุน)",VLOOKUP(BF45,บัญชีลูกจ้างประจำ!$E$2:$F$102,2,FALSE),IF(BB45="ลูกจ้างประจำ(บริการพื้นฐาน)",VLOOKUP(BF45,บัญชีลูกจ้างประจำ!$B$2:$C$74,2,FALSE))))))))))))))))))))))))))))))</f>
        <v>0</v>
      </c>
      <c r="BH45" s="177">
        <f>IF(BB45&amp;M45="พนจ.ทั่วไป",0,IF(BB45&amp;M45="พนจ.ทั่วไปกำหนดเพิ่ม2567",108000,IF(M45="ว่างเดิม",VLOOKUP(BC45,ตำแหน่งว่าง!$A$2:$J$28,8,FALSE),IF(M45="กำหนดเพิ่ม2567",VLOOKUP(BC45,ตำแหน่งว่าง!$A$2:$H$28,7,FALSE),IF(M45="กำหนดเพิ่ม2568",0,IF(M45="กำหนดเพิ่ม2569",0,IF(M45="ยุบเลิก2567",0,IF(M45="ว่างยุบเลิก2567",0,IF(M45="ว่างยุบเลิก2568",VLOOKUP(BC45,ตำแหน่งว่าง!$A$2:$J$28,8,FALSE),IF(M45="ว่างยุบเลิก2569",VLOOKUP(BC45,ตำแหน่งว่าง!$A$2:$J$28,8,FALSE),IF(M45="เงินอุดหนุน (ว่าง)",VLOOKUP(BC45,ตำแหน่งว่าง!$A$2:$J$28,8,FALSE),IF(M45&amp;C45="จ่ายจากเงินรายได้พนจ.ทั่วไป",0,IF(M45="จ่ายจากเงินรายได้ (ว่าง)",VLOOKUP(BC45,ตำแหน่งว่าง!$A$2:$J$28,8,FALSE),(BG45-I45)*12)))))))))))))</f>
        <v>0</v>
      </c>
      <c r="BI45" s="177" t="str">
        <f t="shared" si="3"/>
        <v>2</v>
      </c>
      <c r="BJ45" s="177" t="b">
        <f>IF(BB45="บริหารท้องถิ่นสูง",VLOOKUP(BI45,'เงินเดือนบัญชี 5'!$AL$2:$AM$65,2,FALSE),IF(BB45="บริหารท้องถิ่นกลาง",VLOOKUP(BI45,'เงินเดือนบัญชี 5'!$AI$2:$AJ$65,2,FALSE),IF(BB45="บริหารท้องถิ่นต้น",VLOOKUP(BI45,'เงินเดือนบัญชี 5'!$AF$2:$AG$65,2,FALSE),IF(BB45="อำนวยการท้องถิ่นสูง",VLOOKUP(BI45,'เงินเดือนบัญชี 5'!$AC$2:$AD$65,2,FALSE),IF(BB45="อำนวยการท้องถิ่นกลาง",VLOOKUP(BI45,'เงินเดือนบัญชี 5'!$Z$2:$AA$65,2,FALSE),IF(BB45="อำนวยการท้องถิ่นต้น",VLOOKUP(BI45,'เงินเดือนบัญชี 5'!$W$2:$X$65,2,FALSE),IF(BB45="วิชาการชช.",VLOOKUP(BI45,'เงินเดือนบัญชี 5'!$T$2:$U$65,2,FALSE),IF(BB45="วิชาการชพ.",VLOOKUP(BI45,'เงินเดือนบัญชี 5'!$Q$2:$R$65,2,FALSE),IF(BB45="วิชาการชก.",VLOOKUP(BI45,'เงินเดือนบัญชี 5'!$N$2:$O$65,2,FALSE),IF(BB45="วิชาการปก.",VLOOKUP(BI45,'เงินเดือนบัญชี 5'!$K$2:$L$65,2,FALSE),IF(BB45="ทั่วไปอส.",VLOOKUP(BI45,'เงินเดือนบัญชี 5'!$H$2:$I$65,2,FALSE),IF(BB45="ทั่วไปชง.",VLOOKUP(BI45,'เงินเดือนบัญชี 5'!$E$2:$F$65,2,FALSE),IF(BB45="ทั่วไปปง.",VLOOKUP(BI45,'เงินเดือนบัญชี 5'!$B$2:$C$65,2,FALSE),IF(BB45="พนจ.ทั่วไป",0,IF(BB45="พนจ.ภารกิจ(ปวช.)",CEILING((BG45*4/100)+BG45,10),IF(BB45="พนจ.ภารกิจ(ปวท.)",CEILING((BG45*4/100)+BG45,10),IF(BB45="พนจ.ภารกิจ(ปวส.)",CEILING((BG45*4/100)+BG45,10),IF(BB45="พนจ.ภารกิจ(ป.ตรี)",CEILING((BG45*4/100)+BG45,10),IF(BB45="พนจ.ภารกิจ(ป.โท)",CEILING((BG45*4/100)+BG45,10),IF(BB45="พนจ.ภารกิจ(ทักษะ พนง.ขับเครื่องจักรกลขนาดกลาง/ใหญ่)",CEILING((BG45*4/100)+BG45,10),IF(BB45="พนจ.ภารกิจ(ทักษะ)",CEILING((BG45*4/100)+BG45,10),IF(BB45="พนจ.ภารกิจ(ทักษะ)","",IF(C45="ครู",CEILING((BG45*6/100)+BG45,10),IF(C45="ครูผู้ช่วย",CEILING((BG45*6/100)+BG45,10),IF(C45="บริหารสถานศึกษา",CEILING((BG45*6/100)+BG45,10),IF(C45="บุคลากรทางการศึกษา",CEILING((BG45*6/100)+BG45,10),IF(BB45="ลูกจ้างประจำ(ช่าง)",VLOOKUP(BI45,บัญชีลูกจ้างประจำ!$H$2:$I$110,2,FALSE),IF(BB45="ลูกจ้างประจำ(สนับสนุน)",VLOOKUP(BI45,บัญชีลูกจ้างประจำ!$E$2:$F$102,2,FALSE),IF(BB45="ลูกจ้างประจำ(บริการพื้นฐาน)",VLOOKUP(BI45,บัญชีลูกจ้างประจำ!$B$2:$C$74,2,FALSE))))))))))))))))))))))))))))))</f>
        <v>0</v>
      </c>
      <c r="BK45" s="177">
        <f>IF(BB45&amp;M45="พนจ.ทั่วไป",0,IF(BB45&amp;M45="พนจ.ทั่วไปกำหนดเพิ่ม2568",108000,IF(M45="ว่างเดิม",VLOOKUP(BC45,ตำแหน่งว่าง!$A$2:$J$28,9,FALSE),IF(M45&amp;C45="กำหนดเพิ่ม2567ครู",VLOOKUP(BC45,ตำแหน่งว่าง!$A$2:$J$28,8,FALSE),IF(M45&amp;C45="กำหนดเพิ่ม2567ครูผู้ช่วย",VLOOKUP(BC45,ตำแหน่งว่าง!$A$2:$J$28,8,FALSE),IF(M45&amp;C45="กำหนดเพิ่ม2567บุคลากรทางการศึกษา",VLOOKUP(BC45,ตำแหน่งว่าง!$A$2:$J$28,8,FALSE),IF(M45&amp;C45="กำหนดเพิ่ม2567บริหารสถานศึกษา",VLOOKUP(BC45,ตำแหน่งว่าง!$A$2:$J$28,8,FALSE),IF(M45="กำหนดเพิ่ม2567",VLOOKUP(BC45,ตำแหน่งว่าง!$A$2:$J$28,9,FALSE),IF(M45="กำหนดเพิ่ม2568",VLOOKUP(BC45,ตำแหน่งว่าง!$A$2:$H$28,7,FALSE),IF(M45="กำหนดเพิ่ม2569",0,IF(M45="ยุบเลิก2567",0,IF(M45="ยุบเลิก2568",0,IF(M45="ว่างยุบเลิก2567",0,IF(M45="ว่างยุบเลิก2568",0,IF(M45="ว่างยุบเลิก2569",VLOOKUP(BC45,ตำแหน่งว่าง!$A$2:$J$28,9,FALSE),IF(M45="เงินอุดหนุน (ว่าง)",VLOOKUP(BC45,ตำแหน่งว่าง!$A$2:$J$28,9,FALSE),IF(M45="จ่ายจากเงินรายได้ (ว่าง)",VLOOKUP(BC45,ตำแหน่งว่าง!$A$2:$J$28,9,FALSE),(BJ45-BG45)*12)))))))))))))))))</f>
        <v>0</v>
      </c>
      <c r="BL45" s="177" t="str">
        <f t="shared" si="4"/>
        <v>3</v>
      </c>
      <c r="BM45" s="177" t="b">
        <f>IF(BB45="บริหารท้องถิ่นสูง",VLOOKUP(BL45,'เงินเดือนบัญชี 5'!$AL$2:$AM$65,2,FALSE),IF(BB45="บริหารท้องถิ่นกลาง",VLOOKUP(BL45,'เงินเดือนบัญชี 5'!$AI$2:$AJ$65,2,FALSE),IF(BB45="บริหารท้องถิ่นต้น",VLOOKUP(BL45,'เงินเดือนบัญชี 5'!$AF$2:$AG$65,2,FALSE),IF(BB45="อำนวยการท้องถิ่นสูง",VLOOKUP(BL45,'เงินเดือนบัญชี 5'!$AC$2:$AD$65,2,FALSE),IF(BB45="อำนวยการท้องถิ่นกลาง",VLOOKUP(BL45,'เงินเดือนบัญชี 5'!$Z$2:$AA$65,2,FALSE),IF(BB45="อำนวยการท้องถิ่นต้น",VLOOKUP(BL45,'เงินเดือนบัญชี 5'!$W$2:$X$65,2,FALSE),IF(BB45="วิชาการชช.",VLOOKUP(BL45,'เงินเดือนบัญชี 5'!$T$2:$U$65,2,FALSE),IF(BB45="วิชาการชพ.",VLOOKUP(BL45,'เงินเดือนบัญชี 5'!$Q$2:$R$65,2,FALSE),IF(BB45="วิชาการชก.",VLOOKUP(BL45,'เงินเดือนบัญชี 5'!$N$2:$O$65,2,FALSE),IF(BB45="วิชาการปก.",VLOOKUP(BL45,'เงินเดือนบัญชี 5'!$K$2:$L$65,2,FALSE),IF(BB45="ทั่วไปอส.",VLOOKUP(BL45,'เงินเดือนบัญชี 5'!$H$2:$I$65,2,FALSE),IF(BB45="ทั่วไปชง.",VLOOKUP(BL45,'เงินเดือนบัญชี 5'!$E$2:$F$65,2,FALSE),IF(BB45="ทั่วไปปง.",VLOOKUP(BL45,'เงินเดือนบัญชี 5'!$B$2:$C$65,2,FALSE),IF(BB45="พนจ.ทั่วไป",0,IF(BB45="พนจ.ภารกิจ(ปวช.)",CEILING((BJ45*4/100)+BJ45,10),IF(BB45="พนจ.ภารกิจ(ปวท.)",CEILING((BJ45*4/100)+BJ45,10),IF(BB45="พนจ.ภารกิจ(ปวส.)",CEILING((BJ45*4/100)+BJ45,10),IF(BB45="พนจ.ภารกิจ(ป.ตรี)",CEILING((BJ45*4/100)+BJ45,10),IF(BB45="พนจ.ภารกิจ(ป.โท)",CEILING((BJ45*4/100)+BJ45,10),IF(BB45="พนจ.ภารกิจ(ทักษะ พนง.ขับเครื่องจักรกลขนาดกลาง/ใหญ่)",CEILING((BJ45*4/100)+BJ45,10),IF(BB45="พนจ.ภารกิจ(ทักษะ)",CEILING((BJ45*4/100)+BJ45,10),IF(BB45="พนจ.ภารกิจ(ทักษะ)","",IF(C45="ครู",CEILING((BJ45*6/100)+BJ45,10),IF(C45="ครูผู้ช่วย",CEILING((BJ45*6/100)+BJ45,10),IF(C45="บริหารสถานศึกษา",CEILING((BJ45*6/100)+BJ45,10),IF(C45="บุคลากรทางการศึกษา",CEILING((BJ45*6/100)+BJ45,10),IF(BB45="ลูกจ้างประจำ(ช่าง)",VLOOKUP(BL45,บัญชีลูกจ้างประจำ!$H$2:$I$110,2,FALSE),IF(BB45="ลูกจ้างประจำ(สนับสนุน)",VLOOKUP(BL45,บัญชีลูกจ้างประจำ!$E$2:$F$103,2,FALSE),IF(BB45="ลูกจ้างประจำ(บริการพื้นฐาน)",VLOOKUP(BL45,บัญชีลูกจ้างประจำ!$B$2:$C$74,2,FALSE))))))))))))))))))))))))))))))</f>
        <v>0</v>
      </c>
      <c r="BN45" s="177">
        <f>IF(BB45&amp;M45="พนจ.ทั่วไป",0,IF(BB45&amp;M45="พนจ.ทั่วไปกำหนดเพิ่ม2569",108000,IF(M45="ว่างเดิม",VLOOKUP(BC45,ตำแหน่งว่าง!$A$2:$J$28,10,FALSE),IF(M45&amp;C45="กำหนดเพิ่ม2567ครู",VLOOKUP(BC45,ตำแหน่งว่าง!$A$2:$J$28,9,FALSE),IF(M45&amp;C45="กำหนดเพิ่ม2567ครูผู้ช่วย",VLOOKUP(BC45,ตำแหน่งว่าง!$A$2:$J$28,9,FALSE),IF(M45&amp;C45="กำหนดเพิ่ม2567บุคลากรทางการศึกษา",VLOOKUP(BC45,ตำแหน่งว่าง!$A$2:$J$28,9,FALSE),IF(M45&amp;C45="กำหนดเพิ่ม2567บริหารสถานศึกษา",VLOOKUP(BC45,ตำแหน่งว่าง!$A$2:$J$28,9,FALSE),IF(M45="กำหนดเพิ่ม2567",VLOOKUP(BC45,ตำแหน่งว่าง!$A$2:$J$28,10,FALSE),IF(M45&amp;C45="กำหนดเพิ่ม2568ครู",VLOOKUP(BC45,ตำแหน่งว่าง!$A$2:$J$28,8,FALSE),IF(M45&amp;C45="กำหนดเพิ่ม2568ครูผู้ช่วย",VLOOKUP(BC45,ตำแหน่งว่าง!$A$2:$J$28,8,FALSE),IF(M45&amp;C45="กำหนดเพิ่ม2568บุคลากรทางการศึกษา",VLOOKUP(BC45,ตำแหน่งว่าง!$A$2:$J$28,8,FALSE),IF(M45&amp;C45="กำหนดเพิ่ม2568บริหารสถานศึกษา",VLOOKUP(BC45,ตำแหน่งว่าง!$A$2:$J$28,8,FALSE),IF(M45="กำหนดเพิ่ม2568",VLOOKUP(BC45,ตำแหน่งว่าง!$A$2:$J$28,9,FALSE),IF(M45="กำหนดเพิ่ม2569",VLOOKUP(BC45,ตำแหน่งว่าง!$A$2:$H$28,7,FALSE),IF(M45="เงินอุดหนุน (ว่าง)",VLOOKUP(BC45,ตำแหน่งว่าง!$A$2:$J$28,10,FALSE),IF(M45="จ่ายจากเงินรายได้ (ว่าง)",VLOOKUP(BC45,ตำแหน่งว่าง!$A$2:$J$28,10,FALSE),IF(M45="ยุบเลิก2567",0,IF(M45="ยุบเลิก2568",0,IF(M45="ยุบเลิก2569",0,IF(M45="ว่างยุบเลิก2567",0,IF(M45="ว่างยุบเลิก2568",0,IF(M45="ว่างยุบเลิก2569",0,(BM45-BJ45)*12))))))))))))))))))))))</f>
        <v>0</v>
      </c>
      <c r="BO45" s="103"/>
      <c r="BP45" s="86"/>
      <c r="BQ45" s="86"/>
    </row>
    <row r="46" spans="1:69" s="12" customFormat="1">
      <c r="A46" s="107">
        <v>31</v>
      </c>
      <c r="B46" s="113"/>
      <c r="C46" s="183" t="s">
        <v>61</v>
      </c>
      <c r="D46" s="113" t="s">
        <v>1374</v>
      </c>
      <c r="E46" s="114" t="s">
        <v>1375</v>
      </c>
      <c r="F46" s="114"/>
      <c r="G46" s="110"/>
      <c r="H46" s="120"/>
      <c r="I46" s="121">
        <v>9000</v>
      </c>
      <c r="J46" s="122"/>
      <c r="K46" s="122"/>
      <c r="L46" s="122" t="s">
        <v>1376</v>
      </c>
      <c r="M46" s="120"/>
      <c r="AZ46" s="86"/>
      <c r="BA46" s="103"/>
      <c r="BB46" s="177" t="str">
        <f t="shared" si="0"/>
        <v>พนจ.ทั่วไป</v>
      </c>
      <c r="BC46" s="177" t="str">
        <f t="shared" si="1"/>
        <v>พนจ.ทั่วไป()</v>
      </c>
      <c r="BD46" s="177" t="str">
        <f>IF(BB46="บริหารท้องถิ่นสูง",VLOOKUP(I46,'เงินเดือนบัญชี 5'!$AM$2:$AN$65,2,FALSE),IF(BB46="บริหารท้องถิ่นกลาง",VLOOKUP(I46,'เงินเดือนบัญชี 5'!$AJ$2:$AK$65,2,FALSE),IF(BB46="บริหารท้องถิ่นต้น",VLOOKUP(I46,'เงินเดือนบัญชี 5'!$AG$2:$AH$65,2,FALSE),IF(BB46="อำนวยการท้องถิ่นสูง",VLOOKUP(I46,'เงินเดือนบัญชี 5'!$AD$2:$AE$65,2,FALSE),IF(BB46="อำนวยการท้องถิ่นกลาง",VLOOKUP(I46,'เงินเดือนบัญชี 5'!$AA$2:$AB$65,2,FALSE),IF(BB46="อำนวยการท้องถิ่นต้น",VLOOKUP(I46,'เงินเดือนบัญชี 5'!$X$2:$Y$65,2,FALSE),IF(BB46="วิชาการชช.",VLOOKUP(I46,'เงินเดือนบัญชี 5'!$U$2:$V$65,2,FALSE),IF(BB46="วิชาการชพ.",VLOOKUP(I46,'เงินเดือนบัญชี 5'!$R$2:$S$65,2,FALSE),IF(BB46="วิชาการชก.",VLOOKUP(I46,'เงินเดือนบัญชี 5'!$O$2:$P$65,2,FALSE),IF(BB46="วิชาการปก.",VLOOKUP(I46,'เงินเดือนบัญชี 5'!$L$2:$M$65,2,FALSE),IF(BB46="ทั่วไปอส.",VLOOKUP(I46,'เงินเดือนบัญชี 5'!$I$2:$J$65,2,FALSE),IF(BB46="ทั่วไปชง.",VLOOKUP(I46,'เงินเดือนบัญชี 5'!$F$2:$G$65,2,FALSE),IF(BB46="ทั่วไปปง.",VLOOKUP(I46,'เงินเดือนบัญชี 5'!$C$2:$D$65,2,FALSE),IF(BB46="พนจ.ทั่วไป","",IF(BB46="พนจ.ภารกิจ(ปวช.)","",IF(BB46="พนจ.ภารกิจ(ปวท.)","",IF(BB46="พนจ.ภารกิจ(ปวส.)","",IF(BB46="พนจ.ภารกิจ(ป.ตรี)","",IF(BB46="พนจ.ภารกิจ(ป.โท)","",IF(BB46="พนจ.ภารกิจ(ทักษะ พนง.ขับเครื่องจักรกลขนาดกลาง/ใหญ่)","",IF(BB46="พนจ.ภารกิจ(ทักษะ)","",IF(BB46="ลูกจ้างประจำ(ช่าง)",VLOOKUP(I46,บัญชีลูกจ้างประจำ!$I$2:$J$110,2,FALSE),IF(BB46="ลูกจ้างประจำ(สนับสนุน)",VLOOKUP(I46,บัญชีลูกจ้างประจำ!$F$2:$G$102,2,FALSE),IF(BB46="ลูกจ้างประจำ(บริการพื้นฐาน)",VLOOKUP(I46,บัญชีลูกจ้างประจำ!$C$2:$D$74,2,FALSE)))))))))))))))))))))))))</f>
        <v/>
      </c>
      <c r="BE46" s="177">
        <f>IF(M46="ว่างเดิม",VLOOKUP(BC46,ตำแหน่งว่าง!$A$2:$J$28,2,FALSE),IF(M46="ว่างยุบเลิก2567",VLOOKUP(BC46,ตำแหน่งว่าง!$A$2:$J$28,2,FALSE),IF(M46="ว่างยุบเลิก2568",VLOOKUP(BC46,ตำแหน่งว่าง!$A$2:$J$28,2,FALSE),IF(M46="ว่างยุบเลิก2569",VLOOKUP(BC46,ตำแหน่งว่าง!$A$2:$J$28,2,FALSE),IF(M46="เงินอุดหนุน (ว่าง)",VLOOKUP(BC46,ตำแหน่งว่าง!$A$2:$J$28,2,FALSE),IF(M46="จ่ายจากเงินรายได้ (ว่าง)",VLOOKUP(BC46,ตำแหน่งว่าง!$A$2:$J$28,2,FALSE),IF(M46="กำหนดเพิ่ม2567",0,IF(M46="กำหนดเพิ่ม2568",0,IF(M46="กำหนดเพิ่ม2569",0,I46*12)))))))))</f>
        <v>108000</v>
      </c>
      <c r="BF46" s="177" t="e">
        <f t="shared" si="2"/>
        <v>#VALUE!</v>
      </c>
      <c r="BG46" s="177">
        <f>IF(BB46="บริหารท้องถิ่นสูง",VLOOKUP(BF46,'เงินเดือนบัญชี 5'!$AL$2:$AM$65,2,FALSE),IF(BB46="บริหารท้องถิ่นกลาง",VLOOKUP(BF46,'เงินเดือนบัญชี 5'!$AI$2:$AJ$65,2,FALSE),IF(BB46="บริหารท้องถิ่นต้น",VLOOKUP(BF46,'เงินเดือนบัญชี 5'!$AF$2:$AG$65,2,FALSE),IF(BB46="อำนวยการท้องถิ่นสูง",VLOOKUP(BF46,'เงินเดือนบัญชี 5'!$AC$2:$AD$65,2,FALSE),IF(BB46="อำนวยการท้องถิ่นกลาง",VLOOKUP(BF46,'เงินเดือนบัญชี 5'!$Z$2:$AA$65,2,FALSE),IF(BB46="อำนวยการท้องถิ่นต้น",VLOOKUP(BF46,'เงินเดือนบัญชี 5'!$W$2:$X$65,2,FALSE),IF(BB46="วิชาการชช.",VLOOKUP(BF46,'เงินเดือนบัญชี 5'!$T$2:$U$65,2,FALSE),IF(BB46="วิชาการชพ.",VLOOKUP(BF46,'เงินเดือนบัญชี 5'!$Q$2:$R$65,2,FALSE),IF(BB46="วิชาการชก.",VLOOKUP(BF46,'เงินเดือนบัญชี 5'!$N$2:$O$65,2,FALSE),IF(BB46="วิชาการปก.",VLOOKUP(BF46,'เงินเดือนบัญชี 5'!$K$2:$L$65,2,FALSE),IF(BB46="ทั่วไปอส.",VLOOKUP(BF46,'เงินเดือนบัญชี 5'!$H$2:$I$65,2,FALSE),IF(BB46="ทั่วไปชง.",VLOOKUP(BF46,'เงินเดือนบัญชี 5'!$E$2:$F$65,2,FALSE),IF(BB46="ทั่วไปปง.",VLOOKUP(BF46,'เงินเดือนบัญชี 5'!$B$2:$C$65,2,FALSE),IF(BB46="พนจ.ทั่วไป",0,IF(BB46="พนจ.ภารกิจ(ปวช.)",CEILING((I46*4/100)+I46,10),IF(BB46="พนจ.ภารกิจ(ปวท.)",CEILING((I46*4/100)+I46,10),IF(BB46="พนจ.ภารกิจ(ปวส.)",CEILING((I46*4/100)+I46,10),IF(BB46="พนจ.ภารกิจ(ป.ตรี)",CEILING((I46*4/100)+I46,10),IF(BB46="พนจ.ภารกิจ(ป.โท)",CEILING((I46*4/100)+I46,10),IF(BB46="พนจ.ภารกิจ(ทักษะ พนง.ขับเครื่องจักรกลขนาดกลาง/ใหญ่)",CEILING((I46*4/100)+I46,10),IF(BB46="พนจ.ภารกิจ(ทักษะ)",CEILING((I46*4/100)+I46,10),IF(BB46="พนจ.ภารกิจ(ทักษะ)","",IF(C46="ครู",CEILING((I46*6/100)+I46,10),IF(C46="ครูผู้ช่วย",CEILING((I46*6/100)+I46,10),IF(C46="บริหารสถานศึกษา",CEILING((I46*6/100)+I46,10),IF(C46="บุคลากรทางการศึกษา",CEILING((I46*6/100)+I46,10),IF(BB46="ลูกจ้างประจำ(ช่าง)",VLOOKUP(BF46,บัญชีลูกจ้างประจำ!$H$2:$I$110,2,FALSE),IF(BB46="ลูกจ้างประจำ(สนับสนุน)",VLOOKUP(BF46,บัญชีลูกจ้างประจำ!$E$2:$F$102,2,FALSE),IF(BB46="ลูกจ้างประจำ(บริการพื้นฐาน)",VLOOKUP(BF46,บัญชีลูกจ้างประจำ!$B$2:$C$74,2,FALSE))))))))))))))))))))))))))))))</f>
        <v>0</v>
      </c>
      <c r="BH46" s="177">
        <f>IF(BB46&amp;M46="พนจ.ทั่วไป",0,IF(BB46&amp;M46="พนจ.ทั่วไปกำหนดเพิ่ม2567",108000,IF(M46="ว่างเดิม",VLOOKUP(BC46,ตำแหน่งว่าง!$A$2:$J$28,8,FALSE),IF(M46="กำหนดเพิ่ม2567",VLOOKUP(BC46,ตำแหน่งว่าง!$A$2:$H$28,7,FALSE),IF(M46="กำหนดเพิ่ม2568",0,IF(M46="กำหนดเพิ่ม2569",0,IF(M46="ยุบเลิก2567",0,IF(M46="ว่างยุบเลิก2567",0,IF(M46="ว่างยุบเลิก2568",VLOOKUP(BC46,ตำแหน่งว่าง!$A$2:$J$28,8,FALSE),IF(M46="ว่างยุบเลิก2569",VLOOKUP(BC46,ตำแหน่งว่าง!$A$2:$J$28,8,FALSE),IF(M46="เงินอุดหนุน (ว่าง)",VLOOKUP(BC46,ตำแหน่งว่าง!$A$2:$J$28,8,FALSE),IF(M46&amp;C46="จ่ายจากเงินรายได้พนจ.ทั่วไป",0,IF(M46="จ่ายจากเงินรายได้ (ว่าง)",VLOOKUP(BC46,ตำแหน่งว่าง!$A$2:$J$28,8,FALSE),(BG46-I46)*12)))))))))))))</f>
        <v>0</v>
      </c>
      <c r="BI46" s="177" t="e">
        <f t="shared" si="3"/>
        <v>#VALUE!</v>
      </c>
      <c r="BJ46" s="177">
        <f>IF(BB46="บริหารท้องถิ่นสูง",VLOOKUP(BI46,'เงินเดือนบัญชี 5'!$AL$2:$AM$65,2,FALSE),IF(BB46="บริหารท้องถิ่นกลาง",VLOOKUP(BI46,'เงินเดือนบัญชี 5'!$AI$2:$AJ$65,2,FALSE),IF(BB46="บริหารท้องถิ่นต้น",VLOOKUP(BI46,'เงินเดือนบัญชี 5'!$AF$2:$AG$65,2,FALSE),IF(BB46="อำนวยการท้องถิ่นสูง",VLOOKUP(BI46,'เงินเดือนบัญชี 5'!$AC$2:$AD$65,2,FALSE),IF(BB46="อำนวยการท้องถิ่นกลาง",VLOOKUP(BI46,'เงินเดือนบัญชี 5'!$Z$2:$AA$65,2,FALSE),IF(BB46="อำนวยการท้องถิ่นต้น",VLOOKUP(BI46,'เงินเดือนบัญชี 5'!$W$2:$X$65,2,FALSE),IF(BB46="วิชาการชช.",VLOOKUP(BI46,'เงินเดือนบัญชี 5'!$T$2:$U$65,2,FALSE),IF(BB46="วิชาการชพ.",VLOOKUP(BI46,'เงินเดือนบัญชี 5'!$Q$2:$R$65,2,FALSE),IF(BB46="วิชาการชก.",VLOOKUP(BI46,'เงินเดือนบัญชี 5'!$N$2:$O$65,2,FALSE),IF(BB46="วิชาการปก.",VLOOKUP(BI46,'เงินเดือนบัญชี 5'!$K$2:$L$65,2,FALSE),IF(BB46="ทั่วไปอส.",VLOOKUP(BI46,'เงินเดือนบัญชี 5'!$H$2:$I$65,2,FALSE),IF(BB46="ทั่วไปชง.",VLOOKUP(BI46,'เงินเดือนบัญชี 5'!$E$2:$F$65,2,FALSE),IF(BB46="ทั่วไปปง.",VLOOKUP(BI46,'เงินเดือนบัญชี 5'!$B$2:$C$65,2,FALSE),IF(BB46="พนจ.ทั่วไป",0,IF(BB46="พนจ.ภารกิจ(ปวช.)",CEILING((BG46*4/100)+BG46,10),IF(BB46="พนจ.ภารกิจ(ปวท.)",CEILING((BG46*4/100)+BG46,10),IF(BB46="พนจ.ภารกิจ(ปวส.)",CEILING((BG46*4/100)+BG46,10),IF(BB46="พนจ.ภารกิจ(ป.ตรี)",CEILING((BG46*4/100)+BG46,10),IF(BB46="พนจ.ภารกิจ(ป.โท)",CEILING((BG46*4/100)+BG46,10),IF(BB46="พนจ.ภารกิจ(ทักษะ พนง.ขับเครื่องจักรกลขนาดกลาง/ใหญ่)",CEILING((BG46*4/100)+BG46,10),IF(BB46="พนจ.ภารกิจ(ทักษะ)",CEILING((BG46*4/100)+BG46,10),IF(BB46="พนจ.ภารกิจ(ทักษะ)","",IF(C46="ครู",CEILING((BG46*6/100)+BG46,10),IF(C46="ครูผู้ช่วย",CEILING((BG46*6/100)+BG46,10),IF(C46="บริหารสถานศึกษา",CEILING((BG46*6/100)+BG46,10),IF(C46="บุคลากรทางการศึกษา",CEILING((BG46*6/100)+BG46,10),IF(BB46="ลูกจ้างประจำ(ช่าง)",VLOOKUP(BI46,บัญชีลูกจ้างประจำ!$H$2:$I$110,2,FALSE),IF(BB46="ลูกจ้างประจำ(สนับสนุน)",VLOOKUP(BI46,บัญชีลูกจ้างประจำ!$E$2:$F$102,2,FALSE),IF(BB46="ลูกจ้างประจำ(บริการพื้นฐาน)",VLOOKUP(BI46,บัญชีลูกจ้างประจำ!$B$2:$C$74,2,FALSE))))))))))))))))))))))))))))))</f>
        <v>0</v>
      </c>
      <c r="BK46" s="177">
        <f>IF(BB46&amp;M46="พนจ.ทั่วไป",0,IF(BB46&amp;M46="พนจ.ทั่วไปกำหนดเพิ่ม2568",108000,IF(M46="ว่างเดิม",VLOOKUP(BC46,ตำแหน่งว่าง!$A$2:$J$28,9,FALSE),IF(M46&amp;C46="กำหนดเพิ่ม2567ครู",VLOOKUP(BC46,ตำแหน่งว่าง!$A$2:$J$28,8,FALSE),IF(M46&amp;C46="กำหนดเพิ่ม2567ครูผู้ช่วย",VLOOKUP(BC46,ตำแหน่งว่าง!$A$2:$J$28,8,FALSE),IF(M46&amp;C46="กำหนดเพิ่ม2567บุคลากรทางการศึกษา",VLOOKUP(BC46,ตำแหน่งว่าง!$A$2:$J$28,8,FALSE),IF(M46&amp;C46="กำหนดเพิ่ม2567บริหารสถานศึกษา",VLOOKUP(BC46,ตำแหน่งว่าง!$A$2:$J$28,8,FALSE),IF(M46="กำหนดเพิ่ม2567",VLOOKUP(BC46,ตำแหน่งว่าง!$A$2:$J$28,9,FALSE),IF(M46="กำหนดเพิ่ม2568",VLOOKUP(BC46,ตำแหน่งว่าง!$A$2:$H$28,7,FALSE),IF(M46="กำหนดเพิ่ม2569",0,IF(M46="ยุบเลิก2567",0,IF(M46="ยุบเลิก2568",0,IF(M46="ว่างยุบเลิก2567",0,IF(M46="ว่างยุบเลิก2568",0,IF(M46="ว่างยุบเลิก2569",VLOOKUP(BC46,ตำแหน่งว่าง!$A$2:$J$28,9,FALSE),IF(M46="เงินอุดหนุน (ว่าง)",VLOOKUP(BC46,ตำแหน่งว่าง!$A$2:$J$28,9,FALSE),IF(M46="จ่ายจากเงินรายได้ (ว่าง)",VLOOKUP(BC46,ตำแหน่งว่าง!$A$2:$J$28,9,FALSE),(BJ46-BG46)*12)))))))))))))))))</f>
        <v>0</v>
      </c>
      <c r="BL46" s="177" t="e">
        <f t="shared" si="4"/>
        <v>#VALUE!</v>
      </c>
      <c r="BM46" s="177">
        <f>IF(BB46="บริหารท้องถิ่นสูง",VLOOKUP(BL46,'เงินเดือนบัญชี 5'!$AL$2:$AM$65,2,FALSE),IF(BB46="บริหารท้องถิ่นกลาง",VLOOKUP(BL46,'เงินเดือนบัญชี 5'!$AI$2:$AJ$65,2,FALSE),IF(BB46="บริหารท้องถิ่นต้น",VLOOKUP(BL46,'เงินเดือนบัญชี 5'!$AF$2:$AG$65,2,FALSE),IF(BB46="อำนวยการท้องถิ่นสูง",VLOOKUP(BL46,'เงินเดือนบัญชี 5'!$AC$2:$AD$65,2,FALSE),IF(BB46="อำนวยการท้องถิ่นกลาง",VLOOKUP(BL46,'เงินเดือนบัญชี 5'!$Z$2:$AA$65,2,FALSE),IF(BB46="อำนวยการท้องถิ่นต้น",VLOOKUP(BL46,'เงินเดือนบัญชี 5'!$W$2:$X$65,2,FALSE),IF(BB46="วิชาการชช.",VLOOKUP(BL46,'เงินเดือนบัญชี 5'!$T$2:$U$65,2,FALSE),IF(BB46="วิชาการชพ.",VLOOKUP(BL46,'เงินเดือนบัญชี 5'!$Q$2:$R$65,2,FALSE),IF(BB46="วิชาการชก.",VLOOKUP(BL46,'เงินเดือนบัญชี 5'!$N$2:$O$65,2,FALSE),IF(BB46="วิชาการปก.",VLOOKUP(BL46,'เงินเดือนบัญชี 5'!$K$2:$L$65,2,FALSE),IF(BB46="ทั่วไปอส.",VLOOKUP(BL46,'เงินเดือนบัญชี 5'!$H$2:$I$65,2,FALSE),IF(BB46="ทั่วไปชง.",VLOOKUP(BL46,'เงินเดือนบัญชี 5'!$E$2:$F$65,2,FALSE),IF(BB46="ทั่วไปปง.",VLOOKUP(BL46,'เงินเดือนบัญชี 5'!$B$2:$C$65,2,FALSE),IF(BB46="พนจ.ทั่วไป",0,IF(BB46="พนจ.ภารกิจ(ปวช.)",CEILING((BJ46*4/100)+BJ46,10),IF(BB46="พนจ.ภารกิจ(ปวท.)",CEILING((BJ46*4/100)+BJ46,10),IF(BB46="พนจ.ภารกิจ(ปวส.)",CEILING((BJ46*4/100)+BJ46,10),IF(BB46="พนจ.ภารกิจ(ป.ตรี)",CEILING((BJ46*4/100)+BJ46,10),IF(BB46="พนจ.ภารกิจ(ป.โท)",CEILING((BJ46*4/100)+BJ46,10),IF(BB46="พนจ.ภารกิจ(ทักษะ พนง.ขับเครื่องจักรกลขนาดกลาง/ใหญ่)",CEILING((BJ46*4/100)+BJ46,10),IF(BB46="พนจ.ภารกิจ(ทักษะ)",CEILING((BJ46*4/100)+BJ46,10),IF(BB46="พนจ.ภารกิจ(ทักษะ)","",IF(C46="ครู",CEILING((BJ46*6/100)+BJ46,10),IF(C46="ครูผู้ช่วย",CEILING((BJ46*6/100)+BJ46,10),IF(C46="บริหารสถานศึกษา",CEILING((BJ46*6/100)+BJ46,10),IF(C46="บุคลากรทางการศึกษา",CEILING((BJ46*6/100)+BJ46,10),IF(BB46="ลูกจ้างประจำ(ช่าง)",VLOOKUP(BL46,บัญชีลูกจ้างประจำ!$H$2:$I$110,2,FALSE),IF(BB46="ลูกจ้างประจำ(สนับสนุน)",VLOOKUP(BL46,บัญชีลูกจ้างประจำ!$E$2:$F$103,2,FALSE),IF(BB46="ลูกจ้างประจำ(บริการพื้นฐาน)",VLOOKUP(BL46,บัญชีลูกจ้างประจำ!$B$2:$C$74,2,FALSE))))))))))))))))))))))))))))))</f>
        <v>0</v>
      </c>
      <c r="BN46" s="177">
        <f>IF(BB46&amp;M46="พนจ.ทั่วไป",0,IF(BB46&amp;M46="พนจ.ทั่วไปกำหนดเพิ่ม2569",108000,IF(M46="ว่างเดิม",VLOOKUP(BC46,ตำแหน่งว่าง!$A$2:$J$28,10,FALSE),IF(M46&amp;C46="กำหนดเพิ่ม2567ครู",VLOOKUP(BC46,ตำแหน่งว่าง!$A$2:$J$28,9,FALSE),IF(M46&amp;C46="กำหนดเพิ่ม2567ครูผู้ช่วย",VLOOKUP(BC46,ตำแหน่งว่าง!$A$2:$J$28,9,FALSE),IF(M46&amp;C46="กำหนดเพิ่ม2567บุคลากรทางการศึกษา",VLOOKUP(BC46,ตำแหน่งว่าง!$A$2:$J$28,9,FALSE),IF(M46&amp;C46="กำหนดเพิ่ม2567บริหารสถานศึกษา",VLOOKUP(BC46,ตำแหน่งว่าง!$A$2:$J$28,9,FALSE),IF(M46="กำหนดเพิ่ม2567",VLOOKUP(BC46,ตำแหน่งว่าง!$A$2:$J$28,10,FALSE),IF(M46&amp;C46="กำหนดเพิ่ม2568ครู",VLOOKUP(BC46,ตำแหน่งว่าง!$A$2:$J$28,8,FALSE),IF(M46&amp;C46="กำหนดเพิ่ม2568ครูผู้ช่วย",VLOOKUP(BC46,ตำแหน่งว่าง!$A$2:$J$28,8,FALSE),IF(M46&amp;C46="กำหนดเพิ่ม2568บุคลากรทางการศึกษา",VLOOKUP(BC46,ตำแหน่งว่าง!$A$2:$J$28,8,FALSE),IF(M46&amp;C46="กำหนดเพิ่ม2568บริหารสถานศึกษา",VLOOKUP(BC46,ตำแหน่งว่าง!$A$2:$J$28,8,FALSE),IF(M46="กำหนดเพิ่ม2568",VLOOKUP(BC46,ตำแหน่งว่าง!$A$2:$J$28,9,FALSE),IF(M46="กำหนดเพิ่ม2569",VLOOKUP(BC46,ตำแหน่งว่าง!$A$2:$H$28,7,FALSE),IF(M46="เงินอุดหนุน (ว่าง)",VLOOKUP(BC46,ตำแหน่งว่าง!$A$2:$J$28,10,FALSE),IF(M46="จ่ายจากเงินรายได้ (ว่าง)",VLOOKUP(BC46,ตำแหน่งว่าง!$A$2:$J$28,10,FALSE),IF(M46="ยุบเลิก2567",0,IF(M46="ยุบเลิก2568",0,IF(M46="ยุบเลิก2569",0,IF(M46="ว่างยุบเลิก2567",0,IF(M46="ว่างยุบเลิก2568",0,IF(M46="ว่างยุบเลิก2569",0,(BM46-BJ46)*12))))))))))))))))))))))</f>
        <v>0</v>
      </c>
      <c r="BO46" s="103"/>
      <c r="BP46" s="86"/>
      <c r="BQ46" s="86"/>
    </row>
    <row r="47" spans="1:69" s="12" customFormat="1">
      <c r="A47" s="107">
        <v>32</v>
      </c>
      <c r="B47" s="113"/>
      <c r="C47" s="183" t="s">
        <v>61</v>
      </c>
      <c r="D47" s="113" t="s">
        <v>1377</v>
      </c>
      <c r="E47" s="114" t="s">
        <v>1332</v>
      </c>
      <c r="F47" s="114"/>
      <c r="G47" s="110"/>
      <c r="H47" s="120"/>
      <c r="I47" s="121">
        <v>9000</v>
      </c>
      <c r="J47" s="122"/>
      <c r="K47" s="122"/>
      <c r="L47" s="122" t="s">
        <v>1376</v>
      </c>
      <c r="M47" s="120"/>
      <c r="AZ47" s="86"/>
      <c r="BA47" s="103"/>
      <c r="BB47" s="177" t="str">
        <f t="shared" si="0"/>
        <v>พนจ.ทั่วไป</v>
      </c>
      <c r="BC47" s="177" t="str">
        <f t="shared" si="1"/>
        <v>พนจ.ทั่วไป()</v>
      </c>
      <c r="BD47" s="177" t="str">
        <f>IF(BB47="บริหารท้องถิ่นสูง",VLOOKUP(I47,'เงินเดือนบัญชี 5'!$AM$2:$AN$65,2,FALSE),IF(BB47="บริหารท้องถิ่นกลาง",VLOOKUP(I47,'เงินเดือนบัญชี 5'!$AJ$2:$AK$65,2,FALSE),IF(BB47="บริหารท้องถิ่นต้น",VLOOKUP(I47,'เงินเดือนบัญชี 5'!$AG$2:$AH$65,2,FALSE),IF(BB47="อำนวยการท้องถิ่นสูง",VLOOKUP(I47,'เงินเดือนบัญชี 5'!$AD$2:$AE$65,2,FALSE),IF(BB47="อำนวยการท้องถิ่นกลาง",VLOOKUP(I47,'เงินเดือนบัญชี 5'!$AA$2:$AB$65,2,FALSE),IF(BB47="อำนวยการท้องถิ่นต้น",VLOOKUP(I47,'เงินเดือนบัญชี 5'!$X$2:$Y$65,2,FALSE),IF(BB47="วิชาการชช.",VLOOKUP(I47,'เงินเดือนบัญชี 5'!$U$2:$V$65,2,FALSE),IF(BB47="วิชาการชพ.",VLOOKUP(I47,'เงินเดือนบัญชี 5'!$R$2:$S$65,2,FALSE),IF(BB47="วิชาการชก.",VLOOKUP(I47,'เงินเดือนบัญชี 5'!$O$2:$P$65,2,FALSE),IF(BB47="วิชาการปก.",VLOOKUP(I47,'เงินเดือนบัญชี 5'!$L$2:$M$65,2,FALSE),IF(BB47="ทั่วไปอส.",VLOOKUP(I47,'เงินเดือนบัญชี 5'!$I$2:$J$65,2,FALSE),IF(BB47="ทั่วไปชง.",VLOOKUP(I47,'เงินเดือนบัญชี 5'!$F$2:$G$65,2,FALSE),IF(BB47="ทั่วไปปง.",VLOOKUP(I47,'เงินเดือนบัญชี 5'!$C$2:$D$65,2,FALSE),IF(BB47="พนจ.ทั่วไป","",IF(BB47="พนจ.ภารกิจ(ปวช.)","",IF(BB47="พนจ.ภารกิจ(ปวท.)","",IF(BB47="พนจ.ภารกิจ(ปวส.)","",IF(BB47="พนจ.ภารกิจ(ป.ตรี)","",IF(BB47="พนจ.ภารกิจ(ป.โท)","",IF(BB47="พนจ.ภารกิจ(ทักษะ พนง.ขับเครื่องจักรกลขนาดกลาง/ใหญ่)","",IF(BB47="พนจ.ภารกิจ(ทักษะ)","",IF(BB47="ลูกจ้างประจำ(ช่าง)",VLOOKUP(I47,บัญชีลูกจ้างประจำ!$I$2:$J$110,2,FALSE),IF(BB47="ลูกจ้างประจำ(สนับสนุน)",VLOOKUP(I47,บัญชีลูกจ้างประจำ!$F$2:$G$102,2,FALSE),IF(BB47="ลูกจ้างประจำ(บริการพื้นฐาน)",VLOOKUP(I47,บัญชีลูกจ้างประจำ!$C$2:$D$74,2,FALSE)))))))))))))))))))))))))</f>
        <v/>
      </c>
      <c r="BE47" s="177">
        <f>IF(M47="ว่างเดิม",VLOOKUP(BC47,ตำแหน่งว่าง!$A$2:$J$28,2,FALSE),IF(M47="ว่างยุบเลิก2567",VLOOKUP(BC47,ตำแหน่งว่าง!$A$2:$J$28,2,FALSE),IF(M47="ว่างยุบเลิก2568",VLOOKUP(BC47,ตำแหน่งว่าง!$A$2:$J$28,2,FALSE),IF(M47="ว่างยุบเลิก2569",VLOOKUP(BC47,ตำแหน่งว่าง!$A$2:$J$28,2,FALSE),IF(M47="เงินอุดหนุน (ว่าง)",VLOOKUP(BC47,ตำแหน่งว่าง!$A$2:$J$28,2,FALSE),IF(M47="จ่ายจากเงินรายได้ (ว่าง)",VLOOKUP(BC47,ตำแหน่งว่าง!$A$2:$J$28,2,FALSE),IF(M47="กำหนดเพิ่ม2567",0,IF(M47="กำหนดเพิ่ม2568",0,IF(M47="กำหนดเพิ่ม2569",0,I47*12)))))))))</f>
        <v>108000</v>
      </c>
      <c r="BF47" s="177" t="e">
        <f t="shared" si="2"/>
        <v>#VALUE!</v>
      </c>
      <c r="BG47" s="177">
        <f>IF(BB47="บริหารท้องถิ่นสูง",VLOOKUP(BF47,'เงินเดือนบัญชี 5'!$AL$2:$AM$65,2,FALSE),IF(BB47="บริหารท้องถิ่นกลาง",VLOOKUP(BF47,'เงินเดือนบัญชี 5'!$AI$2:$AJ$65,2,FALSE),IF(BB47="บริหารท้องถิ่นต้น",VLOOKUP(BF47,'เงินเดือนบัญชี 5'!$AF$2:$AG$65,2,FALSE),IF(BB47="อำนวยการท้องถิ่นสูง",VLOOKUP(BF47,'เงินเดือนบัญชี 5'!$AC$2:$AD$65,2,FALSE),IF(BB47="อำนวยการท้องถิ่นกลาง",VLOOKUP(BF47,'เงินเดือนบัญชี 5'!$Z$2:$AA$65,2,FALSE),IF(BB47="อำนวยการท้องถิ่นต้น",VLOOKUP(BF47,'เงินเดือนบัญชี 5'!$W$2:$X$65,2,FALSE),IF(BB47="วิชาการชช.",VLOOKUP(BF47,'เงินเดือนบัญชี 5'!$T$2:$U$65,2,FALSE),IF(BB47="วิชาการชพ.",VLOOKUP(BF47,'เงินเดือนบัญชี 5'!$Q$2:$R$65,2,FALSE),IF(BB47="วิชาการชก.",VLOOKUP(BF47,'เงินเดือนบัญชี 5'!$N$2:$O$65,2,FALSE),IF(BB47="วิชาการปก.",VLOOKUP(BF47,'เงินเดือนบัญชี 5'!$K$2:$L$65,2,FALSE),IF(BB47="ทั่วไปอส.",VLOOKUP(BF47,'เงินเดือนบัญชี 5'!$H$2:$I$65,2,FALSE),IF(BB47="ทั่วไปชง.",VLOOKUP(BF47,'เงินเดือนบัญชี 5'!$E$2:$F$65,2,FALSE),IF(BB47="ทั่วไปปง.",VLOOKUP(BF47,'เงินเดือนบัญชี 5'!$B$2:$C$65,2,FALSE),IF(BB47="พนจ.ทั่วไป",0,IF(BB47="พนจ.ภารกิจ(ปวช.)",CEILING((I47*4/100)+I47,10),IF(BB47="พนจ.ภารกิจ(ปวท.)",CEILING((I47*4/100)+I47,10),IF(BB47="พนจ.ภารกิจ(ปวส.)",CEILING((I47*4/100)+I47,10),IF(BB47="พนจ.ภารกิจ(ป.ตรี)",CEILING((I47*4/100)+I47,10),IF(BB47="พนจ.ภารกิจ(ป.โท)",CEILING((I47*4/100)+I47,10),IF(BB47="พนจ.ภารกิจ(ทักษะ พนง.ขับเครื่องจักรกลขนาดกลาง/ใหญ่)",CEILING((I47*4/100)+I47,10),IF(BB47="พนจ.ภารกิจ(ทักษะ)",CEILING((I47*4/100)+I47,10),IF(BB47="พนจ.ภารกิจ(ทักษะ)","",IF(C47="ครู",CEILING((I47*6/100)+I47,10),IF(C47="ครูผู้ช่วย",CEILING((I47*6/100)+I47,10),IF(C47="บริหารสถานศึกษา",CEILING((I47*6/100)+I47,10),IF(C47="บุคลากรทางการศึกษา",CEILING((I47*6/100)+I47,10),IF(BB47="ลูกจ้างประจำ(ช่าง)",VLOOKUP(BF47,บัญชีลูกจ้างประจำ!$H$2:$I$110,2,FALSE),IF(BB47="ลูกจ้างประจำ(สนับสนุน)",VLOOKUP(BF47,บัญชีลูกจ้างประจำ!$E$2:$F$102,2,FALSE),IF(BB47="ลูกจ้างประจำ(บริการพื้นฐาน)",VLOOKUP(BF47,บัญชีลูกจ้างประจำ!$B$2:$C$74,2,FALSE))))))))))))))))))))))))))))))</f>
        <v>0</v>
      </c>
      <c r="BH47" s="177">
        <f>IF(BB47&amp;M47="พนจ.ทั่วไป",0,IF(BB47&amp;M47="พนจ.ทั่วไปกำหนดเพิ่ม2567",108000,IF(M47="ว่างเดิม",VLOOKUP(BC47,ตำแหน่งว่าง!$A$2:$J$28,8,FALSE),IF(M47="กำหนดเพิ่ม2567",VLOOKUP(BC47,ตำแหน่งว่าง!$A$2:$H$28,7,FALSE),IF(M47="กำหนดเพิ่ม2568",0,IF(M47="กำหนดเพิ่ม2569",0,IF(M47="ยุบเลิก2567",0,IF(M47="ว่างยุบเลิก2567",0,IF(M47="ว่างยุบเลิก2568",VLOOKUP(BC47,ตำแหน่งว่าง!$A$2:$J$28,8,FALSE),IF(M47="ว่างยุบเลิก2569",VLOOKUP(BC47,ตำแหน่งว่าง!$A$2:$J$28,8,FALSE),IF(M47="เงินอุดหนุน (ว่าง)",VLOOKUP(BC47,ตำแหน่งว่าง!$A$2:$J$28,8,FALSE),IF(M47&amp;C47="จ่ายจากเงินรายได้พนจ.ทั่วไป",0,IF(M47="จ่ายจากเงินรายได้ (ว่าง)",VLOOKUP(BC47,ตำแหน่งว่าง!$A$2:$J$28,8,FALSE),(BG47-I47)*12)))))))))))))</f>
        <v>0</v>
      </c>
      <c r="BI47" s="177" t="e">
        <f t="shared" si="3"/>
        <v>#VALUE!</v>
      </c>
      <c r="BJ47" s="177">
        <f>IF(BB47="บริหารท้องถิ่นสูง",VLOOKUP(BI47,'เงินเดือนบัญชี 5'!$AL$2:$AM$65,2,FALSE),IF(BB47="บริหารท้องถิ่นกลาง",VLOOKUP(BI47,'เงินเดือนบัญชี 5'!$AI$2:$AJ$65,2,FALSE),IF(BB47="บริหารท้องถิ่นต้น",VLOOKUP(BI47,'เงินเดือนบัญชี 5'!$AF$2:$AG$65,2,FALSE),IF(BB47="อำนวยการท้องถิ่นสูง",VLOOKUP(BI47,'เงินเดือนบัญชี 5'!$AC$2:$AD$65,2,FALSE),IF(BB47="อำนวยการท้องถิ่นกลาง",VLOOKUP(BI47,'เงินเดือนบัญชี 5'!$Z$2:$AA$65,2,FALSE),IF(BB47="อำนวยการท้องถิ่นต้น",VLOOKUP(BI47,'เงินเดือนบัญชี 5'!$W$2:$X$65,2,FALSE),IF(BB47="วิชาการชช.",VLOOKUP(BI47,'เงินเดือนบัญชี 5'!$T$2:$U$65,2,FALSE),IF(BB47="วิชาการชพ.",VLOOKUP(BI47,'เงินเดือนบัญชี 5'!$Q$2:$R$65,2,FALSE),IF(BB47="วิชาการชก.",VLOOKUP(BI47,'เงินเดือนบัญชี 5'!$N$2:$O$65,2,FALSE),IF(BB47="วิชาการปก.",VLOOKUP(BI47,'เงินเดือนบัญชี 5'!$K$2:$L$65,2,FALSE),IF(BB47="ทั่วไปอส.",VLOOKUP(BI47,'เงินเดือนบัญชี 5'!$H$2:$I$65,2,FALSE),IF(BB47="ทั่วไปชง.",VLOOKUP(BI47,'เงินเดือนบัญชี 5'!$E$2:$F$65,2,FALSE),IF(BB47="ทั่วไปปง.",VLOOKUP(BI47,'เงินเดือนบัญชี 5'!$B$2:$C$65,2,FALSE),IF(BB47="พนจ.ทั่วไป",0,IF(BB47="พนจ.ภารกิจ(ปวช.)",CEILING((BG47*4/100)+BG47,10),IF(BB47="พนจ.ภารกิจ(ปวท.)",CEILING((BG47*4/100)+BG47,10),IF(BB47="พนจ.ภารกิจ(ปวส.)",CEILING((BG47*4/100)+BG47,10),IF(BB47="พนจ.ภารกิจ(ป.ตรี)",CEILING((BG47*4/100)+BG47,10),IF(BB47="พนจ.ภารกิจ(ป.โท)",CEILING((BG47*4/100)+BG47,10),IF(BB47="พนจ.ภารกิจ(ทักษะ พนง.ขับเครื่องจักรกลขนาดกลาง/ใหญ่)",CEILING((BG47*4/100)+BG47,10),IF(BB47="พนจ.ภารกิจ(ทักษะ)",CEILING((BG47*4/100)+BG47,10),IF(BB47="พนจ.ภารกิจ(ทักษะ)","",IF(C47="ครู",CEILING((BG47*6/100)+BG47,10),IF(C47="ครูผู้ช่วย",CEILING((BG47*6/100)+BG47,10),IF(C47="บริหารสถานศึกษา",CEILING((BG47*6/100)+BG47,10),IF(C47="บุคลากรทางการศึกษา",CEILING((BG47*6/100)+BG47,10),IF(BB47="ลูกจ้างประจำ(ช่าง)",VLOOKUP(BI47,บัญชีลูกจ้างประจำ!$H$2:$I$110,2,FALSE),IF(BB47="ลูกจ้างประจำ(สนับสนุน)",VLOOKUP(BI47,บัญชีลูกจ้างประจำ!$E$2:$F$102,2,FALSE),IF(BB47="ลูกจ้างประจำ(บริการพื้นฐาน)",VLOOKUP(BI47,บัญชีลูกจ้างประจำ!$B$2:$C$74,2,FALSE))))))))))))))))))))))))))))))</f>
        <v>0</v>
      </c>
      <c r="BK47" s="177">
        <f>IF(BB47&amp;M47="พนจ.ทั่วไป",0,IF(BB47&amp;M47="พนจ.ทั่วไปกำหนดเพิ่ม2568",108000,IF(M47="ว่างเดิม",VLOOKUP(BC47,ตำแหน่งว่าง!$A$2:$J$28,9,FALSE),IF(M47&amp;C47="กำหนดเพิ่ม2567ครู",VLOOKUP(BC47,ตำแหน่งว่าง!$A$2:$J$28,8,FALSE),IF(M47&amp;C47="กำหนดเพิ่ม2567ครูผู้ช่วย",VLOOKUP(BC47,ตำแหน่งว่าง!$A$2:$J$28,8,FALSE),IF(M47&amp;C47="กำหนดเพิ่ม2567บุคลากรทางการศึกษา",VLOOKUP(BC47,ตำแหน่งว่าง!$A$2:$J$28,8,FALSE),IF(M47&amp;C47="กำหนดเพิ่ม2567บริหารสถานศึกษา",VLOOKUP(BC47,ตำแหน่งว่าง!$A$2:$J$28,8,FALSE),IF(M47="กำหนดเพิ่ม2567",VLOOKUP(BC47,ตำแหน่งว่าง!$A$2:$J$28,9,FALSE),IF(M47="กำหนดเพิ่ม2568",VLOOKUP(BC47,ตำแหน่งว่าง!$A$2:$H$28,7,FALSE),IF(M47="กำหนดเพิ่ม2569",0,IF(M47="ยุบเลิก2567",0,IF(M47="ยุบเลิก2568",0,IF(M47="ว่างยุบเลิก2567",0,IF(M47="ว่างยุบเลิก2568",0,IF(M47="ว่างยุบเลิก2569",VLOOKUP(BC47,ตำแหน่งว่าง!$A$2:$J$28,9,FALSE),IF(M47="เงินอุดหนุน (ว่าง)",VLOOKUP(BC47,ตำแหน่งว่าง!$A$2:$J$28,9,FALSE),IF(M47="จ่ายจากเงินรายได้ (ว่าง)",VLOOKUP(BC47,ตำแหน่งว่าง!$A$2:$J$28,9,FALSE),(BJ47-BG47)*12)))))))))))))))))</f>
        <v>0</v>
      </c>
      <c r="BL47" s="177" t="e">
        <f t="shared" si="4"/>
        <v>#VALUE!</v>
      </c>
      <c r="BM47" s="177">
        <f>IF(BB47="บริหารท้องถิ่นสูง",VLOOKUP(BL47,'เงินเดือนบัญชี 5'!$AL$2:$AM$65,2,FALSE),IF(BB47="บริหารท้องถิ่นกลาง",VLOOKUP(BL47,'เงินเดือนบัญชี 5'!$AI$2:$AJ$65,2,FALSE),IF(BB47="บริหารท้องถิ่นต้น",VLOOKUP(BL47,'เงินเดือนบัญชี 5'!$AF$2:$AG$65,2,FALSE),IF(BB47="อำนวยการท้องถิ่นสูง",VLOOKUP(BL47,'เงินเดือนบัญชี 5'!$AC$2:$AD$65,2,FALSE),IF(BB47="อำนวยการท้องถิ่นกลาง",VLOOKUP(BL47,'เงินเดือนบัญชี 5'!$Z$2:$AA$65,2,FALSE),IF(BB47="อำนวยการท้องถิ่นต้น",VLOOKUP(BL47,'เงินเดือนบัญชี 5'!$W$2:$X$65,2,FALSE),IF(BB47="วิชาการชช.",VLOOKUP(BL47,'เงินเดือนบัญชี 5'!$T$2:$U$65,2,FALSE),IF(BB47="วิชาการชพ.",VLOOKUP(BL47,'เงินเดือนบัญชี 5'!$Q$2:$R$65,2,FALSE),IF(BB47="วิชาการชก.",VLOOKUP(BL47,'เงินเดือนบัญชี 5'!$N$2:$O$65,2,FALSE),IF(BB47="วิชาการปก.",VLOOKUP(BL47,'เงินเดือนบัญชี 5'!$K$2:$L$65,2,FALSE),IF(BB47="ทั่วไปอส.",VLOOKUP(BL47,'เงินเดือนบัญชี 5'!$H$2:$I$65,2,FALSE),IF(BB47="ทั่วไปชง.",VLOOKUP(BL47,'เงินเดือนบัญชี 5'!$E$2:$F$65,2,FALSE),IF(BB47="ทั่วไปปง.",VLOOKUP(BL47,'เงินเดือนบัญชี 5'!$B$2:$C$65,2,FALSE),IF(BB47="พนจ.ทั่วไป",0,IF(BB47="พนจ.ภารกิจ(ปวช.)",CEILING((BJ47*4/100)+BJ47,10),IF(BB47="พนจ.ภารกิจ(ปวท.)",CEILING((BJ47*4/100)+BJ47,10),IF(BB47="พนจ.ภารกิจ(ปวส.)",CEILING((BJ47*4/100)+BJ47,10),IF(BB47="พนจ.ภารกิจ(ป.ตรี)",CEILING((BJ47*4/100)+BJ47,10),IF(BB47="พนจ.ภารกิจ(ป.โท)",CEILING((BJ47*4/100)+BJ47,10),IF(BB47="พนจ.ภารกิจ(ทักษะ พนง.ขับเครื่องจักรกลขนาดกลาง/ใหญ่)",CEILING((BJ47*4/100)+BJ47,10),IF(BB47="พนจ.ภารกิจ(ทักษะ)",CEILING((BJ47*4/100)+BJ47,10),IF(BB47="พนจ.ภารกิจ(ทักษะ)","",IF(C47="ครู",CEILING((BJ47*6/100)+BJ47,10),IF(C47="ครูผู้ช่วย",CEILING((BJ47*6/100)+BJ47,10),IF(C47="บริหารสถานศึกษา",CEILING((BJ47*6/100)+BJ47,10),IF(C47="บุคลากรทางการศึกษา",CEILING((BJ47*6/100)+BJ47,10),IF(BB47="ลูกจ้างประจำ(ช่าง)",VLOOKUP(BL47,บัญชีลูกจ้างประจำ!$H$2:$I$110,2,FALSE),IF(BB47="ลูกจ้างประจำ(สนับสนุน)",VLOOKUP(BL47,บัญชีลูกจ้างประจำ!$E$2:$F$103,2,FALSE),IF(BB47="ลูกจ้างประจำ(บริการพื้นฐาน)",VLOOKUP(BL47,บัญชีลูกจ้างประจำ!$B$2:$C$74,2,FALSE))))))))))))))))))))))))))))))</f>
        <v>0</v>
      </c>
      <c r="BN47" s="177">
        <f>IF(BB47&amp;M47="พนจ.ทั่วไป",0,IF(BB47&amp;M47="พนจ.ทั่วไปกำหนดเพิ่ม2569",108000,IF(M47="ว่างเดิม",VLOOKUP(BC47,ตำแหน่งว่าง!$A$2:$J$28,10,FALSE),IF(M47&amp;C47="กำหนดเพิ่ม2567ครู",VLOOKUP(BC47,ตำแหน่งว่าง!$A$2:$J$28,9,FALSE),IF(M47&amp;C47="กำหนดเพิ่ม2567ครูผู้ช่วย",VLOOKUP(BC47,ตำแหน่งว่าง!$A$2:$J$28,9,FALSE),IF(M47&amp;C47="กำหนดเพิ่ม2567บุคลากรทางการศึกษา",VLOOKUP(BC47,ตำแหน่งว่าง!$A$2:$J$28,9,FALSE),IF(M47&amp;C47="กำหนดเพิ่ม2567บริหารสถานศึกษา",VLOOKUP(BC47,ตำแหน่งว่าง!$A$2:$J$28,9,FALSE),IF(M47="กำหนดเพิ่ม2567",VLOOKUP(BC47,ตำแหน่งว่าง!$A$2:$J$28,10,FALSE),IF(M47&amp;C47="กำหนดเพิ่ม2568ครู",VLOOKUP(BC47,ตำแหน่งว่าง!$A$2:$J$28,8,FALSE),IF(M47&amp;C47="กำหนดเพิ่ม2568ครูผู้ช่วย",VLOOKUP(BC47,ตำแหน่งว่าง!$A$2:$J$28,8,FALSE),IF(M47&amp;C47="กำหนดเพิ่ม2568บุคลากรทางการศึกษา",VLOOKUP(BC47,ตำแหน่งว่าง!$A$2:$J$28,8,FALSE),IF(M47&amp;C47="กำหนดเพิ่ม2568บริหารสถานศึกษา",VLOOKUP(BC47,ตำแหน่งว่าง!$A$2:$J$28,8,FALSE),IF(M47="กำหนดเพิ่ม2568",VLOOKUP(BC47,ตำแหน่งว่าง!$A$2:$J$28,9,FALSE),IF(M47="กำหนดเพิ่ม2569",VLOOKUP(BC47,ตำแหน่งว่าง!$A$2:$H$28,7,FALSE),IF(M47="เงินอุดหนุน (ว่าง)",VLOOKUP(BC47,ตำแหน่งว่าง!$A$2:$J$28,10,FALSE),IF(M47="จ่ายจากเงินรายได้ (ว่าง)",VLOOKUP(BC47,ตำแหน่งว่าง!$A$2:$J$28,10,FALSE),IF(M47="ยุบเลิก2567",0,IF(M47="ยุบเลิก2568",0,IF(M47="ยุบเลิก2569",0,IF(M47="ว่างยุบเลิก2567",0,IF(M47="ว่างยุบเลิก2568",0,IF(M47="ว่างยุบเลิก2569",0,(BM47-BJ47)*12))))))))))))))))))))))</f>
        <v>0</v>
      </c>
      <c r="BO47" s="103"/>
      <c r="BP47" s="86"/>
      <c r="BQ47" s="86"/>
    </row>
    <row r="48" spans="1:69" s="12" customFormat="1">
      <c r="A48" s="107"/>
      <c r="B48" s="113" t="s">
        <v>1378</v>
      </c>
      <c r="C48" s="183"/>
      <c r="D48" s="113"/>
      <c r="E48" s="114"/>
      <c r="F48" s="114"/>
      <c r="G48" s="110"/>
      <c r="H48" s="120"/>
      <c r="I48" s="121"/>
      <c r="J48" s="122"/>
      <c r="K48" s="122"/>
      <c r="L48" s="122"/>
      <c r="M48" s="120"/>
      <c r="AZ48" s="86"/>
      <c r="BA48" s="103"/>
      <c r="BB48" s="177" t="str">
        <f t="shared" si="0"/>
        <v/>
      </c>
      <c r="BC48" s="177" t="str">
        <f t="shared" si="1"/>
        <v>()</v>
      </c>
      <c r="BD48" s="177" t="b">
        <f>IF(BB48="บริหารท้องถิ่นสูง",VLOOKUP(I48,'เงินเดือนบัญชี 5'!$AM$2:$AN$65,2,FALSE),IF(BB48="บริหารท้องถิ่นกลาง",VLOOKUP(I48,'เงินเดือนบัญชี 5'!$AJ$2:$AK$65,2,FALSE),IF(BB48="บริหารท้องถิ่นต้น",VLOOKUP(I48,'เงินเดือนบัญชี 5'!$AG$2:$AH$65,2,FALSE),IF(BB48="อำนวยการท้องถิ่นสูง",VLOOKUP(I48,'เงินเดือนบัญชี 5'!$AD$2:$AE$65,2,FALSE),IF(BB48="อำนวยการท้องถิ่นกลาง",VLOOKUP(I48,'เงินเดือนบัญชี 5'!$AA$2:$AB$65,2,FALSE),IF(BB48="อำนวยการท้องถิ่นต้น",VLOOKUP(I48,'เงินเดือนบัญชี 5'!$X$2:$Y$65,2,FALSE),IF(BB48="วิชาการชช.",VLOOKUP(I48,'เงินเดือนบัญชี 5'!$U$2:$V$65,2,FALSE),IF(BB48="วิชาการชพ.",VLOOKUP(I48,'เงินเดือนบัญชี 5'!$R$2:$S$65,2,FALSE),IF(BB48="วิชาการชก.",VLOOKUP(I48,'เงินเดือนบัญชี 5'!$O$2:$P$65,2,FALSE),IF(BB48="วิชาการปก.",VLOOKUP(I48,'เงินเดือนบัญชี 5'!$L$2:$M$65,2,FALSE),IF(BB48="ทั่วไปอส.",VLOOKUP(I48,'เงินเดือนบัญชี 5'!$I$2:$J$65,2,FALSE),IF(BB48="ทั่วไปชง.",VLOOKUP(I48,'เงินเดือนบัญชี 5'!$F$2:$G$65,2,FALSE),IF(BB48="ทั่วไปปง.",VLOOKUP(I48,'เงินเดือนบัญชี 5'!$C$2:$D$65,2,FALSE),IF(BB48="พนจ.ทั่วไป","",IF(BB48="พนจ.ภารกิจ(ปวช.)","",IF(BB48="พนจ.ภารกิจ(ปวท.)","",IF(BB48="พนจ.ภารกิจ(ปวส.)","",IF(BB48="พนจ.ภารกิจ(ป.ตรี)","",IF(BB48="พนจ.ภารกิจ(ป.โท)","",IF(BB48="พนจ.ภารกิจ(ทักษะ พนง.ขับเครื่องจักรกลขนาดกลาง/ใหญ่)","",IF(BB48="พนจ.ภารกิจ(ทักษะ)","",IF(BB48="ลูกจ้างประจำ(ช่าง)",VLOOKUP(I48,บัญชีลูกจ้างประจำ!$I$2:$J$110,2,FALSE),IF(BB48="ลูกจ้างประจำ(สนับสนุน)",VLOOKUP(I48,บัญชีลูกจ้างประจำ!$F$2:$G$102,2,FALSE),IF(BB48="ลูกจ้างประจำ(บริการพื้นฐาน)",VLOOKUP(I48,บัญชีลูกจ้างประจำ!$C$2:$D$74,2,FALSE)))))))))))))))))))))))))</f>
        <v>0</v>
      </c>
      <c r="BE48" s="177">
        <f>IF(M48="ว่างเดิม",VLOOKUP(BC48,ตำแหน่งว่าง!$A$2:$J$28,2,FALSE),IF(M48="ว่างยุบเลิก2567",VLOOKUP(BC48,ตำแหน่งว่าง!$A$2:$J$28,2,FALSE),IF(M48="ว่างยุบเลิก2568",VLOOKUP(BC48,ตำแหน่งว่าง!$A$2:$J$28,2,FALSE),IF(M48="ว่างยุบเลิก2569",VLOOKUP(BC48,ตำแหน่งว่าง!$A$2:$J$28,2,FALSE),IF(M48="เงินอุดหนุน (ว่าง)",VLOOKUP(BC48,ตำแหน่งว่าง!$A$2:$J$28,2,FALSE),IF(M48="จ่ายจากเงินรายได้ (ว่าง)",VLOOKUP(BC48,ตำแหน่งว่าง!$A$2:$J$28,2,FALSE),IF(M48="กำหนดเพิ่ม2567",0,IF(M48="กำหนดเพิ่ม2568",0,IF(M48="กำหนดเพิ่ม2569",0,I48*12)))))))))</f>
        <v>0</v>
      </c>
      <c r="BF48" s="177" t="str">
        <f t="shared" si="2"/>
        <v>1</v>
      </c>
      <c r="BG48" s="177" t="b">
        <f>IF(BB48="บริหารท้องถิ่นสูง",VLOOKUP(BF48,'เงินเดือนบัญชี 5'!$AL$2:$AM$65,2,FALSE),IF(BB48="บริหารท้องถิ่นกลาง",VLOOKUP(BF48,'เงินเดือนบัญชี 5'!$AI$2:$AJ$65,2,FALSE),IF(BB48="บริหารท้องถิ่นต้น",VLOOKUP(BF48,'เงินเดือนบัญชี 5'!$AF$2:$AG$65,2,FALSE),IF(BB48="อำนวยการท้องถิ่นสูง",VLOOKUP(BF48,'เงินเดือนบัญชี 5'!$AC$2:$AD$65,2,FALSE),IF(BB48="อำนวยการท้องถิ่นกลาง",VLOOKUP(BF48,'เงินเดือนบัญชี 5'!$Z$2:$AA$65,2,FALSE),IF(BB48="อำนวยการท้องถิ่นต้น",VLOOKUP(BF48,'เงินเดือนบัญชี 5'!$W$2:$X$65,2,FALSE),IF(BB48="วิชาการชช.",VLOOKUP(BF48,'เงินเดือนบัญชี 5'!$T$2:$U$65,2,FALSE),IF(BB48="วิชาการชพ.",VLOOKUP(BF48,'เงินเดือนบัญชี 5'!$Q$2:$R$65,2,FALSE),IF(BB48="วิชาการชก.",VLOOKUP(BF48,'เงินเดือนบัญชี 5'!$N$2:$O$65,2,FALSE),IF(BB48="วิชาการปก.",VLOOKUP(BF48,'เงินเดือนบัญชี 5'!$K$2:$L$65,2,FALSE),IF(BB48="ทั่วไปอส.",VLOOKUP(BF48,'เงินเดือนบัญชี 5'!$H$2:$I$65,2,FALSE),IF(BB48="ทั่วไปชง.",VLOOKUP(BF48,'เงินเดือนบัญชี 5'!$E$2:$F$65,2,FALSE),IF(BB48="ทั่วไปปง.",VLOOKUP(BF48,'เงินเดือนบัญชี 5'!$B$2:$C$65,2,FALSE),IF(BB48="พนจ.ทั่วไป",0,IF(BB48="พนจ.ภารกิจ(ปวช.)",CEILING((I48*4/100)+I48,10),IF(BB48="พนจ.ภารกิจ(ปวท.)",CEILING((I48*4/100)+I48,10),IF(BB48="พนจ.ภารกิจ(ปวส.)",CEILING((I48*4/100)+I48,10),IF(BB48="พนจ.ภารกิจ(ป.ตรี)",CEILING((I48*4/100)+I48,10),IF(BB48="พนจ.ภารกิจ(ป.โท)",CEILING((I48*4/100)+I48,10),IF(BB48="พนจ.ภารกิจ(ทักษะ พนง.ขับเครื่องจักรกลขนาดกลาง/ใหญ่)",CEILING((I48*4/100)+I48,10),IF(BB48="พนจ.ภารกิจ(ทักษะ)",CEILING((I48*4/100)+I48,10),IF(BB48="พนจ.ภารกิจ(ทักษะ)","",IF(C48="ครู",CEILING((I48*6/100)+I48,10),IF(C48="ครูผู้ช่วย",CEILING((I48*6/100)+I48,10),IF(C48="บริหารสถานศึกษา",CEILING((I48*6/100)+I48,10),IF(C48="บุคลากรทางการศึกษา",CEILING((I48*6/100)+I48,10),IF(BB48="ลูกจ้างประจำ(ช่าง)",VLOOKUP(BF48,บัญชีลูกจ้างประจำ!$H$2:$I$110,2,FALSE),IF(BB48="ลูกจ้างประจำ(สนับสนุน)",VLOOKUP(BF48,บัญชีลูกจ้างประจำ!$E$2:$F$102,2,FALSE),IF(BB48="ลูกจ้างประจำ(บริการพื้นฐาน)",VLOOKUP(BF48,บัญชีลูกจ้างประจำ!$B$2:$C$74,2,FALSE))))))))))))))))))))))))))))))</f>
        <v>0</v>
      </c>
      <c r="BH48" s="177">
        <f>IF(BB48&amp;M48="พนจ.ทั่วไป",0,IF(BB48&amp;M48="พนจ.ทั่วไปกำหนดเพิ่ม2567",108000,IF(M48="ว่างเดิม",VLOOKUP(BC48,ตำแหน่งว่าง!$A$2:$J$28,8,FALSE),IF(M48="กำหนดเพิ่ม2567",VLOOKUP(BC48,ตำแหน่งว่าง!$A$2:$H$28,7,FALSE),IF(M48="กำหนดเพิ่ม2568",0,IF(M48="กำหนดเพิ่ม2569",0,IF(M48="ยุบเลิก2567",0,IF(M48="ว่างยุบเลิก2567",0,IF(M48="ว่างยุบเลิก2568",VLOOKUP(BC48,ตำแหน่งว่าง!$A$2:$J$28,8,FALSE),IF(M48="ว่างยุบเลิก2569",VLOOKUP(BC48,ตำแหน่งว่าง!$A$2:$J$28,8,FALSE),IF(M48="เงินอุดหนุน (ว่าง)",VLOOKUP(BC48,ตำแหน่งว่าง!$A$2:$J$28,8,FALSE),IF(M48&amp;C48="จ่ายจากเงินรายได้พนจ.ทั่วไป",0,IF(M48="จ่ายจากเงินรายได้ (ว่าง)",VLOOKUP(BC48,ตำแหน่งว่าง!$A$2:$J$28,8,FALSE),(BG48-I48)*12)))))))))))))</f>
        <v>0</v>
      </c>
      <c r="BI48" s="177" t="str">
        <f t="shared" si="3"/>
        <v>2</v>
      </c>
      <c r="BJ48" s="177" t="b">
        <f>IF(BB48="บริหารท้องถิ่นสูง",VLOOKUP(BI48,'เงินเดือนบัญชี 5'!$AL$2:$AM$65,2,FALSE),IF(BB48="บริหารท้องถิ่นกลาง",VLOOKUP(BI48,'เงินเดือนบัญชี 5'!$AI$2:$AJ$65,2,FALSE),IF(BB48="บริหารท้องถิ่นต้น",VLOOKUP(BI48,'เงินเดือนบัญชี 5'!$AF$2:$AG$65,2,FALSE),IF(BB48="อำนวยการท้องถิ่นสูง",VLOOKUP(BI48,'เงินเดือนบัญชี 5'!$AC$2:$AD$65,2,FALSE),IF(BB48="อำนวยการท้องถิ่นกลาง",VLOOKUP(BI48,'เงินเดือนบัญชี 5'!$Z$2:$AA$65,2,FALSE),IF(BB48="อำนวยการท้องถิ่นต้น",VLOOKUP(BI48,'เงินเดือนบัญชี 5'!$W$2:$X$65,2,FALSE),IF(BB48="วิชาการชช.",VLOOKUP(BI48,'เงินเดือนบัญชี 5'!$T$2:$U$65,2,FALSE),IF(BB48="วิชาการชพ.",VLOOKUP(BI48,'เงินเดือนบัญชี 5'!$Q$2:$R$65,2,FALSE),IF(BB48="วิชาการชก.",VLOOKUP(BI48,'เงินเดือนบัญชี 5'!$N$2:$O$65,2,FALSE),IF(BB48="วิชาการปก.",VLOOKUP(BI48,'เงินเดือนบัญชี 5'!$K$2:$L$65,2,FALSE),IF(BB48="ทั่วไปอส.",VLOOKUP(BI48,'เงินเดือนบัญชี 5'!$H$2:$I$65,2,FALSE),IF(BB48="ทั่วไปชง.",VLOOKUP(BI48,'เงินเดือนบัญชี 5'!$E$2:$F$65,2,FALSE),IF(BB48="ทั่วไปปง.",VLOOKUP(BI48,'เงินเดือนบัญชี 5'!$B$2:$C$65,2,FALSE),IF(BB48="พนจ.ทั่วไป",0,IF(BB48="พนจ.ภารกิจ(ปวช.)",CEILING((BG48*4/100)+BG48,10),IF(BB48="พนจ.ภารกิจ(ปวท.)",CEILING((BG48*4/100)+BG48,10),IF(BB48="พนจ.ภารกิจ(ปวส.)",CEILING((BG48*4/100)+BG48,10),IF(BB48="พนจ.ภารกิจ(ป.ตรี)",CEILING((BG48*4/100)+BG48,10),IF(BB48="พนจ.ภารกิจ(ป.โท)",CEILING((BG48*4/100)+BG48,10),IF(BB48="พนจ.ภารกิจ(ทักษะ พนง.ขับเครื่องจักรกลขนาดกลาง/ใหญ่)",CEILING((BG48*4/100)+BG48,10),IF(BB48="พนจ.ภารกิจ(ทักษะ)",CEILING((BG48*4/100)+BG48,10),IF(BB48="พนจ.ภารกิจ(ทักษะ)","",IF(C48="ครู",CEILING((BG48*6/100)+BG48,10),IF(C48="ครูผู้ช่วย",CEILING((BG48*6/100)+BG48,10),IF(C48="บริหารสถานศึกษา",CEILING((BG48*6/100)+BG48,10),IF(C48="บุคลากรทางการศึกษา",CEILING((BG48*6/100)+BG48,10),IF(BB48="ลูกจ้างประจำ(ช่าง)",VLOOKUP(BI48,บัญชีลูกจ้างประจำ!$H$2:$I$110,2,FALSE),IF(BB48="ลูกจ้างประจำ(สนับสนุน)",VLOOKUP(BI48,บัญชีลูกจ้างประจำ!$E$2:$F$102,2,FALSE),IF(BB48="ลูกจ้างประจำ(บริการพื้นฐาน)",VLOOKUP(BI48,บัญชีลูกจ้างประจำ!$B$2:$C$74,2,FALSE))))))))))))))))))))))))))))))</f>
        <v>0</v>
      </c>
      <c r="BK48" s="177">
        <f>IF(BB48&amp;M48="พนจ.ทั่วไป",0,IF(BB48&amp;M48="พนจ.ทั่วไปกำหนดเพิ่ม2568",108000,IF(M48="ว่างเดิม",VLOOKUP(BC48,ตำแหน่งว่าง!$A$2:$J$28,9,FALSE),IF(M48&amp;C48="กำหนดเพิ่ม2567ครู",VLOOKUP(BC48,ตำแหน่งว่าง!$A$2:$J$28,8,FALSE),IF(M48&amp;C48="กำหนดเพิ่ม2567ครูผู้ช่วย",VLOOKUP(BC48,ตำแหน่งว่าง!$A$2:$J$28,8,FALSE),IF(M48&amp;C48="กำหนดเพิ่ม2567บุคลากรทางการศึกษา",VLOOKUP(BC48,ตำแหน่งว่าง!$A$2:$J$28,8,FALSE),IF(M48&amp;C48="กำหนดเพิ่ม2567บริหารสถานศึกษา",VLOOKUP(BC48,ตำแหน่งว่าง!$A$2:$J$28,8,FALSE),IF(M48="กำหนดเพิ่ม2567",VLOOKUP(BC48,ตำแหน่งว่าง!$A$2:$J$28,9,FALSE),IF(M48="กำหนดเพิ่ม2568",VLOOKUP(BC48,ตำแหน่งว่าง!$A$2:$H$28,7,FALSE),IF(M48="กำหนดเพิ่ม2569",0,IF(M48="ยุบเลิก2567",0,IF(M48="ยุบเลิก2568",0,IF(M48="ว่างยุบเลิก2567",0,IF(M48="ว่างยุบเลิก2568",0,IF(M48="ว่างยุบเลิก2569",VLOOKUP(BC48,ตำแหน่งว่าง!$A$2:$J$28,9,FALSE),IF(M48="เงินอุดหนุน (ว่าง)",VLOOKUP(BC48,ตำแหน่งว่าง!$A$2:$J$28,9,FALSE),IF(M48="จ่ายจากเงินรายได้ (ว่าง)",VLOOKUP(BC48,ตำแหน่งว่าง!$A$2:$J$28,9,FALSE),(BJ48-BG48)*12)))))))))))))))))</f>
        <v>0</v>
      </c>
      <c r="BL48" s="177" t="str">
        <f t="shared" si="4"/>
        <v>3</v>
      </c>
      <c r="BM48" s="177" t="b">
        <f>IF(BB48="บริหารท้องถิ่นสูง",VLOOKUP(BL48,'เงินเดือนบัญชี 5'!$AL$2:$AM$65,2,FALSE),IF(BB48="บริหารท้องถิ่นกลาง",VLOOKUP(BL48,'เงินเดือนบัญชี 5'!$AI$2:$AJ$65,2,FALSE),IF(BB48="บริหารท้องถิ่นต้น",VLOOKUP(BL48,'เงินเดือนบัญชี 5'!$AF$2:$AG$65,2,FALSE),IF(BB48="อำนวยการท้องถิ่นสูง",VLOOKUP(BL48,'เงินเดือนบัญชี 5'!$AC$2:$AD$65,2,FALSE),IF(BB48="อำนวยการท้องถิ่นกลาง",VLOOKUP(BL48,'เงินเดือนบัญชี 5'!$Z$2:$AA$65,2,FALSE),IF(BB48="อำนวยการท้องถิ่นต้น",VLOOKUP(BL48,'เงินเดือนบัญชี 5'!$W$2:$X$65,2,FALSE),IF(BB48="วิชาการชช.",VLOOKUP(BL48,'เงินเดือนบัญชี 5'!$T$2:$U$65,2,FALSE),IF(BB48="วิชาการชพ.",VLOOKUP(BL48,'เงินเดือนบัญชี 5'!$Q$2:$R$65,2,FALSE),IF(BB48="วิชาการชก.",VLOOKUP(BL48,'เงินเดือนบัญชี 5'!$N$2:$O$65,2,FALSE),IF(BB48="วิชาการปก.",VLOOKUP(BL48,'เงินเดือนบัญชี 5'!$K$2:$L$65,2,FALSE),IF(BB48="ทั่วไปอส.",VLOOKUP(BL48,'เงินเดือนบัญชี 5'!$H$2:$I$65,2,FALSE),IF(BB48="ทั่วไปชง.",VLOOKUP(BL48,'เงินเดือนบัญชี 5'!$E$2:$F$65,2,FALSE),IF(BB48="ทั่วไปปง.",VLOOKUP(BL48,'เงินเดือนบัญชี 5'!$B$2:$C$65,2,FALSE),IF(BB48="พนจ.ทั่วไป",0,IF(BB48="พนจ.ภารกิจ(ปวช.)",CEILING((BJ48*4/100)+BJ48,10),IF(BB48="พนจ.ภารกิจ(ปวท.)",CEILING((BJ48*4/100)+BJ48,10),IF(BB48="พนจ.ภารกิจ(ปวส.)",CEILING((BJ48*4/100)+BJ48,10),IF(BB48="พนจ.ภารกิจ(ป.ตรี)",CEILING((BJ48*4/100)+BJ48,10),IF(BB48="พนจ.ภารกิจ(ป.โท)",CEILING((BJ48*4/100)+BJ48,10),IF(BB48="พนจ.ภารกิจ(ทักษะ พนง.ขับเครื่องจักรกลขนาดกลาง/ใหญ่)",CEILING((BJ48*4/100)+BJ48,10),IF(BB48="พนจ.ภารกิจ(ทักษะ)",CEILING((BJ48*4/100)+BJ48,10),IF(BB48="พนจ.ภารกิจ(ทักษะ)","",IF(C48="ครู",CEILING((BJ48*6/100)+BJ48,10),IF(C48="ครูผู้ช่วย",CEILING((BJ48*6/100)+BJ48,10),IF(C48="บริหารสถานศึกษา",CEILING((BJ48*6/100)+BJ48,10),IF(C48="บุคลากรทางการศึกษา",CEILING((BJ48*6/100)+BJ48,10),IF(BB48="ลูกจ้างประจำ(ช่าง)",VLOOKUP(BL48,บัญชีลูกจ้างประจำ!$H$2:$I$110,2,FALSE),IF(BB48="ลูกจ้างประจำ(สนับสนุน)",VLOOKUP(BL48,บัญชีลูกจ้างประจำ!$E$2:$F$103,2,FALSE),IF(BB48="ลูกจ้างประจำ(บริการพื้นฐาน)",VLOOKUP(BL48,บัญชีลูกจ้างประจำ!$B$2:$C$74,2,FALSE))))))))))))))))))))))))))))))</f>
        <v>0</v>
      </c>
      <c r="BN48" s="177">
        <f>IF(BB48&amp;M48="พนจ.ทั่วไป",0,IF(BB48&amp;M48="พนจ.ทั่วไปกำหนดเพิ่ม2569",108000,IF(M48="ว่างเดิม",VLOOKUP(BC48,ตำแหน่งว่าง!$A$2:$J$28,10,FALSE),IF(M48&amp;C48="กำหนดเพิ่ม2567ครู",VLOOKUP(BC48,ตำแหน่งว่าง!$A$2:$J$28,9,FALSE),IF(M48&amp;C48="กำหนดเพิ่ม2567ครูผู้ช่วย",VLOOKUP(BC48,ตำแหน่งว่าง!$A$2:$J$28,9,FALSE),IF(M48&amp;C48="กำหนดเพิ่ม2567บุคลากรทางการศึกษา",VLOOKUP(BC48,ตำแหน่งว่าง!$A$2:$J$28,9,FALSE),IF(M48&amp;C48="กำหนดเพิ่ม2567บริหารสถานศึกษา",VLOOKUP(BC48,ตำแหน่งว่าง!$A$2:$J$28,9,FALSE),IF(M48="กำหนดเพิ่ม2567",VLOOKUP(BC48,ตำแหน่งว่าง!$A$2:$J$28,10,FALSE),IF(M48&amp;C48="กำหนดเพิ่ม2568ครู",VLOOKUP(BC48,ตำแหน่งว่าง!$A$2:$J$28,8,FALSE),IF(M48&amp;C48="กำหนดเพิ่ม2568ครูผู้ช่วย",VLOOKUP(BC48,ตำแหน่งว่าง!$A$2:$J$28,8,FALSE),IF(M48&amp;C48="กำหนดเพิ่ม2568บุคลากรทางการศึกษา",VLOOKUP(BC48,ตำแหน่งว่าง!$A$2:$J$28,8,FALSE),IF(M48&amp;C48="กำหนดเพิ่ม2568บริหารสถานศึกษา",VLOOKUP(BC48,ตำแหน่งว่าง!$A$2:$J$28,8,FALSE),IF(M48="กำหนดเพิ่ม2568",VLOOKUP(BC48,ตำแหน่งว่าง!$A$2:$J$28,9,FALSE),IF(M48="กำหนดเพิ่ม2569",VLOOKUP(BC48,ตำแหน่งว่าง!$A$2:$H$28,7,FALSE),IF(M48="เงินอุดหนุน (ว่าง)",VLOOKUP(BC48,ตำแหน่งว่าง!$A$2:$J$28,10,FALSE),IF(M48="จ่ายจากเงินรายได้ (ว่าง)",VLOOKUP(BC48,ตำแหน่งว่าง!$A$2:$J$28,10,FALSE),IF(M48="ยุบเลิก2567",0,IF(M48="ยุบเลิก2568",0,IF(M48="ยุบเลิก2569",0,IF(M48="ว่างยุบเลิก2567",0,IF(M48="ว่างยุบเลิก2568",0,IF(M48="ว่างยุบเลิก2569",0,(BM48-BJ48)*12))))))))))))))))))))))</f>
        <v>0</v>
      </c>
      <c r="BO48" s="103"/>
      <c r="BP48" s="86"/>
      <c r="BQ48" s="86"/>
    </row>
    <row r="49" spans="1:69" s="12" customFormat="1">
      <c r="A49" s="107">
        <v>33</v>
      </c>
      <c r="B49" s="113" t="s">
        <v>1379</v>
      </c>
      <c r="C49" s="183" t="s">
        <v>48</v>
      </c>
      <c r="D49" s="113" t="s">
        <v>1380</v>
      </c>
      <c r="E49" s="114" t="s">
        <v>1381</v>
      </c>
      <c r="F49" s="114" t="s">
        <v>1382</v>
      </c>
      <c r="G49" s="110"/>
      <c r="H49" s="120" t="s">
        <v>9</v>
      </c>
      <c r="I49" s="121">
        <v>35770</v>
      </c>
      <c r="J49" s="122">
        <v>3500</v>
      </c>
      <c r="K49" s="122"/>
      <c r="L49" s="122" t="s">
        <v>1313</v>
      </c>
      <c r="M49" s="120"/>
      <c r="AZ49" s="86"/>
      <c r="BA49" s="103"/>
      <c r="BB49" s="177" t="str">
        <f t="shared" si="0"/>
        <v>อำนวยการท้องถิ่นต้น</v>
      </c>
      <c r="BC49" s="177" t="str">
        <f t="shared" si="1"/>
        <v>อำนวยการท้องถิ่นต้น()</v>
      </c>
      <c r="BD49" s="177">
        <f>IF(BB49="บริหารท้องถิ่นสูง",VLOOKUP(I49,'เงินเดือนบัญชี 5'!$AM$2:$AN$65,2,FALSE),IF(BB49="บริหารท้องถิ่นกลาง",VLOOKUP(I49,'เงินเดือนบัญชี 5'!$AJ$2:$AK$65,2,FALSE),IF(BB49="บริหารท้องถิ่นต้น",VLOOKUP(I49,'เงินเดือนบัญชี 5'!$AG$2:$AH$65,2,FALSE),IF(BB49="อำนวยการท้องถิ่นสูง",VLOOKUP(I49,'เงินเดือนบัญชี 5'!$AD$2:$AE$65,2,FALSE),IF(BB49="อำนวยการท้องถิ่นกลาง",VLOOKUP(I49,'เงินเดือนบัญชี 5'!$AA$2:$AB$65,2,FALSE),IF(BB49="อำนวยการท้องถิ่นต้น",VLOOKUP(I49,'เงินเดือนบัญชี 5'!$X$2:$Y$65,2,FALSE),IF(BB49="วิชาการชช.",VLOOKUP(I49,'เงินเดือนบัญชี 5'!$U$2:$V$65,2,FALSE),IF(BB49="วิชาการชพ.",VLOOKUP(I49,'เงินเดือนบัญชี 5'!$R$2:$S$65,2,FALSE),IF(BB49="วิชาการชก.",VLOOKUP(I49,'เงินเดือนบัญชี 5'!$O$2:$P$65,2,FALSE),IF(BB49="วิชาการปก.",VLOOKUP(I49,'เงินเดือนบัญชี 5'!$L$2:$M$65,2,FALSE),IF(BB49="ทั่วไปอส.",VLOOKUP(I49,'เงินเดือนบัญชี 5'!$I$2:$J$65,2,FALSE),IF(BB49="ทั่วไปชง.",VLOOKUP(I49,'เงินเดือนบัญชี 5'!$F$2:$G$65,2,FALSE),IF(BB49="ทั่วไปปง.",VLOOKUP(I49,'เงินเดือนบัญชี 5'!$C$2:$D$65,2,FALSE),IF(BB49="พนจ.ทั่วไป","",IF(BB49="พนจ.ภารกิจ(ปวช.)","",IF(BB49="พนจ.ภารกิจ(ปวท.)","",IF(BB49="พนจ.ภารกิจ(ปวส.)","",IF(BB49="พนจ.ภารกิจ(ป.ตรี)","",IF(BB49="พนจ.ภารกิจ(ป.โท)","",IF(BB49="พนจ.ภารกิจ(ทักษะ พนง.ขับเครื่องจักรกลขนาดกลาง/ใหญ่)","",IF(BB49="พนจ.ภารกิจ(ทักษะ)","",IF(BB49="ลูกจ้างประจำ(ช่าง)",VLOOKUP(I49,บัญชีลูกจ้างประจำ!$I$2:$J$110,2,FALSE),IF(BB49="ลูกจ้างประจำ(สนับสนุน)",VLOOKUP(I49,บัญชีลูกจ้างประจำ!$F$2:$G$102,2,FALSE),IF(BB49="ลูกจ้างประจำ(บริการพื้นฐาน)",VLOOKUP(I49,บัญชีลูกจ้างประจำ!$C$2:$D$74,2,FALSE)))))))))))))))))))))))))</f>
        <v>21.5</v>
      </c>
      <c r="BE49" s="177">
        <f>IF(M49="ว่างเดิม",VLOOKUP(BC49,ตำแหน่งว่าง!$A$2:$J$28,2,FALSE),IF(M49="ว่างยุบเลิก2567",VLOOKUP(BC49,ตำแหน่งว่าง!$A$2:$J$28,2,FALSE),IF(M49="ว่างยุบเลิก2568",VLOOKUP(BC49,ตำแหน่งว่าง!$A$2:$J$28,2,FALSE),IF(M49="ว่างยุบเลิก2569",VLOOKUP(BC49,ตำแหน่งว่าง!$A$2:$J$28,2,FALSE),IF(M49="เงินอุดหนุน (ว่าง)",VLOOKUP(BC49,ตำแหน่งว่าง!$A$2:$J$28,2,FALSE),IF(M49="จ่ายจากเงินรายได้ (ว่าง)",VLOOKUP(BC49,ตำแหน่งว่าง!$A$2:$J$28,2,FALSE),IF(M49="กำหนดเพิ่ม2567",0,IF(M49="กำหนดเพิ่ม2568",0,IF(M49="กำหนดเพิ่ม2569",0,I49*12)))))))))</f>
        <v>429240</v>
      </c>
      <c r="BF49" s="177" t="str">
        <f t="shared" si="2"/>
        <v>อำนวยการท้องถิ่นต้น22.5</v>
      </c>
      <c r="BG49" s="177">
        <f>IF(BB49="บริหารท้องถิ่นสูง",VLOOKUP(BF49,'เงินเดือนบัญชี 5'!$AL$2:$AM$65,2,FALSE),IF(BB49="บริหารท้องถิ่นกลาง",VLOOKUP(BF49,'เงินเดือนบัญชี 5'!$AI$2:$AJ$65,2,FALSE),IF(BB49="บริหารท้องถิ่นต้น",VLOOKUP(BF49,'เงินเดือนบัญชี 5'!$AF$2:$AG$65,2,FALSE),IF(BB49="อำนวยการท้องถิ่นสูง",VLOOKUP(BF49,'เงินเดือนบัญชี 5'!$AC$2:$AD$65,2,FALSE),IF(BB49="อำนวยการท้องถิ่นกลาง",VLOOKUP(BF49,'เงินเดือนบัญชี 5'!$Z$2:$AA$65,2,FALSE),IF(BB49="อำนวยการท้องถิ่นต้น",VLOOKUP(BF49,'เงินเดือนบัญชี 5'!$W$2:$X$65,2,FALSE),IF(BB49="วิชาการชช.",VLOOKUP(BF49,'เงินเดือนบัญชี 5'!$T$2:$U$65,2,FALSE),IF(BB49="วิชาการชพ.",VLOOKUP(BF49,'เงินเดือนบัญชี 5'!$Q$2:$R$65,2,FALSE),IF(BB49="วิชาการชก.",VLOOKUP(BF49,'เงินเดือนบัญชี 5'!$N$2:$O$65,2,FALSE),IF(BB49="วิชาการปก.",VLOOKUP(BF49,'เงินเดือนบัญชี 5'!$K$2:$L$65,2,FALSE),IF(BB49="ทั่วไปอส.",VLOOKUP(BF49,'เงินเดือนบัญชี 5'!$H$2:$I$65,2,FALSE),IF(BB49="ทั่วไปชง.",VLOOKUP(BF49,'เงินเดือนบัญชี 5'!$E$2:$F$65,2,FALSE),IF(BB49="ทั่วไปปง.",VLOOKUP(BF49,'เงินเดือนบัญชี 5'!$B$2:$C$65,2,FALSE),IF(BB49="พนจ.ทั่วไป",0,IF(BB49="พนจ.ภารกิจ(ปวช.)",CEILING((I49*4/100)+I49,10),IF(BB49="พนจ.ภารกิจ(ปวท.)",CEILING((I49*4/100)+I49,10),IF(BB49="พนจ.ภารกิจ(ปวส.)",CEILING((I49*4/100)+I49,10),IF(BB49="พนจ.ภารกิจ(ป.ตรี)",CEILING((I49*4/100)+I49,10),IF(BB49="พนจ.ภารกิจ(ป.โท)",CEILING((I49*4/100)+I49,10),IF(BB49="พนจ.ภารกิจ(ทักษะ พนง.ขับเครื่องจักรกลขนาดกลาง/ใหญ่)",CEILING((I49*4/100)+I49,10),IF(BB49="พนจ.ภารกิจ(ทักษะ)",CEILING((I49*4/100)+I49,10),IF(BB49="พนจ.ภารกิจ(ทักษะ)","",IF(C49="ครู",CEILING((I49*6/100)+I49,10),IF(C49="ครูผู้ช่วย",CEILING((I49*6/100)+I49,10),IF(C49="บริหารสถานศึกษา",CEILING((I49*6/100)+I49,10),IF(C49="บุคลากรทางการศึกษา",CEILING((I49*6/100)+I49,10),IF(BB49="ลูกจ้างประจำ(ช่าง)",VLOOKUP(BF49,บัญชีลูกจ้างประจำ!$H$2:$I$110,2,FALSE),IF(BB49="ลูกจ้างประจำ(สนับสนุน)",VLOOKUP(BF49,บัญชีลูกจ้างประจำ!$E$2:$F$102,2,FALSE),IF(BB49="ลูกจ้างประจำ(บริการพื้นฐาน)",VLOOKUP(BF49,บัญชีลูกจ้างประจำ!$B$2:$C$74,2,FALSE))))))))))))))))))))))))))))))</f>
        <v>36860</v>
      </c>
      <c r="BH49" s="177">
        <f>IF(BB49&amp;M49="พนจ.ทั่วไป",0,IF(BB49&amp;M49="พนจ.ทั่วไปกำหนดเพิ่ม2567",108000,IF(M49="ว่างเดิม",VLOOKUP(BC49,ตำแหน่งว่าง!$A$2:$J$28,8,FALSE),IF(M49="กำหนดเพิ่ม2567",VLOOKUP(BC49,ตำแหน่งว่าง!$A$2:$H$28,7,FALSE),IF(M49="กำหนดเพิ่ม2568",0,IF(M49="กำหนดเพิ่ม2569",0,IF(M49="ยุบเลิก2567",0,IF(M49="ว่างยุบเลิก2567",0,IF(M49="ว่างยุบเลิก2568",VLOOKUP(BC49,ตำแหน่งว่าง!$A$2:$J$28,8,FALSE),IF(M49="ว่างยุบเลิก2569",VLOOKUP(BC49,ตำแหน่งว่าง!$A$2:$J$28,8,FALSE),IF(M49="เงินอุดหนุน (ว่าง)",VLOOKUP(BC49,ตำแหน่งว่าง!$A$2:$J$28,8,FALSE),IF(M49&amp;C49="จ่ายจากเงินรายได้พนจ.ทั่วไป",0,IF(M49="จ่ายจากเงินรายได้ (ว่าง)",VLOOKUP(BC49,ตำแหน่งว่าง!$A$2:$J$28,8,FALSE),(BG49-I49)*12)))))))))))))</f>
        <v>13080</v>
      </c>
      <c r="BI49" s="177" t="str">
        <f t="shared" si="3"/>
        <v>อำนวยการท้องถิ่นต้น23.5</v>
      </c>
      <c r="BJ49" s="177">
        <f>IF(BB49="บริหารท้องถิ่นสูง",VLOOKUP(BI49,'เงินเดือนบัญชี 5'!$AL$2:$AM$65,2,FALSE),IF(BB49="บริหารท้องถิ่นกลาง",VLOOKUP(BI49,'เงินเดือนบัญชี 5'!$AI$2:$AJ$65,2,FALSE),IF(BB49="บริหารท้องถิ่นต้น",VLOOKUP(BI49,'เงินเดือนบัญชี 5'!$AF$2:$AG$65,2,FALSE),IF(BB49="อำนวยการท้องถิ่นสูง",VLOOKUP(BI49,'เงินเดือนบัญชี 5'!$AC$2:$AD$65,2,FALSE),IF(BB49="อำนวยการท้องถิ่นกลาง",VLOOKUP(BI49,'เงินเดือนบัญชี 5'!$Z$2:$AA$65,2,FALSE),IF(BB49="อำนวยการท้องถิ่นต้น",VLOOKUP(BI49,'เงินเดือนบัญชี 5'!$W$2:$X$65,2,FALSE),IF(BB49="วิชาการชช.",VLOOKUP(BI49,'เงินเดือนบัญชี 5'!$T$2:$U$65,2,FALSE),IF(BB49="วิชาการชพ.",VLOOKUP(BI49,'เงินเดือนบัญชี 5'!$Q$2:$R$65,2,FALSE),IF(BB49="วิชาการชก.",VLOOKUP(BI49,'เงินเดือนบัญชี 5'!$N$2:$O$65,2,FALSE),IF(BB49="วิชาการปก.",VLOOKUP(BI49,'เงินเดือนบัญชี 5'!$K$2:$L$65,2,FALSE),IF(BB49="ทั่วไปอส.",VLOOKUP(BI49,'เงินเดือนบัญชี 5'!$H$2:$I$65,2,FALSE),IF(BB49="ทั่วไปชง.",VLOOKUP(BI49,'เงินเดือนบัญชี 5'!$E$2:$F$65,2,FALSE),IF(BB49="ทั่วไปปง.",VLOOKUP(BI49,'เงินเดือนบัญชี 5'!$B$2:$C$65,2,FALSE),IF(BB49="พนจ.ทั่วไป",0,IF(BB49="พนจ.ภารกิจ(ปวช.)",CEILING((BG49*4/100)+BG49,10),IF(BB49="พนจ.ภารกิจ(ปวท.)",CEILING((BG49*4/100)+BG49,10),IF(BB49="พนจ.ภารกิจ(ปวส.)",CEILING((BG49*4/100)+BG49,10),IF(BB49="พนจ.ภารกิจ(ป.ตรี)",CEILING((BG49*4/100)+BG49,10),IF(BB49="พนจ.ภารกิจ(ป.โท)",CEILING((BG49*4/100)+BG49,10),IF(BB49="พนจ.ภารกิจ(ทักษะ พนง.ขับเครื่องจักรกลขนาดกลาง/ใหญ่)",CEILING((BG49*4/100)+BG49,10),IF(BB49="พนจ.ภารกิจ(ทักษะ)",CEILING((BG49*4/100)+BG49,10),IF(BB49="พนจ.ภารกิจ(ทักษะ)","",IF(C49="ครู",CEILING((BG49*6/100)+BG49,10),IF(C49="ครูผู้ช่วย",CEILING((BG49*6/100)+BG49,10),IF(C49="บริหารสถานศึกษา",CEILING((BG49*6/100)+BG49,10),IF(C49="บุคลากรทางการศึกษา",CEILING((BG49*6/100)+BG49,10),IF(BB49="ลูกจ้างประจำ(ช่าง)",VLOOKUP(BI49,บัญชีลูกจ้างประจำ!$H$2:$I$110,2,FALSE),IF(BB49="ลูกจ้างประจำ(สนับสนุน)",VLOOKUP(BI49,บัญชีลูกจ้างประจำ!$E$2:$F$102,2,FALSE),IF(BB49="ลูกจ้างประจำ(บริการพื้นฐาน)",VLOOKUP(BI49,บัญชีลูกจ้างประจำ!$B$2:$C$74,2,FALSE))))))))))))))))))))))))))))))</f>
        <v>37960</v>
      </c>
      <c r="BK49" s="177">
        <f>IF(BB49&amp;M49="พนจ.ทั่วไป",0,IF(BB49&amp;M49="พนจ.ทั่วไปกำหนดเพิ่ม2568",108000,IF(M49="ว่างเดิม",VLOOKUP(BC49,ตำแหน่งว่าง!$A$2:$J$28,9,FALSE),IF(M49&amp;C49="กำหนดเพิ่ม2567ครู",VLOOKUP(BC49,ตำแหน่งว่าง!$A$2:$J$28,8,FALSE),IF(M49&amp;C49="กำหนดเพิ่ม2567ครูผู้ช่วย",VLOOKUP(BC49,ตำแหน่งว่าง!$A$2:$J$28,8,FALSE),IF(M49&amp;C49="กำหนดเพิ่ม2567บุคลากรทางการศึกษา",VLOOKUP(BC49,ตำแหน่งว่าง!$A$2:$J$28,8,FALSE),IF(M49&amp;C49="กำหนดเพิ่ม2567บริหารสถานศึกษา",VLOOKUP(BC49,ตำแหน่งว่าง!$A$2:$J$28,8,FALSE),IF(M49="กำหนดเพิ่ม2567",VLOOKUP(BC49,ตำแหน่งว่าง!$A$2:$J$28,9,FALSE),IF(M49="กำหนดเพิ่ม2568",VLOOKUP(BC49,ตำแหน่งว่าง!$A$2:$H$28,7,FALSE),IF(M49="กำหนดเพิ่ม2569",0,IF(M49="ยุบเลิก2567",0,IF(M49="ยุบเลิก2568",0,IF(M49="ว่างยุบเลิก2567",0,IF(M49="ว่างยุบเลิก2568",0,IF(M49="ว่างยุบเลิก2569",VLOOKUP(BC49,ตำแหน่งว่าง!$A$2:$J$28,9,FALSE),IF(M49="เงินอุดหนุน (ว่าง)",VLOOKUP(BC49,ตำแหน่งว่าง!$A$2:$J$28,9,FALSE),IF(M49="จ่ายจากเงินรายได้ (ว่าง)",VLOOKUP(BC49,ตำแหน่งว่าง!$A$2:$J$28,9,FALSE),(BJ49-BG49)*12)))))))))))))))))</f>
        <v>13200</v>
      </c>
      <c r="BL49" s="177" t="str">
        <f t="shared" si="4"/>
        <v>อำนวยการท้องถิ่นต้น24.5</v>
      </c>
      <c r="BM49" s="177">
        <f>IF(BB49="บริหารท้องถิ่นสูง",VLOOKUP(BL49,'เงินเดือนบัญชี 5'!$AL$2:$AM$65,2,FALSE),IF(BB49="บริหารท้องถิ่นกลาง",VLOOKUP(BL49,'เงินเดือนบัญชี 5'!$AI$2:$AJ$65,2,FALSE),IF(BB49="บริหารท้องถิ่นต้น",VLOOKUP(BL49,'เงินเดือนบัญชี 5'!$AF$2:$AG$65,2,FALSE),IF(BB49="อำนวยการท้องถิ่นสูง",VLOOKUP(BL49,'เงินเดือนบัญชี 5'!$AC$2:$AD$65,2,FALSE),IF(BB49="อำนวยการท้องถิ่นกลาง",VLOOKUP(BL49,'เงินเดือนบัญชี 5'!$Z$2:$AA$65,2,FALSE),IF(BB49="อำนวยการท้องถิ่นต้น",VLOOKUP(BL49,'เงินเดือนบัญชี 5'!$W$2:$X$65,2,FALSE),IF(BB49="วิชาการชช.",VLOOKUP(BL49,'เงินเดือนบัญชี 5'!$T$2:$U$65,2,FALSE),IF(BB49="วิชาการชพ.",VLOOKUP(BL49,'เงินเดือนบัญชี 5'!$Q$2:$R$65,2,FALSE),IF(BB49="วิชาการชก.",VLOOKUP(BL49,'เงินเดือนบัญชี 5'!$N$2:$O$65,2,FALSE),IF(BB49="วิชาการปก.",VLOOKUP(BL49,'เงินเดือนบัญชี 5'!$K$2:$L$65,2,FALSE),IF(BB49="ทั่วไปอส.",VLOOKUP(BL49,'เงินเดือนบัญชี 5'!$H$2:$I$65,2,FALSE),IF(BB49="ทั่วไปชง.",VLOOKUP(BL49,'เงินเดือนบัญชี 5'!$E$2:$F$65,2,FALSE),IF(BB49="ทั่วไปปง.",VLOOKUP(BL49,'เงินเดือนบัญชี 5'!$B$2:$C$65,2,FALSE),IF(BB49="พนจ.ทั่วไป",0,IF(BB49="พนจ.ภารกิจ(ปวช.)",CEILING((BJ49*4/100)+BJ49,10),IF(BB49="พนจ.ภารกิจ(ปวท.)",CEILING((BJ49*4/100)+BJ49,10),IF(BB49="พนจ.ภารกิจ(ปวส.)",CEILING((BJ49*4/100)+BJ49,10),IF(BB49="พนจ.ภารกิจ(ป.ตรี)",CEILING((BJ49*4/100)+BJ49,10),IF(BB49="พนจ.ภารกิจ(ป.โท)",CEILING((BJ49*4/100)+BJ49,10),IF(BB49="พนจ.ภารกิจ(ทักษะ พนง.ขับเครื่องจักรกลขนาดกลาง/ใหญ่)",CEILING((BJ49*4/100)+BJ49,10),IF(BB49="พนจ.ภารกิจ(ทักษะ)",CEILING((BJ49*4/100)+BJ49,10),IF(BB49="พนจ.ภารกิจ(ทักษะ)","",IF(C49="ครู",CEILING((BJ49*6/100)+BJ49,10),IF(C49="ครูผู้ช่วย",CEILING((BJ49*6/100)+BJ49,10),IF(C49="บริหารสถานศึกษา",CEILING((BJ49*6/100)+BJ49,10),IF(C49="บุคลากรทางการศึกษา",CEILING((BJ49*6/100)+BJ49,10),IF(BB49="ลูกจ้างประจำ(ช่าง)",VLOOKUP(BL49,บัญชีลูกจ้างประจำ!$H$2:$I$110,2,FALSE),IF(BB49="ลูกจ้างประจำ(สนับสนุน)",VLOOKUP(BL49,บัญชีลูกจ้างประจำ!$E$2:$F$103,2,FALSE),IF(BB49="ลูกจ้างประจำ(บริการพื้นฐาน)",VLOOKUP(BL49,บัญชีลูกจ้างประจำ!$B$2:$C$74,2,FALSE))))))))))))))))))))))))))))))</f>
        <v>39080</v>
      </c>
      <c r="BN49" s="177">
        <f>IF(BB49&amp;M49="พนจ.ทั่วไป",0,IF(BB49&amp;M49="พนจ.ทั่วไปกำหนดเพิ่ม2569",108000,IF(M49="ว่างเดิม",VLOOKUP(BC49,ตำแหน่งว่าง!$A$2:$J$28,10,FALSE),IF(M49&amp;C49="กำหนดเพิ่ม2567ครู",VLOOKUP(BC49,ตำแหน่งว่าง!$A$2:$J$28,9,FALSE),IF(M49&amp;C49="กำหนดเพิ่ม2567ครูผู้ช่วย",VLOOKUP(BC49,ตำแหน่งว่าง!$A$2:$J$28,9,FALSE),IF(M49&amp;C49="กำหนดเพิ่ม2567บุคลากรทางการศึกษา",VLOOKUP(BC49,ตำแหน่งว่าง!$A$2:$J$28,9,FALSE),IF(M49&amp;C49="กำหนดเพิ่ม2567บริหารสถานศึกษา",VLOOKUP(BC49,ตำแหน่งว่าง!$A$2:$J$28,9,FALSE),IF(M49="กำหนดเพิ่ม2567",VLOOKUP(BC49,ตำแหน่งว่าง!$A$2:$J$28,10,FALSE),IF(M49&amp;C49="กำหนดเพิ่ม2568ครู",VLOOKUP(BC49,ตำแหน่งว่าง!$A$2:$J$28,8,FALSE),IF(M49&amp;C49="กำหนดเพิ่ม2568ครูผู้ช่วย",VLOOKUP(BC49,ตำแหน่งว่าง!$A$2:$J$28,8,FALSE),IF(M49&amp;C49="กำหนดเพิ่ม2568บุคลากรทางการศึกษา",VLOOKUP(BC49,ตำแหน่งว่าง!$A$2:$J$28,8,FALSE),IF(M49&amp;C49="กำหนดเพิ่ม2568บริหารสถานศึกษา",VLOOKUP(BC49,ตำแหน่งว่าง!$A$2:$J$28,8,FALSE),IF(M49="กำหนดเพิ่ม2568",VLOOKUP(BC49,ตำแหน่งว่าง!$A$2:$J$28,9,FALSE),IF(M49="กำหนดเพิ่ม2569",VLOOKUP(BC49,ตำแหน่งว่าง!$A$2:$H$28,7,FALSE),IF(M49="เงินอุดหนุน (ว่าง)",VLOOKUP(BC49,ตำแหน่งว่าง!$A$2:$J$28,10,FALSE),IF(M49="จ่ายจากเงินรายได้ (ว่าง)",VLOOKUP(BC49,ตำแหน่งว่าง!$A$2:$J$28,10,FALSE),IF(M49="ยุบเลิก2567",0,IF(M49="ยุบเลิก2568",0,IF(M49="ยุบเลิก2569",0,IF(M49="ว่างยุบเลิก2567",0,IF(M49="ว่างยุบเลิก2568",0,IF(M49="ว่างยุบเลิก2569",0,(BM49-BJ49)*12))))))))))))))))))))))</f>
        <v>13440</v>
      </c>
      <c r="BO49" s="103"/>
      <c r="BP49" s="86"/>
      <c r="BQ49" s="86"/>
    </row>
    <row r="50" spans="1:69" s="12" customFormat="1">
      <c r="A50" s="107">
        <v>34</v>
      </c>
      <c r="B50" s="113" t="s">
        <v>1383</v>
      </c>
      <c r="C50" s="183" t="s">
        <v>47</v>
      </c>
      <c r="D50" s="113" t="s">
        <v>1384</v>
      </c>
      <c r="E50" s="114" t="s">
        <v>1385</v>
      </c>
      <c r="F50" s="114"/>
      <c r="G50" s="110"/>
      <c r="H50" s="120" t="s">
        <v>13</v>
      </c>
      <c r="I50" s="121">
        <v>29680</v>
      </c>
      <c r="J50" s="122"/>
      <c r="K50" s="122"/>
      <c r="L50" s="122" t="s">
        <v>1316</v>
      </c>
      <c r="M50" s="120"/>
      <c r="AZ50" s="86"/>
      <c r="BA50" s="103"/>
      <c r="BB50" s="177" t="str">
        <f t="shared" si="0"/>
        <v>วิชาการชก.</v>
      </c>
      <c r="BC50" s="177" t="str">
        <f t="shared" si="1"/>
        <v>วิชาการชก.()</v>
      </c>
      <c r="BD50" s="177">
        <f>IF(BB50="บริหารท้องถิ่นสูง",VLOOKUP(I50,'เงินเดือนบัญชี 5'!$AM$2:$AN$65,2,FALSE),IF(BB50="บริหารท้องถิ่นกลาง",VLOOKUP(I50,'เงินเดือนบัญชี 5'!$AJ$2:$AK$65,2,FALSE),IF(BB50="บริหารท้องถิ่นต้น",VLOOKUP(I50,'เงินเดือนบัญชี 5'!$AG$2:$AH$65,2,FALSE),IF(BB50="อำนวยการท้องถิ่นสูง",VLOOKUP(I50,'เงินเดือนบัญชี 5'!$AD$2:$AE$65,2,FALSE),IF(BB50="อำนวยการท้องถิ่นกลาง",VLOOKUP(I50,'เงินเดือนบัญชี 5'!$AA$2:$AB$65,2,FALSE),IF(BB50="อำนวยการท้องถิ่นต้น",VLOOKUP(I50,'เงินเดือนบัญชี 5'!$X$2:$Y$65,2,FALSE),IF(BB50="วิชาการชช.",VLOOKUP(I50,'เงินเดือนบัญชี 5'!$U$2:$V$65,2,FALSE),IF(BB50="วิชาการชพ.",VLOOKUP(I50,'เงินเดือนบัญชี 5'!$R$2:$S$65,2,FALSE),IF(BB50="วิชาการชก.",VLOOKUP(I50,'เงินเดือนบัญชี 5'!$O$2:$P$65,2,FALSE),IF(BB50="วิชาการปก.",VLOOKUP(I50,'เงินเดือนบัญชี 5'!$L$2:$M$65,2,FALSE),IF(BB50="ทั่วไปอส.",VLOOKUP(I50,'เงินเดือนบัญชี 5'!$I$2:$J$65,2,FALSE),IF(BB50="ทั่วไปชง.",VLOOKUP(I50,'เงินเดือนบัญชี 5'!$F$2:$G$65,2,FALSE),IF(BB50="ทั่วไปปง.",VLOOKUP(I50,'เงินเดือนบัญชี 5'!$C$2:$D$65,2,FALSE),IF(BB50="พนจ.ทั่วไป","",IF(BB50="พนจ.ภารกิจ(ปวช.)","",IF(BB50="พนจ.ภารกิจ(ปวท.)","",IF(BB50="พนจ.ภารกิจ(ปวส.)","",IF(BB50="พนจ.ภารกิจ(ป.ตรี)","",IF(BB50="พนจ.ภารกิจ(ป.โท)","",IF(BB50="พนจ.ภารกิจ(ทักษะ พนง.ขับเครื่องจักรกลขนาดกลาง/ใหญ่)","",IF(BB50="พนจ.ภารกิจ(ทักษะ)","",IF(BB50="ลูกจ้างประจำ(ช่าง)",VLOOKUP(I50,บัญชีลูกจ้างประจำ!$I$2:$J$110,2,FALSE),IF(BB50="ลูกจ้างประจำ(สนับสนุน)",VLOOKUP(I50,บัญชีลูกจ้างประจำ!$F$2:$G$102,2,FALSE),IF(BB50="ลูกจ้างประจำ(บริการพื้นฐาน)",VLOOKUP(I50,บัญชีลูกจ้างประจำ!$C$2:$D$74,2,FALSE)))))))))))))))))))))))))</f>
        <v>16.5</v>
      </c>
      <c r="BE50" s="177">
        <f>IF(M50="ว่างเดิม",VLOOKUP(BC50,ตำแหน่งว่าง!$A$2:$J$28,2,FALSE),IF(M50="ว่างยุบเลิก2567",VLOOKUP(BC50,ตำแหน่งว่าง!$A$2:$J$28,2,FALSE),IF(M50="ว่างยุบเลิก2568",VLOOKUP(BC50,ตำแหน่งว่าง!$A$2:$J$28,2,FALSE),IF(M50="ว่างยุบเลิก2569",VLOOKUP(BC50,ตำแหน่งว่าง!$A$2:$J$28,2,FALSE),IF(M50="เงินอุดหนุน (ว่าง)",VLOOKUP(BC50,ตำแหน่งว่าง!$A$2:$J$28,2,FALSE),IF(M50="จ่ายจากเงินรายได้ (ว่าง)",VLOOKUP(BC50,ตำแหน่งว่าง!$A$2:$J$28,2,FALSE),IF(M50="กำหนดเพิ่ม2567",0,IF(M50="กำหนดเพิ่ม2568",0,IF(M50="กำหนดเพิ่ม2569",0,I50*12)))))))))</f>
        <v>356160</v>
      </c>
      <c r="BF50" s="177" t="str">
        <f t="shared" si="2"/>
        <v>วิชาการชก.17.5</v>
      </c>
      <c r="BG50" s="177">
        <f>IF(BB50="บริหารท้องถิ่นสูง",VLOOKUP(BF50,'เงินเดือนบัญชี 5'!$AL$2:$AM$65,2,FALSE),IF(BB50="บริหารท้องถิ่นกลาง",VLOOKUP(BF50,'เงินเดือนบัญชี 5'!$AI$2:$AJ$65,2,FALSE),IF(BB50="บริหารท้องถิ่นต้น",VLOOKUP(BF50,'เงินเดือนบัญชี 5'!$AF$2:$AG$65,2,FALSE),IF(BB50="อำนวยการท้องถิ่นสูง",VLOOKUP(BF50,'เงินเดือนบัญชี 5'!$AC$2:$AD$65,2,FALSE),IF(BB50="อำนวยการท้องถิ่นกลาง",VLOOKUP(BF50,'เงินเดือนบัญชี 5'!$Z$2:$AA$65,2,FALSE),IF(BB50="อำนวยการท้องถิ่นต้น",VLOOKUP(BF50,'เงินเดือนบัญชี 5'!$W$2:$X$65,2,FALSE),IF(BB50="วิชาการชช.",VLOOKUP(BF50,'เงินเดือนบัญชี 5'!$T$2:$U$65,2,FALSE),IF(BB50="วิชาการชพ.",VLOOKUP(BF50,'เงินเดือนบัญชี 5'!$Q$2:$R$65,2,FALSE),IF(BB50="วิชาการชก.",VLOOKUP(BF50,'เงินเดือนบัญชี 5'!$N$2:$O$65,2,FALSE),IF(BB50="วิชาการปก.",VLOOKUP(BF50,'เงินเดือนบัญชี 5'!$K$2:$L$65,2,FALSE),IF(BB50="ทั่วไปอส.",VLOOKUP(BF50,'เงินเดือนบัญชี 5'!$H$2:$I$65,2,FALSE),IF(BB50="ทั่วไปชง.",VLOOKUP(BF50,'เงินเดือนบัญชี 5'!$E$2:$F$65,2,FALSE),IF(BB50="ทั่วไปปง.",VLOOKUP(BF50,'เงินเดือนบัญชี 5'!$B$2:$C$65,2,FALSE),IF(BB50="พนจ.ทั่วไป",0,IF(BB50="พนจ.ภารกิจ(ปวช.)",CEILING((I50*4/100)+I50,10),IF(BB50="พนจ.ภารกิจ(ปวท.)",CEILING((I50*4/100)+I50,10),IF(BB50="พนจ.ภารกิจ(ปวส.)",CEILING((I50*4/100)+I50,10),IF(BB50="พนจ.ภารกิจ(ป.ตรี)",CEILING((I50*4/100)+I50,10),IF(BB50="พนจ.ภารกิจ(ป.โท)",CEILING((I50*4/100)+I50,10),IF(BB50="พนจ.ภารกิจ(ทักษะ พนง.ขับเครื่องจักรกลขนาดกลาง/ใหญ่)",CEILING((I50*4/100)+I50,10),IF(BB50="พนจ.ภารกิจ(ทักษะ)",CEILING((I50*4/100)+I50,10),IF(BB50="พนจ.ภารกิจ(ทักษะ)","",IF(C50="ครู",CEILING((I50*6/100)+I50,10),IF(C50="ครูผู้ช่วย",CEILING((I50*6/100)+I50,10),IF(C50="บริหารสถานศึกษา",CEILING((I50*6/100)+I50,10),IF(C50="บุคลากรทางการศึกษา",CEILING((I50*6/100)+I50,10),IF(BB50="ลูกจ้างประจำ(ช่าง)",VLOOKUP(BF50,บัญชีลูกจ้างประจำ!$H$2:$I$110,2,FALSE),IF(BB50="ลูกจ้างประจำ(สนับสนุน)",VLOOKUP(BF50,บัญชีลูกจ้างประจำ!$E$2:$F$102,2,FALSE),IF(BB50="ลูกจ้างประจำ(บริการพื้นฐาน)",VLOOKUP(BF50,บัญชีลูกจ้างประจำ!$B$2:$C$74,2,FALSE))))))))))))))))))))))))))))))</f>
        <v>30790</v>
      </c>
      <c r="BH50" s="177">
        <f>IF(BB50&amp;M50="พนจ.ทั่วไป",0,IF(BB50&amp;M50="พนจ.ทั่วไปกำหนดเพิ่ม2567",108000,IF(M50="ว่างเดิม",VLOOKUP(BC50,ตำแหน่งว่าง!$A$2:$J$28,8,FALSE),IF(M50="กำหนดเพิ่ม2567",VLOOKUP(BC50,ตำแหน่งว่าง!$A$2:$H$28,7,FALSE),IF(M50="กำหนดเพิ่ม2568",0,IF(M50="กำหนดเพิ่ม2569",0,IF(M50="ยุบเลิก2567",0,IF(M50="ว่างยุบเลิก2567",0,IF(M50="ว่างยุบเลิก2568",VLOOKUP(BC50,ตำแหน่งว่าง!$A$2:$J$28,8,FALSE),IF(M50="ว่างยุบเลิก2569",VLOOKUP(BC50,ตำแหน่งว่าง!$A$2:$J$28,8,FALSE),IF(M50="เงินอุดหนุน (ว่าง)",VLOOKUP(BC50,ตำแหน่งว่าง!$A$2:$J$28,8,FALSE),IF(M50&amp;C50="จ่ายจากเงินรายได้พนจ.ทั่วไป",0,IF(M50="จ่ายจากเงินรายได้ (ว่าง)",VLOOKUP(BC50,ตำแหน่งว่าง!$A$2:$J$28,8,FALSE),(BG50-I50)*12)))))))))))))</f>
        <v>13320</v>
      </c>
      <c r="BI50" s="177" t="str">
        <f t="shared" si="3"/>
        <v>วิชาการชก.18.5</v>
      </c>
      <c r="BJ50" s="177">
        <f>IF(BB50="บริหารท้องถิ่นสูง",VLOOKUP(BI50,'เงินเดือนบัญชี 5'!$AL$2:$AM$65,2,FALSE),IF(BB50="บริหารท้องถิ่นกลาง",VLOOKUP(BI50,'เงินเดือนบัญชี 5'!$AI$2:$AJ$65,2,FALSE),IF(BB50="บริหารท้องถิ่นต้น",VLOOKUP(BI50,'เงินเดือนบัญชี 5'!$AF$2:$AG$65,2,FALSE),IF(BB50="อำนวยการท้องถิ่นสูง",VLOOKUP(BI50,'เงินเดือนบัญชี 5'!$AC$2:$AD$65,2,FALSE),IF(BB50="อำนวยการท้องถิ่นกลาง",VLOOKUP(BI50,'เงินเดือนบัญชี 5'!$Z$2:$AA$65,2,FALSE),IF(BB50="อำนวยการท้องถิ่นต้น",VLOOKUP(BI50,'เงินเดือนบัญชี 5'!$W$2:$X$65,2,FALSE),IF(BB50="วิชาการชช.",VLOOKUP(BI50,'เงินเดือนบัญชี 5'!$T$2:$U$65,2,FALSE),IF(BB50="วิชาการชพ.",VLOOKUP(BI50,'เงินเดือนบัญชี 5'!$Q$2:$R$65,2,FALSE),IF(BB50="วิชาการชก.",VLOOKUP(BI50,'เงินเดือนบัญชี 5'!$N$2:$O$65,2,FALSE),IF(BB50="วิชาการปก.",VLOOKUP(BI50,'เงินเดือนบัญชี 5'!$K$2:$L$65,2,FALSE),IF(BB50="ทั่วไปอส.",VLOOKUP(BI50,'เงินเดือนบัญชี 5'!$H$2:$I$65,2,FALSE),IF(BB50="ทั่วไปชง.",VLOOKUP(BI50,'เงินเดือนบัญชี 5'!$E$2:$F$65,2,FALSE),IF(BB50="ทั่วไปปง.",VLOOKUP(BI50,'เงินเดือนบัญชี 5'!$B$2:$C$65,2,FALSE),IF(BB50="พนจ.ทั่วไป",0,IF(BB50="พนจ.ภารกิจ(ปวช.)",CEILING((BG50*4/100)+BG50,10),IF(BB50="พนจ.ภารกิจ(ปวท.)",CEILING((BG50*4/100)+BG50,10),IF(BB50="พนจ.ภารกิจ(ปวส.)",CEILING((BG50*4/100)+BG50,10),IF(BB50="พนจ.ภารกิจ(ป.ตรี)",CEILING((BG50*4/100)+BG50,10),IF(BB50="พนจ.ภารกิจ(ป.โท)",CEILING((BG50*4/100)+BG50,10),IF(BB50="พนจ.ภารกิจ(ทักษะ พนง.ขับเครื่องจักรกลขนาดกลาง/ใหญ่)",CEILING((BG50*4/100)+BG50,10),IF(BB50="พนจ.ภารกิจ(ทักษะ)",CEILING((BG50*4/100)+BG50,10),IF(BB50="พนจ.ภารกิจ(ทักษะ)","",IF(C50="ครู",CEILING((BG50*6/100)+BG50,10),IF(C50="ครูผู้ช่วย",CEILING((BG50*6/100)+BG50,10),IF(C50="บริหารสถานศึกษา",CEILING((BG50*6/100)+BG50,10),IF(C50="บุคลากรทางการศึกษา",CEILING((BG50*6/100)+BG50,10),IF(BB50="ลูกจ้างประจำ(ช่าง)",VLOOKUP(BI50,บัญชีลูกจ้างประจำ!$H$2:$I$110,2,FALSE),IF(BB50="ลูกจ้างประจำ(สนับสนุน)",VLOOKUP(BI50,บัญชีลูกจ้างประจำ!$E$2:$F$102,2,FALSE),IF(BB50="ลูกจ้างประจำ(บริการพื้นฐาน)",VLOOKUP(BI50,บัญชีลูกจ้างประจำ!$B$2:$C$74,2,FALSE))))))))))))))))))))))))))))))</f>
        <v>31880</v>
      </c>
      <c r="BK50" s="177">
        <f>IF(BB50&amp;M50="พนจ.ทั่วไป",0,IF(BB50&amp;M50="พนจ.ทั่วไปกำหนดเพิ่ม2568",108000,IF(M50="ว่างเดิม",VLOOKUP(BC50,ตำแหน่งว่าง!$A$2:$J$28,9,FALSE),IF(M50&amp;C50="กำหนดเพิ่ม2567ครู",VLOOKUP(BC50,ตำแหน่งว่าง!$A$2:$J$28,8,FALSE),IF(M50&amp;C50="กำหนดเพิ่ม2567ครูผู้ช่วย",VLOOKUP(BC50,ตำแหน่งว่าง!$A$2:$J$28,8,FALSE),IF(M50&amp;C50="กำหนดเพิ่ม2567บุคลากรทางการศึกษา",VLOOKUP(BC50,ตำแหน่งว่าง!$A$2:$J$28,8,FALSE),IF(M50&amp;C50="กำหนดเพิ่ม2567บริหารสถานศึกษา",VLOOKUP(BC50,ตำแหน่งว่าง!$A$2:$J$28,8,FALSE),IF(M50="กำหนดเพิ่ม2567",VLOOKUP(BC50,ตำแหน่งว่าง!$A$2:$J$28,9,FALSE),IF(M50="กำหนดเพิ่ม2568",VLOOKUP(BC50,ตำแหน่งว่าง!$A$2:$H$28,7,FALSE),IF(M50="กำหนดเพิ่ม2569",0,IF(M50="ยุบเลิก2567",0,IF(M50="ยุบเลิก2568",0,IF(M50="ว่างยุบเลิก2567",0,IF(M50="ว่างยุบเลิก2568",0,IF(M50="ว่างยุบเลิก2569",VLOOKUP(BC50,ตำแหน่งว่าง!$A$2:$J$28,9,FALSE),IF(M50="เงินอุดหนุน (ว่าง)",VLOOKUP(BC50,ตำแหน่งว่าง!$A$2:$J$28,9,FALSE),IF(M50="จ่ายจากเงินรายได้ (ว่าง)",VLOOKUP(BC50,ตำแหน่งว่าง!$A$2:$J$28,9,FALSE),(BJ50-BG50)*12)))))))))))))))))</f>
        <v>13080</v>
      </c>
      <c r="BL50" s="177" t="str">
        <f t="shared" si="4"/>
        <v>วิชาการชก.19.5</v>
      </c>
      <c r="BM50" s="177">
        <f>IF(BB50="บริหารท้องถิ่นสูง",VLOOKUP(BL50,'เงินเดือนบัญชี 5'!$AL$2:$AM$65,2,FALSE),IF(BB50="บริหารท้องถิ่นกลาง",VLOOKUP(BL50,'เงินเดือนบัญชี 5'!$AI$2:$AJ$65,2,FALSE),IF(BB50="บริหารท้องถิ่นต้น",VLOOKUP(BL50,'เงินเดือนบัญชี 5'!$AF$2:$AG$65,2,FALSE),IF(BB50="อำนวยการท้องถิ่นสูง",VLOOKUP(BL50,'เงินเดือนบัญชี 5'!$AC$2:$AD$65,2,FALSE),IF(BB50="อำนวยการท้องถิ่นกลาง",VLOOKUP(BL50,'เงินเดือนบัญชี 5'!$Z$2:$AA$65,2,FALSE),IF(BB50="อำนวยการท้องถิ่นต้น",VLOOKUP(BL50,'เงินเดือนบัญชี 5'!$W$2:$X$65,2,FALSE),IF(BB50="วิชาการชช.",VLOOKUP(BL50,'เงินเดือนบัญชี 5'!$T$2:$U$65,2,FALSE),IF(BB50="วิชาการชพ.",VLOOKUP(BL50,'เงินเดือนบัญชี 5'!$Q$2:$R$65,2,FALSE),IF(BB50="วิชาการชก.",VLOOKUP(BL50,'เงินเดือนบัญชี 5'!$N$2:$O$65,2,FALSE),IF(BB50="วิชาการปก.",VLOOKUP(BL50,'เงินเดือนบัญชี 5'!$K$2:$L$65,2,FALSE),IF(BB50="ทั่วไปอส.",VLOOKUP(BL50,'เงินเดือนบัญชี 5'!$H$2:$I$65,2,FALSE),IF(BB50="ทั่วไปชง.",VLOOKUP(BL50,'เงินเดือนบัญชี 5'!$E$2:$F$65,2,FALSE),IF(BB50="ทั่วไปปง.",VLOOKUP(BL50,'เงินเดือนบัญชี 5'!$B$2:$C$65,2,FALSE),IF(BB50="พนจ.ทั่วไป",0,IF(BB50="พนจ.ภารกิจ(ปวช.)",CEILING((BJ50*4/100)+BJ50,10),IF(BB50="พนจ.ภารกิจ(ปวท.)",CEILING((BJ50*4/100)+BJ50,10),IF(BB50="พนจ.ภารกิจ(ปวส.)",CEILING((BJ50*4/100)+BJ50,10),IF(BB50="พนจ.ภารกิจ(ป.ตรี)",CEILING((BJ50*4/100)+BJ50,10),IF(BB50="พนจ.ภารกิจ(ป.โท)",CEILING((BJ50*4/100)+BJ50,10),IF(BB50="พนจ.ภารกิจ(ทักษะ พนง.ขับเครื่องจักรกลขนาดกลาง/ใหญ่)",CEILING((BJ50*4/100)+BJ50,10),IF(BB50="พนจ.ภารกิจ(ทักษะ)",CEILING((BJ50*4/100)+BJ50,10),IF(BB50="พนจ.ภารกิจ(ทักษะ)","",IF(C50="ครู",CEILING((BJ50*6/100)+BJ50,10),IF(C50="ครูผู้ช่วย",CEILING((BJ50*6/100)+BJ50,10),IF(C50="บริหารสถานศึกษา",CEILING((BJ50*6/100)+BJ50,10),IF(C50="บุคลากรทางการศึกษา",CEILING((BJ50*6/100)+BJ50,10),IF(BB50="ลูกจ้างประจำ(ช่าง)",VLOOKUP(BL50,บัญชีลูกจ้างประจำ!$H$2:$I$110,2,FALSE),IF(BB50="ลูกจ้างประจำ(สนับสนุน)",VLOOKUP(BL50,บัญชีลูกจ้างประจำ!$E$2:$F$103,2,FALSE),IF(BB50="ลูกจ้างประจำ(บริการพื้นฐาน)",VLOOKUP(BL50,บัญชีลูกจ้างประจำ!$B$2:$C$74,2,FALSE))))))))))))))))))))))))))))))</f>
        <v>33000</v>
      </c>
      <c r="BN50" s="177">
        <f>IF(BB50&amp;M50="พนจ.ทั่วไป",0,IF(BB50&amp;M50="พนจ.ทั่วไปกำหนดเพิ่ม2569",108000,IF(M50="ว่างเดิม",VLOOKUP(BC50,ตำแหน่งว่าง!$A$2:$J$28,10,FALSE),IF(M50&amp;C50="กำหนดเพิ่ม2567ครู",VLOOKUP(BC50,ตำแหน่งว่าง!$A$2:$J$28,9,FALSE),IF(M50&amp;C50="กำหนดเพิ่ม2567ครูผู้ช่วย",VLOOKUP(BC50,ตำแหน่งว่าง!$A$2:$J$28,9,FALSE),IF(M50&amp;C50="กำหนดเพิ่ม2567บุคลากรทางการศึกษา",VLOOKUP(BC50,ตำแหน่งว่าง!$A$2:$J$28,9,FALSE),IF(M50&amp;C50="กำหนดเพิ่ม2567บริหารสถานศึกษา",VLOOKUP(BC50,ตำแหน่งว่าง!$A$2:$J$28,9,FALSE),IF(M50="กำหนดเพิ่ม2567",VLOOKUP(BC50,ตำแหน่งว่าง!$A$2:$J$28,10,FALSE),IF(M50&amp;C50="กำหนดเพิ่ม2568ครู",VLOOKUP(BC50,ตำแหน่งว่าง!$A$2:$J$28,8,FALSE),IF(M50&amp;C50="กำหนดเพิ่ม2568ครูผู้ช่วย",VLOOKUP(BC50,ตำแหน่งว่าง!$A$2:$J$28,8,FALSE),IF(M50&amp;C50="กำหนดเพิ่ม2568บุคลากรทางการศึกษา",VLOOKUP(BC50,ตำแหน่งว่าง!$A$2:$J$28,8,FALSE),IF(M50&amp;C50="กำหนดเพิ่ม2568บริหารสถานศึกษา",VLOOKUP(BC50,ตำแหน่งว่าง!$A$2:$J$28,8,FALSE),IF(M50="กำหนดเพิ่ม2568",VLOOKUP(BC50,ตำแหน่งว่าง!$A$2:$J$28,9,FALSE),IF(M50="กำหนดเพิ่ม2569",VLOOKUP(BC50,ตำแหน่งว่าง!$A$2:$H$28,7,FALSE),IF(M50="เงินอุดหนุน (ว่าง)",VLOOKUP(BC50,ตำแหน่งว่าง!$A$2:$J$28,10,FALSE),IF(M50="จ่ายจากเงินรายได้ (ว่าง)",VLOOKUP(BC50,ตำแหน่งว่าง!$A$2:$J$28,10,FALSE),IF(M50="ยุบเลิก2567",0,IF(M50="ยุบเลิก2568",0,IF(M50="ยุบเลิก2569",0,IF(M50="ว่างยุบเลิก2567",0,IF(M50="ว่างยุบเลิก2568",0,IF(M50="ว่างยุบเลิก2569",0,(BM50-BJ50)*12))))))))))))))))))))))</f>
        <v>13440</v>
      </c>
      <c r="BO50" s="103"/>
      <c r="BP50" s="86"/>
      <c r="BQ50" s="86"/>
    </row>
    <row r="51" spans="1:69" s="12" customFormat="1">
      <c r="A51" s="107"/>
      <c r="B51" s="113" t="s">
        <v>1387</v>
      </c>
      <c r="C51" s="183"/>
      <c r="D51" s="113"/>
      <c r="E51" s="114"/>
      <c r="F51" s="114"/>
      <c r="G51" s="110"/>
      <c r="H51" s="120"/>
      <c r="I51" s="121"/>
      <c r="J51" s="122"/>
      <c r="K51" s="122"/>
      <c r="L51" s="122"/>
      <c r="M51" s="120"/>
      <c r="AZ51" s="86"/>
      <c r="BA51" s="103"/>
      <c r="BB51" s="177" t="str">
        <f t="shared" si="0"/>
        <v/>
      </c>
      <c r="BC51" s="177" t="str">
        <f t="shared" si="1"/>
        <v>()</v>
      </c>
      <c r="BD51" s="177" t="b">
        <f>IF(BB51="บริหารท้องถิ่นสูง",VLOOKUP(I51,'เงินเดือนบัญชี 5'!$AM$2:$AN$65,2,FALSE),IF(BB51="บริหารท้องถิ่นกลาง",VLOOKUP(I51,'เงินเดือนบัญชี 5'!$AJ$2:$AK$65,2,FALSE),IF(BB51="บริหารท้องถิ่นต้น",VLOOKUP(I51,'เงินเดือนบัญชี 5'!$AG$2:$AH$65,2,FALSE),IF(BB51="อำนวยการท้องถิ่นสูง",VLOOKUP(I51,'เงินเดือนบัญชี 5'!$AD$2:$AE$65,2,FALSE),IF(BB51="อำนวยการท้องถิ่นกลาง",VLOOKUP(I51,'เงินเดือนบัญชี 5'!$AA$2:$AB$65,2,FALSE),IF(BB51="อำนวยการท้องถิ่นต้น",VLOOKUP(I51,'เงินเดือนบัญชี 5'!$X$2:$Y$65,2,FALSE),IF(BB51="วิชาการชช.",VLOOKUP(I51,'เงินเดือนบัญชี 5'!$U$2:$V$65,2,FALSE),IF(BB51="วิชาการชพ.",VLOOKUP(I51,'เงินเดือนบัญชี 5'!$R$2:$S$65,2,FALSE),IF(BB51="วิชาการชก.",VLOOKUP(I51,'เงินเดือนบัญชี 5'!$O$2:$P$65,2,FALSE),IF(BB51="วิชาการปก.",VLOOKUP(I51,'เงินเดือนบัญชี 5'!$L$2:$M$65,2,FALSE),IF(BB51="ทั่วไปอส.",VLOOKUP(I51,'เงินเดือนบัญชี 5'!$I$2:$J$65,2,FALSE),IF(BB51="ทั่วไปชง.",VLOOKUP(I51,'เงินเดือนบัญชี 5'!$F$2:$G$65,2,FALSE),IF(BB51="ทั่วไปปง.",VLOOKUP(I51,'เงินเดือนบัญชี 5'!$C$2:$D$65,2,FALSE),IF(BB51="พนจ.ทั่วไป","",IF(BB51="พนจ.ภารกิจ(ปวช.)","",IF(BB51="พนจ.ภารกิจ(ปวท.)","",IF(BB51="พนจ.ภารกิจ(ปวส.)","",IF(BB51="พนจ.ภารกิจ(ป.ตรี)","",IF(BB51="พนจ.ภารกิจ(ป.โท)","",IF(BB51="พนจ.ภารกิจ(ทักษะ พนง.ขับเครื่องจักรกลขนาดกลาง/ใหญ่)","",IF(BB51="พนจ.ภารกิจ(ทักษะ)","",IF(BB51="ลูกจ้างประจำ(ช่าง)",VLOOKUP(I51,บัญชีลูกจ้างประจำ!$I$2:$J$110,2,FALSE),IF(BB51="ลูกจ้างประจำ(สนับสนุน)",VLOOKUP(I51,บัญชีลูกจ้างประจำ!$F$2:$G$102,2,FALSE),IF(BB51="ลูกจ้างประจำ(บริการพื้นฐาน)",VLOOKUP(I51,บัญชีลูกจ้างประจำ!$C$2:$D$74,2,FALSE)))))))))))))))))))))))))</f>
        <v>0</v>
      </c>
      <c r="BE51" s="177">
        <f>IF(M51="ว่างเดิม",VLOOKUP(BC51,ตำแหน่งว่าง!$A$2:$J$28,2,FALSE),IF(M51="ว่างยุบเลิก2567",VLOOKUP(BC51,ตำแหน่งว่าง!$A$2:$J$28,2,FALSE),IF(M51="ว่างยุบเลิก2568",VLOOKUP(BC51,ตำแหน่งว่าง!$A$2:$J$28,2,FALSE),IF(M51="ว่างยุบเลิก2569",VLOOKUP(BC51,ตำแหน่งว่าง!$A$2:$J$28,2,FALSE),IF(M51="เงินอุดหนุน (ว่าง)",VLOOKUP(BC51,ตำแหน่งว่าง!$A$2:$J$28,2,FALSE),IF(M51="จ่ายจากเงินรายได้ (ว่าง)",VLOOKUP(BC51,ตำแหน่งว่าง!$A$2:$J$28,2,FALSE),IF(M51="กำหนดเพิ่ม2567",0,IF(M51="กำหนดเพิ่ม2568",0,IF(M51="กำหนดเพิ่ม2569",0,I51*12)))))))))</f>
        <v>0</v>
      </c>
      <c r="BF51" s="177" t="str">
        <f t="shared" si="2"/>
        <v>1</v>
      </c>
      <c r="BG51" s="177" t="b">
        <f>IF(BB51="บริหารท้องถิ่นสูง",VLOOKUP(BF51,'เงินเดือนบัญชี 5'!$AL$2:$AM$65,2,FALSE),IF(BB51="บริหารท้องถิ่นกลาง",VLOOKUP(BF51,'เงินเดือนบัญชี 5'!$AI$2:$AJ$65,2,FALSE),IF(BB51="บริหารท้องถิ่นต้น",VLOOKUP(BF51,'เงินเดือนบัญชี 5'!$AF$2:$AG$65,2,FALSE),IF(BB51="อำนวยการท้องถิ่นสูง",VLOOKUP(BF51,'เงินเดือนบัญชี 5'!$AC$2:$AD$65,2,FALSE),IF(BB51="อำนวยการท้องถิ่นกลาง",VLOOKUP(BF51,'เงินเดือนบัญชี 5'!$Z$2:$AA$65,2,FALSE),IF(BB51="อำนวยการท้องถิ่นต้น",VLOOKUP(BF51,'เงินเดือนบัญชี 5'!$W$2:$X$65,2,FALSE),IF(BB51="วิชาการชช.",VLOOKUP(BF51,'เงินเดือนบัญชี 5'!$T$2:$U$65,2,FALSE),IF(BB51="วิชาการชพ.",VLOOKUP(BF51,'เงินเดือนบัญชี 5'!$Q$2:$R$65,2,FALSE),IF(BB51="วิชาการชก.",VLOOKUP(BF51,'เงินเดือนบัญชี 5'!$N$2:$O$65,2,FALSE),IF(BB51="วิชาการปก.",VLOOKUP(BF51,'เงินเดือนบัญชี 5'!$K$2:$L$65,2,FALSE),IF(BB51="ทั่วไปอส.",VLOOKUP(BF51,'เงินเดือนบัญชี 5'!$H$2:$I$65,2,FALSE),IF(BB51="ทั่วไปชง.",VLOOKUP(BF51,'เงินเดือนบัญชี 5'!$E$2:$F$65,2,FALSE),IF(BB51="ทั่วไปปง.",VLOOKUP(BF51,'เงินเดือนบัญชี 5'!$B$2:$C$65,2,FALSE),IF(BB51="พนจ.ทั่วไป",0,IF(BB51="พนจ.ภารกิจ(ปวช.)",CEILING((I51*4/100)+I51,10),IF(BB51="พนจ.ภารกิจ(ปวท.)",CEILING((I51*4/100)+I51,10),IF(BB51="พนจ.ภารกิจ(ปวส.)",CEILING((I51*4/100)+I51,10),IF(BB51="พนจ.ภารกิจ(ป.ตรี)",CEILING((I51*4/100)+I51,10),IF(BB51="พนจ.ภารกิจ(ป.โท)",CEILING((I51*4/100)+I51,10),IF(BB51="พนจ.ภารกิจ(ทักษะ พนง.ขับเครื่องจักรกลขนาดกลาง/ใหญ่)",CEILING((I51*4/100)+I51,10),IF(BB51="พนจ.ภารกิจ(ทักษะ)",CEILING((I51*4/100)+I51,10),IF(BB51="พนจ.ภารกิจ(ทักษะ)","",IF(C51="ครู",CEILING((I51*6/100)+I51,10),IF(C51="ครูผู้ช่วย",CEILING((I51*6/100)+I51,10),IF(C51="บริหารสถานศึกษา",CEILING((I51*6/100)+I51,10),IF(C51="บุคลากรทางการศึกษา",CEILING((I51*6/100)+I51,10),IF(BB51="ลูกจ้างประจำ(ช่าง)",VLOOKUP(BF51,บัญชีลูกจ้างประจำ!$H$2:$I$110,2,FALSE),IF(BB51="ลูกจ้างประจำ(สนับสนุน)",VLOOKUP(BF51,บัญชีลูกจ้างประจำ!$E$2:$F$102,2,FALSE),IF(BB51="ลูกจ้างประจำ(บริการพื้นฐาน)",VLOOKUP(BF51,บัญชีลูกจ้างประจำ!$B$2:$C$74,2,FALSE))))))))))))))))))))))))))))))</f>
        <v>0</v>
      </c>
      <c r="BH51" s="177">
        <f>IF(BB51&amp;M51="พนจ.ทั่วไป",0,IF(BB51&amp;M51="พนจ.ทั่วไปกำหนดเพิ่ม2567",108000,IF(M51="ว่างเดิม",VLOOKUP(BC51,ตำแหน่งว่าง!$A$2:$J$28,8,FALSE),IF(M51="กำหนดเพิ่ม2567",VLOOKUP(BC51,ตำแหน่งว่าง!$A$2:$H$28,7,FALSE),IF(M51="กำหนดเพิ่ม2568",0,IF(M51="กำหนดเพิ่ม2569",0,IF(M51="ยุบเลิก2567",0,IF(M51="ว่างยุบเลิก2567",0,IF(M51="ว่างยุบเลิก2568",VLOOKUP(BC51,ตำแหน่งว่าง!$A$2:$J$28,8,FALSE),IF(M51="ว่างยุบเลิก2569",VLOOKUP(BC51,ตำแหน่งว่าง!$A$2:$J$28,8,FALSE),IF(M51="เงินอุดหนุน (ว่าง)",VLOOKUP(BC51,ตำแหน่งว่าง!$A$2:$J$28,8,FALSE),IF(M51&amp;C51="จ่ายจากเงินรายได้พนจ.ทั่วไป",0,IF(M51="จ่ายจากเงินรายได้ (ว่าง)",VLOOKUP(BC51,ตำแหน่งว่าง!$A$2:$J$28,8,FALSE),(BG51-I51)*12)))))))))))))</f>
        <v>0</v>
      </c>
      <c r="BI51" s="177" t="str">
        <f t="shared" si="3"/>
        <v>2</v>
      </c>
      <c r="BJ51" s="177" t="b">
        <f>IF(BB51="บริหารท้องถิ่นสูง",VLOOKUP(BI51,'เงินเดือนบัญชี 5'!$AL$2:$AM$65,2,FALSE),IF(BB51="บริหารท้องถิ่นกลาง",VLOOKUP(BI51,'เงินเดือนบัญชี 5'!$AI$2:$AJ$65,2,FALSE),IF(BB51="บริหารท้องถิ่นต้น",VLOOKUP(BI51,'เงินเดือนบัญชี 5'!$AF$2:$AG$65,2,FALSE),IF(BB51="อำนวยการท้องถิ่นสูง",VLOOKUP(BI51,'เงินเดือนบัญชี 5'!$AC$2:$AD$65,2,FALSE),IF(BB51="อำนวยการท้องถิ่นกลาง",VLOOKUP(BI51,'เงินเดือนบัญชี 5'!$Z$2:$AA$65,2,FALSE),IF(BB51="อำนวยการท้องถิ่นต้น",VLOOKUP(BI51,'เงินเดือนบัญชี 5'!$W$2:$X$65,2,FALSE),IF(BB51="วิชาการชช.",VLOOKUP(BI51,'เงินเดือนบัญชี 5'!$T$2:$U$65,2,FALSE),IF(BB51="วิชาการชพ.",VLOOKUP(BI51,'เงินเดือนบัญชี 5'!$Q$2:$R$65,2,FALSE),IF(BB51="วิชาการชก.",VLOOKUP(BI51,'เงินเดือนบัญชี 5'!$N$2:$O$65,2,FALSE),IF(BB51="วิชาการปก.",VLOOKUP(BI51,'เงินเดือนบัญชี 5'!$K$2:$L$65,2,FALSE),IF(BB51="ทั่วไปอส.",VLOOKUP(BI51,'เงินเดือนบัญชี 5'!$H$2:$I$65,2,FALSE),IF(BB51="ทั่วไปชง.",VLOOKUP(BI51,'เงินเดือนบัญชี 5'!$E$2:$F$65,2,FALSE),IF(BB51="ทั่วไปปง.",VLOOKUP(BI51,'เงินเดือนบัญชี 5'!$B$2:$C$65,2,FALSE),IF(BB51="พนจ.ทั่วไป",0,IF(BB51="พนจ.ภารกิจ(ปวช.)",CEILING((BG51*4/100)+BG51,10),IF(BB51="พนจ.ภารกิจ(ปวท.)",CEILING((BG51*4/100)+BG51,10),IF(BB51="พนจ.ภารกิจ(ปวส.)",CEILING((BG51*4/100)+BG51,10),IF(BB51="พนจ.ภารกิจ(ป.ตรี)",CEILING((BG51*4/100)+BG51,10),IF(BB51="พนจ.ภารกิจ(ป.โท)",CEILING((BG51*4/100)+BG51,10),IF(BB51="พนจ.ภารกิจ(ทักษะ พนง.ขับเครื่องจักรกลขนาดกลาง/ใหญ่)",CEILING((BG51*4/100)+BG51,10),IF(BB51="พนจ.ภารกิจ(ทักษะ)",CEILING((BG51*4/100)+BG51,10),IF(BB51="พนจ.ภารกิจ(ทักษะ)","",IF(C51="ครู",CEILING((BG51*6/100)+BG51,10),IF(C51="ครูผู้ช่วย",CEILING((BG51*6/100)+BG51,10),IF(C51="บริหารสถานศึกษา",CEILING((BG51*6/100)+BG51,10),IF(C51="บุคลากรทางการศึกษา",CEILING((BG51*6/100)+BG51,10),IF(BB51="ลูกจ้างประจำ(ช่าง)",VLOOKUP(BI51,บัญชีลูกจ้างประจำ!$H$2:$I$110,2,FALSE),IF(BB51="ลูกจ้างประจำ(สนับสนุน)",VLOOKUP(BI51,บัญชีลูกจ้างประจำ!$E$2:$F$102,2,FALSE),IF(BB51="ลูกจ้างประจำ(บริการพื้นฐาน)",VLOOKUP(BI51,บัญชีลูกจ้างประจำ!$B$2:$C$74,2,FALSE))))))))))))))))))))))))))))))</f>
        <v>0</v>
      </c>
      <c r="BK51" s="177">
        <f>IF(BB51&amp;M51="พนจ.ทั่วไป",0,IF(BB51&amp;M51="พนจ.ทั่วไปกำหนดเพิ่ม2568",108000,IF(M51="ว่างเดิม",VLOOKUP(BC51,ตำแหน่งว่าง!$A$2:$J$28,9,FALSE),IF(M51&amp;C51="กำหนดเพิ่ม2567ครู",VLOOKUP(BC51,ตำแหน่งว่าง!$A$2:$J$28,8,FALSE),IF(M51&amp;C51="กำหนดเพิ่ม2567ครูผู้ช่วย",VLOOKUP(BC51,ตำแหน่งว่าง!$A$2:$J$28,8,FALSE),IF(M51&amp;C51="กำหนดเพิ่ม2567บุคลากรทางการศึกษา",VLOOKUP(BC51,ตำแหน่งว่าง!$A$2:$J$28,8,FALSE),IF(M51&amp;C51="กำหนดเพิ่ม2567บริหารสถานศึกษา",VLOOKUP(BC51,ตำแหน่งว่าง!$A$2:$J$28,8,FALSE),IF(M51="กำหนดเพิ่ม2567",VLOOKUP(BC51,ตำแหน่งว่าง!$A$2:$J$28,9,FALSE),IF(M51="กำหนดเพิ่ม2568",VLOOKUP(BC51,ตำแหน่งว่าง!$A$2:$H$28,7,FALSE),IF(M51="กำหนดเพิ่ม2569",0,IF(M51="ยุบเลิก2567",0,IF(M51="ยุบเลิก2568",0,IF(M51="ว่างยุบเลิก2567",0,IF(M51="ว่างยุบเลิก2568",0,IF(M51="ว่างยุบเลิก2569",VLOOKUP(BC51,ตำแหน่งว่าง!$A$2:$J$28,9,FALSE),IF(M51="เงินอุดหนุน (ว่าง)",VLOOKUP(BC51,ตำแหน่งว่าง!$A$2:$J$28,9,FALSE),IF(M51="จ่ายจากเงินรายได้ (ว่าง)",VLOOKUP(BC51,ตำแหน่งว่าง!$A$2:$J$28,9,FALSE),(BJ51-BG51)*12)))))))))))))))))</f>
        <v>0</v>
      </c>
      <c r="BL51" s="177" t="str">
        <f t="shared" si="4"/>
        <v>3</v>
      </c>
      <c r="BM51" s="177" t="b">
        <f>IF(BB51="บริหารท้องถิ่นสูง",VLOOKUP(BL51,'เงินเดือนบัญชี 5'!$AL$2:$AM$65,2,FALSE),IF(BB51="บริหารท้องถิ่นกลาง",VLOOKUP(BL51,'เงินเดือนบัญชี 5'!$AI$2:$AJ$65,2,FALSE),IF(BB51="บริหารท้องถิ่นต้น",VLOOKUP(BL51,'เงินเดือนบัญชี 5'!$AF$2:$AG$65,2,FALSE),IF(BB51="อำนวยการท้องถิ่นสูง",VLOOKUP(BL51,'เงินเดือนบัญชี 5'!$AC$2:$AD$65,2,FALSE),IF(BB51="อำนวยการท้องถิ่นกลาง",VLOOKUP(BL51,'เงินเดือนบัญชี 5'!$Z$2:$AA$65,2,FALSE),IF(BB51="อำนวยการท้องถิ่นต้น",VLOOKUP(BL51,'เงินเดือนบัญชี 5'!$W$2:$X$65,2,FALSE),IF(BB51="วิชาการชช.",VLOOKUP(BL51,'เงินเดือนบัญชี 5'!$T$2:$U$65,2,FALSE),IF(BB51="วิชาการชพ.",VLOOKUP(BL51,'เงินเดือนบัญชี 5'!$Q$2:$R$65,2,FALSE),IF(BB51="วิชาการชก.",VLOOKUP(BL51,'เงินเดือนบัญชี 5'!$N$2:$O$65,2,FALSE),IF(BB51="วิชาการปก.",VLOOKUP(BL51,'เงินเดือนบัญชี 5'!$K$2:$L$65,2,FALSE),IF(BB51="ทั่วไปอส.",VLOOKUP(BL51,'เงินเดือนบัญชี 5'!$H$2:$I$65,2,FALSE),IF(BB51="ทั่วไปชง.",VLOOKUP(BL51,'เงินเดือนบัญชี 5'!$E$2:$F$65,2,FALSE),IF(BB51="ทั่วไปปง.",VLOOKUP(BL51,'เงินเดือนบัญชี 5'!$B$2:$C$65,2,FALSE),IF(BB51="พนจ.ทั่วไป",0,IF(BB51="พนจ.ภารกิจ(ปวช.)",CEILING((BJ51*4/100)+BJ51,10),IF(BB51="พนจ.ภารกิจ(ปวท.)",CEILING((BJ51*4/100)+BJ51,10),IF(BB51="พนจ.ภารกิจ(ปวส.)",CEILING((BJ51*4/100)+BJ51,10),IF(BB51="พนจ.ภารกิจ(ป.ตรี)",CEILING((BJ51*4/100)+BJ51,10),IF(BB51="พนจ.ภารกิจ(ป.โท)",CEILING((BJ51*4/100)+BJ51,10),IF(BB51="พนจ.ภารกิจ(ทักษะ พนง.ขับเครื่องจักรกลขนาดกลาง/ใหญ่)",CEILING((BJ51*4/100)+BJ51,10),IF(BB51="พนจ.ภารกิจ(ทักษะ)",CEILING((BJ51*4/100)+BJ51,10),IF(BB51="พนจ.ภารกิจ(ทักษะ)","",IF(C51="ครู",CEILING((BJ51*6/100)+BJ51,10),IF(C51="ครูผู้ช่วย",CEILING((BJ51*6/100)+BJ51,10),IF(C51="บริหารสถานศึกษา",CEILING((BJ51*6/100)+BJ51,10),IF(C51="บุคลากรทางการศึกษา",CEILING((BJ51*6/100)+BJ51,10),IF(BB51="ลูกจ้างประจำ(ช่าง)",VLOOKUP(BL51,บัญชีลูกจ้างประจำ!$H$2:$I$110,2,FALSE),IF(BB51="ลูกจ้างประจำ(สนับสนุน)",VLOOKUP(BL51,บัญชีลูกจ้างประจำ!$E$2:$F$103,2,FALSE),IF(BB51="ลูกจ้างประจำ(บริการพื้นฐาน)",VLOOKUP(BL51,บัญชีลูกจ้างประจำ!$B$2:$C$74,2,FALSE))))))))))))))))))))))))))))))</f>
        <v>0</v>
      </c>
      <c r="BN51" s="177">
        <f>IF(BB51&amp;M51="พนจ.ทั่วไป",0,IF(BB51&amp;M51="พนจ.ทั่วไปกำหนดเพิ่ม2569",108000,IF(M51="ว่างเดิม",VLOOKUP(BC51,ตำแหน่งว่าง!$A$2:$J$28,10,FALSE),IF(M51&amp;C51="กำหนดเพิ่ม2567ครู",VLOOKUP(BC51,ตำแหน่งว่าง!$A$2:$J$28,9,FALSE),IF(M51&amp;C51="กำหนดเพิ่ม2567ครูผู้ช่วย",VLOOKUP(BC51,ตำแหน่งว่าง!$A$2:$J$28,9,FALSE),IF(M51&amp;C51="กำหนดเพิ่ม2567บุคลากรทางการศึกษา",VLOOKUP(BC51,ตำแหน่งว่าง!$A$2:$J$28,9,FALSE),IF(M51&amp;C51="กำหนดเพิ่ม2567บริหารสถานศึกษา",VLOOKUP(BC51,ตำแหน่งว่าง!$A$2:$J$28,9,FALSE),IF(M51="กำหนดเพิ่ม2567",VLOOKUP(BC51,ตำแหน่งว่าง!$A$2:$J$28,10,FALSE),IF(M51&amp;C51="กำหนดเพิ่ม2568ครู",VLOOKUP(BC51,ตำแหน่งว่าง!$A$2:$J$28,8,FALSE),IF(M51&amp;C51="กำหนดเพิ่ม2568ครูผู้ช่วย",VLOOKUP(BC51,ตำแหน่งว่าง!$A$2:$J$28,8,FALSE),IF(M51&amp;C51="กำหนดเพิ่ม2568บุคลากรทางการศึกษา",VLOOKUP(BC51,ตำแหน่งว่าง!$A$2:$J$28,8,FALSE),IF(M51&amp;C51="กำหนดเพิ่ม2568บริหารสถานศึกษา",VLOOKUP(BC51,ตำแหน่งว่าง!$A$2:$J$28,8,FALSE),IF(M51="กำหนดเพิ่ม2568",VLOOKUP(BC51,ตำแหน่งว่าง!$A$2:$J$28,9,FALSE),IF(M51="กำหนดเพิ่ม2569",VLOOKUP(BC51,ตำแหน่งว่าง!$A$2:$H$28,7,FALSE),IF(M51="เงินอุดหนุน (ว่าง)",VLOOKUP(BC51,ตำแหน่งว่าง!$A$2:$J$28,10,FALSE),IF(M51="จ่ายจากเงินรายได้ (ว่าง)",VLOOKUP(BC51,ตำแหน่งว่าง!$A$2:$J$28,10,FALSE),IF(M51="ยุบเลิก2567",0,IF(M51="ยุบเลิก2568",0,IF(M51="ยุบเลิก2569",0,IF(M51="ว่างยุบเลิก2567",0,IF(M51="ว่างยุบเลิก2568",0,IF(M51="ว่างยุบเลิก2569",0,(BM51-BJ51)*12))))))))))))))))))))))</f>
        <v>0</v>
      </c>
      <c r="BO51" s="103"/>
      <c r="BP51" s="86"/>
      <c r="BQ51" s="86"/>
    </row>
    <row r="52" spans="1:69" s="14" customFormat="1">
      <c r="A52" s="107">
        <v>35</v>
      </c>
      <c r="B52" s="113"/>
      <c r="C52" s="183" t="s">
        <v>940</v>
      </c>
      <c r="D52" s="113" t="s">
        <v>1314</v>
      </c>
      <c r="E52" s="114" t="s">
        <v>1388</v>
      </c>
      <c r="F52" s="114" t="s">
        <v>1388</v>
      </c>
      <c r="G52" s="110"/>
      <c r="H52" s="120"/>
      <c r="I52" s="121"/>
      <c r="J52" s="122"/>
      <c r="K52" s="122"/>
      <c r="L52" s="122"/>
      <c r="M52" s="120" t="s">
        <v>1168</v>
      </c>
      <c r="AZ52" s="88"/>
      <c r="BA52" s="105"/>
      <c r="BB52" s="177" t="str">
        <f t="shared" si="0"/>
        <v>บริหารสถานศึกษา</v>
      </c>
      <c r="BC52" s="177" t="str">
        <f t="shared" si="1"/>
        <v>บริหารสถานศึกษา()</v>
      </c>
      <c r="BD52" s="177" t="b">
        <f>IF(BB52="บริหารท้องถิ่นสูง",VLOOKUP(I52,'เงินเดือนบัญชี 5'!$AM$2:$AN$65,2,FALSE),IF(BB52="บริหารท้องถิ่นกลาง",VLOOKUP(I52,'เงินเดือนบัญชี 5'!$AJ$2:$AK$65,2,FALSE),IF(BB52="บริหารท้องถิ่นต้น",VLOOKUP(I52,'เงินเดือนบัญชี 5'!$AG$2:$AH$65,2,FALSE),IF(BB52="อำนวยการท้องถิ่นสูง",VLOOKUP(I52,'เงินเดือนบัญชี 5'!$AD$2:$AE$65,2,FALSE),IF(BB52="อำนวยการท้องถิ่นกลาง",VLOOKUP(I52,'เงินเดือนบัญชี 5'!$AA$2:$AB$65,2,FALSE),IF(BB52="อำนวยการท้องถิ่นต้น",VLOOKUP(I52,'เงินเดือนบัญชี 5'!$X$2:$Y$65,2,FALSE),IF(BB52="วิชาการชช.",VLOOKUP(I52,'เงินเดือนบัญชี 5'!$U$2:$V$65,2,FALSE),IF(BB52="วิชาการชพ.",VLOOKUP(I52,'เงินเดือนบัญชี 5'!$R$2:$S$65,2,FALSE),IF(BB52="วิชาการชก.",VLOOKUP(I52,'เงินเดือนบัญชี 5'!$O$2:$P$65,2,FALSE),IF(BB52="วิชาการปก.",VLOOKUP(I52,'เงินเดือนบัญชี 5'!$L$2:$M$65,2,FALSE),IF(BB52="ทั่วไปอส.",VLOOKUP(I52,'เงินเดือนบัญชี 5'!$I$2:$J$65,2,FALSE),IF(BB52="ทั่วไปชง.",VLOOKUP(I52,'เงินเดือนบัญชี 5'!$F$2:$G$65,2,FALSE),IF(BB52="ทั่วไปปง.",VLOOKUP(I52,'เงินเดือนบัญชี 5'!$C$2:$D$65,2,FALSE),IF(BB52="พนจ.ทั่วไป","",IF(BB52="พนจ.ภารกิจ(ปวช.)","",IF(BB52="พนจ.ภารกิจ(ปวท.)","",IF(BB52="พนจ.ภารกิจ(ปวส.)","",IF(BB52="พนจ.ภารกิจ(ป.ตรี)","",IF(BB52="พนจ.ภารกิจ(ป.โท)","",IF(BB52="พนจ.ภารกิจ(ทักษะ พนง.ขับเครื่องจักรกลขนาดกลาง/ใหญ่)","",IF(BB52="พนจ.ภารกิจ(ทักษะ)","",IF(BB52="ลูกจ้างประจำ(ช่าง)",VLOOKUP(I52,บัญชีลูกจ้างประจำ!$I$2:$J$110,2,FALSE),IF(BB52="ลูกจ้างประจำ(สนับสนุน)",VLOOKUP(I52,บัญชีลูกจ้างประจำ!$F$2:$G$102,2,FALSE),IF(BB52="ลูกจ้างประจำ(บริการพื้นฐาน)",VLOOKUP(I52,บัญชีลูกจ้างประจำ!$C$2:$D$74,2,FALSE)))))))))))))))))))))))))</f>
        <v>0</v>
      </c>
      <c r="BE52" s="177">
        <f>IF(M52="ว่างเดิม",VLOOKUP(BC52,ตำแหน่งว่าง!$A$2:$J$28,2,FALSE),IF(M52="ว่างยุบเลิก2567",VLOOKUP(BC52,ตำแหน่งว่าง!$A$2:$J$28,2,FALSE),IF(M52="ว่างยุบเลิก2568",VLOOKUP(BC52,ตำแหน่งว่าง!$A$2:$J$28,2,FALSE),IF(M52="ว่างยุบเลิก2569",VLOOKUP(BC52,ตำแหน่งว่าง!$A$2:$J$28,2,FALSE),IF(M52="เงินอุดหนุน (ว่าง)",VLOOKUP(BC52,ตำแหน่งว่าง!$A$2:$J$28,2,FALSE),IF(M52="จ่ายจากเงินรายได้ (ว่าง)",VLOOKUP(BC52,ตำแหน่งว่าง!$A$2:$J$28,2,FALSE),IF(M52="กำหนดเพิ่ม2567",0,IF(M52="กำหนดเพิ่ม2568",0,IF(M52="กำหนดเพิ่ม2569",0,I52*12)))))))))</f>
        <v>0</v>
      </c>
      <c r="BF52" s="177" t="str">
        <f t="shared" si="2"/>
        <v>บริหารสถานศึกษา1</v>
      </c>
      <c r="BG52" s="177">
        <f>IF(BB52="บริหารท้องถิ่นสูง",VLOOKUP(BF52,'เงินเดือนบัญชี 5'!$AL$2:$AM$65,2,FALSE),IF(BB52="บริหารท้องถิ่นกลาง",VLOOKUP(BF52,'เงินเดือนบัญชี 5'!$AI$2:$AJ$65,2,FALSE),IF(BB52="บริหารท้องถิ่นต้น",VLOOKUP(BF52,'เงินเดือนบัญชี 5'!$AF$2:$AG$65,2,FALSE),IF(BB52="อำนวยการท้องถิ่นสูง",VLOOKUP(BF52,'เงินเดือนบัญชี 5'!$AC$2:$AD$65,2,FALSE),IF(BB52="อำนวยการท้องถิ่นกลาง",VLOOKUP(BF52,'เงินเดือนบัญชี 5'!$Z$2:$AA$65,2,FALSE),IF(BB52="อำนวยการท้องถิ่นต้น",VLOOKUP(BF52,'เงินเดือนบัญชี 5'!$W$2:$X$65,2,FALSE),IF(BB52="วิชาการชช.",VLOOKUP(BF52,'เงินเดือนบัญชี 5'!$T$2:$U$65,2,FALSE),IF(BB52="วิชาการชพ.",VLOOKUP(BF52,'เงินเดือนบัญชี 5'!$Q$2:$R$65,2,FALSE),IF(BB52="วิชาการชก.",VLOOKUP(BF52,'เงินเดือนบัญชี 5'!$N$2:$O$65,2,FALSE),IF(BB52="วิชาการปก.",VLOOKUP(BF52,'เงินเดือนบัญชี 5'!$K$2:$L$65,2,FALSE),IF(BB52="ทั่วไปอส.",VLOOKUP(BF52,'เงินเดือนบัญชี 5'!$H$2:$I$65,2,FALSE),IF(BB52="ทั่วไปชง.",VLOOKUP(BF52,'เงินเดือนบัญชี 5'!$E$2:$F$65,2,FALSE),IF(BB52="ทั่วไปปง.",VLOOKUP(BF52,'เงินเดือนบัญชี 5'!$B$2:$C$65,2,FALSE),IF(BB52="พนจ.ทั่วไป",0,IF(BB52="พนจ.ภารกิจ(ปวช.)",CEILING((I52*4/100)+I52,10),IF(BB52="พนจ.ภารกิจ(ปวท.)",CEILING((I52*4/100)+I52,10),IF(BB52="พนจ.ภารกิจ(ปวส.)",CEILING((I52*4/100)+I52,10),IF(BB52="พนจ.ภารกิจ(ป.ตรี)",CEILING((I52*4/100)+I52,10),IF(BB52="พนจ.ภารกิจ(ป.โท)",CEILING((I52*4/100)+I52,10),IF(BB52="พนจ.ภารกิจ(ทักษะ พนง.ขับเครื่องจักรกลขนาดกลาง/ใหญ่)",CEILING((I52*4/100)+I52,10),IF(BB52="พนจ.ภารกิจ(ทักษะ)",CEILING((I52*4/100)+I52,10),IF(BB52="พนจ.ภารกิจ(ทักษะ)","",IF(C52="ครู",CEILING((I52*6/100)+I52,10),IF(C52="ครูผู้ช่วย",CEILING((I52*6/100)+I52,10),IF(C52="บริหารสถานศึกษา",CEILING((I52*6/100)+I52,10),IF(C52="บุคลากรทางการศึกษา",CEILING((I52*6/100)+I52,10),IF(BB52="ลูกจ้างประจำ(ช่าง)",VLOOKUP(BF52,บัญชีลูกจ้างประจำ!$H$2:$I$110,2,FALSE),IF(BB52="ลูกจ้างประจำ(สนับสนุน)",VLOOKUP(BF52,บัญชีลูกจ้างประจำ!$E$2:$F$102,2,FALSE),IF(BB52="ลูกจ้างประจำ(บริการพื้นฐาน)",VLOOKUP(BF52,บัญชีลูกจ้างประจำ!$B$2:$C$74,2,FALSE))))))))))))))))))))))))))))))</f>
        <v>0</v>
      </c>
      <c r="BH52" s="177">
        <f>IF(BB52&amp;M52="พนจ.ทั่วไป",0,IF(BB52&amp;M52="พนจ.ทั่วไปกำหนดเพิ่ม2567",108000,IF(M52="ว่างเดิม",VLOOKUP(BC52,ตำแหน่งว่าง!$A$2:$J$28,8,FALSE),IF(M52="กำหนดเพิ่ม2567",VLOOKUP(BC52,ตำแหน่งว่าง!$A$2:$H$28,7,FALSE),IF(M52="กำหนดเพิ่ม2568",0,IF(M52="กำหนดเพิ่ม2569",0,IF(M52="ยุบเลิก2567",0,IF(M52="ว่างยุบเลิก2567",0,IF(M52="ว่างยุบเลิก2568",VLOOKUP(BC52,ตำแหน่งว่าง!$A$2:$J$28,8,FALSE),IF(M52="ว่างยุบเลิก2569",VLOOKUP(BC52,ตำแหน่งว่าง!$A$2:$J$28,8,FALSE),IF(M52="เงินอุดหนุน (ว่าง)",VLOOKUP(BC52,ตำแหน่งว่าง!$A$2:$J$28,8,FALSE),IF(M52&amp;C52="จ่ายจากเงินรายได้พนจ.ทั่วไป",0,IF(M52="จ่ายจากเงินรายได้ (ว่าง)",VLOOKUP(BC52,ตำแหน่งว่าง!$A$2:$J$28,8,FALSE),(BG52-I52)*12)))))))))))))</f>
        <v>0</v>
      </c>
      <c r="BI52" s="177" t="str">
        <f t="shared" si="3"/>
        <v>บริหารสถานศึกษา2</v>
      </c>
      <c r="BJ52" s="177">
        <f>IF(BB52="บริหารท้องถิ่นสูง",VLOOKUP(BI52,'เงินเดือนบัญชี 5'!$AL$2:$AM$65,2,FALSE),IF(BB52="บริหารท้องถิ่นกลาง",VLOOKUP(BI52,'เงินเดือนบัญชี 5'!$AI$2:$AJ$65,2,FALSE),IF(BB52="บริหารท้องถิ่นต้น",VLOOKUP(BI52,'เงินเดือนบัญชี 5'!$AF$2:$AG$65,2,FALSE),IF(BB52="อำนวยการท้องถิ่นสูง",VLOOKUP(BI52,'เงินเดือนบัญชี 5'!$AC$2:$AD$65,2,FALSE),IF(BB52="อำนวยการท้องถิ่นกลาง",VLOOKUP(BI52,'เงินเดือนบัญชี 5'!$Z$2:$AA$65,2,FALSE),IF(BB52="อำนวยการท้องถิ่นต้น",VLOOKUP(BI52,'เงินเดือนบัญชี 5'!$W$2:$X$65,2,FALSE),IF(BB52="วิชาการชช.",VLOOKUP(BI52,'เงินเดือนบัญชี 5'!$T$2:$U$65,2,FALSE),IF(BB52="วิชาการชพ.",VLOOKUP(BI52,'เงินเดือนบัญชี 5'!$Q$2:$R$65,2,FALSE),IF(BB52="วิชาการชก.",VLOOKUP(BI52,'เงินเดือนบัญชี 5'!$N$2:$O$65,2,FALSE),IF(BB52="วิชาการปก.",VLOOKUP(BI52,'เงินเดือนบัญชี 5'!$K$2:$L$65,2,FALSE),IF(BB52="ทั่วไปอส.",VLOOKUP(BI52,'เงินเดือนบัญชี 5'!$H$2:$I$65,2,FALSE),IF(BB52="ทั่วไปชง.",VLOOKUP(BI52,'เงินเดือนบัญชี 5'!$E$2:$F$65,2,FALSE),IF(BB52="ทั่วไปปง.",VLOOKUP(BI52,'เงินเดือนบัญชี 5'!$B$2:$C$65,2,FALSE),IF(BB52="พนจ.ทั่วไป",0,IF(BB52="พนจ.ภารกิจ(ปวช.)",CEILING((BG52*4/100)+BG52,10),IF(BB52="พนจ.ภารกิจ(ปวท.)",CEILING((BG52*4/100)+BG52,10),IF(BB52="พนจ.ภารกิจ(ปวส.)",CEILING((BG52*4/100)+BG52,10),IF(BB52="พนจ.ภารกิจ(ป.ตรี)",CEILING((BG52*4/100)+BG52,10),IF(BB52="พนจ.ภารกิจ(ป.โท)",CEILING((BG52*4/100)+BG52,10),IF(BB52="พนจ.ภารกิจ(ทักษะ พนง.ขับเครื่องจักรกลขนาดกลาง/ใหญ่)",CEILING((BG52*4/100)+BG52,10),IF(BB52="พนจ.ภารกิจ(ทักษะ)",CEILING((BG52*4/100)+BG52,10),IF(BB52="พนจ.ภารกิจ(ทักษะ)","",IF(C52="ครู",CEILING((BG52*6/100)+BG52,10),IF(C52="ครูผู้ช่วย",CEILING((BG52*6/100)+BG52,10),IF(C52="บริหารสถานศึกษา",CEILING((BG52*6/100)+BG52,10),IF(C52="บุคลากรทางการศึกษา",CEILING((BG52*6/100)+BG52,10),IF(BB52="ลูกจ้างประจำ(ช่าง)",VLOOKUP(BI52,บัญชีลูกจ้างประจำ!$H$2:$I$110,2,FALSE),IF(BB52="ลูกจ้างประจำ(สนับสนุน)",VLOOKUP(BI52,บัญชีลูกจ้างประจำ!$E$2:$F$102,2,FALSE),IF(BB52="ลูกจ้างประจำ(บริการพื้นฐาน)",VLOOKUP(BI52,บัญชีลูกจ้างประจำ!$B$2:$C$74,2,FALSE))))))))))))))))))))))))))))))</f>
        <v>0</v>
      </c>
      <c r="BK52" s="177">
        <f>IF(BB52&amp;M52="พนจ.ทั่วไป",0,IF(BB52&amp;M52="พนจ.ทั่วไปกำหนดเพิ่ม2568",108000,IF(M52="ว่างเดิม",VLOOKUP(BC52,ตำแหน่งว่าง!$A$2:$J$28,9,FALSE),IF(M52&amp;C52="กำหนดเพิ่ม2567ครู",VLOOKUP(BC52,ตำแหน่งว่าง!$A$2:$J$28,8,FALSE),IF(M52&amp;C52="กำหนดเพิ่ม2567ครูผู้ช่วย",VLOOKUP(BC52,ตำแหน่งว่าง!$A$2:$J$28,8,FALSE),IF(M52&amp;C52="กำหนดเพิ่ม2567บุคลากรทางการศึกษา",VLOOKUP(BC52,ตำแหน่งว่าง!$A$2:$J$28,8,FALSE),IF(M52&amp;C52="กำหนดเพิ่ม2567บริหารสถานศึกษา",VLOOKUP(BC52,ตำแหน่งว่าง!$A$2:$J$28,8,FALSE),IF(M52="กำหนดเพิ่ม2567",VLOOKUP(BC52,ตำแหน่งว่าง!$A$2:$J$28,9,FALSE),IF(M52="กำหนดเพิ่ม2568",VLOOKUP(BC52,ตำแหน่งว่าง!$A$2:$H$28,7,FALSE),IF(M52="กำหนดเพิ่ม2569",0,IF(M52="ยุบเลิก2567",0,IF(M52="ยุบเลิก2568",0,IF(M52="ว่างยุบเลิก2567",0,IF(M52="ว่างยุบเลิก2568",0,IF(M52="ว่างยุบเลิก2569",VLOOKUP(BC52,ตำแหน่งว่าง!$A$2:$J$28,9,FALSE),IF(M52="เงินอุดหนุน (ว่าง)",VLOOKUP(BC52,ตำแหน่งว่าง!$A$2:$J$28,9,FALSE),IF(M52="จ่ายจากเงินรายได้ (ว่าง)",VLOOKUP(BC52,ตำแหน่งว่าง!$A$2:$J$28,9,FALSE),(BJ52-BG52)*12)))))))))))))))))</f>
        <v>0</v>
      </c>
      <c r="BL52" s="177" t="str">
        <f t="shared" si="4"/>
        <v>บริหารสถานศึกษา3</v>
      </c>
      <c r="BM52" s="177">
        <f>IF(BB52="บริหารท้องถิ่นสูง",VLOOKUP(BL52,'เงินเดือนบัญชี 5'!$AL$2:$AM$65,2,FALSE),IF(BB52="บริหารท้องถิ่นกลาง",VLOOKUP(BL52,'เงินเดือนบัญชี 5'!$AI$2:$AJ$65,2,FALSE),IF(BB52="บริหารท้องถิ่นต้น",VLOOKUP(BL52,'เงินเดือนบัญชี 5'!$AF$2:$AG$65,2,FALSE),IF(BB52="อำนวยการท้องถิ่นสูง",VLOOKUP(BL52,'เงินเดือนบัญชี 5'!$AC$2:$AD$65,2,FALSE),IF(BB52="อำนวยการท้องถิ่นกลาง",VLOOKUP(BL52,'เงินเดือนบัญชี 5'!$Z$2:$AA$65,2,FALSE),IF(BB52="อำนวยการท้องถิ่นต้น",VLOOKUP(BL52,'เงินเดือนบัญชี 5'!$W$2:$X$65,2,FALSE),IF(BB52="วิชาการชช.",VLOOKUP(BL52,'เงินเดือนบัญชี 5'!$T$2:$U$65,2,FALSE),IF(BB52="วิชาการชพ.",VLOOKUP(BL52,'เงินเดือนบัญชี 5'!$Q$2:$R$65,2,FALSE),IF(BB52="วิชาการชก.",VLOOKUP(BL52,'เงินเดือนบัญชี 5'!$N$2:$O$65,2,FALSE),IF(BB52="วิชาการปก.",VLOOKUP(BL52,'เงินเดือนบัญชี 5'!$K$2:$L$65,2,FALSE),IF(BB52="ทั่วไปอส.",VLOOKUP(BL52,'เงินเดือนบัญชี 5'!$H$2:$I$65,2,FALSE),IF(BB52="ทั่วไปชง.",VLOOKUP(BL52,'เงินเดือนบัญชี 5'!$E$2:$F$65,2,FALSE),IF(BB52="ทั่วไปปง.",VLOOKUP(BL52,'เงินเดือนบัญชี 5'!$B$2:$C$65,2,FALSE),IF(BB52="พนจ.ทั่วไป",0,IF(BB52="พนจ.ภารกิจ(ปวช.)",CEILING((BJ52*4/100)+BJ52,10),IF(BB52="พนจ.ภารกิจ(ปวท.)",CEILING((BJ52*4/100)+BJ52,10),IF(BB52="พนจ.ภารกิจ(ปวส.)",CEILING((BJ52*4/100)+BJ52,10),IF(BB52="พนจ.ภารกิจ(ป.ตรี)",CEILING((BJ52*4/100)+BJ52,10),IF(BB52="พนจ.ภารกิจ(ป.โท)",CEILING((BJ52*4/100)+BJ52,10),IF(BB52="พนจ.ภารกิจ(ทักษะ พนง.ขับเครื่องจักรกลขนาดกลาง/ใหญ่)",CEILING((BJ52*4/100)+BJ52,10),IF(BB52="พนจ.ภารกิจ(ทักษะ)",CEILING((BJ52*4/100)+BJ52,10),IF(BB52="พนจ.ภารกิจ(ทักษะ)","",IF(C52="ครู",CEILING((BJ52*6/100)+BJ52,10),IF(C52="ครูผู้ช่วย",CEILING((BJ52*6/100)+BJ52,10),IF(C52="บริหารสถานศึกษา",CEILING((BJ52*6/100)+BJ52,10),IF(C52="บุคลากรทางการศึกษา",CEILING((BJ52*6/100)+BJ52,10),IF(BB52="ลูกจ้างประจำ(ช่าง)",VLOOKUP(BL52,บัญชีลูกจ้างประจำ!$H$2:$I$110,2,FALSE),IF(BB52="ลูกจ้างประจำ(สนับสนุน)",VLOOKUP(BL52,บัญชีลูกจ้างประจำ!$E$2:$F$103,2,FALSE),IF(BB52="ลูกจ้างประจำ(บริการพื้นฐาน)",VLOOKUP(BL52,บัญชีลูกจ้างประจำ!$B$2:$C$74,2,FALSE))))))))))))))))))))))))))))))</f>
        <v>0</v>
      </c>
      <c r="BN52" s="177">
        <f>IF(BB52&amp;M52="พนจ.ทั่วไป",0,IF(BB52&amp;M52="พนจ.ทั่วไปกำหนดเพิ่ม2569",108000,IF(M52="ว่างเดิม",VLOOKUP(BC52,ตำแหน่งว่าง!$A$2:$J$28,10,FALSE),IF(M52&amp;C52="กำหนดเพิ่ม2567ครู",VLOOKUP(BC52,ตำแหน่งว่าง!$A$2:$J$28,9,FALSE),IF(M52&amp;C52="กำหนดเพิ่ม2567ครูผู้ช่วย",VLOOKUP(BC52,ตำแหน่งว่าง!$A$2:$J$28,9,FALSE),IF(M52&amp;C52="กำหนดเพิ่ม2567บุคลากรทางการศึกษา",VLOOKUP(BC52,ตำแหน่งว่าง!$A$2:$J$28,9,FALSE),IF(M52&amp;C52="กำหนดเพิ่ม2567บริหารสถานศึกษา",VLOOKUP(BC52,ตำแหน่งว่าง!$A$2:$J$28,9,FALSE),IF(M52="กำหนดเพิ่ม2567",VLOOKUP(BC52,ตำแหน่งว่าง!$A$2:$J$28,10,FALSE),IF(M52&amp;C52="กำหนดเพิ่ม2568ครู",VLOOKUP(BC52,ตำแหน่งว่าง!$A$2:$J$28,8,FALSE),IF(M52&amp;C52="กำหนดเพิ่ม2568ครูผู้ช่วย",VLOOKUP(BC52,ตำแหน่งว่าง!$A$2:$J$28,8,FALSE),IF(M52&amp;C52="กำหนดเพิ่ม2568บุคลากรทางการศึกษา",VLOOKUP(BC52,ตำแหน่งว่าง!$A$2:$J$28,8,FALSE),IF(M52&amp;C52="กำหนดเพิ่ม2568บริหารสถานศึกษา",VLOOKUP(BC52,ตำแหน่งว่าง!$A$2:$J$28,8,FALSE),IF(M52="กำหนดเพิ่ม2568",VLOOKUP(BC52,ตำแหน่งว่าง!$A$2:$J$28,9,FALSE),IF(M52="กำหนดเพิ่ม2569",VLOOKUP(BC52,ตำแหน่งว่าง!$A$2:$H$28,7,FALSE),IF(M52="เงินอุดหนุน (ว่าง)",VLOOKUP(BC52,ตำแหน่งว่าง!$A$2:$J$28,10,FALSE),IF(M52="จ่ายจากเงินรายได้ (ว่าง)",VLOOKUP(BC52,ตำแหน่งว่าง!$A$2:$J$28,10,FALSE),IF(M52="ยุบเลิก2567",0,IF(M52="ยุบเลิก2568",0,IF(M52="ยุบเลิก2569",0,IF(M52="ว่างยุบเลิก2567",0,IF(M52="ว่างยุบเลิก2568",0,IF(M52="ว่างยุบเลิก2569",0,(BM52-BJ52)*12))))))))))))))))))))))</f>
        <v>0</v>
      </c>
      <c r="BO52" s="105"/>
      <c r="BP52" s="88"/>
      <c r="BQ52" s="88"/>
    </row>
    <row r="53" spans="1:69" s="12" customFormat="1">
      <c r="A53" s="107">
        <v>36</v>
      </c>
      <c r="B53" s="113" t="s">
        <v>1389</v>
      </c>
      <c r="C53" s="183" t="s">
        <v>941</v>
      </c>
      <c r="D53" s="113" t="s">
        <v>1390</v>
      </c>
      <c r="E53" s="114" t="s">
        <v>941</v>
      </c>
      <c r="F53" s="114"/>
      <c r="G53" s="110"/>
      <c r="H53" s="120"/>
      <c r="I53" s="121">
        <v>31150</v>
      </c>
      <c r="J53" s="122"/>
      <c r="K53" s="122">
        <v>3500</v>
      </c>
      <c r="L53" s="122" t="s">
        <v>1313</v>
      </c>
      <c r="M53" s="120" t="s">
        <v>1168</v>
      </c>
      <c r="AZ53" s="86"/>
      <c r="BA53" s="103"/>
      <c r="BB53" s="177" t="str">
        <f t="shared" si="0"/>
        <v>ครู</v>
      </c>
      <c r="BC53" s="177" t="str">
        <f t="shared" si="1"/>
        <v>ครู()</v>
      </c>
      <c r="BD53" s="177" t="b">
        <f>IF(BB53="บริหารท้องถิ่นสูง",VLOOKUP(I53,'เงินเดือนบัญชี 5'!$AM$2:$AN$65,2,FALSE),IF(BB53="บริหารท้องถิ่นกลาง",VLOOKUP(I53,'เงินเดือนบัญชี 5'!$AJ$2:$AK$65,2,FALSE),IF(BB53="บริหารท้องถิ่นต้น",VLOOKUP(I53,'เงินเดือนบัญชี 5'!$AG$2:$AH$65,2,FALSE),IF(BB53="อำนวยการท้องถิ่นสูง",VLOOKUP(I53,'เงินเดือนบัญชี 5'!$AD$2:$AE$65,2,FALSE),IF(BB53="อำนวยการท้องถิ่นกลาง",VLOOKUP(I53,'เงินเดือนบัญชี 5'!$AA$2:$AB$65,2,FALSE),IF(BB53="อำนวยการท้องถิ่นต้น",VLOOKUP(I53,'เงินเดือนบัญชี 5'!$X$2:$Y$65,2,FALSE),IF(BB53="วิชาการชช.",VLOOKUP(I53,'เงินเดือนบัญชี 5'!$U$2:$V$65,2,FALSE),IF(BB53="วิชาการชพ.",VLOOKUP(I53,'เงินเดือนบัญชี 5'!$R$2:$S$65,2,FALSE),IF(BB53="วิชาการชก.",VLOOKUP(I53,'เงินเดือนบัญชี 5'!$O$2:$P$65,2,FALSE),IF(BB53="วิชาการปก.",VLOOKUP(I53,'เงินเดือนบัญชี 5'!$L$2:$M$65,2,FALSE),IF(BB53="ทั่วไปอส.",VLOOKUP(I53,'เงินเดือนบัญชี 5'!$I$2:$J$65,2,FALSE),IF(BB53="ทั่วไปชง.",VLOOKUP(I53,'เงินเดือนบัญชี 5'!$F$2:$G$65,2,FALSE),IF(BB53="ทั่วไปปง.",VLOOKUP(I53,'เงินเดือนบัญชี 5'!$C$2:$D$65,2,FALSE),IF(BB53="พนจ.ทั่วไป","",IF(BB53="พนจ.ภารกิจ(ปวช.)","",IF(BB53="พนจ.ภารกิจ(ปวท.)","",IF(BB53="พนจ.ภารกิจ(ปวส.)","",IF(BB53="พนจ.ภารกิจ(ป.ตรี)","",IF(BB53="พนจ.ภารกิจ(ป.โท)","",IF(BB53="พนจ.ภารกิจ(ทักษะ พนง.ขับเครื่องจักรกลขนาดกลาง/ใหญ่)","",IF(BB53="พนจ.ภารกิจ(ทักษะ)","",IF(BB53="ลูกจ้างประจำ(ช่าง)",VLOOKUP(I53,บัญชีลูกจ้างประจำ!$I$2:$J$110,2,FALSE),IF(BB53="ลูกจ้างประจำ(สนับสนุน)",VLOOKUP(I53,บัญชีลูกจ้างประจำ!$F$2:$G$102,2,FALSE),IF(BB53="ลูกจ้างประจำ(บริการพื้นฐาน)",VLOOKUP(I53,บัญชีลูกจ้างประจำ!$C$2:$D$74,2,FALSE)))))))))))))))))))))))))</f>
        <v>0</v>
      </c>
      <c r="BE53" s="177">
        <f>IF(M53="ว่างเดิม",VLOOKUP(BC53,ตำแหน่งว่าง!$A$2:$J$28,2,FALSE),IF(M53="ว่างยุบเลิก2567",VLOOKUP(BC53,ตำแหน่งว่าง!$A$2:$J$28,2,FALSE),IF(M53="ว่างยุบเลิก2568",VLOOKUP(BC53,ตำแหน่งว่าง!$A$2:$J$28,2,FALSE),IF(M53="ว่างยุบเลิก2569",VLOOKUP(BC53,ตำแหน่งว่าง!$A$2:$J$28,2,FALSE),IF(M53="เงินอุดหนุน (ว่าง)",VLOOKUP(BC53,ตำแหน่งว่าง!$A$2:$J$28,2,FALSE),IF(M53="จ่ายจากเงินรายได้ (ว่าง)",VLOOKUP(BC53,ตำแหน่งว่าง!$A$2:$J$28,2,FALSE),IF(M53="กำหนดเพิ่ม2567",0,IF(M53="กำหนดเพิ่ม2568",0,IF(M53="กำหนดเพิ่ม2569",0,I53*12)))))))))</f>
        <v>373800</v>
      </c>
      <c r="BF53" s="177" t="str">
        <f t="shared" si="2"/>
        <v>ครู1</v>
      </c>
      <c r="BG53" s="177">
        <f>IF(BB53="บริหารท้องถิ่นสูง",VLOOKUP(BF53,'เงินเดือนบัญชี 5'!$AL$2:$AM$65,2,FALSE),IF(BB53="บริหารท้องถิ่นกลาง",VLOOKUP(BF53,'เงินเดือนบัญชี 5'!$AI$2:$AJ$65,2,FALSE),IF(BB53="บริหารท้องถิ่นต้น",VLOOKUP(BF53,'เงินเดือนบัญชี 5'!$AF$2:$AG$65,2,FALSE),IF(BB53="อำนวยการท้องถิ่นสูง",VLOOKUP(BF53,'เงินเดือนบัญชี 5'!$AC$2:$AD$65,2,FALSE),IF(BB53="อำนวยการท้องถิ่นกลาง",VLOOKUP(BF53,'เงินเดือนบัญชี 5'!$Z$2:$AA$65,2,FALSE),IF(BB53="อำนวยการท้องถิ่นต้น",VLOOKUP(BF53,'เงินเดือนบัญชี 5'!$W$2:$X$65,2,FALSE),IF(BB53="วิชาการชช.",VLOOKUP(BF53,'เงินเดือนบัญชี 5'!$T$2:$U$65,2,FALSE),IF(BB53="วิชาการชพ.",VLOOKUP(BF53,'เงินเดือนบัญชี 5'!$Q$2:$R$65,2,FALSE),IF(BB53="วิชาการชก.",VLOOKUP(BF53,'เงินเดือนบัญชี 5'!$N$2:$O$65,2,FALSE),IF(BB53="วิชาการปก.",VLOOKUP(BF53,'เงินเดือนบัญชี 5'!$K$2:$L$65,2,FALSE),IF(BB53="ทั่วไปอส.",VLOOKUP(BF53,'เงินเดือนบัญชี 5'!$H$2:$I$65,2,FALSE),IF(BB53="ทั่วไปชง.",VLOOKUP(BF53,'เงินเดือนบัญชี 5'!$E$2:$F$65,2,FALSE),IF(BB53="ทั่วไปปง.",VLOOKUP(BF53,'เงินเดือนบัญชี 5'!$B$2:$C$65,2,FALSE),IF(BB53="พนจ.ทั่วไป",0,IF(BB53="พนจ.ภารกิจ(ปวช.)",CEILING((I53*4/100)+I53,10),IF(BB53="พนจ.ภารกิจ(ปวท.)",CEILING((I53*4/100)+I53,10),IF(BB53="พนจ.ภารกิจ(ปวส.)",CEILING((I53*4/100)+I53,10),IF(BB53="พนจ.ภารกิจ(ป.ตรี)",CEILING((I53*4/100)+I53,10),IF(BB53="พนจ.ภารกิจ(ป.โท)",CEILING((I53*4/100)+I53,10),IF(BB53="พนจ.ภารกิจ(ทักษะ พนง.ขับเครื่องจักรกลขนาดกลาง/ใหญ่)",CEILING((I53*4/100)+I53,10),IF(BB53="พนจ.ภารกิจ(ทักษะ)",CEILING((I53*4/100)+I53,10),IF(BB53="พนจ.ภารกิจ(ทักษะ)","",IF(C53="ครู",CEILING((I53*6/100)+I53,10),IF(C53="ครูผู้ช่วย",CEILING((I53*6/100)+I53,10),IF(C53="บริหารสถานศึกษา",CEILING((I53*6/100)+I53,10),IF(C53="บุคลากรทางการศึกษา",CEILING((I53*6/100)+I53,10),IF(BB53="ลูกจ้างประจำ(ช่าง)",VLOOKUP(BF53,บัญชีลูกจ้างประจำ!$H$2:$I$110,2,FALSE),IF(BB53="ลูกจ้างประจำ(สนับสนุน)",VLOOKUP(BF53,บัญชีลูกจ้างประจำ!$E$2:$F$102,2,FALSE),IF(BB53="ลูกจ้างประจำ(บริการพื้นฐาน)",VLOOKUP(BF53,บัญชีลูกจ้างประจำ!$B$2:$C$74,2,FALSE))))))))))))))))))))))))))))))</f>
        <v>33020</v>
      </c>
      <c r="BH53" s="177">
        <f>IF(BB53&amp;M53="พนจ.ทั่วไป",0,IF(BB53&amp;M53="พนจ.ทั่วไปกำหนดเพิ่ม2567",108000,IF(M53="ว่างเดิม",VLOOKUP(BC53,ตำแหน่งว่าง!$A$2:$J$28,8,FALSE),IF(M53="กำหนดเพิ่ม2567",VLOOKUP(BC53,ตำแหน่งว่าง!$A$2:$H$28,7,FALSE),IF(M53="กำหนดเพิ่ม2568",0,IF(M53="กำหนดเพิ่ม2569",0,IF(M53="ยุบเลิก2567",0,IF(M53="ว่างยุบเลิก2567",0,IF(M53="ว่างยุบเลิก2568",VLOOKUP(BC53,ตำแหน่งว่าง!$A$2:$J$28,8,FALSE),IF(M53="ว่างยุบเลิก2569",VLOOKUP(BC53,ตำแหน่งว่าง!$A$2:$J$28,8,FALSE),IF(M53="เงินอุดหนุน (ว่าง)",VLOOKUP(BC53,ตำแหน่งว่าง!$A$2:$J$28,8,FALSE),IF(M53&amp;C53="จ่ายจากเงินรายได้พนจ.ทั่วไป",0,IF(M53="จ่ายจากเงินรายได้ (ว่าง)",VLOOKUP(BC53,ตำแหน่งว่าง!$A$2:$J$28,8,FALSE),(BG53-I53)*12)))))))))))))</f>
        <v>22440</v>
      </c>
      <c r="BI53" s="177" t="str">
        <f t="shared" si="3"/>
        <v>ครู2</v>
      </c>
      <c r="BJ53" s="177">
        <f>IF(BB53="บริหารท้องถิ่นสูง",VLOOKUP(BI53,'เงินเดือนบัญชี 5'!$AL$2:$AM$65,2,FALSE),IF(BB53="บริหารท้องถิ่นกลาง",VLOOKUP(BI53,'เงินเดือนบัญชี 5'!$AI$2:$AJ$65,2,FALSE),IF(BB53="บริหารท้องถิ่นต้น",VLOOKUP(BI53,'เงินเดือนบัญชี 5'!$AF$2:$AG$65,2,FALSE),IF(BB53="อำนวยการท้องถิ่นสูง",VLOOKUP(BI53,'เงินเดือนบัญชี 5'!$AC$2:$AD$65,2,FALSE),IF(BB53="อำนวยการท้องถิ่นกลาง",VLOOKUP(BI53,'เงินเดือนบัญชี 5'!$Z$2:$AA$65,2,FALSE),IF(BB53="อำนวยการท้องถิ่นต้น",VLOOKUP(BI53,'เงินเดือนบัญชี 5'!$W$2:$X$65,2,FALSE),IF(BB53="วิชาการชช.",VLOOKUP(BI53,'เงินเดือนบัญชี 5'!$T$2:$U$65,2,FALSE),IF(BB53="วิชาการชพ.",VLOOKUP(BI53,'เงินเดือนบัญชี 5'!$Q$2:$R$65,2,FALSE),IF(BB53="วิชาการชก.",VLOOKUP(BI53,'เงินเดือนบัญชี 5'!$N$2:$O$65,2,FALSE),IF(BB53="วิชาการปก.",VLOOKUP(BI53,'เงินเดือนบัญชี 5'!$K$2:$L$65,2,FALSE),IF(BB53="ทั่วไปอส.",VLOOKUP(BI53,'เงินเดือนบัญชี 5'!$H$2:$I$65,2,FALSE),IF(BB53="ทั่วไปชง.",VLOOKUP(BI53,'เงินเดือนบัญชี 5'!$E$2:$F$65,2,FALSE),IF(BB53="ทั่วไปปง.",VLOOKUP(BI53,'เงินเดือนบัญชี 5'!$B$2:$C$65,2,FALSE),IF(BB53="พนจ.ทั่วไป",0,IF(BB53="พนจ.ภารกิจ(ปวช.)",CEILING((BG53*4/100)+BG53,10),IF(BB53="พนจ.ภารกิจ(ปวท.)",CEILING((BG53*4/100)+BG53,10),IF(BB53="พนจ.ภารกิจ(ปวส.)",CEILING((BG53*4/100)+BG53,10),IF(BB53="พนจ.ภารกิจ(ป.ตรี)",CEILING((BG53*4/100)+BG53,10),IF(BB53="พนจ.ภารกิจ(ป.โท)",CEILING((BG53*4/100)+BG53,10),IF(BB53="พนจ.ภารกิจ(ทักษะ พนง.ขับเครื่องจักรกลขนาดกลาง/ใหญ่)",CEILING((BG53*4/100)+BG53,10),IF(BB53="พนจ.ภารกิจ(ทักษะ)",CEILING((BG53*4/100)+BG53,10),IF(BB53="พนจ.ภารกิจ(ทักษะ)","",IF(C53="ครู",CEILING((BG53*6/100)+BG53,10),IF(C53="ครูผู้ช่วย",CEILING((BG53*6/100)+BG53,10),IF(C53="บริหารสถานศึกษา",CEILING((BG53*6/100)+BG53,10),IF(C53="บุคลากรทางการศึกษา",CEILING((BG53*6/100)+BG53,10),IF(BB53="ลูกจ้างประจำ(ช่าง)",VLOOKUP(BI53,บัญชีลูกจ้างประจำ!$H$2:$I$110,2,FALSE),IF(BB53="ลูกจ้างประจำ(สนับสนุน)",VLOOKUP(BI53,บัญชีลูกจ้างประจำ!$E$2:$F$102,2,FALSE),IF(BB53="ลูกจ้างประจำ(บริการพื้นฐาน)",VLOOKUP(BI53,บัญชีลูกจ้างประจำ!$B$2:$C$74,2,FALSE))))))))))))))))))))))))))))))</f>
        <v>35010</v>
      </c>
      <c r="BK53" s="177">
        <f>IF(BB53&amp;M53="พนจ.ทั่วไป",0,IF(BB53&amp;M53="พนจ.ทั่วไปกำหนดเพิ่ม2568",108000,IF(M53="ว่างเดิม",VLOOKUP(BC53,ตำแหน่งว่าง!$A$2:$J$28,9,FALSE),IF(M53&amp;C53="กำหนดเพิ่ม2567ครู",VLOOKUP(BC53,ตำแหน่งว่าง!$A$2:$J$28,8,FALSE),IF(M53&amp;C53="กำหนดเพิ่ม2567ครูผู้ช่วย",VLOOKUP(BC53,ตำแหน่งว่าง!$A$2:$J$28,8,FALSE),IF(M53&amp;C53="กำหนดเพิ่ม2567บุคลากรทางการศึกษา",VLOOKUP(BC53,ตำแหน่งว่าง!$A$2:$J$28,8,FALSE),IF(M53&amp;C53="กำหนดเพิ่ม2567บริหารสถานศึกษา",VLOOKUP(BC53,ตำแหน่งว่าง!$A$2:$J$28,8,FALSE),IF(M53="กำหนดเพิ่ม2567",VLOOKUP(BC53,ตำแหน่งว่าง!$A$2:$J$28,9,FALSE),IF(M53="กำหนดเพิ่ม2568",VLOOKUP(BC53,ตำแหน่งว่าง!$A$2:$H$28,7,FALSE),IF(M53="กำหนดเพิ่ม2569",0,IF(M53="ยุบเลิก2567",0,IF(M53="ยุบเลิก2568",0,IF(M53="ว่างยุบเลิก2567",0,IF(M53="ว่างยุบเลิก2568",0,IF(M53="ว่างยุบเลิก2569",VLOOKUP(BC53,ตำแหน่งว่าง!$A$2:$J$28,9,FALSE),IF(M53="เงินอุดหนุน (ว่าง)",VLOOKUP(BC53,ตำแหน่งว่าง!$A$2:$J$28,9,FALSE),IF(M53="จ่ายจากเงินรายได้ (ว่าง)",VLOOKUP(BC53,ตำแหน่งว่าง!$A$2:$J$28,9,FALSE),(BJ53-BG53)*12)))))))))))))))))</f>
        <v>23880</v>
      </c>
      <c r="BL53" s="177" t="str">
        <f t="shared" si="4"/>
        <v>ครู3</v>
      </c>
      <c r="BM53" s="177">
        <f>IF(BB53="บริหารท้องถิ่นสูง",VLOOKUP(BL53,'เงินเดือนบัญชี 5'!$AL$2:$AM$65,2,FALSE),IF(BB53="บริหารท้องถิ่นกลาง",VLOOKUP(BL53,'เงินเดือนบัญชี 5'!$AI$2:$AJ$65,2,FALSE),IF(BB53="บริหารท้องถิ่นต้น",VLOOKUP(BL53,'เงินเดือนบัญชี 5'!$AF$2:$AG$65,2,FALSE),IF(BB53="อำนวยการท้องถิ่นสูง",VLOOKUP(BL53,'เงินเดือนบัญชี 5'!$AC$2:$AD$65,2,FALSE),IF(BB53="อำนวยการท้องถิ่นกลาง",VLOOKUP(BL53,'เงินเดือนบัญชี 5'!$Z$2:$AA$65,2,FALSE),IF(BB53="อำนวยการท้องถิ่นต้น",VLOOKUP(BL53,'เงินเดือนบัญชี 5'!$W$2:$X$65,2,FALSE),IF(BB53="วิชาการชช.",VLOOKUP(BL53,'เงินเดือนบัญชี 5'!$T$2:$U$65,2,FALSE),IF(BB53="วิชาการชพ.",VLOOKUP(BL53,'เงินเดือนบัญชี 5'!$Q$2:$R$65,2,FALSE),IF(BB53="วิชาการชก.",VLOOKUP(BL53,'เงินเดือนบัญชี 5'!$N$2:$O$65,2,FALSE),IF(BB53="วิชาการปก.",VLOOKUP(BL53,'เงินเดือนบัญชี 5'!$K$2:$L$65,2,FALSE),IF(BB53="ทั่วไปอส.",VLOOKUP(BL53,'เงินเดือนบัญชี 5'!$H$2:$I$65,2,FALSE),IF(BB53="ทั่วไปชง.",VLOOKUP(BL53,'เงินเดือนบัญชี 5'!$E$2:$F$65,2,FALSE),IF(BB53="ทั่วไปปง.",VLOOKUP(BL53,'เงินเดือนบัญชี 5'!$B$2:$C$65,2,FALSE),IF(BB53="พนจ.ทั่วไป",0,IF(BB53="พนจ.ภารกิจ(ปวช.)",CEILING((BJ53*4/100)+BJ53,10),IF(BB53="พนจ.ภารกิจ(ปวท.)",CEILING((BJ53*4/100)+BJ53,10),IF(BB53="พนจ.ภารกิจ(ปวส.)",CEILING((BJ53*4/100)+BJ53,10),IF(BB53="พนจ.ภารกิจ(ป.ตรี)",CEILING((BJ53*4/100)+BJ53,10),IF(BB53="พนจ.ภารกิจ(ป.โท)",CEILING((BJ53*4/100)+BJ53,10),IF(BB53="พนจ.ภารกิจ(ทักษะ พนง.ขับเครื่องจักรกลขนาดกลาง/ใหญ่)",CEILING((BJ53*4/100)+BJ53,10),IF(BB53="พนจ.ภารกิจ(ทักษะ)",CEILING((BJ53*4/100)+BJ53,10),IF(BB53="พนจ.ภารกิจ(ทักษะ)","",IF(C53="ครู",CEILING((BJ53*6/100)+BJ53,10),IF(C53="ครูผู้ช่วย",CEILING((BJ53*6/100)+BJ53,10),IF(C53="บริหารสถานศึกษา",CEILING((BJ53*6/100)+BJ53,10),IF(C53="บุคลากรทางการศึกษา",CEILING((BJ53*6/100)+BJ53,10),IF(BB53="ลูกจ้างประจำ(ช่าง)",VLOOKUP(BL53,บัญชีลูกจ้างประจำ!$H$2:$I$110,2,FALSE),IF(BB53="ลูกจ้างประจำ(สนับสนุน)",VLOOKUP(BL53,บัญชีลูกจ้างประจำ!$E$2:$F$103,2,FALSE),IF(BB53="ลูกจ้างประจำ(บริการพื้นฐาน)",VLOOKUP(BL53,บัญชีลูกจ้างประจำ!$B$2:$C$74,2,FALSE))))))))))))))))))))))))))))))</f>
        <v>37120</v>
      </c>
      <c r="BN53" s="177">
        <f>IF(BB53&amp;M53="พนจ.ทั่วไป",0,IF(BB53&amp;M53="พนจ.ทั่วไปกำหนดเพิ่ม2569",108000,IF(M53="ว่างเดิม",VLOOKUP(BC53,ตำแหน่งว่าง!$A$2:$J$28,10,FALSE),IF(M53&amp;C53="กำหนดเพิ่ม2567ครู",VLOOKUP(BC53,ตำแหน่งว่าง!$A$2:$J$28,9,FALSE),IF(M53&amp;C53="กำหนดเพิ่ม2567ครูผู้ช่วย",VLOOKUP(BC53,ตำแหน่งว่าง!$A$2:$J$28,9,FALSE),IF(M53&amp;C53="กำหนดเพิ่ม2567บุคลากรทางการศึกษา",VLOOKUP(BC53,ตำแหน่งว่าง!$A$2:$J$28,9,FALSE),IF(M53&amp;C53="กำหนดเพิ่ม2567บริหารสถานศึกษา",VLOOKUP(BC53,ตำแหน่งว่าง!$A$2:$J$28,9,FALSE),IF(M53="กำหนดเพิ่ม2567",VLOOKUP(BC53,ตำแหน่งว่าง!$A$2:$J$28,10,FALSE),IF(M53&amp;C53="กำหนดเพิ่ม2568ครู",VLOOKUP(BC53,ตำแหน่งว่าง!$A$2:$J$28,8,FALSE),IF(M53&amp;C53="กำหนดเพิ่ม2568ครูผู้ช่วย",VLOOKUP(BC53,ตำแหน่งว่าง!$A$2:$J$28,8,FALSE),IF(M53&amp;C53="กำหนดเพิ่ม2568บุคลากรทางการศึกษา",VLOOKUP(BC53,ตำแหน่งว่าง!$A$2:$J$28,8,FALSE),IF(M53&amp;C53="กำหนดเพิ่ม2568บริหารสถานศึกษา",VLOOKUP(BC53,ตำแหน่งว่าง!$A$2:$J$28,8,FALSE),IF(M53="กำหนดเพิ่ม2568",VLOOKUP(BC53,ตำแหน่งว่าง!$A$2:$J$28,9,FALSE),IF(M53="กำหนดเพิ่ม2569",VLOOKUP(BC53,ตำแหน่งว่าง!$A$2:$H$28,7,FALSE),IF(M53="เงินอุดหนุน (ว่าง)",VLOOKUP(BC53,ตำแหน่งว่าง!$A$2:$J$28,10,FALSE),IF(M53="จ่ายจากเงินรายได้ (ว่าง)",VLOOKUP(BC53,ตำแหน่งว่าง!$A$2:$J$28,10,FALSE),IF(M53="ยุบเลิก2567",0,IF(M53="ยุบเลิก2568",0,IF(M53="ยุบเลิก2569",0,IF(M53="ว่างยุบเลิก2567",0,IF(M53="ว่างยุบเลิก2568",0,IF(M53="ว่างยุบเลิก2569",0,(BM53-BJ53)*12))))))))))))))))))))))</f>
        <v>25320</v>
      </c>
      <c r="BO53" s="103"/>
      <c r="BP53" s="86"/>
      <c r="BQ53" s="86"/>
    </row>
    <row r="54" spans="1:69" s="12" customFormat="1">
      <c r="A54" s="107">
        <v>37</v>
      </c>
      <c r="B54" s="113" t="s">
        <v>1391</v>
      </c>
      <c r="C54" s="183" t="s">
        <v>941</v>
      </c>
      <c r="D54" s="113" t="s">
        <v>1392</v>
      </c>
      <c r="E54" s="114" t="s">
        <v>941</v>
      </c>
      <c r="F54" s="114"/>
      <c r="G54" s="110"/>
      <c r="H54" s="120"/>
      <c r="I54" s="121">
        <v>28180</v>
      </c>
      <c r="J54" s="122"/>
      <c r="K54" s="122">
        <v>3500</v>
      </c>
      <c r="L54" s="122" t="s">
        <v>1316</v>
      </c>
      <c r="M54" s="120" t="s">
        <v>1168</v>
      </c>
      <c r="AZ54" s="86"/>
      <c r="BA54" s="103"/>
      <c r="BB54" s="177" t="str">
        <f t="shared" si="0"/>
        <v>ครู</v>
      </c>
      <c r="BC54" s="177" t="str">
        <f t="shared" si="1"/>
        <v>ครู()</v>
      </c>
      <c r="BD54" s="177" t="b">
        <f>IF(BB54="บริหารท้องถิ่นสูง",VLOOKUP(I54,'เงินเดือนบัญชี 5'!$AM$2:$AN$65,2,FALSE),IF(BB54="บริหารท้องถิ่นกลาง",VLOOKUP(I54,'เงินเดือนบัญชี 5'!$AJ$2:$AK$65,2,FALSE),IF(BB54="บริหารท้องถิ่นต้น",VLOOKUP(I54,'เงินเดือนบัญชี 5'!$AG$2:$AH$65,2,FALSE),IF(BB54="อำนวยการท้องถิ่นสูง",VLOOKUP(I54,'เงินเดือนบัญชี 5'!$AD$2:$AE$65,2,FALSE),IF(BB54="อำนวยการท้องถิ่นกลาง",VLOOKUP(I54,'เงินเดือนบัญชี 5'!$AA$2:$AB$65,2,FALSE),IF(BB54="อำนวยการท้องถิ่นต้น",VLOOKUP(I54,'เงินเดือนบัญชี 5'!$X$2:$Y$65,2,FALSE),IF(BB54="วิชาการชช.",VLOOKUP(I54,'เงินเดือนบัญชี 5'!$U$2:$V$65,2,FALSE),IF(BB54="วิชาการชพ.",VLOOKUP(I54,'เงินเดือนบัญชี 5'!$R$2:$S$65,2,FALSE),IF(BB54="วิชาการชก.",VLOOKUP(I54,'เงินเดือนบัญชี 5'!$O$2:$P$65,2,FALSE),IF(BB54="วิชาการปก.",VLOOKUP(I54,'เงินเดือนบัญชี 5'!$L$2:$M$65,2,FALSE),IF(BB54="ทั่วไปอส.",VLOOKUP(I54,'เงินเดือนบัญชี 5'!$I$2:$J$65,2,FALSE),IF(BB54="ทั่วไปชง.",VLOOKUP(I54,'เงินเดือนบัญชี 5'!$F$2:$G$65,2,FALSE),IF(BB54="ทั่วไปปง.",VLOOKUP(I54,'เงินเดือนบัญชี 5'!$C$2:$D$65,2,FALSE),IF(BB54="พนจ.ทั่วไป","",IF(BB54="พนจ.ภารกิจ(ปวช.)","",IF(BB54="พนจ.ภารกิจ(ปวท.)","",IF(BB54="พนจ.ภารกิจ(ปวส.)","",IF(BB54="พนจ.ภารกิจ(ป.ตรี)","",IF(BB54="พนจ.ภารกิจ(ป.โท)","",IF(BB54="พนจ.ภารกิจ(ทักษะ พนง.ขับเครื่องจักรกลขนาดกลาง/ใหญ่)","",IF(BB54="พนจ.ภารกิจ(ทักษะ)","",IF(BB54="ลูกจ้างประจำ(ช่าง)",VLOOKUP(I54,บัญชีลูกจ้างประจำ!$I$2:$J$110,2,FALSE),IF(BB54="ลูกจ้างประจำ(สนับสนุน)",VLOOKUP(I54,บัญชีลูกจ้างประจำ!$F$2:$G$102,2,FALSE),IF(BB54="ลูกจ้างประจำ(บริการพื้นฐาน)",VLOOKUP(I54,บัญชีลูกจ้างประจำ!$C$2:$D$74,2,FALSE)))))))))))))))))))))))))</f>
        <v>0</v>
      </c>
      <c r="BE54" s="177">
        <f>IF(M54="ว่างเดิม",VLOOKUP(BC54,ตำแหน่งว่าง!$A$2:$J$28,2,FALSE),IF(M54="ว่างยุบเลิก2567",VLOOKUP(BC54,ตำแหน่งว่าง!$A$2:$J$28,2,FALSE),IF(M54="ว่างยุบเลิก2568",VLOOKUP(BC54,ตำแหน่งว่าง!$A$2:$J$28,2,FALSE),IF(M54="ว่างยุบเลิก2569",VLOOKUP(BC54,ตำแหน่งว่าง!$A$2:$J$28,2,FALSE),IF(M54="เงินอุดหนุน (ว่าง)",VLOOKUP(BC54,ตำแหน่งว่าง!$A$2:$J$28,2,FALSE),IF(M54="จ่ายจากเงินรายได้ (ว่าง)",VLOOKUP(BC54,ตำแหน่งว่าง!$A$2:$J$28,2,FALSE),IF(M54="กำหนดเพิ่ม2567",0,IF(M54="กำหนดเพิ่ม2568",0,IF(M54="กำหนดเพิ่ม2569",0,I54*12)))))))))</f>
        <v>338160</v>
      </c>
      <c r="BF54" s="177" t="str">
        <f t="shared" si="2"/>
        <v>ครู1</v>
      </c>
      <c r="BG54" s="177">
        <f>IF(BB54="บริหารท้องถิ่นสูง",VLOOKUP(BF54,'เงินเดือนบัญชี 5'!$AL$2:$AM$65,2,FALSE),IF(BB54="บริหารท้องถิ่นกลาง",VLOOKUP(BF54,'เงินเดือนบัญชี 5'!$AI$2:$AJ$65,2,FALSE),IF(BB54="บริหารท้องถิ่นต้น",VLOOKUP(BF54,'เงินเดือนบัญชี 5'!$AF$2:$AG$65,2,FALSE),IF(BB54="อำนวยการท้องถิ่นสูง",VLOOKUP(BF54,'เงินเดือนบัญชี 5'!$AC$2:$AD$65,2,FALSE),IF(BB54="อำนวยการท้องถิ่นกลาง",VLOOKUP(BF54,'เงินเดือนบัญชี 5'!$Z$2:$AA$65,2,FALSE),IF(BB54="อำนวยการท้องถิ่นต้น",VLOOKUP(BF54,'เงินเดือนบัญชี 5'!$W$2:$X$65,2,FALSE),IF(BB54="วิชาการชช.",VLOOKUP(BF54,'เงินเดือนบัญชี 5'!$T$2:$U$65,2,FALSE),IF(BB54="วิชาการชพ.",VLOOKUP(BF54,'เงินเดือนบัญชี 5'!$Q$2:$R$65,2,FALSE),IF(BB54="วิชาการชก.",VLOOKUP(BF54,'เงินเดือนบัญชี 5'!$N$2:$O$65,2,FALSE),IF(BB54="วิชาการปก.",VLOOKUP(BF54,'เงินเดือนบัญชี 5'!$K$2:$L$65,2,FALSE),IF(BB54="ทั่วไปอส.",VLOOKUP(BF54,'เงินเดือนบัญชี 5'!$H$2:$I$65,2,FALSE),IF(BB54="ทั่วไปชง.",VLOOKUP(BF54,'เงินเดือนบัญชี 5'!$E$2:$F$65,2,FALSE),IF(BB54="ทั่วไปปง.",VLOOKUP(BF54,'เงินเดือนบัญชี 5'!$B$2:$C$65,2,FALSE),IF(BB54="พนจ.ทั่วไป",0,IF(BB54="พนจ.ภารกิจ(ปวช.)",CEILING((I54*4/100)+I54,10),IF(BB54="พนจ.ภารกิจ(ปวท.)",CEILING((I54*4/100)+I54,10),IF(BB54="พนจ.ภารกิจ(ปวส.)",CEILING((I54*4/100)+I54,10),IF(BB54="พนจ.ภารกิจ(ป.ตรี)",CEILING((I54*4/100)+I54,10),IF(BB54="พนจ.ภารกิจ(ป.โท)",CEILING((I54*4/100)+I54,10),IF(BB54="พนจ.ภารกิจ(ทักษะ พนง.ขับเครื่องจักรกลขนาดกลาง/ใหญ่)",CEILING((I54*4/100)+I54,10),IF(BB54="พนจ.ภารกิจ(ทักษะ)",CEILING((I54*4/100)+I54,10),IF(BB54="พนจ.ภารกิจ(ทักษะ)","",IF(C54="ครู",CEILING((I54*6/100)+I54,10),IF(C54="ครูผู้ช่วย",CEILING((I54*6/100)+I54,10),IF(C54="บริหารสถานศึกษา",CEILING((I54*6/100)+I54,10),IF(C54="บุคลากรทางการศึกษา",CEILING((I54*6/100)+I54,10),IF(BB54="ลูกจ้างประจำ(ช่าง)",VLOOKUP(BF54,บัญชีลูกจ้างประจำ!$H$2:$I$110,2,FALSE),IF(BB54="ลูกจ้างประจำ(สนับสนุน)",VLOOKUP(BF54,บัญชีลูกจ้างประจำ!$E$2:$F$102,2,FALSE),IF(BB54="ลูกจ้างประจำ(บริการพื้นฐาน)",VLOOKUP(BF54,บัญชีลูกจ้างประจำ!$B$2:$C$74,2,FALSE))))))))))))))))))))))))))))))</f>
        <v>29880</v>
      </c>
      <c r="BH54" s="177">
        <f>IF(BB54&amp;M54="พนจ.ทั่วไป",0,IF(BB54&amp;M54="พนจ.ทั่วไปกำหนดเพิ่ม2567",108000,IF(M54="ว่างเดิม",VLOOKUP(BC54,ตำแหน่งว่าง!$A$2:$J$28,8,FALSE),IF(M54="กำหนดเพิ่ม2567",VLOOKUP(BC54,ตำแหน่งว่าง!$A$2:$H$28,7,FALSE),IF(M54="กำหนดเพิ่ม2568",0,IF(M54="กำหนดเพิ่ม2569",0,IF(M54="ยุบเลิก2567",0,IF(M54="ว่างยุบเลิก2567",0,IF(M54="ว่างยุบเลิก2568",VLOOKUP(BC54,ตำแหน่งว่าง!$A$2:$J$28,8,FALSE),IF(M54="ว่างยุบเลิก2569",VLOOKUP(BC54,ตำแหน่งว่าง!$A$2:$J$28,8,FALSE),IF(M54="เงินอุดหนุน (ว่าง)",VLOOKUP(BC54,ตำแหน่งว่าง!$A$2:$J$28,8,FALSE),IF(M54&amp;C54="จ่ายจากเงินรายได้พนจ.ทั่วไป",0,IF(M54="จ่ายจากเงินรายได้ (ว่าง)",VLOOKUP(BC54,ตำแหน่งว่าง!$A$2:$J$28,8,FALSE),(BG54-I54)*12)))))))))))))</f>
        <v>20400</v>
      </c>
      <c r="BI54" s="177" t="str">
        <f t="shared" si="3"/>
        <v>ครู2</v>
      </c>
      <c r="BJ54" s="177">
        <f>IF(BB54="บริหารท้องถิ่นสูง",VLOOKUP(BI54,'เงินเดือนบัญชี 5'!$AL$2:$AM$65,2,FALSE),IF(BB54="บริหารท้องถิ่นกลาง",VLOOKUP(BI54,'เงินเดือนบัญชี 5'!$AI$2:$AJ$65,2,FALSE),IF(BB54="บริหารท้องถิ่นต้น",VLOOKUP(BI54,'เงินเดือนบัญชี 5'!$AF$2:$AG$65,2,FALSE),IF(BB54="อำนวยการท้องถิ่นสูง",VLOOKUP(BI54,'เงินเดือนบัญชี 5'!$AC$2:$AD$65,2,FALSE),IF(BB54="อำนวยการท้องถิ่นกลาง",VLOOKUP(BI54,'เงินเดือนบัญชี 5'!$Z$2:$AA$65,2,FALSE),IF(BB54="อำนวยการท้องถิ่นต้น",VLOOKUP(BI54,'เงินเดือนบัญชี 5'!$W$2:$X$65,2,FALSE),IF(BB54="วิชาการชช.",VLOOKUP(BI54,'เงินเดือนบัญชี 5'!$T$2:$U$65,2,FALSE),IF(BB54="วิชาการชพ.",VLOOKUP(BI54,'เงินเดือนบัญชี 5'!$Q$2:$R$65,2,FALSE),IF(BB54="วิชาการชก.",VLOOKUP(BI54,'เงินเดือนบัญชี 5'!$N$2:$O$65,2,FALSE),IF(BB54="วิชาการปก.",VLOOKUP(BI54,'เงินเดือนบัญชี 5'!$K$2:$L$65,2,FALSE),IF(BB54="ทั่วไปอส.",VLOOKUP(BI54,'เงินเดือนบัญชี 5'!$H$2:$I$65,2,FALSE),IF(BB54="ทั่วไปชง.",VLOOKUP(BI54,'เงินเดือนบัญชี 5'!$E$2:$F$65,2,FALSE),IF(BB54="ทั่วไปปง.",VLOOKUP(BI54,'เงินเดือนบัญชี 5'!$B$2:$C$65,2,FALSE),IF(BB54="พนจ.ทั่วไป",0,IF(BB54="พนจ.ภารกิจ(ปวช.)",CEILING((BG54*4/100)+BG54,10),IF(BB54="พนจ.ภารกิจ(ปวท.)",CEILING((BG54*4/100)+BG54,10),IF(BB54="พนจ.ภารกิจ(ปวส.)",CEILING((BG54*4/100)+BG54,10),IF(BB54="พนจ.ภารกิจ(ป.ตรี)",CEILING((BG54*4/100)+BG54,10),IF(BB54="พนจ.ภารกิจ(ป.โท)",CEILING((BG54*4/100)+BG54,10),IF(BB54="พนจ.ภารกิจ(ทักษะ พนง.ขับเครื่องจักรกลขนาดกลาง/ใหญ่)",CEILING((BG54*4/100)+BG54,10),IF(BB54="พนจ.ภารกิจ(ทักษะ)",CEILING((BG54*4/100)+BG54,10),IF(BB54="พนจ.ภารกิจ(ทักษะ)","",IF(C54="ครู",CEILING((BG54*6/100)+BG54,10),IF(C54="ครูผู้ช่วย",CEILING((BG54*6/100)+BG54,10),IF(C54="บริหารสถานศึกษา",CEILING((BG54*6/100)+BG54,10),IF(C54="บุคลากรทางการศึกษา",CEILING((BG54*6/100)+BG54,10),IF(BB54="ลูกจ้างประจำ(ช่าง)",VLOOKUP(BI54,บัญชีลูกจ้างประจำ!$H$2:$I$110,2,FALSE),IF(BB54="ลูกจ้างประจำ(สนับสนุน)",VLOOKUP(BI54,บัญชีลูกจ้างประจำ!$E$2:$F$102,2,FALSE),IF(BB54="ลูกจ้างประจำ(บริการพื้นฐาน)",VLOOKUP(BI54,บัญชีลูกจ้างประจำ!$B$2:$C$74,2,FALSE))))))))))))))))))))))))))))))</f>
        <v>31680</v>
      </c>
      <c r="BK54" s="177">
        <f>IF(BB54&amp;M54="พนจ.ทั่วไป",0,IF(BB54&amp;M54="พนจ.ทั่วไปกำหนดเพิ่ม2568",108000,IF(M54="ว่างเดิม",VLOOKUP(BC54,ตำแหน่งว่าง!$A$2:$J$28,9,FALSE),IF(M54&amp;C54="กำหนดเพิ่ม2567ครู",VLOOKUP(BC54,ตำแหน่งว่าง!$A$2:$J$28,8,FALSE),IF(M54&amp;C54="กำหนดเพิ่ม2567ครูผู้ช่วย",VLOOKUP(BC54,ตำแหน่งว่าง!$A$2:$J$28,8,FALSE),IF(M54&amp;C54="กำหนดเพิ่ม2567บุคลากรทางการศึกษา",VLOOKUP(BC54,ตำแหน่งว่าง!$A$2:$J$28,8,FALSE),IF(M54&amp;C54="กำหนดเพิ่ม2567บริหารสถานศึกษา",VLOOKUP(BC54,ตำแหน่งว่าง!$A$2:$J$28,8,FALSE),IF(M54="กำหนดเพิ่ม2567",VLOOKUP(BC54,ตำแหน่งว่าง!$A$2:$J$28,9,FALSE),IF(M54="กำหนดเพิ่ม2568",VLOOKUP(BC54,ตำแหน่งว่าง!$A$2:$H$28,7,FALSE),IF(M54="กำหนดเพิ่ม2569",0,IF(M54="ยุบเลิก2567",0,IF(M54="ยุบเลิก2568",0,IF(M54="ว่างยุบเลิก2567",0,IF(M54="ว่างยุบเลิก2568",0,IF(M54="ว่างยุบเลิก2569",VLOOKUP(BC54,ตำแหน่งว่าง!$A$2:$J$28,9,FALSE),IF(M54="เงินอุดหนุน (ว่าง)",VLOOKUP(BC54,ตำแหน่งว่าง!$A$2:$J$28,9,FALSE),IF(M54="จ่ายจากเงินรายได้ (ว่าง)",VLOOKUP(BC54,ตำแหน่งว่าง!$A$2:$J$28,9,FALSE),(BJ54-BG54)*12)))))))))))))))))</f>
        <v>21600</v>
      </c>
      <c r="BL54" s="177" t="str">
        <f t="shared" si="4"/>
        <v>ครู3</v>
      </c>
      <c r="BM54" s="177">
        <f>IF(BB54="บริหารท้องถิ่นสูง",VLOOKUP(BL54,'เงินเดือนบัญชี 5'!$AL$2:$AM$65,2,FALSE),IF(BB54="บริหารท้องถิ่นกลาง",VLOOKUP(BL54,'เงินเดือนบัญชี 5'!$AI$2:$AJ$65,2,FALSE),IF(BB54="บริหารท้องถิ่นต้น",VLOOKUP(BL54,'เงินเดือนบัญชี 5'!$AF$2:$AG$65,2,FALSE),IF(BB54="อำนวยการท้องถิ่นสูง",VLOOKUP(BL54,'เงินเดือนบัญชี 5'!$AC$2:$AD$65,2,FALSE),IF(BB54="อำนวยการท้องถิ่นกลาง",VLOOKUP(BL54,'เงินเดือนบัญชี 5'!$Z$2:$AA$65,2,FALSE),IF(BB54="อำนวยการท้องถิ่นต้น",VLOOKUP(BL54,'เงินเดือนบัญชี 5'!$W$2:$X$65,2,FALSE),IF(BB54="วิชาการชช.",VLOOKUP(BL54,'เงินเดือนบัญชี 5'!$T$2:$U$65,2,FALSE),IF(BB54="วิชาการชพ.",VLOOKUP(BL54,'เงินเดือนบัญชี 5'!$Q$2:$R$65,2,FALSE),IF(BB54="วิชาการชก.",VLOOKUP(BL54,'เงินเดือนบัญชี 5'!$N$2:$O$65,2,FALSE),IF(BB54="วิชาการปก.",VLOOKUP(BL54,'เงินเดือนบัญชี 5'!$K$2:$L$65,2,FALSE),IF(BB54="ทั่วไปอส.",VLOOKUP(BL54,'เงินเดือนบัญชี 5'!$H$2:$I$65,2,FALSE),IF(BB54="ทั่วไปชง.",VLOOKUP(BL54,'เงินเดือนบัญชี 5'!$E$2:$F$65,2,FALSE),IF(BB54="ทั่วไปปง.",VLOOKUP(BL54,'เงินเดือนบัญชี 5'!$B$2:$C$65,2,FALSE),IF(BB54="พนจ.ทั่วไป",0,IF(BB54="พนจ.ภารกิจ(ปวช.)",CEILING((BJ54*4/100)+BJ54,10),IF(BB54="พนจ.ภารกิจ(ปวท.)",CEILING((BJ54*4/100)+BJ54,10),IF(BB54="พนจ.ภารกิจ(ปวส.)",CEILING((BJ54*4/100)+BJ54,10),IF(BB54="พนจ.ภารกิจ(ป.ตรี)",CEILING((BJ54*4/100)+BJ54,10),IF(BB54="พนจ.ภารกิจ(ป.โท)",CEILING((BJ54*4/100)+BJ54,10),IF(BB54="พนจ.ภารกิจ(ทักษะ พนง.ขับเครื่องจักรกลขนาดกลาง/ใหญ่)",CEILING((BJ54*4/100)+BJ54,10),IF(BB54="พนจ.ภารกิจ(ทักษะ)",CEILING((BJ54*4/100)+BJ54,10),IF(BB54="พนจ.ภารกิจ(ทักษะ)","",IF(C54="ครู",CEILING((BJ54*6/100)+BJ54,10),IF(C54="ครูผู้ช่วย",CEILING((BJ54*6/100)+BJ54,10),IF(C54="บริหารสถานศึกษา",CEILING((BJ54*6/100)+BJ54,10),IF(C54="บุคลากรทางการศึกษา",CEILING((BJ54*6/100)+BJ54,10),IF(BB54="ลูกจ้างประจำ(ช่าง)",VLOOKUP(BL54,บัญชีลูกจ้างประจำ!$H$2:$I$110,2,FALSE),IF(BB54="ลูกจ้างประจำ(สนับสนุน)",VLOOKUP(BL54,บัญชีลูกจ้างประจำ!$E$2:$F$103,2,FALSE),IF(BB54="ลูกจ้างประจำ(บริการพื้นฐาน)",VLOOKUP(BL54,บัญชีลูกจ้างประจำ!$B$2:$C$74,2,FALSE))))))))))))))))))))))))))))))</f>
        <v>33590</v>
      </c>
      <c r="BN54" s="177">
        <f>IF(BB54&amp;M54="พนจ.ทั่วไป",0,IF(BB54&amp;M54="พนจ.ทั่วไปกำหนดเพิ่ม2569",108000,IF(M54="ว่างเดิม",VLOOKUP(BC54,ตำแหน่งว่าง!$A$2:$J$28,10,FALSE),IF(M54&amp;C54="กำหนดเพิ่ม2567ครู",VLOOKUP(BC54,ตำแหน่งว่าง!$A$2:$J$28,9,FALSE),IF(M54&amp;C54="กำหนดเพิ่ม2567ครูผู้ช่วย",VLOOKUP(BC54,ตำแหน่งว่าง!$A$2:$J$28,9,FALSE),IF(M54&amp;C54="กำหนดเพิ่ม2567บุคลากรทางการศึกษา",VLOOKUP(BC54,ตำแหน่งว่าง!$A$2:$J$28,9,FALSE),IF(M54&amp;C54="กำหนดเพิ่ม2567บริหารสถานศึกษา",VLOOKUP(BC54,ตำแหน่งว่าง!$A$2:$J$28,9,FALSE),IF(M54="กำหนดเพิ่ม2567",VLOOKUP(BC54,ตำแหน่งว่าง!$A$2:$J$28,10,FALSE),IF(M54&amp;C54="กำหนดเพิ่ม2568ครู",VLOOKUP(BC54,ตำแหน่งว่าง!$A$2:$J$28,8,FALSE),IF(M54&amp;C54="กำหนดเพิ่ม2568ครูผู้ช่วย",VLOOKUP(BC54,ตำแหน่งว่าง!$A$2:$J$28,8,FALSE),IF(M54&amp;C54="กำหนดเพิ่ม2568บุคลากรทางการศึกษา",VLOOKUP(BC54,ตำแหน่งว่าง!$A$2:$J$28,8,FALSE),IF(M54&amp;C54="กำหนดเพิ่ม2568บริหารสถานศึกษา",VLOOKUP(BC54,ตำแหน่งว่าง!$A$2:$J$28,8,FALSE),IF(M54="กำหนดเพิ่ม2568",VLOOKUP(BC54,ตำแหน่งว่าง!$A$2:$J$28,9,FALSE),IF(M54="กำหนดเพิ่ม2569",VLOOKUP(BC54,ตำแหน่งว่าง!$A$2:$H$28,7,FALSE),IF(M54="เงินอุดหนุน (ว่าง)",VLOOKUP(BC54,ตำแหน่งว่าง!$A$2:$J$28,10,FALSE),IF(M54="จ่ายจากเงินรายได้ (ว่าง)",VLOOKUP(BC54,ตำแหน่งว่าง!$A$2:$J$28,10,FALSE),IF(M54="ยุบเลิก2567",0,IF(M54="ยุบเลิก2568",0,IF(M54="ยุบเลิก2569",0,IF(M54="ว่างยุบเลิก2567",0,IF(M54="ว่างยุบเลิก2568",0,IF(M54="ว่างยุบเลิก2569",0,(BM54-BJ54)*12))))))))))))))))))))))</f>
        <v>22920</v>
      </c>
      <c r="BO54" s="103"/>
      <c r="BP54" s="86"/>
      <c r="BQ54" s="86"/>
    </row>
    <row r="55" spans="1:69" s="12" customFormat="1">
      <c r="A55" s="107">
        <v>38</v>
      </c>
      <c r="B55" s="113" t="s">
        <v>1393</v>
      </c>
      <c r="C55" s="183" t="s">
        <v>1160</v>
      </c>
      <c r="D55" s="113" t="s">
        <v>1314</v>
      </c>
      <c r="E55" s="114" t="s">
        <v>1394</v>
      </c>
      <c r="F55" s="114"/>
      <c r="G55" s="110"/>
      <c r="H55" s="120"/>
      <c r="I55" s="121"/>
      <c r="J55" s="122"/>
      <c r="K55" s="122"/>
      <c r="L55" s="122"/>
      <c r="M55" s="120" t="s">
        <v>1178</v>
      </c>
      <c r="AZ55" s="86"/>
      <c r="BA55" s="103"/>
      <c r="BB55" s="177" t="str">
        <f t="shared" si="0"/>
        <v>ครูผู้ช่วย</v>
      </c>
      <c r="BC55" s="177" t="str">
        <f t="shared" si="1"/>
        <v>ครูผู้ช่วย()</v>
      </c>
      <c r="BD55" s="177" t="b">
        <f>IF(BB55="บริหารท้องถิ่นสูง",VLOOKUP(I55,'เงินเดือนบัญชี 5'!$AM$2:$AN$65,2,FALSE),IF(BB55="บริหารท้องถิ่นกลาง",VLOOKUP(I55,'เงินเดือนบัญชี 5'!$AJ$2:$AK$65,2,FALSE),IF(BB55="บริหารท้องถิ่นต้น",VLOOKUP(I55,'เงินเดือนบัญชี 5'!$AG$2:$AH$65,2,FALSE),IF(BB55="อำนวยการท้องถิ่นสูง",VLOOKUP(I55,'เงินเดือนบัญชี 5'!$AD$2:$AE$65,2,FALSE),IF(BB55="อำนวยการท้องถิ่นกลาง",VLOOKUP(I55,'เงินเดือนบัญชี 5'!$AA$2:$AB$65,2,FALSE),IF(BB55="อำนวยการท้องถิ่นต้น",VLOOKUP(I55,'เงินเดือนบัญชี 5'!$X$2:$Y$65,2,FALSE),IF(BB55="วิชาการชช.",VLOOKUP(I55,'เงินเดือนบัญชี 5'!$U$2:$V$65,2,FALSE),IF(BB55="วิชาการชพ.",VLOOKUP(I55,'เงินเดือนบัญชี 5'!$R$2:$S$65,2,FALSE),IF(BB55="วิชาการชก.",VLOOKUP(I55,'เงินเดือนบัญชี 5'!$O$2:$P$65,2,FALSE),IF(BB55="วิชาการปก.",VLOOKUP(I55,'เงินเดือนบัญชี 5'!$L$2:$M$65,2,FALSE),IF(BB55="ทั่วไปอส.",VLOOKUP(I55,'เงินเดือนบัญชี 5'!$I$2:$J$65,2,FALSE),IF(BB55="ทั่วไปชง.",VLOOKUP(I55,'เงินเดือนบัญชี 5'!$F$2:$G$65,2,FALSE),IF(BB55="ทั่วไปปง.",VLOOKUP(I55,'เงินเดือนบัญชี 5'!$C$2:$D$65,2,FALSE),IF(BB55="พนจ.ทั่วไป","",IF(BB55="พนจ.ภารกิจ(ปวช.)","",IF(BB55="พนจ.ภารกิจ(ปวท.)","",IF(BB55="พนจ.ภารกิจ(ปวส.)","",IF(BB55="พนจ.ภารกิจ(ป.ตรี)","",IF(BB55="พนจ.ภารกิจ(ป.โท)","",IF(BB55="พนจ.ภารกิจ(ทักษะ พนง.ขับเครื่องจักรกลขนาดกลาง/ใหญ่)","",IF(BB55="พนจ.ภารกิจ(ทักษะ)","",IF(BB55="ลูกจ้างประจำ(ช่าง)",VLOOKUP(I55,บัญชีลูกจ้างประจำ!$I$2:$J$110,2,FALSE),IF(BB55="ลูกจ้างประจำ(สนับสนุน)",VLOOKUP(I55,บัญชีลูกจ้างประจำ!$F$2:$G$102,2,FALSE),IF(BB55="ลูกจ้างประจำ(บริการพื้นฐาน)",VLOOKUP(I55,บัญชีลูกจ้างประจำ!$C$2:$D$74,2,FALSE)))))))))))))))))))))))))</f>
        <v>0</v>
      </c>
      <c r="BE55" s="177">
        <f>IF(M55="ว่างเดิม",VLOOKUP(BC55,ตำแหน่งว่าง!$A$2:$J$28,2,FALSE),IF(M55="ว่างยุบเลิก2567",VLOOKUP(BC55,ตำแหน่งว่าง!$A$2:$J$28,2,FALSE),IF(M55="ว่างยุบเลิก2568",VLOOKUP(BC55,ตำแหน่งว่าง!$A$2:$J$28,2,FALSE),IF(M55="ว่างยุบเลิก2569",VLOOKUP(BC55,ตำแหน่งว่าง!$A$2:$J$28,2,FALSE),IF(M55="เงินอุดหนุน (ว่าง)",VLOOKUP(BC55,ตำแหน่งว่าง!$A$2:$J$28,2,FALSE),IF(M55="จ่ายจากเงินรายได้ (ว่าง)",VLOOKUP(BC55,ตำแหน่งว่าง!$A$2:$J$28,2,FALSE),IF(M55="กำหนดเพิ่ม2567",0,IF(M55="กำหนดเพิ่ม2568",0,IF(M55="กำหนดเพิ่ม2569",0,I55*12)))))))))</f>
        <v>342360</v>
      </c>
      <c r="BF55" s="177" t="str">
        <f t="shared" si="2"/>
        <v>ครูผู้ช่วย1</v>
      </c>
      <c r="BG55" s="177">
        <f>IF(BB55="บริหารท้องถิ่นสูง",VLOOKUP(BF55,'เงินเดือนบัญชี 5'!$AL$2:$AM$65,2,FALSE),IF(BB55="บริหารท้องถิ่นกลาง",VLOOKUP(BF55,'เงินเดือนบัญชี 5'!$AI$2:$AJ$65,2,FALSE),IF(BB55="บริหารท้องถิ่นต้น",VLOOKUP(BF55,'เงินเดือนบัญชี 5'!$AF$2:$AG$65,2,FALSE),IF(BB55="อำนวยการท้องถิ่นสูง",VLOOKUP(BF55,'เงินเดือนบัญชี 5'!$AC$2:$AD$65,2,FALSE),IF(BB55="อำนวยการท้องถิ่นกลาง",VLOOKUP(BF55,'เงินเดือนบัญชี 5'!$Z$2:$AA$65,2,FALSE),IF(BB55="อำนวยการท้องถิ่นต้น",VLOOKUP(BF55,'เงินเดือนบัญชี 5'!$W$2:$X$65,2,FALSE),IF(BB55="วิชาการชช.",VLOOKUP(BF55,'เงินเดือนบัญชี 5'!$T$2:$U$65,2,FALSE),IF(BB55="วิชาการชพ.",VLOOKUP(BF55,'เงินเดือนบัญชี 5'!$Q$2:$R$65,2,FALSE),IF(BB55="วิชาการชก.",VLOOKUP(BF55,'เงินเดือนบัญชี 5'!$N$2:$O$65,2,FALSE),IF(BB55="วิชาการปก.",VLOOKUP(BF55,'เงินเดือนบัญชี 5'!$K$2:$L$65,2,FALSE),IF(BB55="ทั่วไปอส.",VLOOKUP(BF55,'เงินเดือนบัญชี 5'!$H$2:$I$65,2,FALSE),IF(BB55="ทั่วไปชง.",VLOOKUP(BF55,'เงินเดือนบัญชี 5'!$E$2:$F$65,2,FALSE),IF(BB55="ทั่วไปปง.",VLOOKUP(BF55,'เงินเดือนบัญชี 5'!$B$2:$C$65,2,FALSE),IF(BB55="พนจ.ทั่วไป",0,IF(BB55="พนจ.ภารกิจ(ปวช.)",CEILING((I55*4/100)+I55,10),IF(BB55="พนจ.ภารกิจ(ปวท.)",CEILING((I55*4/100)+I55,10),IF(BB55="พนจ.ภารกิจ(ปวส.)",CEILING((I55*4/100)+I55,10),IF(BB55="พนจ.ภารกิจ(ป.ตรี)",CEILING((I55*4/100)+I55,10),IF(BB55="พนจ.ภารกิจ(ป.โท)",CEILING((I55*4/100)+I55,10),IF(BB55="พนจ.ภารกิจ(ทักษะ พนง.ขับเครื่องจักรกลขนาดกลาง/ใหญ่)",CEILING((I55*4/100)+I55,10),IF(BB55="พนจ.ภารกิจ(ทักษะ)",CEILING((I55*4/100)+I55,10),IF(BB55="พนจ.ภารกิจ(ทักษะ)","",IF(C55="ครู",CEILING((I55*6/100)+I55,10),IF(C55="ครูผู้ช่วย",CEILING((I55*6/100)+I55,10),IF(C55="บริหารสถานศึกษา",CEILING((I55*6/100)+I55,10),IF(C55="บุคลากรทางการศึกษา",CEILING((I55*6/100)+I55,10),IF(BB55="ลูกจ้างประจำ(ช่าง)",VLOOKUP(BF55,บัญชีลูกจ้างประจำ!$H$2:$I$110,2,FALSE),IF(BB55="ลูกจ้างประจำ(สนับสนุน)",VLOOKUP(BF55,บัญชีลูกจ้างประจำ!$E$2:$F$102,2,FALSE),IF(BB55="ลูกจ้างประจำ(บริการพื้นฐาน)",VLOOKUP(BF55,บัญชีลูกจ้างประจำ!$B$2:$C$74,2,FALSE))))))))))))))))))))))))))))))</f>
        <v>0</v>
      </c>
      <c r="BH55" s="177">
        <f>IF(BB55&amp;M55="พนจ.ทั่วไป",0,IF(BB55&amp;M55="พนจ.ทั่วไปกำหนดเพิ่ม2567",108000,IF(M55="ว่างเดิม",VLOOKUP(BC55,ตำแหน่งว่าง!$A$2:$J$28,8,FALSE),IF(M55="กำหนดเพิ่ม2567",VLOOKUP(BC55,ตำแหน่งว่าง!$A$2:$H$28,7,FALSE),IF(M55="กำหนดเพิ่ม2568",0,IF(M55="กำหนดเพิ่ม2569",0,IF(M55="ยุบเลิก2567",0,IF(M55="ว่างยุบเลิก2567",0,IF(M55="ว่างยุบเลิก2568",VLOOKUP(BC55,ตำแหน่งว่าง!$A$2:$J$28,8,FALSE),IF(M55="ว่างยุบเลิก2569",VLOOKUP(BC55,ตำแหน่งว่าง!$A$2:$J$28,8,FALSE),IF(M55="เงินอุดหนุน (ว่าง)",VLOOKUP(BC55,ตำแหน่งว่าง!$A$2:$J$28,8,FALSE),IF(M55&amp;C55="จ่ายจากเงินรายได้พนจ.ทั่วไป",0,IF(M55="จ่ายจากเงินรายได้ (ว่าง)",VLOOKUP(BC55,ตำแหน่งว่าง!$A$2:$J$28,8,FALSE),(BG55-I55)*12)))))))))))))</f>
        <v>20640</v>
      </c>
      <c r="BI55" s="177" t="str">
        <f t="shared" si="3"/>
        <v>ครูผู้ช่วย2</v>
      </c>
      <c r="BJ55" s="177">
        <f>IF(BB55="บริหารท้องถิ่นสูง",VLOOKUP(BI55,'เงินเดือนบัญชี 5'!$AL$2:$AM$65,2,FALSE),IF(BB55="บริหารท้องถิ่นกลาง",VLOOKUP(BI55,'เงินเดือนบัญชี 5'!$AI$2:$AJ$65,2,FALSE),IF(BB55="บริหารท้องถิ่นต้น",VLOOKUP(BI55,'เงินเดือนบัญชี 5'!$AF$2:$AG$65,2,FALSE),IF(BB55="อำนวยการท้องถิ่นสูง",VLOOKUP(BI55,'เงินเดือนบัญชี 5'!$AC$2:$AD$65,2,FALSE),IF(BB55="อำนวยการท้องถิ่นกลาง",VLOOKUP(BI55,'เงินเดือนบัญชี 5'!$Z$2:$AA$65,2,FALSE),IF(BB55="อำนวยการท้องถิ่นต้น",VLOOKUP(BI55,'เงินเดือนบัญชี 5'!$W$2:$X$65,2,FALSE),IF(BB55="วิชาการชช.",VLOOKUP(BI55,'เงินเดือนบัญชี 5'!$T$2:$U$65,2,FALSE),IF(BB55="วิชาการชพ.",VLOOKUP(BI55,'เงินเดือนบัญชี 5'!$Q$2:$R$65,2,FALSE),IF(BB55="วิชาการชก.",VLOOKUP(BI55,'เงินเดือนบัญชี 5'!$N$2:$O$65,2,FALSE),IF(BB55="วิชาการปก.",VLOOKUP(BI55,'เงินเดือนบัญชี 5'!$K$2:$L$65,2,FALSE),IF(BB55="ทั่วไปอส.",VLOOKUP(BI55,'เงินเดือนบัญชี 5'!$H$2:$I$65,2,FALSE),IF(BB55="ทั่วไปชง.",VLOOKUP(BI55,'เงินเดือนบัญชี 5'!$E$2:$F$65,2,FALSE),IF(BB55="ทั่วไปปง.",VLOOKUP(BI55,'เงินเดือนบัญชี 5'!$B$2:$C$65,2,FALSE),IF(BB55="พนจ.ทั่วไป",0,IF(BB55="พนจ.ภารกิจ(ปวช.)",CEILING((BG55*4/100)+BG55,10),IF(BB55="พนจ.ภารกิจ(ปวท.)",CEILING((BG55*4/100)+BG55,10),IF(BB55="พนจ.ภารกิจ(ปวส.)",CEILING((BG55*4/100)+BG55,10),IF(BB55="พนจ.ภารกิจ(ป.ตรี)",CEILING((BG55*4/100)+BG55,10),IF(BB55="พนจ.ภารกิจ(ป.โท)",CEILING((BG55*4/100)+BG55,10),IF(BB55="พนจ.ภารกิจ(ทักษะ พนง.ขับเครื่องจักรกลขนาดกลาง/ใหญ่)",CEILING((BG55*4/100)+BG55,10),IF(BB55="พนจ.ภารกิจ(ทักษะ)",CEILING((BG55*4/100)+BG55,10),IF(BB55="พนจ.ภารกิจ(ทักษะ)","",IF(C55="ครู",CEILING((BG55*6/100)+BG55,10),IF(C55="ครูผู้ช่วย",CEILING((BG55*6/100)+BG55,10),IF(C55="บริหารสถานศึกษา",CEILING((BG55*6/100)+BG55,10),IF(C55="บุคลากรทางการศึกษา",CEILING((BG55*6/100)+BG55,10),IF(BB55="ลูกจ้างประจำ(ช่าง)",VLOOKUP(BI55,บัญชีลูกจ้างประจำ!$H$2:$I$110,2,FALSE),IF(BB55="ลูกจ้างประจำ(สนับสนุน)",VLOOKUP(BI55,บัญชีลูกจ้างประจำ!$E$2:$F$102,2,FALSE),IF(BB55="ลูกจ้างประจำ(บริการพื้นฐาน)",VLOOKUP(BI55,บัญชีลูกจ้างประจำ!$B$2:$C$74,2,FALSE))))))))))))))))))))))))))))))</f>
        <v>0</v>
      </c>
      <c r="BK55" s="177">
        <f>IF(BB55&amp;M55="พนจ.ทั่วไป",0,IF(BB55&amp;M55="พนจ.ทั่วไปกำหนดเพิ่ม2568",108000,IF(M55="ว่างเดิม",VLOOKUP(BC55,ตำแหน่งว่าง!$A$2:$J$28,9,FALSE),IF(M55&amp;C55="กำหนดเพิ่ม2567ครู",VLOOKUP(BC55,ตำแหน่งว่าง!$A$2:$J$28,8,FALSE),IF(M55&amp;C55="กำหนดเพิ่ม2567ครูผู้ช่วย",VLOOKUP(BC55,ตำแหน่งว่าง!$A$2:$J$28,8,FALSE),IF(M55&amp;C55="กำหนดเพิ่ม2567บุคลากรทางการศึกษา",VLOOKUP(BC55,ตำแหน่งว่าง!$A$2:$J$28,8,FALSE),IF(M55&amp;C55="กำหนดเพิ่ม2567บริหารสถานศึกษา",VLOOKUP(BC55,ตำแหน่งว่าง!$A$2:$J$28,8,FALSE),IF(M55="กำหนดเพิ่ม2567",VLOOKUP(BC55,ตำแหน่งว่าง!$A$2:$J$28,9,FALSE),IF(M55="กำหนดเพิ่ม2568",VLOOKUP(BC55,ตำแหน่งว่าง!$A$2:$H$28,7,FALSE),IF(M55="กำหนดเพิ่ม2569",0,IF(M55="ยุบเลิก2567",0,IF(M55="ยุบเลิก2568",0,IF(M55="ว่างยุบเลิก2567",0,IF(M55="ว่างยุบเลิก2568",0,IF(M55="ว่างยุบเลิก2569",VLOOKUP(BC55,ตำแหน่งว่าง!$A$2:$J$28,9,FALSE),IF(M55="เงินอุดหนุน (ว่าง)",VLOOKUP(BC55,ตำแหน่งว่าง!$A$2:$J$28,9,FALSE),IF(M55="จ่ายจากเงินรายได้ (ว่าง)",VLOOKUP(BC55,ตำแหน่งว่าง!$A$2:$J$28,9,FALSE),(BJ55-BG55)*12)))))))))))))))))</f>
        <v>21840</v>
      </c>
      <c r="BL55" s="177" t="str">
        <f t="shared" si="4"/>
        <v>ครูผู้ช่วย3</v>
      </c>
      <c r="BM55" s="177">
        <f>IF(BB55="บริหารท้องถิ่นสูง",VLOOKUP(BL55,'เงินเดือนบัญชี 5'!$AL$2:$AM$65,2,FALSE),IF(BB55="บริหารท้องถิ่นกลาง",VLOOKUP(BL55,'เงินเดือนบัญชี 5'!$AI$2:$AJ$65,2,FALSE),IF(BB55="บริหารท้องถิ่นต้น",VLOOKUP(BL55,'เงินเดือนบัญชี 5'!$AF$2:$AG$65,2,FALSE),IF(BB55="อำนวยการท้องถิ่นสูง",VLOOKUP(BL55,'เงินเดือนบัญชี 5'!$AC$2:$AD$65,2,FALSE),IF(BB55="อำนวยการท้องถิ่นกลาง",VLOOKUP(BL55,'เงินเดือนบัญชี 5'!$Z$2:$AA$65,2,FALSE),IF(BB55="อำนวยการท้องถิ่นต้น",VLOOKUP(BL55,'เงินเดือนบัญชี 5'!$W$2:$X$65,2,FALSE),IF(BB55="วิชาการชช.",VLOOKUP(BL55,'เงินเดือนบัญชี 5'!$T$2:$U$65,2,FALSE),IF(BB55="วิชาการชพ.",VLOOKUP(BL55,'เงินเดือนบัญชี 5'!$Q$2:$R$65,2,FALSE),IF(BB55="วิชาการชก.",VLOOKUP(BL55,'เงินเดือนบัญชี 5'!$N$2:$O$65,2,FALSE),IF(BB55="วิชาการปก.",VLOOKUP(BL55,'เงินเดือนบัญชี 5'!$K$2:$L$65,2,FALSE),IF(BB55="ทั่วไปอส.",VLOOKUP(BL55,'เงินเดือนบัญชี 5'!$H$2:$I$65,2,FALSE),IF(BB55="ทั่วไปชง.",VLOOKUP(BL55,'เงินเดือนบัญชี 5'!$E$2:$F$65,2,FALSE),IF(BB55="ทั่วไปปง.",VLOOKUP(BL55,'เงินเดือนบัญชี 5'!$B$2:$C$65,2,FALSE),IF(BB55="พนจ.ทั่วไป",0,IF(BB55="พนจ.ภารกิจ(ปวช.)",CEILING((BJ55*4/100)+BJ55,10),IF(BB55="พนจ.ภารกิจ(ปวท.)",CEILING((BJ55*4/100)+BJ55,10),IF(BB55="พนจ.ภารกิจ(ปวส.)",CEILING((BJ55*4/100)+BJ55,10),IF(BB55="พนจ.ภารกิจ(ป.ตรี)",CEILING((BJ55*4/100)+BJ55,10),IF(BB55="พนจ.ภารกิจ(ป.โท)",CEILING((BJ55*4/100)+BJ55,10),IF(BB55="พนจ.ภารกิจ(ทักษะ พนง.ขับเครื่องจักรกลขนาดกลาง/ใหญ่)",CEILING((BJ55*4/100)+BJ55,10),IF(BB55="พนจ.ภารกิจ(ทักษะ)",CEILING((BJ55*4/100)+BJ55,10),IF(BB55="พนจ.ภารกิจ(ทักษะ)","",IF(C55="ครู",CEILING((BJ55*6/100)+BJ55,10),IF(C55="ครูผู้ช่วย",CEILING((BJ55*6/100)+BJ55,10),IF(C55="บริหารสถานศึกษา",CEILING((BJ55*6/100)+BJ55,10),IF(C55="บุคลากรทางการศึกษา",CEILING((BJ55*6/100)+BJ55,10),IF(BB55="ลูกจ้างประจำ(ช่าง)",VLOOKUP(BL55,บัญชีลูกจ้างประจำ!$H$2:$I$110,2,FALSE),IF(BB55="ลูกจ้างประจำ(สนับสนุน)",VLOOKUP(BL55,บัญชีลูกจ้างประจำ!$E$2:$F$103,2,FALSE),IF(BB55="ลูกจ้างประจำ(บริการพื้นฐาน)",VLOOKUP(BL55,บัญชีลูกจ้างประจำ!$B$2:$C$74,2,FALSE))))))))))))))))))))))))))))))</f>
        <v>0</v>
      </c>
      <c r="BN55" s="177">
        <f>IF(BB55&amp;M55="พนจ.ทั่วไป",0,IF(BB55&amp;M55="พนจ.ทั่วไปกำหนดเพิ่ม2569",108000,IF(M55="ว่างเดิม",VLOOKUP(BC55,ตำแหน่งว่าง!$A$2:$J$28,10,FALSE),IF(M55&amp;C55="กำหนดเพิ่ม2567ครู",VLOOKUP(BC55,ตำแหน่งว่าง!$A$2:$J$28,9,FALSE),IF(M55&amp;C55="กำหนดเพิ่ม2567ครูผู้ช่วย",VLOOKUP(BC55,ตำแหน่งว่าง!$A$2:$J$28,9,FALSE),IF(M55&amp;C55="กำหนดเพิ่ม2567บุคลากรทางการศึกษา",VLOOKUP(BC55,ตำแหน่งว่าง!$A$2:$J$28,9,FALSE),IF(M55&amp;C55="กำหนดเพิ่ม2567บริหารสถานศึกษา",VLOOKUP(BC55,ตำแหน่งว่าง!$A$2:$J$28,9,FALSE),IF(M55="กำหนดเพิ่ม2567",VLOOKUP(BC55,ตำแหน่งว่าง!$A$2:$J$28,10,FALSE),IF(M55&amp;C55="กำหนดเพิ่ม2568ครู",VLOOKUP(BC55,ตำแหน่งว่าง!$A$2:$J$28,8,FALSE),IF(M55&amp;C55="กำหนดเพิ่ม2568ครูผู้ช่วย",VLOOKUP(BC55,ตำแหน่งว่าง!$A$2:$J$28,8,FALSE),IF(M55&amp;C55="กำหนดเพิ่ม2568บุคลากรทางการศึกษา",VLOOKUP(BC55,ตำแหน่งว่าง!$A$2:$J$28,8,FALSE),IF(M55&amp;C55="กำหนดเพิ่ม2568บริหารสถานศึกษา",VLOOKUP(BC55,ตำแหน่งว่าง!$A$2:$J$28,8,FALSE),IF(M55="กำหนดเพิ่ม2568",VLOOKUP(BC55,ตำแหน่งว่าง!$A$2:$J$28,9,FALSE),IF(M55="กำหนดเพิ่ม2569",VLOOKUP(BC55,ตำแหน่งว่าง!$A$2:$H$28,7,FALSE),IF(M55="เงินอุดหนุน (ว่าง)",VLOOKUP(BC55,ตำแหน่งว่าง!$A$2:$J$28,10,FALSE),IF(M55="จ่ายจากเงินรายได้ (ว่าง)",VLOOKUP(BC55,ตำแหน่งว่าง!$A$2:$J$28,10,FALSE),IF(M55="ยุบเลิก2567",0,IF(M55="ยุบเลิก2568",0,IF(M55="ยุบเลิก2569",0,IF(M55="ว่างยุบเลิก2567",0,IF(M55="ว่างยุบเลิก2568",0,IF(M55="ว่างยุบเลิก2569",0,(BM55-BJ55)*12))))))))))))))))))))))</f>
        <v>23160</v>
      </c>
      <c r="BO55" s="103"/>
      <c r="BP55" s="86"/>
      <c r="BQ55" s="86"/>
    </row>
    <row r="56" spans="1:69" s="12" customFormat="1">
      <c r="A56" s="107">
        <v>39</v>
      </c>
      <c r="B56" s="113"/>
      <c r="C56" s="183" t="s">
        <v>1160</v>
      </c>
      <c r="D56" s="113" t="s">
        <v>1314</v>
      </c>
      <c r="E56" s="114" t="s">
        <v>1394</v>
      </c>
      <c r="F56" s="114"/>
      <c r="G56" s="110"/>
      <c r="H56" s="120"/>
      <c r="I56" s="121"/>
      <c r="J56" s="122"/>
      <c r="K56" s="122"/>
      <c r="L56" s="122"/>
      <c r="M56" s="120" t="s">
        <v>1178</v>
      </c>
      <c r="AZ56" s="86"/>
      <c r="BA56" s="103"/>
      <c r="BB56" s="177" t="str">
        <f t="shared" si="0"/>
        <v>ครูผู้ช่วย</v>
      </c>
      <c r="BC56" s="177" t="str">
        <f t="shared" si="1"/>
        <v>ครูผู้ช่วย()</v>
      </c>
      <c r="BD56" s="177" t="b">
        <f>IF(BB56="บริหารท้องถิ่นสูง",VLOOKUP(I56,'เงินเดือนบัญชี 5'!$AM$2:$AN$65,2,FALSE),IF(BB56="บริหารท้องถิ่นกลาง",VLOOKUP(I56,'เงินเดือนบัญชี 5'!$AJ$2:$AK$65,2,FALSE),IF(BB56="บริหารท้องถิ่นต้น",VLOOKUP(I56,'เงินเดือนบัญชี 5'!$AG$2:$AH$65,2,FALSE),IF(BB56="อำนวยการท้องถิ่นสูง",VLOOKUP(I56,'เงินเดือนบัญชี 5'!$AD$2:$AE$65,2,FALSE),IF(BB56="อำนวยการท้องถิ่นกลาง",VLOOKUP(I56,'เงินเดือนบัญชี 5'!$AA$2:$AB$65,2,FALSE),IF(BB56="อำนวยการท้องถิ่นต้น",VLOOKUP(I56,'เงินเดือนบัญชี 5'!$X$2:$Y$65,2,FALSE),IF(BB56="วิชาการชช.",VLOOKUP(I56,'เงินเดือนบัญชี 5'!$U$2:$V$65,2,FALSE),IF(BB56="วิชาการชพ.",VLOOKUP(I56,'เงินเดือนบัญชี 5'!$R$2:$S$65,2,FALSE),IF(BB56="วิชาการชก.",VLOOKUP(I56,'เงินเดือนบัญชี 5'!$O$2:$P$65,2,FALSE),IF(BB56="วิชาการปก.",VLOOKUP(I56,'เงินเดือนบัญชี 5'!$L$2:$M$65,2,FALSE),IF(BB56="ทั่วไปอส.",VLOOKUP(I56,'เงินเดือนบัญชี 5'!$I$2:$J$65,2,FALSE),IF(BB56="ทั่วไปชง.",VLOOKUP(I56,'เงินเดือนบัญชี 5'!$F$2:$G$65,2,FALSE),IF(BB56="ทั่วไปปง.",VLOOKUP(I56,'เงินเดือนบัญชี 5'!$C$2:$D$65,2,FALSE),IF(BB56="พนจ.ทั่วไป","",IF(BB56="พนจ.ภารกิจ(ปวช.)","",IF(BB56="พนจ.ภารกิจ(ปวท.)","",IF(BB56="พนจ.ภารกิจ(ปวส.)","",IF(BB56="พนจ.ภารกิจ(ป.ตรี)","",IF(BB56="พนจ.ภารกิจ(ป.โท)","",IF(BB56="พนจ.ภารกิจ(ทักษะ พนง.ขับเครื่องจักรกลขนาดกลาง/ใหญ่)","",IF(BB56="พนจ.ภารกิจ(ทักษะ)","",IF(BB56="ลูกจ้างประจำ(ช่าง)",VLOOKUP(I56,บัญชีลูกจ้างประจำ!$I$2:$J$110,2,FALSE),IF(BB56="ลูกจ้างประจำ(สนับสนุน)",VLOOKUP(I56,บัญชีลูกจ้างประจำ!$F$2:$G$102,2,FALSE),IF(BB56="ลูกจ้างประจำ(บริการพื้นฐาน)",VLOOKUP(I56,บัญชีลูกจ้างประจำ!$C$2:$D$74,2,FALSE)))))))))))))))))))))))))</f>
        <v>0</v>
      </c>
      <c r="BE56" s="177">
        <f>IF(M56="ว่างเดิม",VLOOKUP(BC56,ตำแหน่งว่าง!$A$2:$J$28,2,FALSE),IF(M56="ว่างยุบเลิก2567",VLOOKUP(BC56,ตำแหน่งว่าง!$A$2:$J$28,2,FALSE),IF(M56="ว่างยุบเลิก2568",VLOOKUP(BC56,ตำแหน่งว่าง!$A$2:$J$28,2,FALSE),IF(M56="ว่างยุบเลิก2569",VLOOKUP(BC56,ตำแหน่งว่าง!$A$2:$J$28,2,FALSE),IF(M56="เงินอุดหนุน (ว่าง)",VLOOKUP(BC56,ตำแหน่งว่าง!$A$2:$J$28,2,FALSE),IF(M56="จ่ายจากเงินรายได้ (ว่าง)",VLOOKUP(BC56,ตำแหน่งว่าง!$A$2:$J$28,2,FALSE),IF(M56="กำหนดเพิ่ม2567",0,IF(M56="กำหนดเพิ่ม2568",0,IF(M56="กำหนดเพิ่ม2569",0,I56*12)))))))))</f>
        <v>342360</v>
      </c>
      <c r="BF56" s="177" t="str">
        <f t="shared" si="2"/>
        <v>ครูผู้ช่วย1</v>
      </c>
      <c r="BG56" s="177">
        <f>IF(BB56="บริหารท้องถิ่นสูง",VLOOKUP(BF56,'เงินเดือนบัญชี 5'!$AL$2:$AM$65,2,FALSE),IF(BB56="บริหารท้องถิ่นกลาง",VLOOKUP(BF56,'เงินเดือนบัญชี 5'!$AI$2:$AJ$65,2,FALSE),IF(BB56="บริหารท้องถิ่นต้น",VLOOKUP(BF56,'เงินเดือนบัญชี 5'!$AF$2:$AG$65,2,FALSE),IF(BB56="อำนวยการท้องถิ่นสูง",VLOOKUP(BF56,'เงินเดือนบัญชี 5'!$AC$2:$AD$65,2,FALSE),IF(BB56="อำนวยการท้องถิ่นกลาง",VLOOKUP(BF56,'เงินเดือนบัญชี 5'!$Z$2:$AA$65,2,FALSE),IF(BB56="อำนวยการท้องถิ่นต้น",VLOOKUP(BF56,'เงินเดือนบัญชี 5'!$W$2:$X$65,2,FALSE),IF(BB56="วิชาการชช.",VLOOKUP(BF56,'เงินเดือนบัญชี 5'!$T$2:$U$65,2,FALSE),IF(BB56="วิชาการชพ.",VLOOKUP(BF56,'เงินเดือนบัญชี 5'!$Q$2:$R$65,2,FALSE),IF(BB56="วิชาการชก.",VLOOKUP(BF56,'เงินเดือนบัญชี 5'!$N$2:$O$65,2,FALSE),IF(BB56="วิชาการปก.",VLOOKUP(BF56,'เงินเดือนบัญชี 5'!$K$2:$L$65,2,FALSE),IF(BB56="ทั่วไปอส.",VLOOKUP(BF56,'เงินเดือนบัญชี 5'!$H$2:$I$65,2,FALSE),IF(BB56="ทั่วไปชง.",VLOOKUP(BF56,'เงินเดือนบัญชี 5'!$E$2:$F$65,2,FALSE),IF(BB56="ทั่วไปปง.",VLOOKUP(BF56,'เงินเดือนบัญชี 5'!$B$2:$C$65,2,FALSE),IF(BB56="พนจ.ทั่วไป",0,IF(BB56="พนจ.ภารกิจ(ปวช.)",CEILING((I56*4/100)+I56,10),IF(BB56="พนจ.ภารกิจ(ปวท.)",CEILING((I56*4/100)+I56,10),IF(BB56="พนจ.ภารกิจ(ปวส.)",CEILING((I56*4/100)+I56,10),IF(BB56="พนจ.ภารกิจ(ป.ตรี)",CEILING((I56*4/100)+I56,10),IF(BB56="พนจ.ภารกิจ(ป.โท)",CEILING((I56*4/100)+I56,10),IF(BB56="พนจ.ภารกิจ(ทักษะ พนง.ขับเครื่องจักรกลขนาดกลาง/ใหญ่)",CEILING((I56*4/100)+I56,10),IF(BB56="พนจ.ภารกิจ(ทักษะ)",CEILING((I56*4/100)+I56,10),IF(BB56="พนจ.ภารกิจ(ทักษะ)","",IF(C56="ครู",CEILING((I56*6/100)+I56,10),IF(C56="ครูผู้ช่วย",CEILING((I56*6/100)+I56,10),IF(C56="บริหารสถานศึกษา",CEILING((I56*6/100)+I56,10),IF(C56="บุคลากรทางการศึกษา",CEILING((I56*6/100)+I56,10),IF(BB56="ลูกจ้างประจำ(ช่าง)",VLOOKUP(BF56,บัญชีลูกจ้างประจำ!$H$2:$I$110,2,FALSE),IF(BB56="ลูกจ้างประจำ(สนับสนุน)",VLOOKUP(BF56,บัญชีลูกจ้างประจำ!$E$2:$F$102,2,FALSE),IF(BB56="ลูกจ้างประจำ(บริการพื้นฐาน)",VLOOKUP(BF56,บัญชีลูกจ้างประจำ!$B$2:$C$74,2,FALSE))))))))))))))))))))))))))))))</f>
        <v>0</v>
      </c>
      <c r="BH56" s="177">
        <f>IF(BB56&amp;M56="พนจ.ทั่วไป",0,IF(BB56&amp;M56="พนจ.ทั่วไปกำหนดเพิ่ม2567",108000,IF(M56="ว่างเดิม",VLOOKUP(BC56,ตำแหน่งว่าง!$A$2:$J$28,8,FALSE),IF(M56="กำหนดเพิ่ม2567",VLOOKUP(BC56,ตำแหน่งว่าง!$A$2:$H$28,7,FALSE),IF(M56="กำหนดเพิ่ม2568",0,IF(M56="กำหนดเพิ่ม2569",0,IF(M56="ยุบเลิก2567",0,IF(M56="ว่างยุบเลิก2567",0,IF(M56="ว่างยุบเลิก2568",VLOOKUP(BC56,ตำแหน่งว่าง!$A$2:$J$28,8,FALSE),IF(M56="ว่างยุบเลิก2569",VLOOKUP(BC56,ตำแหน่งว่าง!$A$2:$J$28,8,FALSE),IF(M56="เงินอุดหนุน (ว่าง)",VLOOKUP(BC56,ตำแหน่งว่าง!$A$2:$J$28,8,FALSE),IF(M56&amp;C56="จ่ายจากเงินรายได้พนจ.ทั่วไป",0,IF(M56="จ่ายจากเงินรายได้ (ว่าง)",VLOOKUP(BC56,ตำแหน่งว่าง!$A$2:$J$28,8,FALSE),(BG56-I56)*12)))))))))))))</f>
        <v>20640</v>
      </c>
      <c r="BI56" s="177" t="str">
        <f t="shared" si="3"/>
        <v>ครูผู้ช่วย2</v>
      </c>
      <c r="BJ56" s="177">
        <f>IF(BB56="บริหารท้องถิ่นสูง",VLOOKUP(BI56,'เงินเดือนบัญชี 5'!$AL$2:$AM$65,2,FALSE),IF(BB56="บริหารท้องถิ่นกลาง",VLOOKUP(BI56,'เงินเดือนบัญชี 5'!$AI$2:$AJ$65,2,FALSE),IF(BB56="บริหารท้องถิ่นต้น",VLOOKUP(BI56,'เงินเดือนบัญชี 5'!$AF$2:$AG$65,2,FALSE),IF(BB56="อำนวยการท้องถิ่นสูง",VLOOKUP(BI56,'เงินเดือนบัญชี 5'!$AC$2:$AD$65,2,FALSE),IF(BB56="อำนวยการท้องถิ่นกลาง",VLOOKUP(BI56,'เงินเดือนบัญชี 5'!$Z$2:$AA$65,2,FALSE),IF(BB56="อำนวยการท้องถิ่นต้น",VLOOKUP(BI56,'เงินเดือนบัญชี 5'!$W$2:$X$65,2,FALSE),IF(BB56="วิชาการชช.",VLOOKUP(BI56,'เงินเดือนบัญชี 5'!$T$2:$U$65,2,FALSE),IF(BB56="วิชาการชพ.",VLOOKUP(BI56,'เงินเดือนบัญชี 5'!$Q$2:$R$65,2,FALSE),IF(BB56="วิชาการชก.",VLOOKUP(BI56,'เงินเดือนบัญชี 5'!$N$2:$O$65,2,FALSE),IF(BB56="วิชาการปก.",VLOOKUP(BI56,'เงินเดือนบัญชี 5'!$K$2:$L$65,2,FALSE),IF(BB56="ทั่วไปอส.",VLOOKUP(BI56,'เงินเดือนบัญชี 5'!$H$2:$I$65,2,FALSE),IF(BB56="ทั่วไปชง.",VLOOKUP(BI56,'เงินเดือนบัญชี 5'!$E$2:$F$65,2,FALSE),IF(BB56="ทั่วไปปง.",VLOOKUP(BI56,'เงินเดือนบัญชี 5'!$B$2:$C$65,2,FALSE),IF(BB56="พนจ.ทั่วไป",0,IF(BB56="พนจ.ภารกิจ(ปวช.)",CEILING((BG56*4/100)+BG56,10),IF(BB56="พนจ.ภารกิจ(ปวท.)",CEILING((BG56*4/100)+BG56,10),IF(BB56="พนจ.ภารกิจ(ปวส.)",CEILING((BG56*4/100)+BG56,10),IF(BB56="พนจ.ภารกิจ(ป.ตรี)",CEILING((BG56*4/100)+BG56,10),IF(BB56="พนจ.ภารกิจ(ป.โท)",CEILING((BG56*4/100)+BG56,10),IF(BB56="พนจ.ภารกิจ(ทักษะ พนง.ขับเครื่องจักรกลขนาดกลาง/ใหญ่)",CEILING((BG56*4/100)+BG56,10),IF(BB56="พนจ.ภารกิจ(ทักษะ)",CEILING((BG56*4/100)+BG56,10),IF(BB56="พนจ.ภารกิจ(ทักษะ)","",IF(C56="ครู",CEILING((BG56*6/100)+BG56,10),IF(C56="ครูผู้ช่วย",CEILING((BG56*6/100)+BG56,10),IF(C56="บริหารสถานศึกษา",CEILING((BG56*6/100)+BG56,10),IF(C56="บุคลากรทางการศึกษา",CEILING((BG56*6/100)+BG56,10),IF(BB56="ลูกจ้างประจำ(ช่าง)",VLOOKUP(BI56,บัญชีลูกจ้างประจำ!$H$2:$I$110,2,FALSE),IF(BB56="ลูกจ้างประจำ(สนับสนุน)",VLOOKUP(BI56,บัญชีลูกจ้างประจำ!$E$2:$F$102,2,FALSE),IF(BB56="ลูกจ้างประจำ(บริการพื้นฐาน)",VLOOKUP(BI56,บัญชีลูกจ้างประจำ!$B$2:$C$74,2,FALSE))))))))))))))))))))))))))))))</f>
        <v>0</v>
      </c>
      <c r="BK56" s="177">
        <f>IF(BB56&amp;M56="พนจ.ทั่วไป",0,IF(BB56&amp;M56="พนจ.ทั่วไปกำหนดเพิ่ม2568",108000,IF(M56="ว่างเดิม",VLOOKUP(BC56,ตำแหน่งว่าง!$A$2:$J$28,9,FALSE),IF(M56&amp;C56="กำหนดเพิ่ม2567ครู",VLOOKUP(BC56,ตำแหน่งว่าง!$A$2:$J$28,8,FALSE),IF(M56&amp;C56="กำหนดเพิ่ม2567ครูผู้ช่วย",VLOOKUP(BC56,ตำแหน่งว่าง!$A$2:$J$28,8,FALSE),IF(M56&amp;C56="กำหนดเพิ่ม2567บุคลากรทางการศึกษา",VLOOKUP(BC56,ตำแหน่งว่าง!$A$2:$J$28,8,FALSE),IF(M56&amp;C56="กำหนดเพิ่ม2567บริหารสถานศึกษา",VLOOKUP(BC56,ตำแหน่งว่าง!$A$2:$J$28,8,FALSE),IF(M56="กำหนดเพิ่ม2567",VLOOKUP(BC56,ตำแหน่งว่าง!$A$2:$J$28,9,FALSE),IF(M56="กำหนดเพิ่ม2568",VLOOKUP(BC56,ตำแหน่งว่าง!$A$2:$H$28,7,FALSE),IF(M56="กำหนดเพิ่ม2569",0,IF(M56="ยุบเลิก2567",0,IF(M56="ยุบเลิก2568",0,IF(M56="ว่างยุบเลิก2567",0,IF(M56="ว่างยุบเลิก2568",0,IF(M56="ว่างยุบเลิก2569",VLOOKUP(BC56,ตำแหน่งว่าง!$A$2:$J$28,9,FALSE),IF(M56="เงินอุดหนุน (ว่าง)",VLOOKUP(BC56,ตำแหน่งว่าง!$A$2:$J$28,9,FALSE),IF(M56="จ่ายจากเงินรายได้ (ว่าง)",VLOOKUP(BC56,ตำแหน่งว่าง!$A$2:$J$28,9,FALSE),(BJ56-BG56)*12)))))))))))))))))</f>
        <v>21840</v>
      </c>
      <c r="BL56" s="177" t="str">
        <f t="shared" si="4"/>
        <v>ครูผู้ช่วย3</v>
      </c>
      <c r="BM56" s="177">
        <f>IF(BB56="บริหารท้องถิ่นสูง",VLOOKUP(BL56,'เงินเดือนบัญชี 5'!$AL$2:$AM$65,2,FALSE),IF(BB56="บริหารท้องถิ่นกลาง",VLOOKUP(BL56,'เงินเดือนบัญชี 5'!$AI$2:$AJ$65,2,FALSE),IF(BB56="บริหารท้องถิ่นต้น",VLOOKUP(BL56,'เงินเดือนบัญชี 5'!$AF$2:$AG$65,2,FALSE),IF(BB56="อำนวยการท้องถิ่นสูง",VLOOKUP(BL56,'เงินเดือนบัญชี 5'!$AC$2:$AD$65,2,FALSE),IF(BB56="อำนวยการท้องถิ่นกลาง",VLOOKUP(BL56,'เงินเดือนบัญชี 5'!$Z$2:$AA$65,2,FALSE),IF(BB56="อำนวยการท้องถิ่นต้น",VLOOKUP(BL56,'เงินเดือนบัญชี 5'!$W$2:$X$65,2,FALSE),IF(BB56="วิชาการชช.",VLOOKUP(BL56,'เงินเดือนบัญชี 5'!$T$2:$U$65,2,FALSE),IF(BB56="วิชาการชพ.",VLOOKUP(BL56,'เงินเดือนบัญชี 5'!$Q$2:$R$65,2,FALSE),IF(BB56="วิชาการชก.",VLOOKUP(BL56,'เงินเดือนบัญชี 5'!$N$2:$O$65,2,FALSE),IF(BB56="วิชาการปก.",VLOOKUP(BL56,'เงินเดือนบัญชี 5'!$K$2:$L$65,2,FALSE),IF(BB56="ทั่วไปอส.",VLOOKUP(BL56,'เงินเดือนบัญชี 5'!$H$2:$I$65,2,FALSE),IF(BB56="ทั่วไปชง.",VLOOKUP(BL56,'เงินเดือนบัญชี 5'!$E$2:$F$65,2,FALSE),IF(BB56="ทั่วไปปง.",VLOOKUP(BL56,'เงินเดือนบัญชี 5'!$B$2:$C$65,2,FALSE),IF(BB56="พนจ.ทั่วไป",0,IF(BB56="พนจ.ภารกิจ(ปวช.)",CEILING((BJ56*4/100)+BJ56,10),IF(BB56="พนจ.ภารกิจ(ปวท.)",CEILING((BJ56*4/100)+BJ56,10),IF(BB56="พนจ.ภารกิจ(ปวส.)",CEILING((BJ56*4/100)+BJ56,10),IF(BB56="พนจ.ภารกิจ(ป.ตรี)",CEILING((BJ56*4/100)+BJ56,10),IF(BB56="พนจ.ภารกิจ(ป.โท)",CEILING((BJ56*4/100)+BJ56,10),IF(BB56="พนจ.ภารกิจ(ทักษะ พนง.ขับเครื่องจักรกลขนาดกลาง/ใหญ่)",CEILING((BJ56*4/100)+BJ56,10),IF(BB56="พนจ.ภารกิจ(ทักษะ)",CEILING((BJ56*4/100)+BJ56,10),IF(BB56="พนจ.ภารกิจ(ทักษะ)","",IF(C56="ครู",CEILING((BJ56*6/100)+BJ56,10),IF(C56="ครูผู้ช่วย",CEILING((BJ56*6/100)+BJ56,10),IF(C56="บริหารสถานศึกษา",CEILING((BJ56*6/100)+BJ56,10),IF(C56="บุคลากรทางการศึกษา",CEILING((BJ56*6/100)+BJ56,10),IF(BB56="ลูกจ้างประจำ(ช่าง)",VLOOKUP(BL56,บัญชีลูกจ้างประจำ!$H$2:$I$110,2,FALSE),IF(BB56="ลูกจ้างประจำ(สนับสนุน)",VLOOKUP(BL56,บัญชีลูกจ้างประจำ!$E$2:$F$103,2,FALSE),IF(BB56="ลูกจ้างประจำ(บริการพื้นฐาน)",VLOOKUP(BL56,บัญชีลูกจ้างประจำ!$B$2:$C$74,2,FALSE))))))))))))))))))))))))))))))</f>
        <v>0</v>
      </c>
      <c r="BN56" s="177">
        <f>IF(BB56&amp;M56="พนจ.ทั่วไป",0,IF(BB56&amp;M56="พนจ.ทั่วไปกำหนดเพิ่ม2569",108000,IF(M56="ว่างเดิม",VLOOKUP(BC56,ตำแหน่งว่าง!$A$2:$J$28,10,FALSE),IF(M56&amp;C56="กำหนดเพิ่ม2567ครู",VLOOKUP(BC56,ตำแหน่งว่าง!$A$2:$J$28,9,FALSE),IF(M56&amp;C56="กำหนดเพิ่ม2567ครูผู้ช่วย",VLOOKUP(BC56,ตำแหน่งว่าง!$A$2:$J$28,9,FALSE),IF(M56&amp;C56="กำหนดเพิ่ม2567บุคลากรทางการศึกษา",VLOOKUP(BC56,ตำแหน่งว่าง!$A$2:$J$28,9,FALSE),IF(M56&amp;C56="กำหนดเพิ่ม2567บริหารสถานศึกษา",VLOOKUP(BC56,ตำแหน่งว่าง!$A$2:$J$28,9,FALSE),IF(M56="กำหนดเพิ่ม2567",VLOOKUP(BC56,ตำแหน่งว่าง!$A$2:$J$28,10,FALSE),IF(M56&amp;C56="กำหนดเพิ่ม2568ครู",VLOOKUP(BC56,ตำแหน่งว่าง!$A$2:$J$28,8,FALSE),IF(M56&amp;C56="กำหนดเพิ่ม2568ครูผู้ช่วย",VLOOKUP(BC56,ตำแหน่งว่าง!$A$2:$J$28,8,FALSE),IF(M56&amp;C56="กำหนดเพิ่ม2568บุคลากรทางการศึกษา",VLOOKUP(BC56,ตำแหน่งว่าง!$A$2:$J$28,8,FALSE),IF(M56&amp;C56="กำหนดเพิ่ม2568บริหารสถานศึกษา",VLOOKUP(BC56,ตำแหน่งว่าง!$A$2:$J$28,8,FALSE),IF(M56="กำหนดเพิ่ม2568",VLOOKUP(BC56,ตำแหน่งว่าง!$A$2:$J$28,9,FALSE),IF(M56="กำหนดเพิ่ม2569",VLOOKUP(BC56,ตำแหน่งว่าง!$A$2:$H$28,7,FALSE),IF(M56="เงินอุดหนุน (ว่าง)",VLOOKUP(BC56,ตำแหน่งว่าง!$A$2:$J$28,10,FALSE),IF(M56="จ่ายจากเงินรายได้ (ว่าง)",VLOOKUP(BC56,ตำแหน่งว่าง!$A$2:$J$28,10,FALSE),IF(M56="ยุบเลิก2567",0,IF(M56="ยุบเลิก2568",0,IF(M56="ยุบเลิก2569",0,IF(M56="ว่างยุบเลิก2567",0,IF(M56="ว่างยุบเลิก2568",0,IF(M56="ว่างยุบเลิก2569",0,(BM56-BJ56)*12))))))))))))))))))))))</f>
        <v>23160</v>
      </c>
      <c r="BO56" s="103"/>
      <c r="BP56" s="86"/>
      <c r="BQ56" s="86"/>
    </row>
    <row r="57" spans="1:69" s="12" customFormat="1">
      <c r="A57" s="107">
        <v>40</v>
      </c>
      <c r="B57" s="113"/>
      <c r="C57" s="183" t="s">
        <v>1160</v>
      </c>
      <c r="D57" s="113" t="s">
        <v>1314</v>
      </c>
      <c r="E57" s="114" t="s">
        <v>1394</v>
      </c>
      <c r="F57" s="114"/>
      <c r="G57" s="110"/>
      <c r="H57" s="120"/>
      <c r="I57" s="121"/>
      <c r="J57" s="122"/>
      <c r="K57" s="122"/>
      <c r="L57" s="122"/>
      <c r="M57" s="120" t="s">
        <v>1178</v>
      </c>
      <c r="AZ57" s="86"/>
      <c r="BA57" s="103"/>
      <c r="BB57" s="177" t="str">
        <f t="shared" si="0"/>
        <v>ครูผู้ช่วย</v>
      </c>
      <c r="BC57" s="177" t="str">
        <f t="shared" si="1"/>
        <v>ครูผู้ช่วย()</v>
      </c>
      <c r="BD57" s="177" t="b">
        <f>IF(BB57="บริหารท้องถิ่นสูง",VLOOKUP(I57,'เงินเดือนบัญชี 5'!$AM$2:$AN$65,2,FALSE),IF(BB57="บริหารท้องถิ่นกลาง",VLOOKUP(I57,'เงินเดือนบัญชี 5'!$AJ$2:$AK$65,2,FALSE),IF(BB57="บริหารท้องถิ่นต้น",VLOOKUP(I57,'เงินเดือนบัญชี 5'!$AG$2:$AH$65,2,FALSE),IF(BB57="อำนวยการท้องถิ่นสูง",VLOOKUP(I57,'เงินเดือนบัญชี 5'!$AD$2:$AE$65,2,FALSE),IF(BB57="อำนวยการท้องถิ่นกลาง",VLOOKUP(I57,'เงินเดือนบัญชี 5'!$AA$2:$AB$65,2,FALSE),IF(BB57="อำนวยการท้องถิ่นต้น",VLOOKUP(I57,'เงินเดือนบัญชี 5'!$X$2:$Y$65,2,FALSE),IF(BB57="วิชาการชช.",VLOOKUP(I57,'เงินเดือนบัญชี 5'!$U$2:$V$65,2,FALSE),IF(BB57="วิชาการชพ.",VLOOKUP(I57,'เงินเดือนบัญชี 5'!$R$2:$S$65,2,FALSE),IF(BB57="วิชาการชก.",VLOOKUP(I57,'เงินเดือนบัญชี 5'!$O$2:$P$65,2,FALSE),IF(BB57="วิชาการปก.",VLOOKUP(I57,'เงินเดือนบัญชี 5'!$L$2:$M$65,2,FALSE),IF(BB57="ทั่วไปอส.",VLOOKUP(I57,'เงินเดือนบัญชี 5'!$I$2:$J$65,2,FALSE),IF(BB57="ทั่วไปชง.",VLOOKUP(I57,'เงินเดือนบัญชี 5'!$F$2:$G$65,2,FALSE),IF(BB57="ทั่วไปปง.",VLOOKUP(I57,'เงินเดือนบัญชี 5'!$C$2:$D$65,2,FALSE),IF(BB57="พนจ.ทั่วไป","",IF(BB57="พนจ.ภารกิจ(ปวช.)","",IF(BB57="พนจ.ภารกิจ(ปวท.)","",IF(BB57="พนจ.ภารกิจ(ปวส.)","",IF(BB57="พนจ.ภารกิจ(ป.ตรี)","",IF(BB57="พนจ.ภารกิจ(ป.โท)","",IF(BB57="พนจ.ภารกิจ(ทักษะ พนง.ขับเครื่องจักรกลขนาดกลาง/ใหญ่)","",IF(BB57="พนจ.ภารกิจ(ทักษะ)","",IF(BB57="ลูกจ้างประจำ(ช่าง)",VLOOKUP(I57,บัญชีลูกจ้างประจำ!$I$2:$J$110,2,FALSE),IF(BB57="ลูกจ้างประจำ(สนับสนุน)",VLOOKUP(I57,บัญชีลูกจ้างประจำ!$F$2:$G$102,2,FALSE),IF(BB57="ลูกจ้างประจำ(บริการพื้นฐาน)",VLOOKUP(I57,บัญชีลูกจ้างประจำ!$C$2:$D$74,2,FALSE)))))))))))))))))))))))))</f>
        <v>0</v>
      </c>
      <c r="BE57" s="177">
        <f>IF(M57="ว่างเดิม",VLOOKUP(BC57,ตำแหน่งว่าง!$A$2:$J$28,2,FALSE),IF(M57="ว่างยุบเลิก2567",VLOOKUP(BC57,ตำแหน่งว่าง!$A$2:$J$28,2,FALSE),IF(M57="ว่างยุบเลิก2568",VLOOKUP(BC57,ตำแหน่งว่าง!$A$2:$J$28,2,FALSE),IF(M57="ว่างยุบเลิก2569",VLOOKUP(BC57,ตำแหน่งว่าง!$A$2:$J$28,2,FALSE),IF(M57="เงินอุดหนุน (ว่าง)",VLOOKUP(BC57,ตำแหน่งว่าง!$A$2:$J$28,2,FALSE),IF(M57="จ่ายจากเงินรายได้ (ว่าง)",VLOOKUP(BC57,ตำแหน่งว่าง!$A$2:$J$28,2,FALSE),IF(M57="กำหนดเพิ่ม2567",0,IF(M57="กำหนดเพิ่ม2568",0,IF(M57="กำหนดเพิ่ม2569",0,I57*12)))))))))</f>
        <v>342360</v>
      </c>
      <c r="BF57" s="177" t="str">
        <f t="shared" si="2"/>
        <v>ครูผู้ช่วย1</v>
      </c>
      <c r="BG57" s="177">
        <f>IF(BB57="บริหารท้องถิ่นสูง",VLOOKUP(BF57,'เงินเดือนบัญชี 5'!$AL$2:$AM$65,2,FALSE),IF(BB57="บริหารท้องถิ่นกลาง",VLOOKUP(BF57,'เงินเดือนบัญชี 5'!$AI$2:$AJ$65,2,FALSE),IF(BB57="บริหารท้องถิ่นต้น",VLOOKUP(BF57,'เงินเดือนบัญชี 5'!$AF$2:$AG$65,2,FALSE),IF(BB57="อำนวยการท้องถิ่นสูง",VLOOKUP(BF57,'เงินเดือนบัญชี 5'!$AC$2:$AD$65,2,FALSE),IF(BB57="อำนวยการท้องถิ่นกลาง",VLOOKUP(BF57,'เงินเดือนบัญชี 5'!$Z$2:$AA$65,2,FALSE),IF(BB57="อำนวยการท้องถิ่นต้น",VLOOKUP(BF57,'เงินเดือนบัญชี 5'!$W$2:$X$65,2,FALSE),IF(BB57="วิชาการชช.",VLOOKUP(BF57,'เงินเดือนบัญชี 5'!$T$2:$U$65,2,FALSE),IF(BB57="วิชาการชพ.",VLOOKUP(BF57,'เงินเดือนบัญชี 5'!$Q$2:$R$65,2,FALSE),IF(BB57="วิชาการชก.",VLOOKUP(BF57,'เงินเดือนบัญชี 5'!$N$2:$O$65,2,FALSE),IF(BB57="วิชาการปก.",VLOOKUP(BF57,'เงินเดือนบัญชี 5'!$K$2:$L$65,2,FALSE),IF(BB57="ทั่วไปอส.",VLOOKUP(BF57,'เงินเดือนบัญชี 5'!$H$2:$I$65,2,FALSE),IF(BB57="ทั่วไปชง.",VLOOKUP(BF57,'เงินเดือนบัญชี 5'!$E$2:$F$65,2,FALSE),IF(BB57="ทั่วไปปง.",VLOOKUP(BF57,'เงินเดือนบัญชี 5'!$B$2:$C$65,2,FALSE),IF(BB57="พนจ.ทั่วไป",0,IF(BB57="พนจ.ภารกิจ(ปวช.)",CEILING((I57*4/100)+I57,10),IF(BB57="พนจ.ภารกิจ(ปวท.)",CEILING((I57*4/100)+I57,10),IF(BB57="พนจ.ภารกิจ(ปวส.)",CEILING((I57*4/100)+I57,10),IF(BB57="พนจ.ภารกิจ(ป.ตรี)",CEILING((I57*4/100)+I57,10),IF(BB57="พนจ.ภารกิจ(ป.โท)",CEILING((I57*4/100)+I57,10),IF(BB57="พนจ.ภารกิจ(ทักษะ พนง.ขับเครื่องจักรกลขนาดกลาง/ใหญ่)",CEILING((I57*4/100)+I57,10),IF(BB57="พนจ.ภารกิจ(ทักษะ)",CEILING((I57*4/100)+I57,10),IF(BB57="พนจ.ภารกิจ(ทักษะ)","",IF(C57="ครู",CEILING((I57*6/100)+I57,10),IF(C57="ครูผู้ช่วย",CEILING((I57*6/100)+I57,10),IF(C57="บริหารสถานศึกษา",CEILING((I57*6/100)+I57,10),IF(C57="บุคลากรทางการศึกษา",CEILING((I57*6/100)+I57,10),IF(BB57="ลูกจ้างประจำ(ช่าง)",VLOOKUP(BF57,บัญชีลูกจ้างประจำ!$H$2:$I$110,2,FALSE),IF(BB57="ลูกจ้างประจำ(สนับสนุน)",VLOOKUP(BF57,บัญชีลูกจ้างประจำ!$E$2:$F$102,2,FALSE),IF(BB57="ลูกจ้างประจำ(บริการพื้นฐาน)",VLOOKUP(BF57,บัญชีลูกจ้างประจำ!$B$2:$C$74,2,FALSE))))))))))))))))))))))))))))))</f>
        <v>0</v>
      </c>
      <c r="BH57" s="177">
        <f>IF(BB57&amp;M57="พนจ.ทั่วไป",0,IF(BB57&amp;M57="พนจ.ทั่วไปกำหนดเพิ่ม2567",108000,IF(M57="ว่างเดิม",VLOOKUP(BC57,ตำแหน่งว่าง!$A$2:$J$28,8,FALSE),IF(M57="กำหนดเพิ่ม2567",VLOOKUP(BC57,ตำแหน่งว่าง!$A$2:$H$28,7,FALSE),IF(M57="กำหนดเพิ่ม2568",0,IF(M57="กำหนดเพิ่ม2569",0,IF(M57="ยุบเลิก2567",0,IF(M57="ว่างยุบเลิก2567",0,IF(M57="ว่างยุบเลิก2568",VLOOKUP(BC57,ตำแหน่งว่าง!$A$2:$J$28,8,FALSE),IF(M57="ว่างยุบเลิก2569",VLOOKUP(BC57,ตำแหน่งว่าง!$A$2:$J$28,8,FALSE),IF(M57="เงินอุดหนุน (ว่าง)",VLOOKUP(BC57,ตำแหน่งว่าง!$A$2:$J$28,8,FALSE),IF(M57&amp;C57="จ่ายจากเงินรายได้พนจ.ทั่วไป",0,IF(M57="จ่ายจากเงินรายได้ (ว่าง)",VLOOKUP(BC57,ตำแหน่งว่าง!$A$2:$J$28,8,FALSE),(BG57-I57)*12)))))))))))))</f>
        <v>20640</v>
      </c>
      <c r="BI57" s="177" t="str">
        <f t="shared" si="3"/>
        <v>ครูผู้ช่วย2</v>
      </c>
      <c r="BJ57" s="177">
        <f>IF(BB57="บริหารท้องถิ่นสูง",VLOOKUP(BI57,'เงินเดือนบัญชี 5'!$AL$2:$AM$65,2,FALSE),IF(BB57="บริหารท้องถิ่นกลาง",VLOOKUP(BI57,'เงินเดือนบัญชี 5'!$AI$2:$AJ$65,2,FALSE),IF(BB57="บริหารท้องถิ่นต้น",VLOOKUP(BI57,'เงินเดือนบัญชี 5'!$AF$2:$AG$65,2,FALSE),IF(BB57="อำนวยการท้องถิ่นสูง",VLOOKUP(BI57,'เงินเดือนบัญชี 5'!$AC$2:$AD$65,2,FALSE),IF(BB57="อำนวยการท้องถิ่นกลาง",VLOOKUP(BI57,'เงินเดือนบัญชี 5'!$Z$2:$AA$65,2,FALSE),IF(BB57="อำนวยการท้องถิ่นต้น",VLOOKUP(BI57,'เงินเดือนบัญชี 5'!$W$2:$X$65,2,FALSE),IF(BB57="วิชาการชช.",VLOOKUP(BI57,'เงินเดือนบัญชี 5'!$T$2:$U$65,2,FALSE),IF(BB57="วิชาการชพ.",VLOOKUP(BI57,'เงินเดือนบัญชี 5'!$Q$2:$R$65,2,FALSE),IF(BB57="วิชาการชก.",VLOOKUP(BI57,'เงินเดือนบัญชี 5'!$N$2:$O$65,2,FALSE),IF(BB57="วิชาการปก.",VLOOKUP(BI57,'เงินเดือนบัญชี 5'!$K$2:$L$65,2,FALSE),IF(BB57="ทั่วไปอส.",VLOOKUP(BI57,'เงินเดือนบัญชี 5'!$H$2:$I$65,2,FALSE),IF(BB57="ทั่วไปชง.",VLOOKUP(BI57,'เงินเดือนบัญชี 5'!$E$2:$F$65,2,FALSE),IF(BB57="ทั่วไปปง.",VLOOKUP(BI57,'เงินเดือนบัญชี 5'!$B$2:$C$65,2,FALSE),IF(BB57="พนจ.ทั่วไป",0,IF(BB57="พนจ.ภารกิจ(ปวช.)",CEILING((BG57*4/100)+BG57,10),IF(BB57="พนจ.ภารกิจ(ปวท.)",CEILING((BG57*4/100)+BG57,10),IF(BB57="พนจ.ภารกิจ(ปวส.)",CEILING((BG57*4/100)+BG57,10),IF(BB57="พนจ.ภารกิจ(ป.ตรี)",CEILING((BG57*4/100)+BG57,10),IF(BB57="พนจ.ภารกิจ(ป.โท)",CEILING((BG57*4/100)+BG57,10),IF(BB57="พนจ.ภารกิจ(ทักษะ พนง.ขับเครื่องจักรกลขนาดกลาง/ใหญ่)",CEILING((BG57*4/100)+BG57,10),IF(BB57="พนจ.ภารกิจ(ทักษะ)",CEILING((BG57*4/100)+BG57,10),IF(BB57="พนจ.ภารกิจ(ทักษะ)","",IF(C57="ครู",CEILING((BG57*6/100)+BG57,10),IF(C57="ครูผู้ช่วย",CEILING((BG57*6/100)+BG57,10),IF(C57="บริหารสถานศึกษา",CEILING((BG57*6/100)+BG57,10),IF(C57="บุคลากรทางการศึกษา",CEILING((BG57*6/100)+BG57,10),IF(BB57="ลูกจ้างประจำ(ช่าง)",VLOOKUP(BI57,บัญชีลูกจ้างประจำ!$H$2:$I$110,2,FALSE),IF(BB57="ลูกจ้างประจำ(สนับสนุน)",VLOOKUP(BI57,บัญชีลูกจ้างประจำ!$E$2:$F$102,2,FALSE),IF(BB57="ลูกจ้างประจำ(บริการพื้นฐาน)",VLOOKUP(BI57,บัญชีลูกจ้างประจำ!$B$2:$C$74,2,FALSE))))))))))))))))))))))))))))))</f>
        <v>0</v>
      </c>
      <c r="BK57" s="177">
        <f>IF(BB57&amp;M57="พนจ.ทั่วไป",0,IF(BB57&amp;M57="พนจ.ทั่วไปกำหนดเพิ่ม2568",108000,IF(M57="ว่างเดิม",VLOOKUP(BC57,ตำแหน่งว่าง!$A$2:$J$28,9,FALSE),IF(M57&amp;C57="กำหนดเพิ่ม2567ครู",VLOOKUP(BC57,ตำแหน่งว่าง!$A$2:$J$28,8,FALSE),IF(M57&amp;C57="กำหนดเพิ่ม2567ครูผู้ช่วย",VLOOKUP(BC57,ตำแหน่งว่าง!$A$2:$J$28,8,FALSE),IF(M57&amp;C57="กำหนดเพิ่ม2567บุคลากรทางการศึกษา",VLOOKUP(BC57,ตำแหน่งว่าง!$A$2:$J$28,8,FALSE),IF(M57&amp;C57="กำหนดเพิ่ม2567บริหารสถานศึกษา",VLOOKUP(BC57,ตำแหน่งว่าง!$A$2:$J$28,8,FALSE),IF(M57="กำหนดเพิ่ม2567",VLOOKUP(BC57,ตำแหน่งว่าง!$A$2:$J$28,9,FALSE),IF(M57="กำหนดเพิ่ม2568",VLOOKUP(BC57,ตำแหน่งว่าง!$A$2:$H$28,7,FALSE),IF(M57="กำหนดเพิ่ม2569",0,IF(M57="ยุบเลิก2567",0,IF(M57="ยุบเลิก2568",0,IF(M57="ว่างยุบเลิก2567",0,IF(M57="ว่างยุบเลิก2568",0,IF(M57="ว่างยุบเลิก2569",VLOOKUP(BC57,ตำแหน่งว่าง!$A$2:$J$28,9,FALSE),IF(M57="เงินอุดหนุน (ว่าง)",VLOOKUP(BC57,ตำแหน่งว่าง!$A$2:$J$28,9,FALSE),IF(M57="จ่ายจากเงินรายได้ (ว่าง)",VLOOKUP(BC57,ตำแหน่งว่าง!$A$2:$J$28,9,FALSE),(BJ57-BG57)*12)))))))))))))))))</f>
        <v>21840</v>
      </c>
      <c r="BL57" s="177" t="str">
        <f t="shared" si="4"/>
        <v>ครูผู้ช่วย3</v>
      </c>
      <c r="BM57" s="177">
        <f>IF(BB57="บริหารท้องถิ่นสูง",VLOOKUP(BL57,'เงินเดือนบัญชี 5'!$AL$2:$AM$65,2,FALSE),IF(BB57="บริหารท้องถิ่นกลาง",VLOOKUP(BL57,'เงินเดือนบัญชี 5'!$AI$2:$AJ$65,2,FALSE),IF(BB57="บริหารท้องถิ่นต้น",VLOOKUP(BL57,'เงินเดือนบัญชี 5'!$AF$2:$AG$65,2,FALSE),IF(BB57="อำนวยการท้องถิ่นสูง",VLOOKUP(BL57,'เงินเดือนบัญชี 5'!$AC$2:$AD$65,2,FALSE),IF(BB57="อำนวยการท้องถิ่นกลาง",VLOOKUP(BL57,'เงินเดือนบัญชี 5'!$Z$2:$AA$65,2,FALSE),IF(BB57="อำนวยการท้องถิ่นต้น",VLOOKUP(BL57,'เงินเดือนบัญชี 5'!$W$2:$X$65,2,FALSE),IF(BB57="วิชาการชช.",VLOOKUP(BL57,'เงินเดือนบัญชี 5'!$T$2:$U$65,2,FALSE),IF(BB57="วิชาการชพ.",VLOOKUP(BL57,'เงินเดือนบัญชี 5'!$Q$2:$R$65,2,FALSE),IF(BB57="วิชาการชก.",VLOOKUP(BL57,'เงินเดือนบัญชี 5'!$N$2:$O$65,2,FALSE),IF(BB57="วิชาการปก.",VLOOKUP(BL57,'เงินเดือนบัญชี 5'!$K$2:$L$65,2,FALSE),IF(BB57="ทั่วไปอส.",VLOOKUP(BL57,'เงินเดือนบัญชี 5'!$H$2:$I$65,2,FALSE),IF(BB57="ทั่วไปชง.",VLOOKUP(BL57,'เงินเดือนบัญชี 5'!$E$2:$F$65,2,FALSE),IF(BB57="ทั่วไปปง.",VLOOKUP(BL57,'เงินเดือนบัญชี 5'!$B$2:$C$65,2,FALSE),IF(BB57="พนจ.ทั่วไป",0,IF(BB57="พนจ.ภารกิจ(ปวช.)",CEILING((BJ57*4/100)+BJ57,10),IF(BB57="พนจ.ภารกิจ(ปวท.)",CEILING((BJ57*4/100)+BJ57,10),IF(BB57="พนจ.ภารกิจ(ปวส.)",CEILING((BJ57*4/100)+BJ57,10),IF(BB57="พนจ.ภารกิจ(ป.ตรี)",CEILING((BJ57*4/100)+BJ57,10),IF(BB57="พนจ.ภารกิจ(ป.โท)",CEILING((BJ57*4/100)+BJ57,10),IF(BB57="พนจ.ภารกิจ(ทักษะ พนง.ขับเครื่องจักรกลขนาดกลาง/ใหญ่)",CEILING((BJ57*4/100)+BJ57,10),IF(BB57="พนจ.ภารกิจ(ทักษะ)",CEILING((BJ57*4/100)+BJ57,10),IF(BB57="พนจ.ภารกิจ(ทักษะ)","",IF(C57="ครู",CEILING((BJ57*6/100)+BJ57,10),IF(C57="ครูผู้ช่วย",CEILING((BJ57*6/100)+BJ57,10),IF(C57="บริหารสถานศึกษา",CEILING((BJ57*6/100)+BJ57,10),IF(C57="บุคลากรทางการศึกษา",CEILING((BJ57*6/100)+BJ57,10),IF(BB57="ลูกจ้างประจำ(ช่าง)",VLOOKUP(BL57,บัญชีลูกจ้างประจำ!$H$2:$I$110,2,FALSE),IF(BB57="ลูกจ้างประจำ(สนับสนุน)",VLOOKUP(BL57,บัญชีลูกจ้างประจำ!$E$2:$F$103,2,FALSE),IF(BB57="ลูกจ้างประจำ(บริการพื้นฐาน)",VLOOKUP(BL57,บัญชีลูกจ้างประจำ!$B$2:$C$74,2,FALSE))))))))))))))))))))))))))))))</f>
        <v>0</v>
      </c>
      <c r="BN57" s="177">
        <f>IF(BB57&amp;M57="พนจ.ทั่วไป",0,IF(BB57&amp;M57="พนจ.ทั่วไปกำหนดเพิ่ม2569",108000,IF(M57="ว่างเดิม",VLOOKUP(BC57,ตำแหน่งว่าง!$A$2:$J$28,10,FALSE),IF(M57&amp;C57="กำหนดเพิ่ม2567ครู",VLOOKUP(BC57,ตำแหน่งว่าง!$A$2:$J$28,9,FALSE),IF(M57&amp;C57="กำหนดเพิ่ม2567ครูผู้ช่วย",VLOOKUP(BC57,ตำแหน่งว่าง!$A$2:$J$28,9,FALSE),IF(M57&amp;C57="กำหนดเพิ่ม2567บุคลากรทางการศึกษา",VLOOKUP(BC57,ตำแหน่งว่าง!$A$2:$J$28,9,FALSE),IF(M57&amp;C57="กำหนดเพิ่ม2567บริหารสถานศึกษา",VLOOKUP(BC57,ตำแหน่งว่าง!$A$2:$J$28,9,FALSE),IF(M57="กำหนดเพิ่ม2567",VLOOKUP(BC57,ตำแหน่งว่าง!$A$2:$J$28,10,FALSE),IF(M57&amp;C57="กำหนดเพิ่ม2568ครู",VLOOKUP(BC57,ตำแหน่งว่าง!$A$2:$J$28,8,FALSE),IF(M57&amp;C57="กำหนดเพิ่ม2568ครูผู้ช่วย",VLOOKUP(BC57,ตำแหน่งว่าง!$A$2:$J$28,8,FALSE),IF(M57&amp;C57="กำหนดเพิ่ม2568บุคลากรทางการศึกษา",VLOOKUP(BC57,ตำแหน่งว่าง!$A$2:$J$28,8,FALSE),IF(M57&amp;C57="กำหนดเพิ่ม2568บริหารสถานศึกษา",VLOOKUP(BC57,ตำแหน่งว่าง!$A$2:$J$28,8,FALSE),IF(M57="กำหนดเพิ่ม2568",VLOOKUP(BC57,ตำแหน่งว่าง!$A$2:$J$28,9,FALSE),IF(M57="กำหนดเพิ่ม2569",VLOOKUP(BC57,ตำแหน่งว่าง!$A$2:$H$28,7,FALSE),IF(M57="เงินอุดหนุน (ว่าง)",VLOOKUP(BC57,ตำแหน่งว่าง!$A$2:$J$28,10,FALSE),IF(M57="จ่ายจากเงินรายได้ (ว่าง)",VLOOKUP(BC57,ตำแหน่งว่าง!$A$2:$J$28,10,FALSE),IF(M57="ยุบเลิก2567",0,IF(M57="ยุบเลิก2568",0,IF(M57="ยุบเลิก2569",0,IF(M57="ว่างยุบเลิก2567",0,IF(M57="ว่างยุบเลิก2568",0,IF(M57="ว่างยุบเลิก2569",0,(BM57-BJ57)*12))))))))))))))))))))))</f>
        <v>23160</v>
      </c>
      <c r="BO57" s="103"/>
      <c r="BP57" s="86"/>
      <c r="BQ57" s="86"/>
    </row>
    <row r="58" spans="1:69" s="12" customFormat="1">
      <c r="A58" s="107">
        <v>41</v>
      </c>
      <c r="B58" s="113"/>
      <c r="C58" s="183" t="s">
        <v>1160</v>
      </c>
      <c r="D58" s="113" t="s">
        <v>1314</v>
      </c>
      <c r="E58" s="114" t="s">
        <v>1394</v>
      </c>
      <c r="F58" s="114"/>
      <c r="G58" s="110"/>
      <c r="H58" s="120"/>
      <c r="I58" s="121"/>
      <c r="J58" s="122"/>
      <c r="K58" s="122"/>
      <c r="L58" s="122"/>
      <c r="M58" s="120" t="s">
        <v>1178</v>
      </c>
      <c r="AZ58" s="86"/>
      <c r="BA58" s="103"/>
      <c r="BB58" s="177" t="str">
        <f t="shared" si="0"/>
        <v>ครูผู้ช่วย</v>
      </c>
      <c r="BC58" s="177" t="str">
        <f t="shared" si="1"/>
        <v>ครูผู้ช่วย()</v>
      </c>
      <c r="BD58" s="177" t="b">
        <f>IF(BB58="บริหารท้องถิ่นสูง",VLOOKUP(I58,'เงินเดือนบัญชี 5'!$AM$2:$AN$65,2,FALSE),IF(BB58="บริหารท้องถิ่นกลาง",VLOOKUP(I58,'เงินเดือนบัญชี 5'!$AJ$2:$AK$65,2,FALSE),IF(BB58="บริหารท้องถิ่นต้น",VLOOKUP(I58,'เงินเดือนบัญชี 5'!$AG$2:$AH$65,2,FALSE),IF(BB58="อำนวยการท้องถิ่นสูง",VLOOKUP(I58,'เงินเดือนบัญชี 5'!$AD$2:$AE$65,2,FALSE),IF(BB58="อำนวยการท้องถิ่นกลาง",VLOOKUP(I58,'เงินเดือนบัญชี 5'!$AA$2:$AB$65,2,FALSE),IF(BB58="อำนวยการท้องถิ่นต้น",VLOOKUP(I58,'เงินเดือนบัญชี 5'!$X$2:$Y$65,2,FALSE),IF(BB58="วิชาการชช.",VLOOKUP(I58,'เงินเดือนบัญชี 5'!$U$2:$V$65,2,FALSE),IF(BB58="วิชาการชพ.",VLOOKUP(I58,'เงินเดือนบัญชี 5'!$R$2:$S$65,2,FALSE),IF(BB58="วิชาการชก.",VLOOKUP(I58,'เงินเดือนบัญชี 5'!$O$2:$P$65,2,FALSE),IF(BB58="วิชาการปก.",VLOOKUP(I58,'เงินเดือนบัญชี 5'!$L$2:$M$65,2,FALSE),IF(BB58="ทั่วไปอส.",VLOOKUP(I58,'เงินเดือนบัญชี 5'!$I$2:$J$65,2,FALSE),IF(BB58="ทั่วไปชง.",VLOOKUP(I58,'เงินเดือนบัญชี 5'!$F$2:$G$65,2,FALSE),IF(BB58="ทั่วไปปง.",VLOOKUP(I58,'เงินเดือนบัญชี 5'!$C$2:$D$65,2,FALSE),IF(BB58="พนจ.ทั่วไป","",IF(BB58="พนจ.ภารกิจ(ปวช.)","",IF(BB58="พนจ.ภารกิจ(ปวท.)","",IF(BB58="พนจ.ภารกิจ(ปวส.)","",IF(BB58="พนจ.ภารกิจ(ป.ตรี)","",IF(BB58="พนจ.ภารกิจ(ป.โท)","",IF(BB58="พนจ.ภารกิจ(ทักษะ พนง.ขับเครื่องจักรกลขนาดกลาง/ใหญ่)","",IF(BB58="พนจ.ภารกิจ(ทักษะ)","",IF(BB58="ลูกจ้างประจำ(ช่าง)",VLOOKUP(I58,บัญชีลูกจ้างประจำ!$I$2:$J$110,2,FALSE),IF(BB58="ลูกจ้างประจำ(สนับสนุน)",VLOOKUP(I58,บัญชีลูกจ้างประจำ!$F$2:$G$102,2,FALSE),IF(BB58="ลูกจ้างประจำ(บริการพื้นฐาน)",VLOOKUP(I58,บัญชีลูกจ้างประจำ!$C$2:$D$74,2,FALSE)))))))))))))))))))))))))</f>
        <v>0</v>
      </c>
      <c r="BE58" s="177">
        <f>IF(M58="ว่างเดิม",VLOOKUP(BC58,ตำแหน่งว่าง!$A$2:$J$28,2,FALSE),IF(M58="ว่างยุบเลิก2567",VLOOKUP(BC58,ตำแหน่งว่าง!$A$2:$J$28,2,FALSE),IF(M58="ว่างยุบเลิก2568",VLOOKUP(BC58,ตำแหน่งว่าง!$A$2:$J$28,2,FALSE),IF(M58="ว่างยุบเลิก2569",VLOOKUP(BC58,ตำแหน่งว่าง!$A$2:$J$28,2,FALSE),IF(M58="เงินอุดหนุน (ว่าง)",VLOOKUP(BC58,ตำแหน่งว่าง!$A$2:$J$28,2,FALSE),IF(M58="จ่ายจากเงินรายได้ (ว่าง)",VLOOKUP(BC58,ตำแหน่งว่าง!$A$2:$J$28,2,FALSE),IF(M58="กำหนดเพิ่ม2567",0,IF(M58="กำหนดเพิ่ม2568",0,IF(M58="กำหนดเพิ่ม2569",0,I58*12)))))))))</f>
        <v>342360</v>
      </c>
      <c r="BF58" s="177" t="str">
        <f t="shared" si="2"/>
        <v>ครูผู้ช่วย1</v>
      </c>
      <c r="BG58" s="177">
        <f>IF(BB58="บริหารท้องถิ่นสูง",VLOOKUP(BF58,'เงินเดือนบัญชี 5'!$AL$2:$AM$65,2,FALSE),IF(BB58="บริหารท้องถิ่นกลาง",VLOOKUP(BF58,'เงินเดือนบัญชี 5'!$AI$2:$AJ$65,2,FALSE),IF(BB58="บริหารท้องถิ่นต้น",VLOOKUP(BF58,'เงินเดือนบัญชี 5'!$AF$2:$AG$65,2,FALSE),IF(BB58="อำนวยการท้องถิ่นสูง",VLOOKUP(BF58,'เงินเดือนบัญชี 5'!$AC$2:$AD$65,2,FALSE),IF(BB58="อำนวยการท้องถิ่นกลาง",VLOOKUP(BF58,'เงินเดือนบัญชี 5'!$Z$2:$AA$65,2,FALSE),IF(BB58="อำนวยการท้องถิ่นต้น",VLOOKUP(BF58,'เงินเดือนบัญชี 5'!$W$2:$X$65,2,FALSE),IF(BB58="วิชาการชช.",VLOOKUP(BF58,'เงินเดือนบัญชี 5'!$T$2:$U$65,2,FALSE),IF(BB58="วิชาการชพ.",VLOOKUP(BF58,'เงินเดือนบัญชี 5'!$Q$2:$R$65,2,FALSE),IF(BB58="วิชาการชก.",VLOOKUP(BF58,'เงินเดือนบัญชี 5'!$N$2:$O$65,2,FALSE),IF(BB58="วิชาการปก.",VLOOKUP(BF58,'เงินเดือนบัญชี 5'!$K$2:$L$65,2,FALSE),IF(BB58="ทั่วไปอส.",VLOOKUP(BF58,'เงินเดือนบัญชี 5'!$H$2:$I$65,2,FALSE),IF(BB58="ทั่วไปชง.",VLOOKUP(BF58,'เงินเดือนบัญชี 5'!$E$2:$F$65,2,FALSE),IF(BB58="ทั่วไปปง.",VLOOKUP(BF58,'เงินเดือนบัญชี 5'!$B$2:$C$65,2,FALSE),IF(BB58="พนจ.ทั่วไป",0,IF(BB58="พนจ.ภารกิจ(ปวช.)",CEILING((I58*4/100)+I58,10),IF(BB58="พนจ.ภารกิจ(ปวท.)",CEILING((I58*4/100)+I58,10),IF(BB58="พนจ.ภารกิจ(ปวส.)",CEILING((I58*4/100)+I58,10),IF(BB58="พนจ.ภารกิจ(ป.ตรี)",CEILING((I58*4/100)+I58,10),IF(BB58="พนจ.ภารกิจ(ป.โท)",CEILING((I58*4/100)+I58,10),IF(BB58="พนจ.ภารกิจ(ทักษะ พนง.ขับเครื่องจักรกลขนาดกลาง/ใหญ่)",CEILING((I58*4/100)+I58,10),IF(BB58="พนจ.ภารกิจ(ทักษะ)",CEILING((I58*4/100)+I58,10),IF(BB58="พนจ.ภารกิจ(ทักษะ)","",IF(C58="ครู",CEILING((I58*6/100)+I58,10),IF(C58="ครูผู้ช่วย",CEILING((I58*6/100)+I58,10),IF(C58="บริหารสถานศึกษา",CEILING((I58*6/100)+I58,10),IF(C58="บุคลากรทางการศึกษา",CEILING((I58*6/100)+I58,10),IF(BB58="ลูกจ้างประจำ(ช่าง)",VLOOKUP(BF58,บัญชีลูกจ้างประจำ!$H$2:$I$110,2,FALSE),IF(BB58="ลูกจ้างประจำ(สนับสนุน)",VLOOKUP(BF58,บัญชีลูกจ้างประจำ!$E$2:$F$102,2,FALSE),IF(BB58="ลูกจ้างประจำ(บริการพื้นฐาน)",VLOOKUP(BF58,บัญชีลูกจ้างประจำ!$B$2:$C$74,2,FALSE))))))))))))))))))))))))))))))</f>
        <v>0</v>
      </c>
      <c r="BH58" s="177">
        <f>IF(BB58&amp;M58="พนจ.ทั่วไป",0,IF(BB58&amp;M58="พนจ.ทั่วไปกำหนดเพิ่ม2567",108000,IF(M58="ว่างเดิม",VLOOKUP(BC58,ตำแหน่งว่าง!$A$2:$J$28,8,FALSE),IF(M58="กำหนดเพิ่ม2567",VLOOKUP(BC58,ตำแหน่งว่าง!$A$2:$H$28,7,FALSE),IF(M58="กำหนดเพิ่ม2568",0,IF(M58="กำหนดเพิ่ม2569",0,IF(M58="ยุบเลิก2567",0,IF(M58="ว่างยุบเลิก2567",0,IF(M58="ว่างยุบเลิก2568",VLOOKUP(BC58,ตำแหน่งว่าง!$A$2:$J$28,8,FALSE),IF(M58="ว่างยุบเลิก2569",VLOOKUP(BC58,ตำแหน่งว่าง!$A$2:$J$28,8,FALSE),IF(M58="เงินอุดหนุน (ว่าง)",VLOOKUP(BC58,ตำแหน่งว่าง!$A$2:$J$28,8,FALSE),IF(M58&amp;C58="จ่ายจากเงินรายได้พนจ.ทั่วไป",0,IF(M58="จ่ายจากเงินรายได้ (ว่าง)",VLOOKUP(BC58,ตำแหน่งว่าง!$A$2:$J$28,8,FALSE),(BG58-I58)*12)))))))))))))</f>
        <v>20640</v>
      </c>
      <c r="BI58" s="177" t="str">
        <f t="shared" si="3"/>
        <v>ครูผู้ช่วย2</v>
      </c>
      <c r="BJ58" s="177">
        <f>IF(BB58="บริหารท้องถิ่นสูง",VLOOKUP(BI58,'เงินเดือนบัญชี 5'!$AL$2:$AM$65,2,FALSE),IF(BB58="บริหารท้องถิ่นกลาง",VLOOKUP(BI58,'เงินเดือนบัญชี 5'!$AI$2:$AJ$65,2,FALSE),IF(BB58="บริหารท้องถิ่นต้น",VLOOKUP(BI58,'เงินเดือนบัญชี 5'!$AF$2:$AG$65,2,FALSE),IF(BB58="อำนวยการท้องถิ่นสูง",VLOOKUP(BI58,'เงินเดือนบัญชี 5'!$AC$2:$AD$65,2,FALSE),IF(BB58="อำนวยการท้องถิ่นกลาง",VLOOKUP(BI58,'เงินเดือนบัญชี 5'!$Z$2:$AA$65,2,FALSE),IF(BB58="อำนวยการท้องถิ่นต้น",VLOOKUP(BI58,'เงินเดือนบัญชี 5'!$W$2:$X$65,2,FALSE),IF(BB58="วิชาการชช.",VLOOKUP(BI58,'เงินเดือนบัญชี 5'!$T$2:$U$65,2,FALSE),IF(BB58="วิชาการชพ.",VLOOKUP(BI58,'เงินเดือนบัญชี 5'!$Q$2:$R$65,2,FALSE),IF(BB58="วิชาการชก.",VLOOKUP(BI58,'เงินเดือนบัญชี 5'!$N$2:$O$65,2,FALSE),IF(BB58="วิชาการปก.",VLOOKUP(BI58,'เงินเดือนบัญชี 5'!$K$2:$L$65,2,FALSE),IF(BB58="ทั่วไปอส.",VLOOKUP(BI58,'เงินเดือนบัญชี 5'!$H$2:$I$65,2,FALSE),IF(BB58="ทั่วไปชง.",VLOOKUP(BI58,'เงินเดือนบัญชี 5'!$E$2:$F$65,2,FALSE),IF(BB58="ทั่วไปปง.",VLOOKUP(BI58,'เงินเดือนบัญชี 5'!$B$2:$C$65,2,FALSE),IF(BB58="พนจ.ทั่วไป",0,IF(BB58="พนจ.ภารกิจ(ปวช.)",CEILING((BG58*4/100)+BG58,10),IF(BB58="พนจ.ภารกิจ(ปวท.)",CEILING((BG58*4/100)+BG58,10),IF(BB58="พนจ.ภารกิจ(ปวส.)",CEILING((BG58*4/100)+BG58,10),IF(BB58="พนจ.ภารกิจ(ป.ตรี)",CEILING((BG58*4/100)+BG58,10),IF(BB58="พนจ.ภารกิจ(ป.โท)",CEILING((BG58*4/100)+BG58,10),IF(BB58="พนจ.ภารกิจ(ทักษะ พนง.ขับเครื่องจักรกลขนาดกลาง/ใหญ่)",CEILING((BG58*4/100)+BG58,10),IF(BB58="พนจ.ภารกิจ(ทักษะ)",CEILING((BG58*4/100)+BG58,10),IF(BB58="พนจ.ภารกิจ(ทักษะ)","",IF(C58="ครู",CEILING((BG58*6/100)+BG58,10),IF(C58="ครูผู้ช่วย",CEILING((BG58*6/100)+BG58,10),IF(C58="บริหารสถานศึกษา",CEILING((BG58*6/100)+BG58,10),IF(C58="บุคลากรทางการศึกษา",CEILING((BG58*6/100)+BG58,10),IF(BB58="ลูกจ้างประจำ(ช่าง)",VLOOKUP(BI58,บัญชีลูกจ้างประจำ!$H$2:$I$110,2,FALSE),IF(BB58="ลูกจ้างประจำ(สนับสนุน)",VLOOKUP(BI58,บัญชีลูกจ้างประจำ!$E$2:$F$102,2,FALSE),IF(BB58="ลูกจ้างประจำ(บริการพื้นฐาน)",VLOOKUP(BI58,บัญชีลูกจ้างประจำ!$B$2:$C$74,2,FALSE))))))))))))))))))))))))))))))</f>
        <v>0</v>
      </c>
      <c r="BK58" s="177">
        <f>IF(BB58&amp;M58="พนจ.ทั่วไป",0,IF(BB58&amp;M58="พนจ.ทั่วไปกำหนดเพิ่ม2568",108000,IF(M58="ว่างเดิม",VLOOKUP(BC58,ตำแหน่งว่าง!$A$2:$J$28,9,FALSE),IF(M58&amp;C58="กำหนดเพิ่ม2567ครู",VLOOKUP(BC58,ตำแหน่งว่าง!$A$2:$J$28,8,FALSE),IF(M58&amp;C58="กำหนดเพิ่ม2567ครูผู้ช่วย",VLOOKUP(BC58,ตำแหน่งว่าง!$A$2:$J$28,8,FALSE),IF(M58&amp;C58="กำหนดเพิ่ม2567บุคลากรทางการศึกษา",VLOOKUP(BC58,ตำแหน่งว่าง!$A$2:$J$28,8,FALSE),IF(M58&amp;C58="กำหนดเพิ่ม2567บริหารสถานศึกษา",VLOOKUP(BC58,ตำแหน่งว่าง!$A$2:$J$28,8,FALSE),IF(M58="กำหนดเพิ่ม2567",VLOOKUP(BC58,ตำแหน่งว่าง!$A$2:$J$28,9,FALSE),IF(M58="กำหนดเพิ่ม2568",VLOOKUP(BC58,ตำแหน่งว่าง!$A$2:$H$28,7,FALSE),IF(M58="กำหนดเพิ่ม2569",0,IF(M58="ยุบเลิก2567",0,IF(M58="ยุบเลิก2568",0,IF(M58="ว่างยุบเลิก2567",0,IF(M58="ว่างยุบเลิก2568",0,IF(M58="ว่างยุบเลิก2569",VLOOKUP(BC58,ตำแหน่งว่าง!$A$2:$J$28,9,FALSE),IF(M58="เงินอุดหนุน (ว่าง)",VLOOKUP(BC58,ตำแหน่งว่าง!$A$2:$J$28,9,FALSE),IF(M58="จ่ายจากเงินรายได้ (ว่าง)",VLOOKUP(BC58,ตำแหน่งว่าง!$A$2:$J$28,9,FALSE),(BJ58-BG58)*12)))))))))))))))))</f>
        <v>21840</v>
      </c>
      <c r="BL58" s="177" t="str">
        <f t="shared" si="4"/>
        <v>ครูผู้ช่วย3</v>
      </c>
      <c r="BM58" s="177">
        <f>IF(BB58="บริหารท้องถิ่นสูง",VLOOKUP(BL58,'เงินเดือนบัญชี 5'!$AL$2:$AM$65,2,FALSE),IF(BB58="บริหารท้องถิ่นกลาง",VLOOKUP(BL58,'เงินเดือนบัญชี 5'!$AI$2:$AJ$65,2,FALSE),IF(BB58="บริหารท้องถิ่นต้น",VLOOKUP(BL58,'เงินเดือนบัญชี 5'!$AF$2:$AG$65,2,FALSE),IF(BB58="อำนวยการท้องถิ่นสูง",VLOOKUP(BL58,'เงินเดือนบัญชี 5'!$AC$2:$AD$65,2,FALSE),IF(BB58="อำนวยการท้องถิ่นกลาง",VLOOKUP(BL58,'เงินเดือนบัญชี 5'!$Z$2:$AA$65,2,FALSE),IF(BB58="อำนวยการท้องถิ่นต้น",VLOOKUP(BL58,'เงินเดือนบัญชี 5'!$W$2:$X$65,2,FALSE),IF(BB58="วิชาการชช.",VLOOKUP(BL58,'เงินเดือนบัญชี 5'!$T$2:$U$65,2,FALSE),IF(BB58="วิชาการชพ.",VLOOKUP(BL58,'เงินเดือนบัญชี 5'!$Q$2:$R$65,2,FALSE),IF(BB58="วิชาการชก.",VLOOKUP(BL58,'เงินเดือนบัญชี 5'!$N$2:$O$65,2,FALSE),IF(BB58="วิชาการปก.",VLOOKUP(BL58,'เงินเดือนบัญชี 5'!$K$2:$L$65,2,FALSE),IF(BB58="ทั่วไปอส.",VLOOKUP(BL58,'เงินเดือนบัญชี 5'!$H$2:$I$65,2,FALSE),IF(BB58="ทั่วไปชง.",VLOOKUP(BL58,'เงินเดือนบัญชี 5'!$E$2:$F$65,2,FALSE),IF(BB58="ทั่วไปปง.",VLOOKUP(BL58,'เงินเดือนบัญชี 5'!$B$2:$C$65,2,FALSE),IF(BB58="พนจ.ทั่วไป",0,IF(BB58="พนจ.ภารกิจ(ปวช.)",CEILING((BJ58*4/100)+BJ58,10),IF(BB58="พนจ.ภารกิจ(ปวท.)",CEILING((BJ58*4/100)+BJ58,10),IF(BB58="พนจ.ภารกิจ(ปวส.)",CEILING((BJ58*4/100)+BJ58,10),IF(BB58="พนจ.ภารกิจ(ป.ตรี)",CEILING((BJ58*4/100)+BJ58,10),IF(BB58="พนจ.ภารกิจ(ป.โท)",CEILING((BJ58*4/100)+BJ58,10),IF(BB58="พนจ.ภารกิจ(ทักษะ พนง.ขับเครื่องจักรกลขนาดกลาง/ใหญ่)",CEILING((BJ58*4/100)+BJ58,10),IF(BB58="พนจ.ภารกิจ(ทักษะ)",CEILING((BJ58*4/100)+BJ58,10),IF(BB58="พนจ.ภารกิจ(ทักษะ)","",IF(C58="ครู",CEILING((BJ58*6/100)+BJ58,10),IF(C58="ครูผู้ช่วย",CEILING((BJ58*6/100)+BJ58,10),IF(C58="บริหารสถานศึกษา",CEILING((BJ58*6/100)+BJ58,10),IF(C58="บุคลากรทางการศึกษา",CEILING((BJ58*6/100)+BJ58,10),IF(BB58="ลูกจ้างประจำ(ช่าง)",VLOOKUP(BL58,บัญชีลูกจ้างประจำ!$H$2:$I$110,2,FALSE),IF(BB58="ลูกจ้างประจำ(สนับสนุน)",VLOOKUP(BL58,บัญชีลูกจ้างประจำ!$E$2:$F$103,2,FALSE),IF(BB58="ลูกจ้างประจำ(บริการพื้นฐาน)",VLOOKUP(BL58,บัญชีลูกจ้างประจำ!$B$2:$C$74,2,FALSE))))))))))))))))))))))))))))))</f>
        <v>0</v>
      </c>
      <c r="BN58" s="177">
        <f>IF(BB58&amp;M58="พนจ.ทั่วไป",0,IF(BB58&amp;M58="พนจ.ทั่วไปกำหนดเพิ่ม2569",108000,IF(M58="ว่างเดิม",VLOOKUP(BC58,ตำแหน่งว่าง!$A$2:$J$28,10,FALSE),IF(M58&amp;C58="กำหนดเพิ่ม2567ครู",VLOOKUP(BC58,ตำแหน่งว่าง!$A$2:$J$28,9,FALSE),IF(M58&amp;C58="กำหนดเพิ่ม2567ครูผู้ช่วย",VLOOKUP(BC58,ตำแหน่งว่าง!$A$2:$J$28,9,FALSE),IF(M58&amp;C58="กำหนดเพิ่ม2567บุคลากรทางการศึกษา",VLOOKUP(BC58,ตำแหน่งว่าง!$A$2:$J$28,9,FALSE),IF(M58&amp;C58="กำหนดเพิ่ม2567บริหารสถานศึกษา",VLOOKUP(BC58,ตำแหน่งว่าง!$A$2:$J$28,9,FALSE),IF(M58="กำหนดเพิ่ม2567",VLOOKUP(BC58,ตำแหน่งว่าง!$A$2:$J$28,10,FALSE),IF(M58&amp;C58="กำหนดเพิ่ม2568ครู",VLOOKUP(BC58,ตำแหน่งว่าง!$A$2:$J$28,8,FALSE),IF(M58&amp;C58="กำหนดเพิ่ม2568ครูผู้ช่วย",VLOOKUP(BC58,ตำแหน่งว่าง!$A$2:$J$28,8,FALSE),IF(M58&amp;C58="กำหนดเพิ่ม2568บุคลากรทางการศึกษา",VLOOKUP(BC58,ตำแหน่งว่าง!$A$2:$J$28,8,FALSE),IF(M58&amp;C58="กำหนดเพิ่ม2568บริหารสถานศึกษา",VLOOKUP(BC58,ตำแหน่งว่าง!$A$2:$J$28,8,FALSE),IF(M58="กำหนดเพิ่ม2568",VLOOKUP(BC58,ตำแหน่งว่าง!$A$2:$J$28,9,FALSE),IF(M58="กำหนดเพิ่ม2569",VLOOKUP(BC58,ตำแหน่งว่าง!$A$2:$H$28,7,FALSE),IF(M58="เงินอุดหนุน (ว่าง)",VLOOKUP(BC58,ตำแหน่งว่าง!$A$2:$J$28,10,FALSE),IF(M58="จ่ายจากเงินรายได้ (ว่าง)",VLOOKUP(BC58,ตำแหน่งว่าง!$A$2:$J$28,10,FALSE),IF(M58="ยุบเลิก2567",0,IF(M58="ยุบเลิก2568",0,IF(M58="ยุบเลิก2569",0,IF(M58="ว่างยุบเลิก2567",0,IF(M58="ว่างยุบเลิก2568",0,IF(M58="ว่างยุบเลิก2569",0,(BM58-BJ58)*12))))))))))))))))))))))</f>
        <v>23160</v>
      </c>
      <c r="BO58" s="103"/>
      <c r="BP58" s="86"/>
      <c r="BQ58" s="86"/>
    </row>
    <row r="59" spans="1:69" s="12" customFormat="1">
      <c r="A59" s="107"/>
      <c r="B59" s="113" t="s">
        <v>1421</v>
      </c>
      <c r="C59" s="183"/>
      <c r="D59" s="113"/>
      <c r="E59" s="114"/>
      <c r="F59" s="114"/>
      <c r="G59" s="110"/>
      <c r="H59" s="120"/>
      <c r="I59" s="121"/>
      <c r="J59" s="122"/>
      <c r="K59" s="122"/>
      <c r="L59" s="122"/>
      <c r="M59" s="120"/>
      <c r="AZ59" s="86"/>
      <c r="BA59" s="103"/>
      <c r="BB59" s="177" t="str">
        <f t="shared" si="0"/>
        <v/>
      </c>
      <c r="BC59" s="177" t="str">
        <f t="shared" si="1"/>
        <v>()</v>
      </c>
      <c r="BD59" s="177" t="b">
        <f>IF(BB59="บริหารท้องถิ่นสูง",VLOOKUP(I59,'เงินเดือนบัญชี 5'!$AM$2:$AN$65,2,FALSE),IF(BB59="บริหารท้องถิ่นกลาง",VLOOKUP(I59,'เงินเดือนบัญชี 5'!$AJ$2:$AK$65,2,FALSE),IF(BB59="บริหารท้องถิ่นต้น",VLOOKUP(I59,'เงินเดือนบัญชี 5'!$AG$2:$AH$65,2,FALSE),IF(BB59="อำนวยการท้องถิ่นสูง",VLOOKUP(I59,'เงินเดือนบัญชี 5'!$AD$2:$AE$65,2,FALSE),IF(BB59="อำนวยการท้องถิ่นกลาง",VLOOKUP(I59,'เงินเดือนบัญชี 5'!$AA$2:$AB$65,2,FALSE),IF(BB59="อำนวยการท้องถิ่นต้น",VLOOKUP(I59,'เงินเดือนบัญชี 5'!$X$2:$Y$65,2,FALSE),IF(BB59="วิชาการชช.",VLOOKUP(I59,'เงินเดือนบัญชี 5'!$U$2:$V$65,2,FALSE),IF(BB59="วิชาการชพ.",VLOOKUP(I59,'เงินเดือนบัญชี 5'!$R$2:$S$65,2,FALSE),IF(BB59="วิชาการชก.",VLOOKUP(I59,'เงินเดือนบัญชี 5'!$O$2:$P$65,2,FALSE),IF(BB59="วิชาการปก.",VLOOKUP(I59,'เงินเดือนบัญชี 5'!$L$2:$M$65,2,FALSE),IF(BB59="ทั่วไปอส.",VLOOKUP(I59,'เงินเดือนบัญชี 5'!$I$2:$J$65,2,FALSE),IF(BB59="ทั่วไปชง.",VLOOKUP(I59,'เงินเดือนบัญชี 5'!$F$2:$G$65,2,FALSE),IF(BB59="ทั่วไปปง.",VLOOKUP(I59,'เงินเดือนบัญชี 5'!$C$2:$D$65,2,FALSE),IF(BB59="พนจ.ทั่วไป","",IF(BB59="พนจ.ภารกิจ(ปวช.)","",IF(BB59="พนจ.ภารกิจ(ปวท.)","",IF(BB59="พนจ.ภารกิจ(ปวส.)","",IF(BB59="พนจ.ภารกิจ(ป.ตรี)","",IF(BB59="พนจ.ภารกิจ(ป.โท)","",IF(BB59="พนจ.ภารกิจ(ทักษะ พนง.ขับเครื่องจักรกลขนาดกลาง/ใหญ่)","",IF(BB59="พนจ.ภารกิจ(ทักษะ)","",IF(BB59="ลูกจ้างประจำ(ช่าง)",VLOOKUP(I59,บัญชีลูกจ้างประจำ!$I$2:$J$110,2,FALSE),IF(BB59="ลูกจ้างประจำ(สนับสนุน)",VLOOKUP(I59,บัญชีลูกจ้างประจำ!$F$2:$G$102,2,FALSE),IF(BB59="ลูกจ้างประจำ(บริการพื้นฐาน)",VLOOKUP(I59,บัญชีลูกจ้างประจำ!$C$2:$D$74,2,FALSE)))))))))))))))))))))))))</f>
        <v>0</v>
      </c>
      <c r="BE59" s="177">
        <f>IF(M59="ว่างเดิม",VLOOKUP(BC59,ตำแหน่งว่าง!$A$2:$J$28,2,FALSE),IF(M59="ว่างยุบเลิก2567",VLOOKUP(BC59,ตำแหน่งว่าง!$A$2:$J$28,2,FALSE),IF(M59="ว่างยุบเลิก2568",VLOOKUP(BC59,ตำแหน่งว่าง!$A$2:$J$28,2,FALSE),IF(M59="ว่างยุบเลิก2569",VLOOKUP(BC59,ตำแหน่งว่าง!$A$2:$J$28,2,FALSE),IF(M59="เงินอุดหนุน (ว่าง)",VLOOKUP(BC59,ตำแหน่งว่าง!$A$2:$J$28,2,FALSE),IF(M59="จ่ายจากเงินรายได้ (ว่าง)",VLOOKUP(BC59,ตำแหน่งว่าง!$A$2:$J$28,2,FALSE),IF(M59="กำหนดเพิ่ม2567",0,IF(M59="กำหนดเพิ่ม2568",0,IF(M59="กำหนดเพิ่ม2569",0,I59*12)))))))))</f>
        <v>0</v>
      </c>
      <c r="BF59" s="177" t="str">
        <f t="shared" si="2"/>
        <v>1</v>
      </c>
      <c r="BG59" s="177" t="b">
        <f>IF(BB59="บริหารท้องถิ่นสูง",VLOOKUP(BF59,'เงินเดือนบัญชี 5'!$AL$2:$AM$65,2,FALSE),IF(BB59="บริหารท้องถิ่นกลาง",VLOOKUP(BF59,'เงินเดือนบัญชี 5'!$AI$2:$AJ$65,2,FALSE),IF(BB59="บริหารท้องถิ่นต้น",VLOOKUP(BF59,'เงินเดือนบัญชี 5'!$AF$2:$AG$65,2,FALSE),IF(BB59="อำนวยการท้องถิ่นสูง",VLOOKUP(BF59,'เงินเดือนบัญชี 5'!$AC$2:$AD$65,2,FALSE),IF(BB59="อำนวยการท้องถิ่นกลาง",VLOOKUP(BF59,'เงินเดือนบัญชี 5'!$Z$2:$AA$65,2,FALSE),IF(BB59="อำนวยการท้องถิ่นต้น",VLOOKUP(BF59,'เงินเดือนบัญชี 5'!$W$2:$X$65,2,FALSE),IF(BB59="วิชาการชช.",VLOOKUP(BF59,'เงินเดือนบัญชี 5'!$T$2:$U$65,2,FALSE),IF(BB59="วิชาการชพ.",VLOOKUP(BF59,'เงินเดือนบัญชี 5'!$Q$2:$R$65,2,FALSE),IF(BB59="วิชาการชก.",VLOOKUP(BF59,'เงินเดือนบัญชี 5'!$N$2:$O$65,2,FALSE),IF(BB59="วิชาการปก.",VLOOKUP(BF59,'เงินเดือนบัญชี 5'!$K$2:$L$65,2,FALSE),IF(BB59="ทั่วไปอส.",VLOOKUP(BF59,'เงินเดือนบัญชี 5'!$H$2:$I$65,2,FALSE),IF(BB59="ทั่วไปชง.",VLOOKUP(BF59,'เงินเดือนบัญชี 5'!$E$2:$F$65,2,FALSE),IF(BB59="ทั่วไปปง.",VLOOKUP(BF59,'เงินเดือนบัญชี 5'!$B$2:$C$65,2,FALSE),IF(BB59="พนจ.ทั่วไป",0,IF(BB59="พนจ.ภารกิจ(ปวช.)",CEILING((I59*4/100)+I59,10),IF(BB59="พนจ.ภารกิจ(ปวท.)",CEILING((I59*4/100)+I59,10),IF(BB59="พนจ.ภารกิจ(ปวส.)",CEILING((I59*4/100)+I59,10),IF(BB59="พนจ.ภารกิจ(ป.ตรี)",CEILING((I59*4/100)+I59,10),IF(BB59="พนจ.ภารกิจ(ป.โท)",CEILING((I59*4/100)+I59,10),IF(BB59="พนจ.ภารกิจ(ทักษะ พนง.ขับเครื่องจักรกลขนาดกลาง/ใหญ่)",CEILING((I59*4/100)+I59,10),IF(BB59="พนจ.ภารกิจ(ทักษะ)",CEILING((I59*4/100)+I59,10),IF(BB59="พนจ.ภารกิจ(ทักษะ)","",IF(C59="ครู",CEILING((I59*6/100)+I59,10),IF(C59="ครูผู้ช่วย",CEILING((I59*6/100)+I59,10),IF(C59="บริหารสถานศึกษา",CEILING((I59*6/100)+I59,10),IF(C59="บุคลากรทางการศึกษา",CEILING((I59*6/100)+I59,10),IF(BB59="ลูกจ้างประจำ(ช่าง)",VLOOKUP(BF59,บัญชีลูกจ้างประจำ!$H$2:$I$110,2,FALSE),IF(BB59="ลูกจ้างประจำ(สนับสนุน)",VLOOKUP(BF59,บัญชีลูกจ้างประจำ!$E$2:$F$102,2,FALSE),IF(BB59="ลูกจ้างประจำ(บริการพื้นฐาน)",VLOOKUP(BF59,บัญชีลูกจ้างประจำ!$B$2:$C$74,2,FALSE))))))))))))))))))))))))))))))</f>
        <v>0</v>
      </c>
      <c r="BH59" s="177">
        <f>IF(BB59&amp;M59="พนจ.ทั่วไป",0,IF(BB59&amp;M59="พนจ.ทั่วไปกำหนดเพิ่ม2567",108000,IF(M59="ว่างเดิม",VLOOKUP(BC59,ตำแหน่งว่าง!$A$2:$J$28,8,FALSE),IF(M59="กำหนดเพิ่ม2567",VLOOKUP(BC59,ตำแหน่งว่าง!$A$2:$H$28,7,FALSE),IF(M59="กำหนดเพิ่ม2568",0,IF(M59="กำหนดเพิ่ม2569",0,IF(M59="ยุบเลิก2567",0,IF(M59="ว่างยุบเลิก2567",0,IF(M59="ว่างยุบเลิก2568",VLOOKUP(BC59,ตำแหน่งว่าง!$A$2:$J$28,8,FALSE),IF(M59="ว่างยุบเลิก2569",VLOOKUP(BC59,ตำแหน่งว่าง!$A$2:$J$28,8,FALSE),IF(M59="เงินอุดหนุน (ว่าง)",VLOOKUP(BC59,ตำแหน่งว่าง!$A$2:$J$28,8,FALSE),IF(M59&amp;C59="จ่ายจากเงินรายได้พนจ.ทั่วไป",0,IF(M59="จ่ายจากเงินรายได้ (ว่าง)",VLOOKUP(BC59,ตำแหน่งว่าง!$A$2:$J$28,8,FALSE),(BG59-I59)*12)))))))))))))</f>
        <v>0</v>
      </c>
      <c r="BI59" s="177" t="str">
        <f t="shared" si="3"/>
        <v>2</v>
      </c>
      <c r="BJ59" s="177" t="b">
        <f>IF(BB59="บริหารท้องถิ่นสูง",VLOOKUP(BI59,'เงินเดือนบัญชี 5'!$AL$2:$AM$65,2,FALSE),IF(BB59="บริหารท้องถิ่นกลาง",VLOOKUP(BI59,'เงินเดือนบัญชี 5'!$AI$2:$AJ$65,2,FALSE),IF(BB59="บริหารท้องถิ่นต้น",VLOOKUP(BI59,'เงินเดือนบัญชี 5'!$AF$2:$AG$65,2,FALSE),IF(BB59="อำนวยการท้องถิ่นสูง",VLOOKUP(BI59,'เงินเดือนบัญชี 5'!$AC$2:$AD$65,2,FALSE),IF(BB59="อำนวยการท้องถิ่นกลาง",VLOOKUP(BI59,'เงินเดือนบัญชี 5'!$Z$2:$AA$65,2,FALSE),IF(BB59="อำนวยการท้องถิ่นต้น",VLOOKUP(BI59,'เงินเดือนบัญชี 5'!$W$2:$X$65,2,FALSE),IF(BB59="วิชาการชช.",VLOOKUP(BI59,'เงินเดือนบัญชี 5'!$T$2:$U$65,2,FALSE),IF(BB59="วิชาการชพ.",VLOOKUP(BI59,'เงินเดือนบัญชี 5'!$Q$2:$R$65,2,FALSE),IF(BB59="วิชาการชก.",VLOOKUP(BI59,'เงินเดือนบัญชี 5'!$N$2:$O$65,2,FALSE),IF(BB59="วิชาการปก.",VLOOKUP(BI59,'เงินเดือนบัญชี 5'!$K$2:$L$65,2,FALSE),IF(BB59="ทั่วไปอส.",VLOOKUP(BI59,'เงินเดือนบัญชี 5'!$H$2:$I$65,2,FALSE),IF(BB59="ทั่วไปชง.",VLOOKUP(BI59,'เงินเดือนบัญชี 5'!$E$2:$F$65,2,FALSE),IF(BB59="ทั่วไปปง.",VLOOKUP(BI59,'เงินเดือนบัญชี 5'!$B$2:$C$65,2,FALSE),IF(BB59="พนจ.ทั่วไป",0,IF(BB59="พนจ.ภารกิจ(ปวช.)",CEILING((BG59*4/100)+BG59,10),IF(BB59="พนจ.ภารกิจ(ปวท.)",CEILING((BG59*4/100)+BG59,10),IF(BB59="พนจ.ภารกิจ(ปวส.)",CEILING((BG59*4/100)+BG59,10),IF(BB59="พนจ.ภารกิจ(ป.ตรี)",CEILING((BG59*4/100)+BG59,10),IF(BB59="พนจ.ภารกิจ(ป.โท)",CEILING((BG59*4/100)+BG59,10),IF(BB59="พนจ.ภารกิจ(ทักษะ พนง.ขับเครื่องจักรกลขนาดกลาง/ใหญ่)",CEILING((BG59*4/100)+BG59,10),IF(BB59="พนจ.ภารกิจ(ทักษะ)",CEILING((BG59*4/100)+BG59,10),IF(BB59="พนจ.ภารกิจ(ทักษะ)","",IF(C59="ครู",CEILING((BG59*6/100)+BG59,10),IF(C59="ครูผู้ช่วย",CEILING((BG59*6/100)+BG59,10),IF(C59="บริหารสถานศึกษา",CEILING((BG59*6/100)+BG59,10),IF(C59="บุคลากรทางการศึกษา",CEILING((BG59*6/100)+BG59,10),IF(BB59="ลูกจ้างประจำ(ช่าง)",VLOOKUP(BI59,บัญชีลูกจ้างประจำ!$H$2:$I$110,2,FALSE),IF(BB59="ลูกจ้างประจำ(สนับสนุน)",VLOOKUP(BI59,บัญชีลูกจ้างประจำ!$E$2:$F$102,2,FALSE),IF(BB59="ลูกจ้างประจำ(บริการพื้นฐาน)",VLOOKUP(BI59,บัญชีลูกจ้างประจำ!$B$2:$C$74,2,FALSE))))))))))))))))))))))))))))))</f>
        <v>0</v>
      </c>
      <c r="BK59" s="177">
        <f>IF(BB59&amp;M59="พนจ.ทั่วไป",0,IF(BB59&amp;M59="พนจ.ทั่วไปกำหนดเพิ่ม2568",108000,IF(M59="ว่างเดิม",VLOOKUP(BC59,ตำแหน่งว่าง!$A$2:$J$28,9,FALSE),IF(M59&amp;C59="กำหนดเพิ่ม2567ครู",VLOOKUP(BC59,ตำแหน่งว่าง!$A$2:$J$28,8,FALSE),IF(M59&amp;C59="กำหนดเพิ่ม2567ครูผู้ช่วย",VLOOKUP(BC59,ตำแหน่งว่าง!$A$2:$J$28,8,FALSE),IF(M59&amp;C59="กำหนดเพิ่ม2567บุคลากรทางการศึกษา",VLOOKUP(BC59,ตำแหน่งว่าง!$A$2:$J$28,8,FALSE),IF(M59&amp;C59="กำหนดเพิ่ม2567บริหารสถานศึกษา",VLOOKUP(BC59,ตำแหน่งว่าง!$A$2:$J$28,8,FALSE),IF(M59="กำหนดเพิ่ม2567",VLOOKUP(BC59,ตำแหน่งว่าง!$A$2:$J$28,9,FALSE),IF(M59="กำหนดเพิ่ม2568",VLOOKUP(BC59,ตำแหน่งว่าง!$A$2:$H$28,7,FALSE),IF(M59="กำหนดเพิ่ม2569",0,IF(M59="ยุบเลิก2567",0,IF(M59="ยุบเลิก2568",0,IF(M59="ว่างยุบเลิก2567",0,IF(M59="ว่างยุบเลิก2568",0,IF(M59="ว่างยุบเลิก2569",VLOOKUP(BC59,ตำแหน่งว่าง!$A$2:$J$28,9,FALSE),IF(M59="เงินอุดหนุน (ว่าง)",VLOOKUP(BC59,ตำแหน่งว่าง!$A$2:$J$28,9,FALSE),IF(M59="จ่ายจากเงินรายได้ (ว่าง)",VLOOKUP(BC59,ตำแหน่งว่าง!$A$2:$J$28,9,FALSE),(BJ59-BG59)*12)))))))))))))))))</f>
        <v>0</v>
      </c>
      <c r="BL59" s="177" t="str">
        <f t="shared" si="4"/>
        <v>3</v>
      </c>
      <c r="BM59" s="177" t="b">
        <f>IF(BB59="บริหารท้องถิ่นสูง",VLOOKUP(BL59,'เงินเดือนบัญชี 5'!$AL$2:$AM$65,2,FALSE),IF(BB59="บริหารท้องถิ่นกลาง",VLOOKUP(BL59,'เงินเดือนบัญชี 5'!$AI$2:$AJ$65,2,FALSE),IF(BB59="บริหารท้องถิ่นต้น",VLOOKUP(BL59,'เงินเดือนบัญชี 5'!$AF$2:$AG$65,2,FALSE),IF(BB59="อำนวยการท้องถิ่นสูง",VLOOKUP(BL59,'เงินเดือนบัญชี 5'!$AC$2:$AD$65,2,FALSE),IF(BB59="อำนวยการท้องถิ่นกลาง",VLOOKUP(BL59,'เงินเดือนบัญชี 5'!$Z$2:$AA$65,2,FALSE),IF(BB59="อำนวยการท้องถิ่นต้น",VLOOKUP(BL59,'เงินเดือนบัญชี 5'!$W$2:$X$65,2,FALSE),IF(BB59="วิชาการชช.",VLOOKUP(BL59,'เงินเดือนบัญชี 5'!$T$2:$U$65,2,FALSE),IF(BB59="วิชาการชพ.",VLOOKUP(BL59,'เงินเดือนบัญชี 5'!$Q$2:$R$65,2,FALSE),IF(BB59="วิชาการชก.",VLOOKUP(BL59,'เงินเดือนบัญชี 5'!$N$2:$O$65,2,FALSE),IF(BB59="วิชาการปก.",VLOOKUP(BL59,'เงินเดือนบัญชี 5'!$K$2:$L$65,2,FALSE),IF(BB59="ทั่วไปอส.",VLOOKUP(BL59,'เงินเดือนบัญชี 5'!$H$2:$I$65,2,FALSE),IF(BB59="ทั่วไปชง.",VLOOKUP(BL59,'เงินเดือนบัญชี 5'!$E$2:$F$65,2,FALSE),IF(BB59="ทั่วไปปง.",VLOOKUP(BL59,'เงินเดือนบัญชี 5'!$B$2:$C$65,2,FALSE),IF(BB59="พนจ.ทั่วไป",0,IF(BB59="พนจ.ภารกิจ(ปวช.)",CEILING((BJ59*4/100)+BJ59,10),IF(BB59="พนจ.ภารกิจ(ปวท.)",CEILING((BJ59*4/100)+BJ59,10),IF(BB59="พนจ.ภารกิจ(ปวส.)",CEILING((BJ59*4/100)+BJ59,10),IF(BB59="พนจ.ภารกิจ(ป.ตรี)",CEILING((BJ59*4/100)+BJ59,10),IF(BB59="พนจ.ภารกิจ(ป.โท)",CEILING((BJ59*4/100)+BJ59,10),IF(BB59="พนจ.ภารกิจ(ทักษะ พนง.ขับเครื่องจักรกลขนาดกลาง/ใหญ่)",CEILING((BJ59*4/100)+BJ59,10),IF(BB59="พนจ.ภารกิจ(ทักษะ)",CEILING((BJ59*4/100)+BJ59,10),IF(BB59="พนจ.ภารกิจ(ทักษะ)","",IF(C59="ครู",CEILING((BJ59*6/100)+BJ59,10),IF(C59="ครูผู้ช่วย",CEILING((BJ59*6/100)+BJ59,10),IF(C59="บริหารสถานศึกษา",CEILING((BJ59*6/100)+BJ59,10),IF(C59="บุคลากรทางการศึกษา",CEILING((BJ59*6/100)+BJ59,10),IF(BB59="ลูกจ้างประจำ(ช่าง)",VLOOKUP(BL59,บัญชีลูกจ้างประจำ!$H$2:$I$110,2,FALSE),IF(BB59="ลูกจ้างประจำ(สนับสนุน)",VLOOKUP(BL59,บัญชีลูกจ้างประจำ!$E$2:$F$103,2,FALSE),IF(BB59="ลูกจ้างประจำ(บริการพื้นฐาน)",VLOOKUP(BL59,บัญชีลูกจ้างประจำ!$B$2:$C$74,2,FALSE))))))))))))))))))))))))))))))</f>
        <v>0</v>
      </c>
      <c r="BN59" s="177">
        <f>IF(BB59&amp;M59="พนจ.ทั่วไป",0,IF(BB59&amp;M59="พนจ.ทั่วไปกำหนดเพิ่ม2569",108000,IF(M59="ว่างเดิม",VLOOKUP(BC59,ตำแหน่งว่าง!$A$2:$J$28,10,FALSE),IF(M59&amp;C59="กำหนดเพิ่ม2567ครู",VLOOKUP(BC59,ตำแหน่งว่าง!$A$2:$J$28,9,FALSE),IF(M59&amp;C59="กำหนดเพิ่ม2567ครูผู้ช่วย",VLOOKUP(BC59,ตำแหน่งว่าง!$A$2:$J$28,9,FALSE),IF(M59&amp;C59="กำหนดเพิ่ม2567บุคลากรทางการศึกษา",VLOOKUP(BC59,ตำแหน่งว่าง!$A$2:$J$28,9,FALSE),IF(M59&amp;C59="กำหนดเพิ่ม2567บริหารสถานศึกษา",VLOOKUP(BC59,ตำแหน่งว่าง!$A$2:$J$28,9,FALSE),IF(M59="กำหนดเพิ่ม2567",VLOOKUP(BC59,ตำแหน่งว่าง!$A$2:$J$28,10,FALSE),IF(M59&amp;C59="กำหนดเพิ่ม2568ครู",VLOOKUP(BC59,ตำแหน่งว่าง!$A$2:$J$28,8,FALSE),IF(M59&amp;C59="กำหนดเพิ่ม2568ครูผู้ช่วย",VLOOKUP(BC59,ตำแหน่งว่าง!$A$2:$J$28,8,FALSE),IF(M59&amp;C59="กำหนดเพิ่ม2568บุคลากรทางการศึกษา",VLOOKUP(BC59,ตำแหน่งว่าง!$A$2:$J$28,8,FALSE),IF(M59&amp;C59="กำหนดเพิ่ม2568บริหารสถานศึกษา",VLOOKUP(BC59,ตำแหน่งว่าง!$A$2:$J$28,8,FALSE),IF(M59="กำหนดเพิ่ม2568",VLOOKUP(BC59,ตำแหน่งว่าง!$A$2:$J$28,9,FALSE),IF(M59="กำหนดเพิ่ม2569",VLOOKUP(BC59,ตำแหน่งว่าง!$A$2:$H$28,7,FALSE),IF(M59="เงินอุดหนุน (ว่าง)",VLOOKUP(BC59,ตำแหน่งว่าง!$A$2:$J$28,10,FALSE),IF(M59="จ่ายจากเงินรายได้ (ว่าง)",VLOOKUP(BC59,ตำแหน่งว่าง!$A$2:$J$28,10,FALSE),IF(M59="ยุบเลิก2567",0,IF(M59="ยุบเลิก2568",0,IF(M59="ยุบเลิก2569",0,IF(M59="ว่างยุบเลิก2567",0,IF(M59="ว่างยุบเลิก2568",0,IF(M59="ว่างยุบเลิก2569",0,(BM59-BJ59)*12))))))))))))))))))))))</f>
        <v>0</v>
      </c>
      <c r="BO59" s="103"/>
      <c r="BP59" s="86"/>
      <c r="BQ59" s="86"/>
    </row>
    <row r="60" spans="1:69" s="12" customFormat="1">
      <c r="A60" s="107">
        <v>42</v>
      </c>
      <c r="B60" s="113"/>
      <c r="C60" s="183" t="s">
        <v>944</v>
      </c>
      <c r="D60" s="113" t="s">
        <v>1395</v>
      </c>
      <c r="E60" s="114" t="s">
        <v>1396</v>
      </c>
      <c r="F60" s="114"/>
      <c r="G60" s="110"/>
      <c r="H60" s="120"/>
      <c r="I60" s="121">
        <v>10640</v>
      </c>
      <c r="J60" s="122"/>
      <c r="K60" s="122"/>
      <c r="L60" s="122"/>
      <c r="M60" s="120" t="s">
        <v>1168</v>
      </c>
      <c r="AZ60" s="86"/>
      <c r="BA60" s="103"/>
      <c r="BB60" s="177" t="str">
        <f t="shared" si="0"/>
        <v>พนจ.ภารกิจ(ทักษะ)</v>
      </c>
      <c r="BC60" s="177" t="str">
        <f t="shared" si="1"/>
        <v>พนจ.ภารกิจ(ทักษะ)()</v>
      </c>
      <c r="BD60" s="177" t="str">
        <f>IF(BB60="บริหารท้องถิ่นสูง",VLOOKUP(I60,'เงินเดือนบัญชี 5'!$AM$2:$AN$65,2,FALSE),IF(BB60="บริหารท้องถิ่นกลาง",VLOOKUP(I60,'เงินเดือนบัญชี 5'!$AJ$2:$AK$65,2,FALSE),IF(BB60="บริหารท้องถิ่นต้น",VLOOKUP(I60,'เงินเดือนบัญชี 5'!$AG$2:$AH$65,2,FALSE),IF(BB60="อำนวยการท้องถิ่นสูง",VLOOKUP(I60,'เงินเดือนบัญชี 5'!$AD$2:$AE$65,2,FALSE),IF(BB60="อำนวยการท้องถิ่นกลาง",VLOOKUP(I60,'เงินเดือนบัญชี 5'!$AA$2:$AB$65,2,FALSE),IF(BB60="อำนวยการท้องถิ่นต้น",VLOOKUP(I60,'เงินเดือนบัญชี 5'!$X$2:$Y$65,2,FALSE),IF(BB60="วิชาการชช.",VLOOKUP(I60,'เงินเดือนบัญชี 5'!$U$2:$V$65,2,FALSE),IF(BB60="วิชาการชพ.",VLOOKUP(I60,'เงินเดือนบัญชี 5'!$R$2:$S$65,2,FALSE),IF(BB60="วิชาการชก.",VLOOKUP(I60,'เงินเดือนบัญชี 5'!$O$2:$P$65,2,FALSE),IF(BB60="วิชาการปก.",VLOOKUP(I60,'เงินเดือนบัญชี 5'!$L$2:$M$65,2,FALSE),IF(BB60="ทั่วไปอส.",VLOOKUP(I60,'เงินเดือนบัญชี 5'!$I$2:$J$65,2,FALSE),IF(BB60="ทั่วไปชง.",VLOOKUP(I60,'เงินเดือนบัญชี 5'!$F$2:$G$65,2,FALSE),IF(BB60="ทั่วไปปง.",VLOOKUP(I60,'เงินเดือนบัญชี 5'!$C$2:$D$65,2,FALSE),IF(BB60="พนจ.ทั่วไป","",IF(BB60="พนจ.ภารกิจ(ปวช.)","",IF(BB60="พนจ.ภารกิจ(ปวท.)","",IF(BB60="พนจ.ภารกิจ(ปวส.)","",IF(BB60="พนจ.ภารกิจ(ป.ตรี)","",IF(BB60="พนจ.ภารกิจ(ป.โท)","",IF(BB60="พนจ.ภารกิจ(ทักษะ พนง.ขับเครื่องจักรกลขนาดกลาง/ใหญ่)","",IF(BB60="พนจ.ภารกิจ(ทักษะ)","",IF(BB60="ลูกจ้างประจำ(ช่าง)",VLOOKUP(I60,บัญชีลูกจ้างประจำ!$I$2:$J$110,2,FALSE),IF(BB60="ลูกจ้างประจำ(สนับสนุน)",VLOOKUP(I60,บัญชีลูกจ้างประจำ!$F$2:$G$102,2,FALSE),IF(BB60="ลูกจ้างประจำ(บริการพื้นฐาน)",VLOOKUP(I60,บัญชีลูกจ้างประจำ!$C$2:$D$74,2,FALSE)))))))))))))))))))))))))</f>
        <v/>
      </c>
      <c r="BE60" s="177">
        <f>IF(M60="ว่างเดิม",VLOOKUP(BC60,ตำแหน่งว่าง!$A$2:$J$28,2,FALSE),IF(M60="ว่างยุบเลิก2567",VLOOKUP(BC60,ตำแหน่งว่าง!$A$2:$J$28,2,FALSE),IF(M60="ว่างยุบเลิก2568",VLOOKUP(BC60,ตำแหน่งว่าง!$A$2:$J$28,2,FALSE),IF(M60="ว่างยุบเลิก2569",VLOOKUP(BC60,ตำแหน่งว่าง!$A$2:$J$28,2,FALSE),IF(M60="เงินอุดหนุน (ว่าง)",VLOOKUP(BC60,ตำแหน่งว่าง!$A$2:$J$28,2,FALSE),IF(M60="จ่ายจากเงินรายได้ (ว่าง)",VLOOKUP(BC60,ตำแหน่งว่าง!$A$2:$J$28,2,FALSE),IF(M60="กำหนดเพิ่ม2567",0,IF(M60="กำหนดเพิ่ม2568",0,IF(M60="กำหนดเพิ่ม2569",0,I60*12)))))))))</f>
        <v>127680</v>
      </c>
      <c r="BF60" s="177" t="e">
        <f t="shared" si="2"/>
        <v>#VALUE!</v>
      </c>
      <c r="BG60" s="177">
        <f>IF(BB60="บริหารท้องถิ่นสูง",VLOOKUP(BF60,'เงินเดือนบัญชี 5'!$AL$2:$AM$65,2,FALSE),IF(BB60="บริหารท้องถิ่นกลาง",VLOOKUP(BF60,'เงินเดือนบัญชี 5'!$AI$2:$AJ$65,2,FALSE),IF(BB60="บริหารท้องถิ่นต้น",VLOOKUP(BF60,'เงินเดือนบัญชี 5'!$AF$2:$AG$65,2,FALSE),IF(BB60="อำนวยการท้องถิ่นสูง",VLOOKUP(BF60,'เงินเดือนบัญชี 5'!$AC$2:$AD$65,2,FALSE),IF(BB60="อำนวยการท้องถิ่นกลาง",VLOOKUP(BF60,'เงินเดือนบัญชี 5'!$Z$2:$AA$65,2,FALSE),IF(BB60="อำนวยการท้องถิ่นต้น",VLOOKUP(BF60,'เงินเดือนบัญชี 5'!$W$2:$X$65,2,FALSE),IF(BB60="วิชาการชช.",VLOOKUP(BF60,'เงินเดือนบัญชี 5'!$T$2:$U$65,2,FALSE),IF(BB60="วิชาการชพ.",VLOOKUP(BF60,'เงินเดือนบัญชี 5'!$Q$2:$R$65,2,FALSE),IF(BB60="วิชาการชก.",VLOOKUP(BF60,'เงินเดือนบัญชี 5'!$N$2:$O$65,2,FALSE),IF(BB60="วิชาการปก.",VLOOKUP(BF60,'เงินเดือนบัญชี 5'!$K$2:$L$65,2,FALSE),IF(BB60="ทั่วไปอส.",VLOOKUP(BF60,'เงินเดือนบัญชี 5'!$H$2:$I$65,2,FALSE),IF(BB60="ทั่วไปชง.",VLOOKUP(BF60,'เงินเดือนบัญชี 5'!$E$2:$F$65,2,FALSE),IF(BB60="ทั่วไปปง.",VLOOKUP(BF60,'เงินเดือนบัญชี 5'!$B$2:$C$65,2,FALSE),IF(BB60="พนจ.ทั่วไป",0,IF(BB60="พนจ.ภารกิจ(ปวช.)",CEILING((I60*4/100)+I60,10),IF(BB60="พนจ.ภารกิจ(ปวท.)",CEILING((I60*4/100)+I60,10),IF(BB60="พนจ.ภารกิจ(ปวส.)",CEILING((I60*4/100)+I60,10),IF(BB60="พนจ.ภารกิจ(ป.ตรี)",CEILING((I60*4/100)+I60,10),IF(BB60="พนจ.ภารกิจ(ป.โท)",CEILING((I60*4/100)+I60,10),IF(BB60="พนจ.ภารกิจ(ทักษะ พนง.ขับเครื่องจักรกลขนาดกลาง/ใหญ่)",CEILING((I60*4/100)+I60,10),IF(BB60="พนจ.ภารกิจ(ทักษะ)",CEILING((I60*4/100)+I60,10),IF(BB60="พนจ.ภารกิจ(ทักษะ)","",IF(C60="ครู",CEILING((I60*6/100)+I60,10),IF(C60="ครูผู้ช่วย",CEILING((I60*6/100)+I60,10),IF(C60="บริหารสถานศึกษา",CEILING((I60*6/100)+I60,10),IF(C60="บุคลากรทางการศึกษา",CEILING((I60*6/100)+I60,10),IF(BB60="ลูกจ้างประจำ(ช่าง)",VLOOKUP(BF60,บัญชีลูกจ้างประจำ!$H$2:$I$110,2,FALSE),IF(BB60="ลูกจ้างประจำ(สนับสนุน)",VLOOKUP(BF60,บัญชีลูกจ้างประจำ!$E$2:$F$102,2,FALSE),IF(BB60="ลูกจ้างประจำ(บริการพื้นฐาน)",VLOOKUP(BF60,บัญชีลูกจ้างประจำ!$B$2:$C$74,2,FALSE))))))))))))))))))))))))))))))</f>
        <v>11070</v>
      </c>
      <c r="BH60" s="177">
        <f>IF(BB60&amp;M60="พนจ.ทั่วไป",0,IF(BB60&amp;M60="พนจ.ทั่วไปกำหนดเพิ่ม2567",108000,IF(M60="ว่างเดิม",VLOOKUP(BC60,ตำแหน่งว่าง!$A$2:$J$28,8,FALSE),IF(M60="กำหนดเพิ่ม2567",VLOOKUP(BC60,ตำแหน่งว่าง!$A$2:$H$28,7,FALSE),IF(M60="กำหนดเพิ่ม2568",0,IF(M60="กำหนดเพิ่ม2569",0,IF(M60="ยุบเลิก2567",0,IF(M60="ว่างยุบเลิก2567",0,IF(M60="ว่างยุบเลิก2568",VLOOKUP(BC60,ตำแหน่งว่าง!$A$2:$J$28,8,FALSE),IF(M60="ว่างยุบเลิก2569",VLOOKUP(BC60,ตำแหน่งว่าง!$A$2:$J$28,8,FALSE),IF(M60="เงินอุดหนุน (ว่าง)",VLOOKUP(BC60,ตำแหน่งว่าง!$A$2:$J$28,8,FALSE),IF(M60&amp;C60="จ่ายจากเงินรายได้พนจ.ทั่วไป",0,IF(M60="จ่ายจากเงินรายได้ (ว่าง)",VLOOKUP(BC60,ตำแหน่งว่าง!$A$2:$J$28,8,FALSE),(BG60-I60)*12)))))))))))))</f>
        <v>5160</v>
      </c>
      <c r="BI60" s="177" t="e">
        <f t="shared" si="3"/>
        <v>#VALUE!</v>
      </c>
      <c r="BJ60" s="177">
        <f>IF(BB60="บริหารท้องถิ่นสูง",VLOOKUP(BI60,'เงินเดือนบัญชี 5'!$AL$2:$AM$65,2,FALSE),IF(BB60="บริหารท้องถิ่นกลาง",VLOOKUP(BI60,'เงินเดือนบัญชี 5'!$AI$2:$AJ$65,2,FALSE),IF(BB60="บริหารท้องถิ่นต้น",VLOOKUP(BI60,'เงินเดือนบัญชี 5'!$AF$2:$AG$65,2,FALSE),IF(BB60="อำนวยการท้องถิ่นสูง",VLOOKUP(BI60,'เงินเดือนบัญชี 5'!$AC$2:$AD$65,2,FALSE),IF(BB60="อำนวยการท้องถิ่นกลาง",VLOOKUP(BI60,'เงินเดือนบัญชี 5'!$Z$2:$AA$65,2,FALSE),IF(BB60="อำนวยการท้องถิ่นต้น",VLOOKUP(BI60,'เงินเดือนบัญชี 5'!$W$2:$X$65,2,FALSE),IF(BB60="วิชาการชช.",VLOOKUP(BI60,'เงินเดือนบัญชี 5'!$T$2:$U$65,2,FALSE),IF(BB60="วิชาการชพ.",VLOOKUP(BI60,'เงินเดือนบัญชี 5'!$Q$2:$R$65,2,FALSE),IF(BB60="วิชาการชก.",VLOOKUP(BI60,'เงินเดือนบัญชี 5'!$N$2:$O$65,2,FALSE),IF(BB60="วิชาการปก.",VLOOKUP(BI60,'เงินเดือนบัญชี 5'!$K$2:$L$65,2,FALSE),IF(BB60="ทั่วไปอส.",VLOOKUP(BI60,'เงินเดือนบัญชี 5'!$H$2:$I$65,2,FALSE),IF(BB60="ทั่วไปชง.",VLOOKUP(BI60,'เงินเดือนบัญชี 5'!$E$2:$F$65,2,FALSE),IF(BB60="ทั่วไปปง.",VLOOKUP(BI60,'เงินเดือนบัญชี 5'!$B$2:$C$65,2,FALSE),IF(BB60="พนจ.ทั่วไป",0,IF(BB60="พนจ.ภารกิจ(ปวช.)",CEILING((BG60*4/100)+BG60,10),IF(BB60="พนจ.ภารกิจ(ปวท.)",CEILING((BG60*4/100)+BG60,10),IF(BB60="พนจ.ภารกิจ(ปวส.)",CEILING((BG60*4/100)+BG60,10),IF(BB60="พนจ.ภารกิจ(ป.ตรี)",CEILING((BG60*4/100)+BG60,10),IF(BB60="พนจ.ภารกิจ(ป.โท)",CEILING((BG60*4/100)+BG60,10),IF(BB60="พนจ.ภารกิจ(ทักษะ พนง.ขับเครื่องจักรกลขนาดกลาง/ใหญ่)",CEILING((BG60*4/100)+BG60,10),IF(BB60="พนจ.ภารกิจ(ทักษะ)",CEILING((BG60*4/100)+BG60,10),IF(BB60="พนจ.ภารกิจ(ทักษะ)","",IF(C60="ครู",CEILING((BG60*6/100)+BG60,10),IF(C60="ครูผู้ช่วย",CEILING((BG60*6/100)+BG60,10),IF(C60="บริหารสถานศึกษา",CEILING((BG60*6/100)+BG60,10),IF(C60="บุคลากรทางการศึกษา",CEILING((BG60*6/100)+BG60,10),IF(BB60="ลูกจ้างประจำ(ช่าง)",VLOOKUP(BI60,บัญชีลูกจ้างประจำ!$H$2:$I$110,2,FALSE),IF(BB60="ลูกจ้างประจำ(สนับสนุน)",VLOOKUP(BI60,บัญชีลูกจ้างประจำ!$E$2:$F$102,2,FALSE),IF(BB60="ลูกจ้างประจำ(บริการพื้นฐาน)",VLOOKUP(BI60,บัญชีลูกจ้างประจำ!$B$2:$C$74,2,FALSE))))))))))))))))))))))))))))))</f>
        <v>11520</v>
      </c>
      <c r="BK60" s="177">
        <f>IF(BB60&amp;M60="พนจ.ทั่วไป",0,IF(BB60&amp;M60="พนจ.ทั่วไปกำหนดเพิ่ม2568",108000,IF(M60="ว่างเดิม",VLOOKUP(BC60,ตำแหน่งว่าง!$A$2:$J$28,9,FALSE),IF(M60&amp;C60="กำหนดเพิ่ม2567ครู",VLOOKUP(BC60,ตำแหน่งว่าง!$A$2:$J$28,8,FALSE),IF(M60&amp;C60="กำหนดเพิ่ม2567ครูผู้ช่วย",VLOOKUP(BC60,ตำแหน่งว่าง!$A$2:$J$28,8,FALSE),IF(M60&amp;C60="กำหนดเพิ่ม2567บุคลากรทางการศึกษา",VLOOKUP(BC60,ตำแหน่งว่าง!$A$2:$J$28,8,FALSE),IF(M60&amp;C60="กำหนดเพิ่ม2567บริหารสถานศึกษา",VLOOKUP(BC60,ตำแหน่งว่าง!$A$2:$J$28,8,FALSE),IF(M60="กำหนดเพิ่ม2567",VLOOKUP(BC60,ตำแหน่งว่าง!$A$2:$J$28,9,FALSE),IF(M60="กำหนดเพิ่ม2568",VLOOKUP(BC60,ตำแหน่งว่าง!$A$2:$H$28,7,FALSE),IF(M60="กำหนดเพิ่ม2569",0,IF(M60="ยุบเลิก2567",0,IF(M60="ยุบเลิก2568",0,IF(M60="ว่างยุบเลิก2567",0,IF(M60="ว่างยุบเลิก2568",0,IF(M60="ว่างยุบเลิก2569",VLOOKUP(BC60,ตำแหน่งว่าง!$A$2:$J$28,9,FALSE),IF(M60="เงินอุดหนุน (ว่าง)",VLOOKUP(BC60,ตำแหน่งว่าง!$A$2:$J$28,9,FALSE),IF(M60="จ่ายจากเงินรายได้ (ว่าง)",VLOOKUP(BC60,ตำแหน่งว่าง!$A$2:$J$28,9,FALSE),(BJ60-BG60)*12)))))))))))))))))</f>
        <v>5400</v>
      </c>
      <c r="BL60" s="177" t="e">
        <f t="shared" si="4"/>
        <v>#VALUE!</v>
      </c>
      <c r="BM60" s="177">
        <f>IF(BB60="บริหารท้องถิ่นสูง",VLOOKUP(BL60,'เงินเดือนบัญชี 5'!$AL$2:$AM$65,2,FALSE),IF(BB60="บริหารท้องถิ่นกลาง",VLOOKUP(BL60,'เงินเดือนบัญชี 5'!$AI$2:$AJ$65,2,FALSE),IF(BB60="บริหารท้องถิ่นต้น",VLOOKUP(BL60,'เงินเดือนบัญชี 5'!$AF$2:$AG$65,2,FALSE),IF(BB60="อำนวยการท้องถิ่นสูง",VLOOKUP(BL60,'เงินเดือนบัญชี 5'!$AC$2:$AD$65,2,FALSE),IF(BB60="อำนวยการท้องถิ่นกลาง",VLOOKUP(BL60,'เงินเดือนบัญชี 5'!$Z$2:$AA$65,2,FALSE),IF(BB60="อำนวยการท้องถิ่นต้น",VLOOKUP(BL60,'เงินเดือนบัญชี 5'!$W$2:$X$65,2,FALSE),IF(BB60="วิชาการชช.",VLOOKUP(BL60,'เงินเดือนบัญชี 5'!$T$2:$U$65,2,FALSE),IF(BB60="วิชาการชพ.",VLOOKUP(BL60,'เงินเดือนบัญชี 5'!$Q$2:$R$65,2,FALSE),IF(BB60="วิชาการชก.",VLOOKUP(BL60,'เงินเดือนบัญชี 5'!$N$2:$O$65,2,FALSE),IF(BB60="วิชาการปก.",VLOOKUP(BL60,'เงินเดือนบัญชี 5'!$K$2:$L$65,2,FALSE),IF(BB60="ทั่วไปอส.",VLOOKUP(BL60,'เงินเดือนบัญชี 5'!$H$2:$I$65,2,FALSE),IF(BB60="ทั่วไปชง.",VLOOKUP(BL60,'เงินเดือนบัญชี 5'!$E$2:$F$65,2,FALSE),IF(BB60="ทั่วไปปง.",VLOOKUP(BL60,'เงินเดือนบัญชี 5'!$B$2:$C$65,2,FALSE),IF(BB60="พนจ.ทั่วไป",0,IF(BB60="พนจ.ภารกิจ(ปวช.)",CEILING((BJ60*4/100)+BJ60,10),IF(BB60="พนจ.ภารกิจ(ปวท.)",CEILING((BJ60*4/100)+BJ60,10),IF(BB60="พนจ.ภารกิจ(ปวส.)",CEILING((BJ60*4/100)+BJ60,10),IF(BB60="พนจ.ภารกิจ(ป.ตรี)",CEILING((BJ60*4/100)+BJ60,10),IF(BB60="พนจ.ภารกิจ(ป.โท)",CEILING((BJ60*4/100)+BJ60,10),IF(BB60="พนจ.ภารกิจ(ทักษะ พนง.ขับเครื่องจักรกลขนาดกลาง/ใหญ่)",CEILING((BJ60*4/100)+BJ60,10),IF(BB60="พนจ.ภารกิจ(ทักษะ)",CEILING((BJ60*4/100)+BJ60,10),IF(BB60="พนจ.ภารกิจ(ทักษะ)","",IF(C60="ครู",CEILING((BJ60*6/100)+BJ60,10),IF(C60="ครูผู้ช่วย",CEILING((BJ60*6/100)+BJ60,10),IF(C60="บริหารสถานศึกษา",CEILING((BJ60*6/100)+BJ60,10),IF(C60="บุคลากรทางการศึกษา",CEILING((BJ60*6/100)+BJ60,10),IF(BB60="ลูกจ้างประจำ(ช่าง)",VLOOKUP(BL60,บัญชีลูกจ้างประจำ!$H$2:$I$110,2,FALSE),IF(BB60="ลูกจ้างประจำ(สนับสนุน)",VLOOKUP(BL60,บัญชีลูกจ้างประจำ!$E$2:$F$103,2,FALSE),IF(BB60="ลูกจ้างประจำ(บริการพื้นฐาน)",VLOOKUP(BL60,บัญชีลูกจ้างประจำ!$B$2:$C$74,2,FALSE))))))))))))))))))))))))))))))</f>
        <v>11990</v>
      </c>
      <c r="BN60" s="177">
        <f>IF(BB60&amp;M60="พนจ.ทั่วไป",0,IF(BB60&amp;M60="พนจ.ทั่วไปกำหนดเพิ่ม2569",108000,IF(M60="ว่างเดิม",VLOOKUP(BC60,ตำแหน่งว่าง!$A$2:$J$28,10,FALSE),IF(M60&amp;C60="กำหนดเพิ่ม2567ครู",VLOOKUP(BC60,ตำแหน่งว่าง!$A$2:$J$28,9,FALSE),IF(M60&amp;C60="กำหนดเพิ่ม2567ครูผู้ช่วย",VLOOKUP(BC60,ตำแหน่งว่าง!$A$2:$J$28,9,FALSE),IF(M60&amp;C60="กำหนดเพิ่ม2567บุคลากรทางการศึกษา",VLOOKUP(BC60,ตำแหน่งว่าง!$A$2:$J$28,9,FALSE),IF(M60&amp;C60="กำหนดเพิ่ม2567บริหารสถานศึกษา",VLOOKUP(BC60,ตำแหน่งว่าง!$A$2:$J$28,9,FALSE),IF(M60="กำหนดเพิ่ม2567",VLOOKUP(BC60,ตำแหน่งว่าง!$A$2:$J$28,10,FALSE),IF(M60&amp;C60="กำหนดเพิ่ม2568ครู",VLOOKUP(BC60,ตำแหน่งว่าง!$A$2:$J$28,8,FALSE),IF(M60&amp;C60="กำหนดเพิ่ม2568ครูผู้ช่วย",VLOOKUP(BC60,ตำแหน่งว่าง!$A$2:$J$28,8,FALSE),IF(M60&amp;C60="กำหนดเพิ่ม2568บุคลากรทางการศึกษา",VLOOKUP(BC60,ตำแหน่งว่าง!$A$2:$J$28,8,FALSE),IF(M60&amp;C60="กำหนดเพิ่ม2568บริหารสถานศึกษา",VLOOKUP(BC60,ตำแหน่งว่าง!$A$2:$J$28,8,FALSE),IF(M60="กำหนดเพิ่ม2568",VLOOKUP(BC60,ตำแหน่งว่าง!$A$2:$J$28,9,FALSE),IF(M60="กำหนดเพิ่ม2569",VLOOKUP(BC60,ตำแหน่งว่าง!$A$2:$H$28,7,FALSE),IF(M60="เงินอุดหนุน (ว่าง)",VLOOKUP(BC60,ตำแหน่งว่าง!$A$2:$J$28,10,FALSE),IF(M60="จ่ายจากเงินรายได้ (ว่าง)",VLOOKUP(BC60,ตำแหน่งว่าง!$A$2:$J$28,10,FALSE),IF(M60="ยุบเลิก2567",0,IF(M60="ยุบเลิก2568",0,IF(M60="ยุบเลิก2569",0,IF(M60="ว่างยุบเลิก2567",0,IF(M60="ว่างยุบเลิก2568",0,IF(M60="ว่างยุบเลิก2569",0,(BM60-BJ60)*12))))))))))))))))))))))</f>
        <v>5640</v>
      </c>
      <c r="BO60" s="103"/>
      <c r="BP60" s="86"/>
      <c r="BQ60" s="86"/>
    </row>
    <row r="61" spans="1:69" s="12" customFormat="1">
      <c r="A61" s="107">
        <v>43</v>
      </c>
      <c r="B61" s="113"/>
      <c r="C61" s="183" t="s">
        <v>944</v>
      </c>
      <c r="D61" s="113" t="s">
        <v>1314</v>
      </c>
      <c r="E61" s="114" t="s">
        <v>1396</v>
      </c>
      <c r="F61" s="114"/>
      <c r="G61" s="110"/>
      <c r="H61" s="120"/>
      <c r="I61" s="121"/>
      <c r="J61" s="122"/>
      <c r="K61" s="122"/>
      <c r="L61" s="122"/>
      <c r="M61" s="120" t="s">
        <v>1178</v>
      </c>
      <c r="AZ61" s="86"/>
      <c r="BA61" s="103"/>
      <c r="BB61" s="177" t="str">
        <f t="shared" si="0"/>
        <v>พนจ.ภารกิจ(ทักษะ)</v>
      </c>
      <c r="BC61" s="177" t="str">
        <f t="shared" si="1"/>
        <v>พนจ.ภารกิจ(ทักษะ)()</v>
      </c>
      <c r="BD61" s="177" t="str">
        <f>IF(BB61="บริหารท้องถิ่นสูง",VLOOKUP(I61,'เงินเดือนบัญชี 5'!$AM$2:$AN$65,2,FALSE),IF(BB61="บริหารท้องถิ่นกลาง",VLOOKUP(I61,'เงินเดือนบัญชี 5'!$AJ$2:$AK$65,2,FALSE),IF(BB61="บริหารท้องถิ่นต้น",VLOOKUP(I61,'เงินเดือนบัญชี 5'!$AG$2:$AH$65,2,FALSE),IF(BB61="อำนวยการท้องถิ่นสูง",VLOOKUP(I61,'เงินเดือนบัญชี 5'!$AD$2:$AE$65,2,FALSE),IF(BB61="อำนวยการท้องถิ่นกลาง",VLOOKUP(I61,'เงินเดือนบัญชี 5'!$AA$2:$AB$65,2,FALSE),IF(BB61="อำนวยการท้องถิ่นต้น",VLOOKUP(I61,'เงินเดือนบัญชี 5'!$X$2:$Y$65,2,FALSE),IF(BB61="วิชาการชช.",VLOOKUP(I61,'เงินเดือนบัญชี 5'!$U$2:$V$65,2,FALSE),IF(BB61="วิชาการชพ.",VLOOKUP(I61,'เงินเดือนบัญชี 5'!$R$2:$S$65,2,FALSE),IF(BB61="วิชาการชก.",VLOOKUP(I61,'เงินเดือนบัญชี 5'!$O$2:$P$65,2,FALSE),IF(BB61="วิชาการปก.",VLOOKUP(I61,'เงินเดือนบัญชี 5'!$L$2:$M$65,2,FALSE),IF(BB61="ทั่วไปอส.",VLOOKUP(I61,'เงินเดือนบัญชี 5'!$I$2:$J$65,2,FALSE),IF(BB61="ทั่วไปชง.",VLOOKUP(I61,'เงินเดือนบัญชี 5'!$F$2:$G$65,2,FALSE),IF(BB61="ทั่วไปปง.",VLOOKUP(I61,'เงินเดือนบัญชี 5'!$C$2:$D$65,2,FALSE),IF(BB61="พนจ.ทั่วไป","",IF(BB61="พนจ.ภารกิจ(ปวช.)","",IF(BB61="พนจ.ภารกิจ(ปวท.)","",IF(BB61="พนจ.ภารกิจ(ปวส.)","",IF(BB61="พนจ.ภารกิจ(ป.ตรี)","",IF(BB61="พนจ.ภารกิจ(ป.โท)","",IF(BB61="พนจ.ภารกิจ(ทักษะ พนง.ขับเครื่องจักรกลขนาดกลาง/ใหญ่)","",IF(BB61="พนจ.ภารกิจ(ทักษะ)","",IF(BB61="ลูกจ้างประจำ(ช่าง)",VLOOKUP(I61,บัญชีลูกจ้างประจำ!$I$2:$J$110,2,FALSE),IF(BB61="ลูกจ้างประจำ(สนับสนุน)",VLOOKUP(I61,บัญชีลูกจ้างประจำ!$F$2:$G$102,2,FALSE),IF(BB61="ลูกจ้างประจำ(บริการพื้นฐาน)",VLOOKUP(I61,บัญชีลูกจ้างประจำ!$C$2:$D$74,2,FALSE)))))))))))))))))))))))))</f>
        <v/>
      </c>
      <c r="BE61" s="177">
        <f>IF(M61="ว่างเดิม",VLOOKUP(BC61,ตำแหน่งว่าง!$A$2:$J$28,2,FALSE),IF(M61="ว่างยุบเลิก2567",VLOOKUP(BC61,ตำแหน่งว่าง!$A$2:$J$28,2,FALSE),IF(M61="ว่างยุบเลิก2568",VLOOKUP(BC61,ตำแหน่งว่าง!$A$2:$J$28,2,FALSE),IF(M61="ว่างยุบเลิก2569",VLOOKUP(BC61,ตำแหน่งว่าง!$A$2:$J$28,2,FALSE),IF(M61="เงินอุดหนุน (ว่าง)",VLOOKUP(BC61,ตำแหน่งว่าง!$A$2:$J$28,2,FALSE),IF(M61="จ่ายจากเงินรายได้ (ว่าง)",VLOOKUP(BC61,ตำแหน่งว่าง!$A$2:$J$28,2,FALSE),IF(M61="กำหนดเพิ่ม2567",0,IF(M61="กำหนดเพิ่ม2568",0,IF(M61="กำหนดเพิ่ม2569",0,I61*12)))))))))</f>
        <v>112800</v>
      </c>
      <c r="BF61" s="177" t="e">
        <f t="shared" si="2"/>
        <v>#VALUE!</v>
      </c>
      <c r="BG61" s="177">
        <f>IF(BB61="บริหารท้องถิ่นสูง",VLOOKUP(BF61,'เงินเดือนบัญชี 5'!$AL$2:$AM$65,2,FALSE),IF(BB61="บริหารท้องถิ่นกลาง",VLOOKUP(BF61,'เงินเดือนบัญชี 5'!$AI$2:$AJ$65,2,FALSE),IF(BB61="บริหารท้องถิ่นต้น",VLOOKUP(BF61,'เงินเดือนบัญชี 5'!$AF$2:$AG$65,2,FALSE),IF(BB61="อำนวยการท้องถิ่นสูง",VLOOKUP(BF61,'เงินเดือนบัญชี 5'!$AC$2:$AD$65,2,FALSE),IF(BB61="อำนวยการท้องถิ่นกลาง",VLOOKUP(BF61,'เงินเดือนบัญชี 5'!$Z$2:$AA$65,2,FALSE),IF(BB61="อำนวยการท้องถิ่นต้น",VLOOKUP(BF61,'เงินเดือนบัญชี 5'!$W$2:$X$65,2,FALSE),IF(BB61="วิชาการชช.",VLOOKUP(BF61,'เงินเดือนบัญชี 5'!$T$2:$U$65,2,FALSE),IF(BB61="วิชาการชพ.",VLOOKUP(BF61,'เงินเดือนบัญชี 5'!$Q$2:$R$65,2,FALSE),IF(BB61="วิชาการชก.",VLOOKUP(BF61,'เงินเดือนบัญชี 5'!$N$2:$O$65,2,FALSE),IF(BB61="วิชาการปก.",VLOOKUP(BF61,'เงินเดือนบัญชี 5'!$K$2:$L$65,2,FALSE),IF(BB61="ทั่วไปอส.",VLOOKUP(BF61,'เงินเดือนบัญชี 5'!$H$2:$I$65,2,FALSE),IF(BB61="ทั่วไปชง.",VLOOKUP(BF61,'เงินเดือนบัญชี 5'!$E$2:$F$65,2,FALSE),IF(BB61="ทั่วไปปง.",VLOOKUP(BF61,'เงินเดือนบัญชี 5'!$B$2:$C$65,2,FALSE),IF(BB61="พนจ.ทั่วไป",0,IF(BB61="พนจ.ภารกิจ(ปวช.)",CEILING((I61*4/100)+I61,10),IF(BB61="พนจ.ภารกิจ(ปวท.)",CEILING((I61*4/100)+I61,10),IF(BB61="พนจ.ภารกิจ(ปวส.)",CEILING((I61*4/100)+I61,10),IF(BB61="พนจ.ภารกิจ(ป.ตรี)",CEILING((I61*4/100)+I61,10),IF(BB61="พนจ.ภารกิจ(ป.โท)",CEILING((I61*4/100)+I61,10),IF(BB61="พนจ.ภารกิจ(ทักษะ พนง.ขับเครื่องจักรกลขนาดกลาง/ใหญ่)",CEILING((I61*4/100)+I61,10),IF(BB61="พนจ.ภารกิจ(ทักษะ)",CEILING((I61*4/100)+I61,10),IF(BB61="พนจ.ภารกิจ(ทักษะ)","",IF(C61="ครู",CEILING((I61*6/100)+I61,10),IF(C61="ครูผู้ช่วย",CEILING((I61*6/100)+I61,10),IF(C61="บริหารสถานศึกษา",CEILING((I61*6/100)+I61,10),IF(C61="บุคลากรทางการศึกษา",CEILING((I61*6/100)+I61,10),IF(BB61="ลูกจ้างประจำ(ช่าง)",VLOOKUP(BF61,บัญชีลูกจ้างประจำ!$H$2:$I$110,2,FALSE),IF(BB61="ลูกจ้างประจำ(สนับสนุน)",VLOOKUP(BF61,บัญชีลูกจ้างประจำ!$E$2:$F$102,2,FALSE),IF(BB61="ลูกจ้างประจำ(บริการพื้นฐาน)",VLOOKUP(BF61,บัญชีลูกจ้างประจำ!$B$2:$C$74,2,FALSE))))))))))))))))))))))))))))))</f>
        <v>0</v>
      </c>
      <c r="BH61" s="177">
        <f>IF(BB61&amp;M61="พนจ.ทั่วไป",0,IF(BB61&amp;M61="พนจ.ทั่วไปกำหนดเพิ่ม2567",108000,IF(M61="ว่างเดิม",VLOOKUP(BC61,ตำแหน่งว่าง!$A$2:$J$28,8,FALSE),IF(M61="กำหนดเพิ่ม2567",VLOOKUP(BC61,ตำแหน่งว่าง!$A$2:$H$28,7,FALSE),IF(M61="กำหนดเพิ่ม2568",0,IF(M61="กำหนดเพิ่ม2569",0,IF(M61="ยุบเลิก2567",0,IF(M61="ว่างยุบเลิก2567",0,IF(M61="ว่างยุบเลิก2568",VLOOKUP(BC61,ตำแหน่งว่าง!$A$2:$J$28,8,FALSE),IF(M61="ว่างยุบเลิก2569",VLOOKUP(BC61,ตำแหน่งว่าง!$A$2:$J$28,8,FALSE),IF(M61="เงินอุดหนุน (ว่าง)",VLOOKUP(BC61,ตำแหน่งว่าง!$A$2:$J$28,8,FALSE),IF(M61&amp;C61="จ่ายจากเงินรายได้พนจ.ทั่วไป",0,IF(M61="จ่ายจากเงินรายได้ (ว่าง)",VLOOKUP(BC61,ตำแหน่งว่าง!$A$2:$J$28,8,FALSE),(BG61-I61)*12)))))))))))))</f>
        <v>0</v>
      </c>
      <c r="BI61" s="177" t="e">
        <f t="shared" si="3"/>
        <v>#VALUE!</v>
      </c>
      <c r="BJ61" s="177">
        <f>IF(BB61="บริหารท้องถิ่นสูง",VLOOKUP(BI61,'เงินเดือนบัญชี 5'!$AL$2:$AM$65,2,FALSE),IF(BB61="บริหารท้องถิ่นกลาง",VLOOKUP(BI61,'เงินเดือนบัญชี 5'!$AI$2:$AJ$65,2,FALSE),IF(BB61="บริหารท้องถิ่นต้น",VLOOKUP(BI61,'เงินเดือนบัญชี 5'!$AF$2:$AG$65,2,FALSE),IF(BB61="อำนวยการท้องถิ่นสูง",VLOOKUP(BI61,'เงินเดือนบัญชี 5'!$AC$2:$AD$65,2,FALSE),IF(BB61="อำนวยการท้องถิ่นกลาง",VLOOKUP(BI61,'เงินเดือนบัญชี 5'!$Z$2:$AA$65,2,FALSE),IF(BB61="อำนวยการท้องถิ่นต้น",VLOOKUP(BI61,'เงินเดือนบัญชี 5'!$W$2:$X$65,2,FALSE),IF(BB61="วิชาการชช.",VLOOKUP(BI61,'เงินเดือนบัญชี 5'!$T$2:$U$65,2,FALSE),IF(BB61="วิชาการชพ.",VLOOKUP(BI61,'เงินเดือนบัญชี 5'!$Q$2:$R$65,2,FALSE),IF(BB61="วิชาการชก.",VLOOKUP(BI61,'เงินเดือนบัญชี 5'!$N$2:$O$65,2,FALSE),IF(BB61="วิชาการปก.",VLOOKUP(BI61,'เงินเดือนบัญชี 5'!$K$2:$L$65,2,FALSE),IF(BB61="ทั่วไปอส.",VLOOKUP(BI61,'เงินเดือนบัญชี 5'!$H$2:$I$65,2,FALSE),IF(BB61="ทั่วไปชง.",VLOOKUP(BI61,'เงินเดือนบัญชี 5'!$E$2:$F$65,2,FALSE),IF(BB61="ทั่วไปปง.",VLOOKUP(BI61,'เงินเดือนบัญชี 5'!$B$2:$C$65,2,FALSE),IF(BB61="พนจ.ทั่วไป",0,IF(BB61="พนจ.ภารกิจ(ปวช.)",CEILING((BG61*4/100)+BG61,10),IF(BB61="พนจ.ภารกิจ(ปวท.)",CEILING((BG61*4/100)+BG61,10),IF(BB61="พนจ.ภารกิจ(ปวส.)",CEILING((BG61*4/100)+BG61,10),IF(BB61="พนจ.ภารกิจ(ป.ตรี)",CEILING((BG61*4/100)+BG61,10),IF(BB61="พนจ.ภารกิจ(ป.โท)",CEILING((BG61*4/100)+BG61,10),IF(BB61="พนจ.ภารกิจ(ทักษะ พนง.ขับเครื่องจักรกลขนาดกลาง/ใหญ่)",CEILING((BG61*4/100)+BG61,10),IF(BB61="พนจ.ภารกิจ(ทักษะ)",CEILING((BG61*4/100)+BG61,10),IF(BB61="พนจ.ภารกิจ(ทักษะ)","",IF(C61="ครู",CEILING((BG61*6/100)+BG61,10),IF(C61="ครูผู้ช่วย",CEILING((BG61*6/100)+BG61,10),IF(C61="บริหารสถานศึกษา",CEILING((BG61*6/100)+BG61,10),IF(C61="บุคลากรทางการศึกษา",CEILING((BG61*6/100)+BG61,10),IF(BB61="ลูกจ้างประจำ(ช่าง)",VLOOKUP(BI61,บัญชีลูกจ้างประจำ!$H$2:$I$110,2,FALSE),IF(BB61="ลูกจ้างประจำ(สนับสนุน)",VLOOKUP(BI61,บัญชีลูกจ้างประจำ!$E$2:$F$102,2,FALSE),IF(BB61="ลูกจ้างประจำ(บริการพื้นฐาน)",VLOOKUP(BI61,บัญชีลูกจ้างประจำ!$B$2:$C$74,2,FALSE))))))))))))))))))))))))))))))</f>
        <v>0</v>
      </c>
      <c r="BK61" s="177">
        <f>IF(BB61&amp;M61="พนจ.ทั่วไป",0,IF(BB61&amp;M61="พนจ.ทั่วไปกำหนดเพิ่ม2568",108000,IF(M61="ว่างเดิม",VLOOKUP(BC61,ตำแหน่งว่าง!$A$2:$J$28,9,FALSE),IF(M61&amp;C61="กำหนดเพิ่ม2567ครู",VLOOKUP(BC61,ตำแหน่งว่าง!$A$2:$J$28,8,FALSE),IF(M61&amp;C61="กำหนดเพิ่ม2567ครูผู้ช่วย",VLOOKUP(BC61,ตำแหน่งว่าง!$A$2:$J$28,8,FALSE),IF(M61&amp;C61="กำหนดเพิ่ม2567บุคลากรทางการศึกษา",VLOOKUP(BC61,ตำแหน่งว่าง!$A$2:$J$28,8,FALSE),IF(M61&amp;C61="กำหนดเพิ่ม2567บริหารสถานศึกษา",VLOOKUP(BC61,ตำแหน่งว่าง!$A$2:$J$28,8,FALSE),IF(M61="กำหนดเพิ่ม2567",VLOOKUP(BC61,ตำแหน่งว่าง!$A$2:$J$28,9,FALSE),IF(M61="กำหนดเพิ่ม2568",VLOOKUP(BC61,ตำแหน่งว่าง!$A$2:$H$28,7,FALSE),IF(M61="กำหนดเพิ่ม2569",0,IF(M61="ยุบเลิก2567",0,IF(M61="ยุบเลิก2568",0,IF(M61="ว่างยุบเลิก2567",0,IF(M61="ว่างยุบเลิก2568",0,IF(M61="ว่างยุบเลิก2569",VLOOKUP(BC61,ตำแหน่งว่าง!$A$2:$J$28,9,FALSE),IF(M61="เงินอุดหนุน (ว่าง)",VLOOKUP(BC61,ตำแหน่งว่าง!$A$2:$J$28,9,FALSE),IF(M61="จ่ายจากเงินรายได้ (ว่าง)",VLOOKUP(BC61,ตำแหน่งว่าง!$A$2:$J$28,9,FALSE),(BJ61-BG61)*12)))))))))))))))))</f>
        <v>4560</v>
      </c>
      <c r="BL61" s="177" t="e">
        <f t="shared" si="4"/>
        <v>#VALUE!</v>
      </c>
      <c r="BM61" s="177">
        <f>IF(BB61="บริหารท้องถิ่นสูง",VLOOKUP(BL61,'เงินเดือนบัญชี 5'!$AL$2:$AM$65,2,FALSE),IF(BB61="บริหารท้องถิ่นกลาง",VLOOKUP(BL61,'เงินเดือนบัญชี 5'!$AI$2:$AJ$65,2,FALSE),IF(BB61="บริหารท้องถิ่นต้น",VLOOKUP(BL61,'เงินเดือนบัญชี 5'!$AF$2:$AG$65,2,FALSE),IF(BB61="อำนวยการท้องถิ่นสูง",VLOOKUP(BL61,'เงินเดือนบัญชี 5'!$AC$2:$AD$65,2,FALSE),IF(BB61="อำนวยการท้องถิ่นกลาง",VLOOKUP(BL61,'เงินเดือนบัญชี 5'!$Z$2:$AA$65,2,FALSE),IF(BB61="อำนวยการท้องถิ่นต้น",VLOOKUP(BL61,'เงินเดือนบัญชี 5'!$W$2:$X$65,2,FALSE),IF(BB61="วิชาการชช.",VLOOKUP(BL61,'เงินเดือนบัญชี 5'!$T$2:$U$65,2,FALSE),IF(BB61="วิชาการชพ.",VLOOKUP(BL61,'เงินเดือนบัญชี 5'!$Q$2:$R$65,2,FALSE),IF(BB61="วิชาการชก.",VLOOKUP(BL61,'เงินเดือนบัญชี 5'!$N$2:$O$65,2,FALSE),IF(BB61="วิชาการปก.",VLOOKUP(BL61,'เงินเดือนบัญชี 5'!$K$2:$L$65,2,FALSE),IF(BB61="ทั่วไปอส.",VLOOKUP(BL61,'เงินเดือนบัญชี 5'!$H$2:$I$65,2,FALSE),IF(BB61="ทั่วไปชง.",VLOOKUP(BL61,'เงินเดือนบัญชี 5'!$E$2:$F$65,2,FALSE),IF(BB61="ทั่วไปปง.",VLOOKUP(BL61,'เงินเดือนบัญชี 5'!$B$2:$C$65,2,FALSE),IF(BB61="พนจ.ทั่วไป",0,IF(BB61="พนจ.ภารกิจ(ปวช.)",CEILING((BJ61*4/100)+BJ61,10),IF(BB61="พนจ.ภารกิจ(ปวท.)",CEILING((BJ61*4/100)+BJ61,10),IF(BB61="พนจ.ภารกิจ(ปวส.)",CEILING((BJ61*4/100)+BJ61,10),IF(BB61="พนจ.ภารกิจ(ป.ตรี)",CEILING((BJ61*4/100)+BJ61,10),IF(BB61="พนจ.ภารกิจ(ป.โท)",CEILING((BJ61*4/100)+BJ61,10),IF(BB61="พนจ.ภารกิจ(ทักษะ พนง.ขับเครื่องจักรกลขนาดกลาง/ใหญ่)",CEILING((BJ61*4/100)+BJ61,10),IF(BB61="พนจ.ภารกิจ(ทักษะ)",CEILING((BJ61*4/100)+BJ61,10),IF(BB61="พนจ.ภารกิจ(ทักษะ)","",IF(C61="ครู",CEILING((BJ61*6/100)+BJ61,10),IF(C61="ครูผู้ช่วย",CEILING((BJ61*6/100)+BJ61,10),IF(C61="บริหารสถานศึกษา",CEILING((BJ61*6/100)+BJ61,10),IF(C61="บุคลากรทางการศึกษา",CEILING((BJ61*6/100)+BJ61,10),IF(BB61="ลูกจ้างประจำ(ช่าง)",VLOOKUP(BL61,บัญชีลูกจ้างประจำ!$H$2:$I$110,2,FALSE),IF(BB61="ลูกจ้างประจำ(สนับสนุน)",VLOOKUP(BL61,บัญชีลูกจ้างประจำ!$E$2:$F$103,2,FALSE),IF(BB61="ลูกจ้างประจำ(บริการพื้นฐาน)",VLOOKUP(BL61,บัญชีลูกจ้างประจำ!$B$2:$C$74,2,FALSE))))))))))))))))))))))))))))))</f>
        <v>0</v>
      </c>
      <c r="BN61" s="177">
        <f>IF(BB61&amp;M61="พนจ.ทั่วไป",0,IF(BB61&amp;M61="พนจ.ทั่วไปกำหนดเพิ่ม2569",108000,IF(M61="ว่างเดิม",VLOOKUP(BC61,ตำแหน่งว่าง!$A$2:$J$28,10,FALSE),IF(M61&amp;C61="กำหนดเพิ่ม2567ครู",VLOOKUP(BC61,ตำแหน่งว่าง!$A$2:$J$28,9,FALSE),IF(M61&amp;C61="กำหนดเพิ่ม2567ครูผู้ช่วย",VLOOKUP(BC61,ตำแหน่งว่าง!$A$2:$J$28,9,FALSE),IF(M61&amp;C61="กำหนดเพิ่ม2567บุคลากรทางการศึกษา",VLOOKUP(BC61,ตำแหน่งว่าง!$A$2:$J$28,9,FALSE),IF(M61&amp;C61="กำหนดเพิ่ม2567บริหารสถานศึกษา",VLOOKUP(BC61,ตำแหน่งว่าง!$A$2:$J$28,9,FALSE),IF(M61="กำหนดเพิ่ม2567",VLOOKUP(BC61,ตำแหน่งว่าง!$A$2:$J$28,10,FALSE),IF(M61&amp;C61="กำหนดเพิ่ม2568ครู",VLOOKUP(BC61,ตำแหน่งว่าง!$A$2:$J$28,8,FALSE),IF(M61&amp;C61="กำหนดเพิ่ม2568ครูผู้ช่วย",VLOOKUP(BC61,ตำแหน่งว่าง!$A$2:$J$28,8,FALSE),IF(M61&amp;C61="กำหนดเพิ่ม2568บุคลากรทางการศึกษา",VLOOKUP(BC61,ตำแหน่งว่าง!$A$2:$J$28,8,FALSE),IF(M61&amp;C61="กำหนดเพิ่ม2568บริหารสถานศึกษา",VLOOKUP(BC61,ตำแหน่งว่าง!$A$2:$J$28,8,FALSE),IF(M61="กำหนดเพิ่ม2568",VLOOKUP(BC61,ตำแหน่งว่าง!$A$2:$J$28,9,FALSE),IF(M61="กำหนดเพิ่ม2569",VLOOKUP(BC61,ตำแหน่งว่าง!$A$2:$H$28,7,FALSE),IF(M61="เงินอุดหนุน (ว่าง)",VLOOKUP(BC61,ตำแหน่งว่าง!$A$2:$J$28,10,FALSE),IF(M61="จ่ายจากเงินรายได้ (ว่าง)",VLOOKUP(BC61,ตำแหน่งว่าง!$A$2:$J$28,10,FALSE),IF(M61="ยุบเลิก2567",0,IF(M61="ยุบเลิก2568",0,IF(M61="ยุบเลิก2569",0,IF(M61="ว่างยุบเลิก2567",0,IF(M61="ว่างยุบเลิก2568",0,IF(M61="ว่างยุบเลิก2569",0,(BM61-BJ61)*12))))))))))))))))))))))</f>
        <v>4800</v>
      </c>
      <c r="BO61" s="103"/>
      <c r="BP61" s="86"/>
      <c r="BQ61" s="86"/>
    </row>
    <row r="62" spans="1:69" s="12" customFormat="1">
      <c r="A62" s="107">
        <v>44</v>
      </c>
      <c r="B62" s="113"/>
      <c r="C62" s="183" t="s">
        <v>944</v>
      </c>
      <c r="D62" s="113" t="s">
        <v>1314</v>
      </c>
      <c r="E62" s="114" t="s">
        <v>1396</v>
      </c>
      <c r="F62" s="114"/>
      <c r="G62" s="110"/>
      <c r="H62" s="120"/>
      <c r="I62" s="121"/>
      <c r="J62" s="122"/>
      <c r="K62" s="122"/>
      <c r="L62" s="122"/>
      <c r="M62" s="120" t="s">
        <v>1178</v>
      </c>
      <c r="AZ62" s="86"/>
      <c r="BA62" s="103"/>
      <c r="BB62" s="177" t="str">
        <f t="shared" si="0"/>
        <v>พนจ.ภารกิจ(ทักษะ)</v>
      </c>
      <c r="BC62" s="177" t="str">
        <f t="shared" si="1"/>
        <v>พนจ.ภารกิจ(ทักษะ)()</v>
      </c>
      <c r="BD62" s="177" t="str">
        <f>IF(BB62="บริหารท้องถิ่นสูง",VLOOKUP(I62,'เงินเดือนบัญชี 5'!$AM$2:$AN$65,2,FALSE),IF(BB62="บริหารท้องถิ่นกลาง",VLOOKUP(I62,'เงินเดือนบัญชี 5'!$AJ$2:$AK$65,2,FALSE),IF(BB62="บริหารท้องถิ่นต้น",VLOOKUP(I62,'เงินเดือนบัญชี 5'!$AG$2:$AH$65,2,FALSE),IF(BB62="อำนวยการท้องถิ่นสูง",VLOOKUP(I62,'เงินเดือนบัญชี 5'!$AD$2:$AE$65,2,FALSE),IF(BB62="อำนวยการท้องถิ่นกลาง",VLOOKUP(I62,'เงินเดือนบัญชี 5'!$AA$2:$AB$65,2,FALSE),IF(BB62="อำนวยการท้องถิ่นต้น",VLOOKUP(I62,'เงินเดือนบัญชี 5'!$X$2:$Y$65,2,FALSE),IF(BB62="วิชาการชช.",VLOOKUP(I62,'เงินเดือนบัญชี 5'!$U$2:$V$65,2,FALSE),IF(BB62="วิชาการชพ.",VLOOKUP(I62,'เงินเดือนบัญชี 5'!$R$2:$S$65,2,FALSE),IF(BB62="วิชาการชก.",VLOOKUP(I62,'เงินเดือนบัญชี 5'!$O$2:$P$65,2,FALSE),IF(BB62="วิชาการปก.",VLOOKUP(I62,'เงินเดือนบัญชี 5'!$L$2:$M$65,2,FALSE),IF(BB62="ทั่วไปอส.",VLOOKUP(I62,'เงินเดือนบัญชี 5'!$I$2:$J$65,2,FALSE),IF(BB62="ทั่วไปชง.",VLOOKUP(I62,'เงินเดือนบัญชี 5'!$F$2:$G$65,2,FALSE),IF(BB62="ทั่วไปปง.",VLOOKUP(I62,'เงินเดือนบัญชี 5'!$C$2:$D$65,2,FALSE),IF(BB62="พนจ.ทั่วไป","",IF(BB62="พนจ.ภารกิจ(ปวช.)","",IF(BB62="พนจ.ภารกิจ(ปวท.)","",IF(BB62="พนจ.ภารกิจ(ปวส.)","",IF(BB62="พนจ.ภารกิจ(ป.ตรี)","",IF(BB62="พนจ.ภารกิจ(ป.โท)","",IF(BB62="พนจ.ภารกิจ(ทักษะ พนง.ขับเครื่องจักรกลขนาดกลาง/ใหญ่)","",IF(BB62="พนจ.ภารกิจ(ทักษะ)","",IF(BB62="ลูกจ้างประจำ(ช่าง)",VLOOKUP(I62,บัญชีลูกจ้างประจำ!$I$2:$J$110,2,FALSE),IF(BB62="ลูกจ้างประจำ(สนับสนุน)",VLOOKUP(I62,บัญชีลูกจ้างประจำ!$F$2:$G$102,2,FALSE),IF(BB62="ลูกจ้างประจำ(บริการพื้นฐาน)",VLOOKUP(I62,บัญชีลูกจ้างประจำ!$C$2:$D$74,2,FALSE)))))))))))))))))))))))))</f>
        <v/>
      </c>
      <c r="BE62" s="177">
        <f>IF(M62="ว่างเดิม",VLOOKUP(BC62,ตำแหน่งว่าง!$A$2:$J$28,2,FALSE),IF(M62="ว่างยุบเลิก2567",VLOOKUP(BC62,ตำแหน่งว่าง!$A$2:$J$28,2,FALSE),IF(M62="ว่างยุบเลิก2568",VLOOKUP(BC62,ตำแหน่งว่าง!$A$2:$J$28,2,FALSE),IF(M62="ว่างยุบเลิก2569",VLOOKUP(BC62,ตำแหน่งว่าง!$A$2:$J$28,2,FALSE),IF(M62="เงินอุดหนุน (ว่าง)",VLOOKUP(BC62,ตำแหน่งว่าง!$A$2:$J$28,2,FALSE),IF(M62="จ่ายจากเงินรายได้ (ว่าง)",VLOOKUP(BC62,ตำแหน่งว่าง!$A$2:$J$28,2,FALSE),IF(M62="กำหนดเพิ่ม2567",0,IF(M62="กำหนดเพิ่ม2568",0,IF(M62="กำหนดเพิ่ม2569",0,I62*12)))))))))</f>
        <v>112800</v>
      </c>
      <c r="BF62" s="177" t="e">
        <f t="shared" si="2"/>
        <v>#VALUE!</v>
      </c>
      <c r="BG62" s="177">
        <f>IF(BB62="บริหารท้องถิ่นสูง",VLOOKUP(BF62,'เงินเดือนบัญชี 5'!$AL$2:$AM$65,2,FALSE),IF(BB62="บริหารท้องถิ่นกลาง",VLOOKUP(BF62,'เงินเดือนบัญชี 5'!$AI$2:$AJ$65,2,FALSE),IF(BB62="บริหารท้องถิ่นต้น",VLOOKUP(BF62,'เงินเดือนบัญชี 5'!$AF$2:$AG$65,2,FALSE),IF(BB62="อำนวยการท้องถิ่นสูง",VLOOKUP(BF62,'เงินเดือนบัญชี 5'!$AC$2:$AD$65,2,FALSE),IF(BB62="อำนวยการท้องถิ่นกลาง",VLOOKUP(BF62,'เงินเดือนบัญชี 5'!$Z$2:$AA$65,2,FALSE),IF(BB62="อำนวยการท้องถิ่นต้น",VLOOKUP(BF62,'เงินเดือนบัญชี 5'!$W$2:$X$65,2,FALSE),IF(BB62="วิชาการชช.",VLOOKUP(BF62,'เงินเดือนบัญชี 5'!$T$2:$U$65,2,FALSE),IF(BB62="วิชาการชพ.",VLOOKUP(BF62,'เงินเดือนบัญชี 5'!$Q$2:$R$65,2,FALSE),IF(BB62="วิชาการชก.",VLOOKUP(BF62,'เงินเดือนบัญชี 5'!$N$2:$O$65,2,FALSE),IF(BB62="วิชาการปก.",VLOOKUP(BF62,'เงินเดือนบัญชี 5'!$K$2:$L$65,2,FALSE),IF(BB62="ทั่วไปอส.",VLOOKUP(BF62,'เงินเดือนบัญชี 5'!$H$2:$I$65,2,FALSE),IF(BB62="ทั่วไปชง.",VLOOKUP(BF62,'เงินเดือนบัญชี 5'!$E$2:$F$65,2,FALSE),IF(BB62="ทั่วไปปง.",VLOOKUP(BF62,'เงินเดือนบัญชี 5'!$B$2:$C$65,2,FALSE),IF(BB62="พนจ.ทั่วไป",0,IF(BB62="พนจ.ภารกิจ(ปวช.)",CEILING((I62*4/100)+I62,10),IF(BB62="พนจ.ภารกิจ(ปวท.)",CEILING((I62*4/100)+I62,10),IF(BB62="พนจ.ภารกิจ(ปวส.)",CEILING((I62*4/100)+I62,10),IF(BB62="พนจ.ภารกิจ(ป.ตรี)",CEILING((I62*4/100)+I62,10),IF(BB62="พนจ.ภารกิจ(ป.โท)",CEILING((I62*4/100)+I62,10),IF(BB62="พนจ.ภารกิจ(ทักษะ พนง.ขับเครื่องจักรกลขนาดกลาง/ใหญ่)",CEILING((I62*4/100)+I62,10),IF(BB62="พนจ.ภารกิจ(ทักษะ)",CEILING((I62*4/100)+I62,10),IF(BB62="พนจ.ภารกิจ(ทักษะ)","",IF(C62="ครู",CEILING((I62*6/100)+I62,10),IF(C62="ครูผู้ช่วย",CEILING((I62*6/100)+I62,10),IF(C62="บริหารสถานศึกษา",CEILING((I62*6/100)+I62,10),IF(C62="บุคลากรทางการศึกษา",CEILING((I62*6/100)+I62,10),IF(BB62="ลูกจ้างประจำ(ช่าง)",VLOOKUP(BF62,บัญชีลูกจ้างประจำ!$H$2:$I$110,2,FALSE),IF(BB62="ลูกจ้างประจำ(สนับสนุน)",VLOOKUP(BF62,บัญชีลูกจ้างประจำ!$E$2:$F$102,2,FALSE),IF(BB62="ลูกจ้างประจำ(บริการพื้นฐาน)",VLOOKUP(BF62,บัญชีลูกจ้างประจำ!$B$2:$C$74,2,FALSE))))))))))))))))))))))))))))))</f>
        <v>0</v>
      </c>
      <c r="BH62" s="177">
        <f>IF(BB62&amp;M62="พนจ.ทั่วไป",0,IF(BB62&amp;M62="พนจ.ทั่วไปกำหนดเพิ่ม2567",108000,IF(M62="ว่างเดิม",VLOOKUP(BC62,ตำแหน่งว่าง!$A$2:$J$28,8,FALSE),IF(M62="กำหนดเพิ่ม2567",VLOOKUP(BC62,ตำแหน่งว่าง!$A$2:$H$28,7,FALSE),IF(M62="กำหนดเพิ่ม2568",0,IF(M62="กำหนดเพิ่ม2569",0,IF(M62="ยุบเลิก2567",0,IF(M62="ว่างยุบเลิก2567",0,IF(M62="ว่างยุบเลิก2568",VLOOKUP(BC62,ตำแหน่งว่าง!$A$2:$J$28,8,FALSE),IF(M62="ว่างยุบเลิก2569",VLOOKUP(BC62,ตำแหน่งว่าง!$A$2:$J$28,8,FALSE),IF(M62="เงินอุดหนุน (ว่าง)",VLOOKUP(BC62,ตำแหน่งว่าง!$A$2:$J$28,8,FALSE),IF(M62&amp;C62="จ่ายจากเงินรายได้พนจ.ทั่วไป",0,IF(M62="จ่ายจากเงินรายได้ (ว่าง)",VLOOKUP(BC62,ตำแหน่งว่าง!$A$2:$J$28,8,FALSE),(BG62-I62)*12)))))))))))))</f>
        <v>0</v>
      </c>
      <c r="BI62" s="177" t="e">
        <f t="shared" si="3"/>
        <v>#VALUE!</v>
      </c>
      <c r="BJ62" s="177">
        <f>IF(BB62="บริหารท้องถิ่นสูง",VLOOKUP(BI62,'เงินเดือนบัญชี 5'!$AL$2:$AM$65,2,FALSE),IF(BB62="บริหารท้องถิ่นกลาง",VLOOKUP(BI62,'เงินเดือนบัญชี 5'!$AI$2:$AJ$65,2,FALSE),IF(BB62="บริหารท้องถิ่นต้น",VLOOKUP(BI62,'เงินเดือนบัญชี 5'!$AF$2:$AG$65,2,FALSE),IF(BB62="อำนวยการท้องถิ่นสูง",VLOOKUP(BI62,'เงินเดือนบัญชี 5'!$AC$2:$AD$65,2,FALSE),IF(BB62="อำนวยการท้องถิ่นกลาง",VLOOKUP(BI62,'เงินเดือนบัญชี 5'!$Z$2:$AA$65,2,FALSE),IF(BB62="อำนวยการท้องถิ่นต้น",VLOOKUP(BI62,'เงินเดือนบัญชี 5'!$W$2:$X$65,2,FALSE),IF(BB62="วิชาการชช.",VLOOKUP(BI62,'เงินเดือนบัญชี 5'!$T$2:$U$65,2,FALSE),IF(BB62="วิชาการชพ.",VLOOKUP(BI62,'เงินเดือนบัญชี 5'!$Q$2:$R$65,2,FALSE),IF(BB62="วิชาการชก.",VLOOKUP(BI62,'เงินเดือนบัญชี 5'!$N$2:$O$65,2,FALSE),IF(BB62="วิชาการปก.",VLOOKUP(BI62,'เงินเดือนบัญชี 5'!$K$2:$L$65,2,FALSE),IF(BB62="ทั่วไปอส.",VLOOKUP(BI62,'เงินเดือนบัญชี 5'!$H$2:$I$65,2,FALSE),IF(BB62="ทั่วไปชง.",VLOOKUP(BI62,'เงินเดือนบัญชี 5'!$E$2:$F$65,2,FALSE),IF(BB62="ทั่วไปปง.",VLOOKUP(BI62,'เงินเดือนบัญชี 5'!$B$2:$C$65,2,FALSE),IF(BB62="พนจ.ทั่วไป",0,IF(BB62="พนจ.ภารกิจ(ปวช.)",CEILING((BG62*4/100)+BG62,10),IF(BB62="พนจ.ภารกิจ(ปวท.)",CEILING((BG62*4/100)+BG62,10),IF(BB62="พนจ.ภารกิจ(ปวส.)",CEILING((BG62*4/100)+BG62,10),IF(BB62="พนจ.ภารกิจ(ป.ตรี)",CEILING((BG62*4/100)+BG62,10),IF(BB62="พนจ.ภารกิจ(ป.โท)",CEILING((BG62*4/100)+BG62,10),IF(BB62="พนจ.ภารกิจ(ทักษะ พนง.ขับเครื่องจักรกลขนาดกลาง/ใหญ่)",CEILING((BG62*4/100)+BG62,10),IF(BB62="พนจ.ภารกิจ(ทักษะ)",CEILING((BG62*4/100)+BG62,10),IF(BB62="พนจ.ภารกิจ(ทักษะ)","",IF(C62="ครู",CEILING((BG62*6/100)+BG62,10),IF(C62="ครูผู้ช่วย",CEILING((BG62*6/100)+BG62,10),IF(C62="บริหารสถานศึกษา",CEILING((BG62*6/100)+BG62,10),IF(C62="บุคลากรทางการศึกษา",CEILING((BG62*6/100)+BG62,10),IF(BB62="ลูกจ้างประจำ(ช่าง)",VLOOKUP(BI62,บัญชีลูกจ้างประจำ!$H$2:$I$110,2,FALSE),IF(BB62="ลูกจ้างประจำ(สนับสนุน)",VLOOKUP(BI62,บัญชีลูกจ้างประจำ!$E$2:$F$102,2,FALSE),IF(BB62="ลูกจ้างประจำ(บริการพื้นฐาน)",VLOOKUP(BI62,บัญชีลูกจ้างประจำ!$B$2:$C$74,2,FALSE))))))))))))))))))))))))))))))</f>
        <v>0</v>
      </c>
      <c r="BK62" s="177">
        <f>IF(BB62&amp;M62="พนจ.ทั่วไป",0,IF(BB62&amp;M62="พนจ.ทั่วไปกำหนดเพิ่ม2568",108000,IF(M62="ว่างเดิม",VLOOKUP(BC62,ตำแหน่งว่าง!$A$2:$J$28,9,FALSE),IF(M62&amp;C62="กำหนดเพิ่ม2567ครู",VLOOKUP(BC62,ตำแหน่งว่าง!$A$2:$J$28,8,FALSE),IF(M62&amp;C62="กำหนดเพิ่ม2567ครูผู้ช่วย",VLOOKUP(BC62,ตำแหน่งว่าง!$A$2:$J$28,8,FALSE),IF(M62&amp;C62="กำหนดเพิ่ม2567บุคลากรทางการศึกษา",VLOOKUP(BC62,ตำแหน่งว่าง!$A$2:$J$28,8,FALSE),IF(M62&amp;C62="กำหนดเพิ่ม2567บริหารสถานศึกษา",VLOOKUP(BC62,ตำแหน่งว่าง!$A$2:$J$28,8,FALSE),IF(M62="กำหนดเพิ่ม2567",VLOOKUP(BC62,ตำแหน่งว่าง!$A$2:$J$28,9,FALSE),IF(M62="กำหนดเพิ่ม2568",VLOOKUP(BC62,ตำแหน่งว่าง!$A$2:$H$28,7,FALSE),IF(M62="กำหนดเพิ่ม2569",0,IF(M62="ยุบเลิก2567",0,IF(M62="ยุบเลิก2568",0,IF(M62="ว่างยุบเลิก2567",0,IF(M62="ว่างยุบเลิก2568",0,IF(M62="ว่างยุบเลิก2569",VLOOKUP(BC62,ตำแหน่งว่าง!$A$2:$J$28,9,FALSE),IF(M62="เงินอุดหนุน (ว่าง)",VLOOKUP(BC62,ตำแหน่งว่าง!$A$2:$J$28,9,FALSE),IF(M62="จ่ายจากเงินรายได้ (ว่าง)",VLOOKUP(BC62,ตำแหน่งว่าง!$A$2:$J$28,9,FALSE),(BJ62-BG62)*12)))))))))))))))))</f>
        <v>4560</v>
      </c>
      <c r="BL62" s="177" t="e">
        <f t="shared" si="4"/>
        <v>#VALUE!</v>
      </c>
      <c r="BM62" s="177">
        <f>IF(BB62="บริหารท้องถิ่นสูง",VLOOKUP(BL62,'เงินเดือนบัญชี 5'!$AL$2:$AM$65,2,FALSE),IF(BB62="บริหารท้องถิ่นกลาง",VLOOKUP(BL62,'เงินเดือนบัญชี 5'!$AI$2:$AJ$65,2,FALSE),IF(BB62="บริหารท้องถิ่นต้น",VLOOKUP(BL62,'เงินเดือนบัญชี 5'!$AF$2:$AG$65,2,FALSE),IF(BB62="อำนวยการท้องถิ่นสูง",VLOOKUP(BL62,'เงินเดือนบัญชี 5'!$AC$2:$AD$65,2,FALSE),IF(BB62="อำนวยการท้องถิ่นกลาง",VLOOKUP(BL62,'เงินเดือนบัญชี 5'!$Z$2:$AA$65,2,FALSE),IF(BB62="อำนวยการท้องถิ่นต้น",VLOOKUP(BL62,'เงินเดือนบัญชี 5'!$W$2:$X$65,2,FALSE),IF(BB62="วิชาการชช.",VLOOKUP(BL62,'เงินเดือนบัญชี 5'!$T$2:$U$65,2,FALSE),IF(BB62="วิชาการชพ.",VLOOKUP(BL62,'เงินเดือนบัญชี 5'!$Q$2:$R$65,2,FALSE),IF(BB62="วิชาการชก.",VLOOKUP(BL62,'เงินเดือนบัญชี 5'!$N$2:$O$65,2,FALSE),IF(BB62="วิชาการปก.",VLOOKUP(BL62,'เงินเดือนบัญชี 5'!$K$2:$L$65,2,FALSE),IF(BB62="ทั่วไปอส.",VLOOKUP(BL62,'เงินเดือนบัญชี 5'!$H$2:$I$65,2,FALSE),IF(BB62="ทั่วไปชง.",VLOOKUP(BL62,'เงินเดือนบัญชี 5'!$E$2:$F$65,2,FALSE),IF(BB62="ทั่วไปปง.",VLOOKUP(BL62,'เงินเดือนบัญชี 5'!$B$2:$C$65,2,FALSE),IF(BB62="พนจ.ทั่วไป",0,IF(BB62="พนจ.ภารกิจ(ปวช.)",CEILING((BJ62*4/100)+BJ62,10),IF(BB62="พนจ.ภารกิจ(ปวท.)",CEILING((BJ62*4/100)+BJ62,10),IF(BB62="พนจ.ภารกิจ(ปวส.)",CEILING((BJ62*4/100)+BJ62,10),IF(BB62="พนจ.ภารกิจ(ป.ตรี)",CEILING((BJ62*4/100)+BJ62,10),IF(BB62="พนจ.ภารกิจ(ป.โท)",CEILING((BJ62*4/100)+BJ62,10),IF(BB62="พนจ.ภารกิจ(ทักษะ พนง.ขับเครื่องจักรกลขนาดกลาง/ใหญ่)",CEILING((BJ62*4/100)+BJ62,10),IF(BB62="พนจ.ภารกิจ(ทักษะ)",CEILING((BJ62*4/100)+BJ62,10),IF(BB62="พนจ.ภารกิจ(ทักษะ)","",IF(C62="ครู",CEILING((BJ62*6/100)+BJ62,10),IF(C62="ครูผู้ช่วย",CEILING((BJ62*6/100)+BJ62,10),IF(C62="บริหารสถานศึกษา",CEILING((BJ62*6/100)+BJ62,10),IF(C62="บุคลากรทางการศึกษา",CEILING((BJ62*6/100)+BJ62,10),IF(BB62="ลูกจ้างประจำ(ช่าง)",VLOOKUP(BL62,บัญชีลูกจ้างประจำ!$H$2:$I$110,2,FALSE),IF(BB62="ลูกจ้างประจำ(สนับสนุน)",VLOOKUP(BL62,บัญชีลูกจ้างประจำ!$E$2:$F$103,2,FALSE),IF(BB62="ลูกจ้างประจำ(บริการพื้นฐาน)",VLOOKUP(BL62,บัญชีลูกจ้างประจำ!$B$2:$C$74,2,FALSE))))))))))))))))))))))))))))))</f>
        <v>0</v>
      </c>
      <c r="BN62" s="177">
        <f>IF(BB62&amp;M62="พนจ.ทั่วไป",0,IF(BB62&amp;M62="พนจ.ทั่วไปกำหนดเพิ่ม2569",108000,IF(M62="ว่างเดิม",VLOOKUP(BC62,ตำแหน่งว่าง!$A$2:$J$28,10,FALSE),IF(M62&amp;C62="กำหนดเพิ่ม2567ครู",VLOOKUP(BC62,ตำแหน่งว่าง!$A$2:$J$28,9,FALSE),IF(M62&amp;C62="กำหนดเพิ่ม2567ครูผู้ช่วย",VLOOKUP(BC62,ตำแหน่งว่าง!$A$2:$J$28,9,FALSE),IF(M62&amp;C62="กำหนดเพิ่ม2567บุคลากรทางการศึกษา",VLOOKUP(BC62,ตำแหน่งว่าง!$A$2:$J$28,9,FALSE),IF(M62&amp;C62="กำหนดเพิ่ม2567บริหารสถานศึกษา",VLOOKUP(BC62,ตำแหน่งว่าง!$A$2:$J$28,9,FALSE),IF(M62="กำหนดเพิ่ม2567",VLOOKUP(BC62,ตำแหน่งว่าง!$A$2:$J$28,10,FALSE),IF(M62&amp;C62="กำหนดเพิ่ม2568ครู",VLOOKUP(BC62,ตำแหน่งว่าง!$A$2:$J$28,8,FALSE),IF(M62&amp;C62="กำหนดเพิ่ม2568ครูผู้ช่วย",VLOOKUP(BC62,ตำแหน่งว่าง!$A$2:$J$28,8,FALSE),IF(M62&amp;C62="กำหนดเพิ่ม2568บุคลากรทางการศึกษา",VLOOKUP(BC62,ตำแหน่งว่าง!$A$2:$J$28,8,FALSE),IF(M62&amp;C62="กำหนดเพิ่ม2568บริหารสถานศึกษา",VLOOKUP(BC62,ตำแหน่งว่าง!$A$2:$J$28,8,FALSE),IF(M62="กำหนดเพิ่ม2568",VLOOKUP(BC62,ตำแหน่งว่าง!$A$2:$J$28,9,FALSE),IF(M62="กำหนดเพิ่ม2569",VLOOKUP(BC62,ตำแหน่งว่าง!$A$2:$H$28,7,FALSE),IF(M62="เงินอุดหนุน (ว่าง)",VLOOKUP(BC62,ตำแหน่งว่าง!$A$2:$J$28,10,FALSE),IF(M62="จ่ายจากเงินรายได้ (ว่าง)",VLOOKUP(BC62,ตำแหน่งว่าง!$A$2:$J$28,10,FALSE),IF(M62="ยุบเลิก2567",0,IF(M62="ยุบเลิก2568",0,IF(M62="ยุบเลิก2569",0,IF(M62="ว่างยุบเลิก2567",0,IF(M62="ว่างยุบเลิก2568",0,IF(M62="ว่างยุบเลิก2569",0,(BM62-BJ62)*12))))))))))))))))))))))</f>
        <v>4800</v>
      </c>
      <c r="BO62" s="103"/>
      <c r="BP62" s="86"/>
      <c r="BQ62" s="86"/>
    </row>
    <row r="63" spans="1:69" s="12" customFormat="1">
      <c r="A63" s="107"/>
      <c r="B63" s="113" t="s">
        <v>1422</v>
      </c>
      <c r="C63" s="183"/>
      <c r="D63" s="113"/>
      <c r="E63" s="114"/>
      <c r="F63" s="114"/>
      <c r="G63" s="110"/>
      <c r="H63" s="120"/>
      <c r="I63" s="121"/>
      <c r="J63" s="122"/>
      <c r="K63" s="122"/>
      <c r="L63" s="122"/>
      <c r="M63" s="120"/>
      <c r="AZ63" s="86"/>
      <c r="BA63" s="103"/>
      <c r="BB63" s="177" t="str">
        <f t="shared" si="0"/>
        <v/>
      </c>
      <c r="BC63" s="177" t="str">
        <f t="shared" si="1"/>
        <v>()</v>
      </c>
      <c r="BD63" s="177" t="b">
        <f>IF(BB63="บริหารท้องถิ่นสูง",VLOOKUP(I63,'เงินเดือนบัญชี 5'!$AM$2:$AN$65,2,FALSE),IF(BB63="บริหารท้องถิ่นกลาง",VLOOKUP(I63,'เงินเดือนบัญชี 5'!$AJ$2:$AK$65,2,FALSE),IF(BB63="บริหารท้องถิ่นต้น",VLOOKUP(I63,'เงินเดือนบัญชี 5'!$AG$2:$AH$65,2,FALSE),IF(BB63="อำนวยการท้องถิ่นสูง",VLOOKUP(I63,'เงินเดือนบัญชี 5'!$AD$2:$AE$65,2,FALSE),IF(BB63="อำนวยการท้องถิ่นกลาง",VLOOKUP(I63,'เงินเดือนบัญชี 5'!$AA$2:$AB$65,2,FALSE),IF(BB63="อำนวยการท้องถิ่นต้น",VLOOKUP(I63,'เงินเดือนบัญชี 5'!$X$2:$Y$65,2,FALSE),IF(BB63="วิชาการชช.",VLOOKUP(I63,'เงินเดือนบัญชี 5'!$U$2:$V$65,2,FALSE),IF(BB63="วิชาการชพ.",VLOOKUP(I63,'เงินเดือนบัญชี 5'!$R$2:$S$65,2,FALSE),IF(BB63="วิชาการชก.",VLOOKUP(I63,'เงินเดือนบัญชี 5'!$O$2:$P$65,2,FALSE),IF(BB63="วิชาการปก.",VLOOKUP(I63,'เงินเดือนบัญชี 5'!$L$2:$M$65,2,FALSE),IF(BB63="ทั่วไปอส.",VLOOKUP(I63,'เงินเดือนบัญชี 5'!$I$2:$J$65,2,FALSE),IF(BB63="ทั่วไปชง.",VLOOKUP(I63,'เงินเดือนบัญชี 5'!$F$2:$G$65,2,FALSE),IF(BB63="ทั่วไปปง.",VLOOKUP(I63,'เงินเดือนบัญชี 5'!$C$2:$D$65,2,FALSE),IF(BB63="พนจ.ทั่วไป","",IF(BB63="พนจ.ภารกิจ(ปวช.)","",IF(BB63="พนจ.ภารกิจ(ปวท.)","",IF(BB63="พนจ.ภารกิจ(ปวส.)","",IF(BB63="พนจ.ภารกิจ(ป.ตรี)","",IF(BB63="พนจ.ภารกิจ(ป.โท)","",IF(BB63="พนจ.ภารกิจ(ทักษะ พนง.ขับเครื่องจักรกลขนาดกลาง/ใหญ่)","",IF(BB63="พนจ.ภารกิจ(ทักษะ)","",IF(BB63="ลูกจ้างประจำ(ช่าง)",VLOOKUP(I63,บัญชีลูกจ้างประจำ!$I$2:$J$110,2,FALSE),IF(BB63="ลูกจ้างประจำ(สนับสนุน)",VLOOKUP(I63,บัญชีลูกจ้างประจำ!$F$2:$G$102,2,FALSE),IF(BB63="ลูกจ้างประจำ(บริการพื้นฐาน)",VLOOKUP(I63,บัญชีลูกจ้างประจำ!$C$2:$D$74,2,FALSE)))))))))))))))))))))))))</f>
        <v>0</v>
      </c>
      <c r="BE63" s="177">
        <f>IF(M63="ว่างเดิม",VLOOKUP(BC63,ตำแหน่งว่าง!$A$2:$J$28,2,FALSE),IF(M63="ว่างยุบเลิก2567",VLOOKUP(BC63,ตำแหน่งว่าง!$A$2:$J$28,2,FALSE),IF(M63="ว่างยุบเลิก2568",VLOOKUP(BC63,ตำแหน่งว่าง!$A$2:$J$28,2,FALSE),IF(M63="ว่างยุบเลิก2569",VLOOKUP(BC63,ตำแหน่งว่าง!$A$2:$J$28,2,FALSE),IF(M63="เงินอุดหนุน (ว่าง)",VLOOKUP(BC63,ตำแหน่งว่าง!$A$2:$J$28,2,FALSE),IF(M63="จ่ายจากเงินรายได้ (ว่าง)",VLOOKUP(BC63,ตำแหน่งว่าง!$A$2:$J$28,2,FALSE),IF(M63="กำหนดเพิ่ม2567",0,IF(M63="กำหนดเพิ่ม2568",0,IF(M63="กำหนดเพิ่ม2569",0,I63*12)))))))))</f>
        <v>0</v>
      </c>
      <c r="BF63" s="177" t="str">
        <f t="shared" si="2"/>
        <v>1</v>
      </c>
      <c r="BG63" s="177" t="b">
        <f>IF(BB63="บริหารท้องถิ่นสูง",VLOOKUP(BF63,'เงินเดือนบัญชี 5'!$AL$2:$AM$65,2,FALSE),IF(BB63="บริหารท้องถิ่นกลาง",VLOOKUP(BF63,'เงินเดือนบัญชี 5'!$AI$2:$AJ$65,2,FALSE),IF(BB63="บริหารท้องถิ่นต้น",VLOOKUP(BF63,'เงินเดือนบัญชี 5'!$AF$2:$AG$65,2,FALSE),IF(BB63="อำนวยการท้องถิ่นสูง",VLOOKUP(BF63,'เงินเดือนบัญชี 5'!$AC$2:$AD$65,2,FALSE),IF(BB63="อำนวยการท้องถิ่นกลาง",VLOOKUP(BF63,'เงินเดือนบัญชี 5'!$Z$2:$AA$65,2,FALSE),IF(BB63="อำนวยการท้องถิ่นต้น",VLOOKUP(BF63,'เงินเดือนบัญชี 5'!$W$2:$X$65,2,FALSE),IF(BB63="วิชาการชช.",VLOOKUP(BF63,'เงินเดือนบัญชี 5'!$T$2:$U$65,2,FALSE),IF(BB63="วิชาการชพ.",VLOOKUP(BF63,'เงินเดือนบัญชี 5'!$Q$2:$R$65,2,FALSE),IF(BB63="วิชาการชก.",VLOOKUP(BF63,'เงินเดือนบัญชี 5'!$N$2:$O$65,2,FALSE),IF(BB63="วิชาการปก.",VLOOKUP(BF63,'เงินเดือนบัญชี 5'!$K$2:$L$65,2,FALSE),IF(BB63="ทั่วไปอส.",VLOOKUP(BF63,'เงินเดือนบัญชี 5'!$H$2:$I$65,2,FALSE),IF(BB63="ทั่วไปชง.",VLOOKUP(BF63,'เงินเดือนบัญชี 5'!$E$2:$F$65,2,FALSE),IF(BB63="ทั่วไปปง.",VLOOKUP(BF63,'เงินเดือนบัญชี 5'!$B$2:$C$65,2,FALSE),IF(BB63="พนจ.ทั่วไป",0,IF(BB63="พนจ.ภารกิจ(ปวช.)",CEILING((I63*4/100)+I63,10),IF(BB63="พนจ.ภารกิจ(ปวท.)",CEILING((I63*4/100)+I63,10),IF(BB63="พนจ.ภารกิจ(ปวส.)",CEILING((I63*4/100)+I63,10),IF(BB63="พนจ.ภารกิจ(ป.ตรี)",CEILING((I63*4/100)+I63,10),IF(BB63="พนจ.ภารกิจ(ป.โท)",CEILING((I63*4/100)+I63,10),IF(BB63="พนจ.ภารกิจ(ทักษะ พนง.ขับเครื่องจักรกลขนาดกลาง/ใหญ่)",CEILING((I63*4/100)+I63,10),IF(BB63="พนจ.ภารกิจ(ทักษะ)",CEILING((I63*4/100)+I63,10),IF(BB63="พนจ.ภารกิจ(ทักษะ)","",IF(C63="ครู",CEILING((I63*6/100)+I63,10),IF(C63="ครูผู้ช่วย",CEILING((I63*6/100)+I63,10),IF(C63="บริหารสถานศึกษา",CEILING((I63*6/100)+I63,10),IF(C63="บุคลากรทางการศึกษา",CEILING((I63*6/100)+I63,10),IF(BB63="ลูกจ้างประจำ(ช่าง)",VLOOKUP(BF63,บัญชีลูกจ้างประจำ!$H$2:$I$110,2,FALSE),IF(BB63="ลูกจ้างประจำ(สนับสนุน)",VLOOKUP(BF63,บัญชีลูกจ้างประจำ!$E$2:$F$102,2,FALSE),IF(BB63="ลูกจ้างประจำ(บริการพื้นฐาน)",VLOOKUP(BF63,บัญชีลูกจ้างประจำ!$B$2:$C$74,2,FALSE))))))))))))))))))))))))))))))</f>
        <v>0</v>
      </c>
      <c r="BH63" s="177">
        <f>IF(BB63&amp;M63="พนจ.ทั่วไป",0,IF(BB63&amp;M63="พนจ.ทั่วไปกำหนดเพิ่ม2567",108000,IF(M63="ว่างเดิม",VLOOKUP(BC63,ตำแหน่งว่าง!$A$2:$J$28,8,FALSE),IF(M63="กำหนดเพิ่ม2567",VLOOKUP(BC63,ตำแหน่งว่าง!$A$2:$H$28,7,FALSE),IF(M63="กำหนดเพิ่ม2568",0,IF(M63="กำหนดเพิ่ม2569",0,IF(M63="ยุบเลิก2567",0,IF(M63="ว่างยุบเลิก2567",0,IF(M63="ว่างยุบเลิก2568",VLOOKUP(BC63,ตำแหน่งว่าง!$A$2:$J$28,8,FALSE),IF(M63="ว่างยุบเลิก2569",VLOOKUP(BC63,ตำแหน่งว่าง!$A$2:$J$28,8,FALSE),IF(M63="เงินอุดหนุน (ว่าง)",VLOOKUP(BC63,ตำแหน่งว่าง!$A$2:$J$28,8,FALSE),IF(M63&amp;C63="จ่ายจากเงินรายได้พนจ.ทั่วไป",0,IF(M63="จ่ายจากเงินรายได้ (ว่าง)",VLOOKUP(BC63,ตำแหน่งว่าง!$A$2:$J$28,8,FALSE),(BG63-I63)*12)))))))))))))</f>
        <v>0</v>
      </c>
      <c r="BI63" s="177" t="str">
        <f t="shared" si="3"/>
        <v>2</v>
      </c>
      <c r="BJ63" s="177" t="b">
        <f>IF(BB63="บริหารท้องถิ่นสูง",VLOOKUP(BI63,'เงินเดือนบัญชี 5'!$AL$2:$AM$65,2,FALSE),IF(BB63="บริหารท้องถิ่นกลาง",VLOOKUP(BI63,'เงินเดือนบัญชี 5'!$AI$2:$AJ$65,2,FALSE),IF(BB63="บริหารท้องถิ่นต้น",VLOOKUP(BI63,'เงินเดือนบัญชี 5'!$AF$2:$AG$65,2,FALSE),IF(BB63="อำนวยการท้องถิ่นสูง",VLOOKUP(BI63,'เงินเดือนบัญชี 5'!$AC$2:$AD$65,2,FALSE),IF(BB63="อำนวยการท้องถิ่นกลาง",VLOOKUP(BI63,'เงินเดือนบัญชี 5'!$Z$2:$AA$65,2,FALSE),IF(BB63="อำนวยการท้องถิ่นต้น",VLOOKUP(BI63,'เงินเดือนบัญชี 5'!$W$2:$X$65,2,FALSE),IF(BB63="วิชาการชช.",VLOOKUP(BI63,'เงินเดือนบัญชี 5'!$T$2:$U$65,2,FALSE),IF(BB63="วิชาการชพ.",VLOOKUP(BI63,'เงินเดือนบัญชี 5'!$Q$2:$R$65,2,FALSE),IF(BB63="วิชาการชก.",VLOOKUP(BI63,'เงินเดือนบัญชี 5'!$N$2:$O$65,2,FALSE),IF(BB63="วิชาการปก.",VLOOKUP(BI63,'เงินเดือนบัญชี 5'!$K$2:$L$65,2,FALSE),IF(BB63="ทั่วไปอส.",VLOOKUP(BI63,'เงินเดือนบัญชี 5'!$H$2:$I$65,2,FALSE),IF(BB63="ทั่วไปชง.",VLOOKUP(BI63,'เงินเดือนบัญชี 5'!$E$2:$F$65,2,FALSE),IF(BB63="ทั่วไปปง.",VLOOKUP(BI63,'เงินเดือนบัญชี 5'!$B$2:$C$65,2,FALSE),IF(BB63="พนจ.ทั่วไป",0,IF(BB63="พนจ.ภารกิจ(ปวช.)",CEILING((BG63*4/100)+BG63,10),IF(BB63="พนจ.ภารกิจ(ปวท.)",CEILING((BG63*4/100)+BG63,10),IF(BB63="พนจ.ภารกิจ(ปวส.)",CEILING((BG63*4/100)+BG63,10),IF(BB63="พนจ.ภารกิจ(ป.ตรี)",CEILING((BG63*4/100)+BG63,10),IF(BB63="พนจ.ภารกิจ(ป.โท)",CEILING((BG63*4/100)+BG63,10),IF(BB63="พนจ.ภารกิจ(ทักษะ พนง.ขับเครื่องจักรกลขนาดกลาง/ใหญ่)",CEILING((BG63*4/100)+BG63,10),IF(BB63="พนจ.ภารกิจ(ทักษะ)",CEILING((BG63*4/100)+BG63,10),IF(BB63="พนจ.ภารกิจ(ทักษะ)","",IF(C63="ครู",CEILING((BG63*6/100)+BG63,10),IF(C63="ครูผู้ช่วย",CEILING((BG63*6/100)+BG63,10),IF(C63="บริหารสถานศึกษา",CEILING((BG63*6/100)+BG63,10),IF(C63="บุคลากรทางการศึกษา",CEILING((BG63*6/100)+BG63,10),IF(BB63="ลูกจ้างประจำ(ช่าง)",VLOOKUP(BI63,บัญชีลูกจ้างประจำ!$H$2:$I$110,2,FALSE),IF(BB63="ลูกจ้างประจำ(สนับสนุน)",VLOOKUP(BI63,บัญชีลูกจ้างประจำ!$E$2:$F$102,2,FALSE),IF(BB63="ลูกจ้างประจำ(บริการพื้นฐาน)",VLOOKUP(BI63,บัญชีลูกจ้างประจำ!$B$2:$C$74,2,FALSE))))))))))))))))))))))))))))))</f>
        <v>0</v>
      </c>
      <c r="BK63" s="177">
        <f>IF(BB63&amp;M63="พนจ.ทั่วไป",0,IF(BB63&amp;M63="พนจ.ทั่วไปกำหนดเพิ่ม2568",108000,IF(M63="ว่างเดิม",VLOOKUP(BC63,ตำแหน่งว่าง!$A$2:$J$28,9,FALSE),IF(M63&amp;C63="กำหนดเพิ่ม2567ครู",VLOOKUP(BC63,ตำแหน่งว่าง!$A$2:$J$28,8,FALSE),IF(M63&amp;C63="กำหนดเพิ่ม2567ครูผู้ช่วย",VLOOKUP(BC63,ตำแหน่งว่าง!$A$2:$J$28,8,FALSE),IF(M63&amp;C63="กำหนดเพิ่ม2567บุคลากรทางการศึกษา",VLOOKUP(BC63,ตำแหน่งว่าง!$A$2:$J$28,8,FALSE),IF(M63&amp;C63="กำหนดเพิ่ม2567บริหารสถานศึกษา",VLOOKUP(BC63,ตำแหน่งว่าง!$A$2:$J$28,8,FALSE),IF(M63="กำหนดเพิ่ม2567",VLOOKUP(BC63,ตำแหน่งว่าง!$A$2:$J$28,9,FALSE),IF(M63="กำหนดเพิ่ม2568",VLOOKUP(BC63,ตำแหน่งว่าง!$A$2:$H$28,7,FALSE),IF(M63="กำหนดเพิ่ม2569",0,IF(M63="ยุบเลิก2567",0,IF(M63="ยุบเลิก2568",0,IF(M63="ว่างยุบเลิก2567",0,IF(M63="ว่างยุบเลิก2568",0,IF(M63="ว่างยุบเลิก2569",VLOOKUP(BC63,ตำแหน่งว่าง!$A$2:$J$28,9,FALSE),IF(M63="เงินอุดหนุน (ว่าง)",VLOOKUP(BC63,ตำแหน่งว่าง!$A$2:$J$28,9,FALSE),IF(M63="จ่ายจากเงินรายได้ (ว่าง)",VLOOKUP(BC63,ตำแหน่งว่าง!$A$2:$J$28,9,FALSE),(BJ63-BG63)*12)))))))))))))))))</f>
        <v>0</v>
      </c>
      <c r="BL63" s="177" t="str">
        <f t="shared" si="4"/>
        <v>3</v>
      </c>
      <c r="BM63" s="177" t="b">
        <f>IF(BB63="บริหารท้องถิ่นสูง",VLOOKUP(BL63,'เงินเดือนบัญชี 5'!$AL$2:$AM$65,2,FALSE),IF(BB63="บริหารท้องถิ่นกลาง",VLOOKUP(BL63,'เงินเดือนบัญชี 5'!$AI$2:$AJ$65,2,FALSE),IF(BB63="บริหารท้องถิ่นต้น",VLOOKUP(BL63,'เงินเดือนบัญชี 5'!$AF$2:$AG$65,2,FALSE),IF(BB63="อำนวยการท้องถิ่นสูง",VLOOKUP(BL63,'เงินเดือนบัญชี 5'!$AC$2:$AD$65,2,FALSE),IF(BB63="อำนวยการท้องถิ่นกลาง",VLOOKUP(BL63,'เงินเดือนบัญชี 5'!$Z$2:$AA$65,2,FALSE),IF(BB63="อำนวยการท้องถิ่นต้น",VLOOKUP(BL63,'เงินเดือนบัญชี 5'!$W$2:$X$65,2,FALSE),IF(BB63="วิชาการชช.",VLOOKUP(BL63,'เงินเดือนบัญชี 5'!$T$2:$U$65,2,FALSE),IF(BB63="วิชาการชพ.",VLOOKUP(BL63,'เงินเดือนบัญชี 5'!$Q$2:$R$65,2,FALSE),IF(BB63="วิชาการชก.",VLOOKUP(BL63,'เงินเดือนบัญชี 5'!$N$2:$O$65,2,FALSE),IF(BB63="วิชาการปก.",VLOOKUP(BL63,'เงินเดือนบัญชี 5'!$K$2:$L$65,2,FALSE),IF(BB63="ทั่วไปอส.",VLOOKUP(BL63,'เงินเดือนบัญชี 5'!$H$2:$I$65,2,FALSE),IF(BB63="ทั่วไปชง.",VLOOKUP(BL63,'เงินเดือนบัญชี 5'!$E$2:$F$65,2,FALSE),IF(BB63="ทั่วไปปง.",VLOOKUP(BL63,'เงินเดือนบัญชี 5'!$B$2:$C$65,2,FALSE),IF(BB63="พนจ.ทั่วไป",0,IF(BB63="พนจ.ภารกิจ(ปวช.)",CEILING((BJ63*4/100)+BJ63,10),IF(BB63="พนจ.ภารกิจ(ปวท.)",CEILING((BJ63*4/100)+BJ63,10),IF(BB63="พนจ.ภารกิจ(ปวส.)",CEILING((BJ63*4/100)+BJ63,10),IF(BB63="พนจ.ภารกิจ(ป.ตรี)",CEILING((BJ63*4/100)+BJ63,10),IF(BB63="พนจ.ภารกิจ(ป.โท)",CEILING((BJ63*4/100)+BJ63,10),IF(BB63="พนจ.ภารกิจ(ทักษะ พนง.ขับเครื่องจักรกลขนาดกลาง/ใหญ่)",CEILING((BJ63*4/100)+BJ63,10),IF(BB63="พนจ.ภารกิจ(ทักษะ)",CEILING((BJ63*4/100)+BJ63,10),IF(BB63="พนจ.ภารกิจ(ทักษะ)","",IF(C63="ครู",CEILING((BJ63*6/100)+BJ63,10),IF(C63="ครูผู้ช่วย",CEILING((BJ63*6/100)+BJ63,10),IF(C63="บริหารสถานศึกษา",CEILING((BJ63*6/100)+BJ63,10),IF(C63="บุคลากรทางการศึกษา",CEILING((BJ63*6/100)+BJ63,10),IF(BB63="ลูกจ้างประจำ(ช่าง)",VLOOKUP(BL63,บัญชีลูกจ้างประจำ!$H$2:$I$110,2,FALSE),IF(BB63="ลูกจ้างประจำ(สนับสนุน)",VLOOKUP(BL63,บัญชีลูกจ้างประจำ!$E$2:$F$103,2,FALSE),IF(BB63="ลูกจ้างประจำ(บริการพื้นฐาน)",VLOOKUP(BL63,บัญชีลูกจ้างประจำ!$B$2:$C$74,2,FALSE))))))))))))))))))))))))))))))</f>
        <v>0</v>
      </c>
      <c r="BN63" s="177">
        <f>IF(BB63&amp;M63="พนจ.ทั่วไป",0,IF(BB63&amp;M63="พนจ.ทั่วไปกำหนดเพิ่ม2569",108000,IF(M63="ว่างเดิม",VLOOKUP(BC63,ตำแหน่งว่าง!$A$2:$J$28,10,FALSE),IF(M63&amp;C63="กำหนดเพิ่ม2567ครู",VLOOKUP(BC63,ตำแหน่งว่าง!$A$2:$J$28,9,FALSE),IF(M63&amp;C63="กำหนดเพิ่ม2567ครูผู้ช่วย",VLOOKUP(BC63,ตำแหน่งว่าง!$A$2:$J$28,9,FALSE),IF(M63&amp;C63="กำหนดเพิ่ม2567บุคลากรทางการศึกษา",VLOOKUP(BC63,ตำแหน่งว่าง!$A$2:$J$28,9,FALSE),IF(M63&amp;C63="กำหนดเพิ่ม2567บริหารสถานศึกษา",VLOOKUP(BC63,ตำแหน่งว่าง!$A$2:$J$28,9,FALSE),IF(M63="กำหนดเพิ่ม2567",VLOOKUP(BC63,ตำแหน่งว่าง!$A$2:$J$28,10,FALSE),IF(M63&amp;C63="กำหนดเพิ่ม2568ครู",VLOOKUP(BC63,ตำแหน่งว่าง!$A$2:$J$28,8,FALSE),IF(M63&amp;C63="กำหนดเพิ่ม2568ครูผู้ช่วย",VLOOKUP(BC63,ตำแหน่งว่าง!$A$2:$J$28,8,FALSE),IF(M63&amp;C63="กำหนดเพิ่ม2568บุคลากรทางการศึกษา",VLOOKUP(BC63,ตำแหน่งว่าง!$A$2:$J$28,8,FALSE),IF(M63&amp;C63="กำหนดเพิ่ม2568บริหารสถานศึกษา",VLOOKUP(BC63,ตำแหน่งว่าง!$A$2:$J$28,8,FALSE),IF(M63="กำหนดเพิ่ม2568",VLOOKUP(BC63,ตำแหน่งว่าง!$A$2:$J$28,9,FALSE),IF(M63="กำหนดเพิ่ม2569",VLOOKUP(BC63,ตำแหน่งว่าง!$A$2:$H$28,7,FALSE),IF(M63="เงินอุดหนุน (ว่าง)",VLOOKUP(BC63,ตำแหน่งว่าง!$A$2:$J$28,10,FALSE),IF(M63="จ่ายจากเงินรายได้ (ว่าง)",VLOOKUP(BC63,ตำแหน่งว่าง!$A$2:$J$28,10,FALSE),IF(M63="ยุบเลิก2567",0,IF(M63="ยุบเลิก2568",0,IF(M63="ยุบเลิก2569",0,IF(M63="ว่างยุบเลิก2567",0,IF(M63="ว่างยุบเลิก2568",0,IF(M63="ว่างยุบเลิก2569",0,(BM63-BJ63)*12))))))))))))))))))))))</f>
        <v>0</v>
      </c>
      <c r="BO63" s="103"/>
      <c r="BP63" s="86"/>
      <c r="BQ63" s="86"/>
    </row>
    <row r="64" spans="1:69" s="12" customFormat="1">
      <c r="A64" s="107">
        <v>45</v>
      </c>
      <c r="B64" s="113"/>
      <c r="C64" s="183" t="s">
        <v>61</v>
      </c>
      <c r="D64" s="113" t="s">
        <v>1397</v>
      </c>
      <c r="E64" s="114" t="s">
        <v>1398</v>
      </c>
      <c r="F64" s="114"/>
      <c r="G64" s="110"/>
      <c r="H64" s="120"/>
      <c r="I64" s="121">
        <v>9000</v>
      </c>
      <c r="J64" s="122"/>
      <c r="K64" s="122"/>
      <c r="L64" s="122"/>
      <c r="M64" s="120"/>
      <c r="AZ64" s="86"/>
      <c r="BA64" s="103"/>
      <c r="BB64" s="177" t="str">
        <f t="shared" si="0"/>
        <v>พนจ.ทั่วไป</v>
      </c>
      <c r="BC64" s="177" t="str">
        <f t="shared" si="1"/>
        <v>พนจ.ทั่วไป()</v>
      </c>
      <c r="BD64" s="177" t="str">
        <f>IF(BB64="บริหารท้องถิ่นสูง",VLOOKUP(I64,'เงินเดือนบัญชี 5'!$AM$2:$AN$65,2,FALSE),IF(BB64="บริหารท้องถิ่นกลาง",VLOOKUP(I64,'เงินเดือนบัญชี 5'!$AJ$2:$AK$65,2,FALSE),IF(BB64="บริหารท้องถิ่นต้น",VLOOKUP(I64,'เงินเดือนบัญชี 5'!$AG$2:$AH$65,2,FALSE),IF(BB64="อำนวยการท้องถิ่นสูง",VLOOKUP(I64,'เงินเดือนบัญชี 5'!$AD$2:$AE$65,2,FALSE),IF(BB64="อำนวยการท้องถิ่นกลาง",VLOOKUP(I64,'เงินเดือนบัญชี 5'!$AA$2:$AB$65,2,FALSE),IF(BB64="อำนวยการท้องถิ่นต้น",VLOOKUP(I64,'เงินเดือนบัญชี 5'!$X$2:$Y$65,2,FALSE),IF(BB64="วิชาการชช.",VLOOKUP(I64,'เงินเดือนบัญชี 5'!$U$2:$V$65,2,FALSE),IF(BB64="วิชาการชพ.",VLOOKUP(I64,'เงินเดือนบัญชี 5'!$R$2:$S$65,2,FALSE),IF(BB64="วิชาการชก.",VLOOKUP(I64,'เงินเดือนบัญชี 5'!$O$2:$P$65,2,FALSE),IF(BB64="วิชาการปก.",VLOOKUP(I64,'เงินเดือนบัญชี 5'!$L$2:$M$65,2,FALSE),IF(BB64="ทั่วไปอส.",VLOOKUP(I64,'เงินเดือนบัญชี 5'!$I$2:$J$65,2,FALSE),IF(BB64="ทั่วไปชง.",VLOOKUP(I64,'เงินเดือนบัญชี 5'!$F$2:$G$65,2,FALSE),IF(BB64="ทั่วไปปง.",VLOOKUP(I64,'เงินเดือนบัญชี 5'!$C$2:$D$65,2,FALSE),IF(BB64="พนจ.ทั่วไป","",IF(BB64="พนจ.ภารกิจ(ปวช.)","",IF(BB64="พนจ.ภารกิจ(ปวท.)","",IF(BB64="พนจ.ภารกิจ(ปวส.)","",IF(BB64="พนจ.ภารกิจ(ป.ตรี)","",IF(BB64="พนจ.ภารกิจ(ป.โท)","",IF(BB64="พนจ.ภารกิจ(ทักษะ พนง.ขับเครื่องจักรกลขนาดกลาง/ใหญ่)","",IF(BB64="พนจ.ภารกิจ(ทักษะ)","",IF(BB64="ลูกจ้างประจำ(ช่าง)",VLOOKUP(I64,บัญชีลูกจ้างประจำ!$I$2:$J$110,2,FALSE),IF(BB64="ลูกจ้างประจำ(สนับสนุน)",VLOOKUP(I64,บัญชีลูกจ้างประจำ!$F$2:$G$102,2,FALSE),IF(BB64="ลูกจ้างประจำ(บริการพื้นฐาน)",VLOOKUP(I64,บัญชีลูกจ้างประจำ!$C$2:$D$74,2,FALSE)))))))))))))))))))))))))</f>
        <v/>
      </c>
      <c r="BE64" s="177">
        <f>IF(M64="ว่างเดิม",VLOOKUP(BC64,ตำแหน่งว่าง!$A$2:$J$28,2,FALSE),IF(M64="ว่างยุบเลิก2567",VLOOKUP(BC64,ตำแหน่งว่าง!$A$2:$J$28,2,FALSE),IF(M64="ว่างยุบเลิก2568",VLOOKUP(BC64,ตำแหน่งว่าง!$A$2:$J$28,2,FALSE),IF(M64="ว่างยุบเลิก2569",VLOOKUP(BC64,ตำแหน่งว่าง!$A$2:$J$28,2,FALSE),IF(M64="เงินอุดหนุน (ว่าง)",VLOOKUP(BC64,ตำแหน่งว่าง!$A$2:$J$28,2,FALSE),IF(M64="จ่ายจากเงินรายได้ (ว่าง)",VLOOKUP(BC64,ตำแหน่งว่าง!$A$2:$J$28,2,FALSE),IF(M64="กำหนดเพิ่ม2567",0,IF(M64="กำหนดเพิ่ม2568",0,IF(M64="กำหนดเพิ่ม2569",0,I64*12)))))))))</f>
        <v>108000</v>
      </c>
      <c r="BF64" s="177" t="e">
        <f t="shared" si="2"/>
        <v>#VALUE!</v>
      </c>
      <c r="BG64" s="177">
        <f>IF(BB64="บริหารท้องถิ่นสูง",VLOOKUP(BF64,'เงินเดือนบัญชี 5'!$AL$2:$AM$65,2,FALSE),IF(BB64="บริหารท้องถิ่นกลาง",VLOOKUP(BF64,'เงินเดือนบัญชี 5'!$AI$2:$AJ$65,2,FALSE),IF(BB64="บริหารท้องถิ่นต้น",VLOOKUP(BF64,'เงินเดือนบัญชี 5'!$AF$2:$AG$65,2,FALSE),IF(BB64="อำนวยการท้องถิ่นสูง",VLOOKUP(BF64,'เงินเดือนบัญชี 5'!$AC$2:$AD$65,2,FALSE),IF(BB64="อำนวยการท้องถิ่นกลาง",VLOOKUP(BF64,'เงินเดือนบัญชี 5'!$Z$2:$AA$65,2,FALSE),IF(BB64="อำนวยการท้องถิ่นต้น",VLOOKUP(BF64,'เงินเดือนบัญชี 5'!$W$2:$X$65,2,FALSE),IF(BB64="วิชาการชช.",VLOOKUP(BF64,'เงินเดือนบัญชี 5'!$T$2:$U$65,2,FALSE),IF(BB64="วิชาการชพ.",VLOOKUP(BF64,'เงินเดือนบัญชี 5'!$Q$2:$R$65,2,FALSE),IF(BB64="วิชาการชก.",VLOOKUP(BF64,'เงินเดือนบัญชี 5'!$N$2:$O$65,2,FALSE),IF(BB64="วิชาการปก.",VLOOKUP(BF64,'เงินเดือนบัญชี 5'!$K$2:$L$65,2,FALSE),IF(BB64="ทั่วไปอส.",VLOOKUP(BF64,'เงินเดือนบัญชี 5'!$H$2:$I$65,2,FALSE),IF(BB64="ทั่วไปชง.",VLOOKUP(BF64,'เงินเดือนบัญชี 5'!$E$2:$F$65,2,FALSE),IF(BB64="ทั่วไปปง.",VLOOKUP(BF64,'เงินเดือนบัญชี 5'!$B$2:$C$65,2,FALSE),IF(BB64="พนจ.ทั่วไป",0,IF(BB64="พนจ.ภารกิจ(ปวช.)",CEILING((I64*4/100)+I64,10),IF(BB64="พนจ.ภารกิจ(ปวท.)",CEILING((I64*4/100)+I64,10),IF(BB64="พนจ.ภารกิจ(ปวส.)",CEILING((I64*4/100)+I64,10),IF(BB64="พนจ.ภารกิจ(ป.ตรี)",CEILING((I64*4/100)+I64,10),IF(BB64="พนจ.ภารกิจ(ป.โท)",CEILING((I64*4/100)+I64,10),IF(BB64="พนจ.ภารกิจ(ทักษะ พนง.ขับเครื่องจักรกลขนาดกลาง/ใหญ่)",CEILING((I64*4/100)+I64,10),IF(BB64="พนจ.ภารกิจ(ทักษะ)",CEILING((I64*4/100)+I64,10),IF(BB64="พนจ.ภารกิจ(ทักษะ)","",IF(C64="ครู",CEILING((I64*6/100)+I64,10),IF(C64="ครูผู้ช่วย",CEILING((I64*6/100)+I64,10),IF(C64="บริหารสถานศึกษา",CEILING((I64*6/100)+I64,10),IF(C64="บุคลากรทางการศึกษา",CEILING((I64*6/100)+I64,10),IF(BB64="ลูกจ้างประจำ(ช่าง)",VLOOKUP(BF64,บัญชีลูกจ้างประจำ!$H$2:$I$110,2,FALSE),IF(BB64="ลูกจ้างประจำ(สนับสนุน)",VLOOKUP(BF64,บัญชีลูกจ้างประจำ!$E$2:$F$102,2,FALSE),IF(BB64="ลูกจ้างประจำ(บริการพื้นฐาน)",VLOOKUP(BF64,บัญชีลูกจ้างประจำ!$B$2:$C$74,2,FALSE))))))))))))))))))))))))))))))</f>
        <v>0</v>
      </c>
      <c r="BH64" s="177">
        <f>IF(BB64&amp;M64="พนจ.ทั่วไป",0,IF(BB64&amp;M64="พนจ.ทั่วไปกำหนดเพิ่ม2567",108000,IF(M64="ว่างเดิม",VLOOKUP(BC64,ตำแหน่งว่าง!$A$2:$J$28,8,FALSE),IF(M64="กำหนดเพิ่ม2567",VLOOKUP(BC64,ตำแหน่งว่าง!$A$2:$H$28,7,FALSE),IF(M64="กำหนดเพิ่ม2568",0,IF(M64="กำหนดเพิ่ม2569",0,IF(M64="ยุบเลิก2567",0,IF(M64="ว่างยุบเลิก2567",0,IF(M64="ว่างยุบเลิก2568",VLOOKUP(BC64,ตำแหน่งว่าง!$A$2:$J$28,8,FALSE),IF(M64="ว่างยุบเลิก2569",VLOOKUP(BC64,ตำแหน่งว่าง!$A$2:$J$28,8,FALSE),IF(M64="เงินอุดหนุน (ว่าง)",VLOOKUP(BC64,ตำแหน่งว่าง!$A$2:$J$28,8,FALSE),IF(M64&amp;C64="จ่ายจากเงินรายได้พนจ.ทั่วไป",0,IF(M64="จ่ายจากเงินรายได้ (ว่าง)",VLOOKUP(BC64,ตำแหน่งว่าง!$A$2:$J$28,8,FALSE),(BG64-I64)*12)))))))))))))</f>
        <v>0</v>
      </c>
      <c r="BI64" s="177" t="e">
        <f t="shared" si="3"/>
        <v>#VALUE!</v>
      </c>
      <c r="BJ64" s="177">
        <f>IF(BB64="บริหารท้องถิ่นสูง",VLOOKUP(BI64,'เงินเดือนบัญชี 5'!$AL$2:$AM$65,2,FALSE),IF(BB64="บริหารท้องถิ่นกลาง",VLOOKUP(BI64,'เงินเดือนบัญชี 5'!$AI$2:$AJ$65,2,FALSE),IF(BB64="บริหารท้องถิ่นต้น",VLOOKUP(BI64,'เงินเดือนบัญชี 5'!$AF$2:$AG$65,2,FALSE),IF(BB64="อำนวยการท้องถิ่นสูง",VLOOKUP(BI64,'เงินเดือนบัญชี 5'!$AC$2:$AD$65,2,FALSE),IF(BB64="อำนวยการท้องถิ่นกลาง",VLOOKUP(BI64,'เงินเดือนบัญชี 5'!$Z$2:$AA$65,2,FALSE),IF(BB64="อำนวยการท้องถิ่นต้น",VLOOKUP(BI64,'เงินเดือนบัญชี 5'!$W$2:$X$65,2,FALSE),IF(BB64="วิชาการชช.",VLOOKUP(BI64,'เงินเดือนบัญชี 5'!$T$2:$U$65,2,FALSE),IF(BB64="วิชาการชพ.",VLOOKUP(BI64,'เงินเดือนบัญชี 5'!$Q$2:$R$65,2,FALSE),IF(BB64="วิชาการชก.",VLOOKUP(BI64,'เงินเดือนบัญชี 5'!$N$2:$O$65,2,FALSE),IF(BB64="วิชาการปก.",VLOOKUP(BI64,'เงินเดือนบัญชี 5'!$K$2:$L$65,2,FALSE),IF(BB64="ทั่วไปอส.",VLOOKUP(BI64,'เงินเดือนบัญชี 5'!$H$2:$I$65,2,FALSE),IF(BB64="ทั่วไปชง.",VLOOKUP(BI64,'เงินเดือนบัญชี 5'!$E$2:$F$65,2,FALSE),IF(BB64="ทั่วไปปง.",VLOOKUP(BI64,'เงินเดือนบัญชี 5'!$B$2:$C$65,2,FALSE),IF(BB64="พนจ.ทั่วไป",0,IF(BB64="พนจ.ภารกิจ(ปวช.)",CEILING((BG64*4/100)+BG64,10),IF(BB64="พนจ.ภารกิจ(ปวท.)",CEILING((BG64*4/100)+BG64,10),IF(BB64="พนจ.ภารกิจ(ปวส.)",CEILING((BG64*4/100)+BG64,10),IF(BB64="พนจ.ภารกิจ(ป.ตรี)",CEILING((BG64*4/100)+BG64,10),IF(BB64="พนจ.ภารกิจ(ป.โท)",CEILING((BG64*4/100)+BG64,10),IF(BB64="พนจ.ภารกิจ(ทักษะ พนง.ขับเครื่องจักรกลขนาดกลาง/ใหญ่)",CEILING((BG64*4/100)+BG64,10),IF(BB64="พนจ.ภารกิจ(ทักษะ)",CEILING((BG64*4/100)+BG64,10),IF(BB64="พนจ.ภารกิจ(ทักษะ)","",IF(C64="ครู",CEILING((BG64*6/100)+BG64,10),IF(C64="ครูผู้ช่วย",CEILING((BG64*6/100)+BG64,10),IF(C64="บริหารสถานศึกษา",CEILING((BG64*6/100)+BG64,10),IF(C64="บุคลากรทางการศึกษา",CEILING((BG64*6/100)+BG64,10),IF(BB64="ลูกจ้างประจำ(ช่าง)",VLOOKUP(BI64,บัญชีลูกจ้างประจำ!$H$2:$I$110,2,FALSE),IF(BB64="ลูกจ้างประจำ(สนับสนุน)",VLOOKUP(BI64,บัญชีลูกจ้างประจำ!$E$2:$F$102,2,FALSE),IF(BB64="ลูกจ้างประจำ(บริการพื้นฐาน)",VLOOKUP(BI64,บัญชีลูกจ้างประจำ!$B$2:$C$74,2,FALSE))))))))))))))))))))))))))))))</f>
        <v>0</v>
      </c>
      <c r="BK64" s="177">
        <f>IF(BB64&amp;M64="พนจ.ทั่วไป",0,IF(BB64&amp;M64="พนจ.ทั่วไปกำหนดเพิ่ม2568",108000,IF(M64="ว่างเดิม",VLOOKUP(BC64,ตำแหน่งว่าง!$A$2:$J$28,9,FALSE),IF(M64&amp;C64="กำหนดเพิ่ม2567ครู",VLOOKUP(BC64,ตำแหน่งว่าง!$A$2:$J$28,8,FALSE),IF(M64&amp;C64="กำหนดเพิ่ม2567ครูผู้ช่วย",VLOOKUP(BC64,ตำแหน่งว่าง!$A$2:$J$28,8,FALSE),IF(M64&amp;C64="กำหนดเพิ่ม2567บุคลากรทางการศึกษา",VLOOKUP(BC64,ตำแหน่งว่าง!$A$2:$J$28,8,FALSE),IF(M64&amp;C64="กำหนดเพิ่ม2567บริหารสถานศึกษา",VLOOKUP(BC64,ตำแหน่งว่าง!$A$2:$J$28,8,FALSE),IF(M64="กำหนดเพิ่ม2567",VLOOKUP(BC64,ตำแหน่งว่าง!$A$2:$J$28,9,FALSE),IF(M64="กำหนดเพิ่ม2568",VLOOKUP(BC64,ตำแหน่งว่าง!$A$2:$H$28,7,FALSE),IF(M64="กำหนดเพิ่ม2569",0,IF(M64="ยุบเลิก2567",0,IF(M64="ยุบเลิก2568",0,IF(M64="ว่างยุบเลิก2567",0,IF(M64="ว่างยุบเลิก2568",0,IF(M64="ว่างยุบเลิก2569",VLOOKUP(BC64,ตำแหน่งว่าง!$A$2:$J$28,9,FALSE),IF(M64="เงินอุดหนุน (ว่าง)",VLOOKUP(BC64,ตำแหน่งว่าง!$A$2:$J$28,9,FALSE),IF(M64="จ่ายจากเงินรายได้ (ว่าง)",VLOOKUP(BC64,ตำแหน่งว่าง!$A$2:$J$28,9,FALSE),(BJ64-BG64)*12)))))))))))))))))</f>
        <v>0</v>
      </c>
      <c r="BL64" s="177" t="e">
        <f t="shared" si="4"/>
        <v>#VALUE!</v>
      </c>
      <c r="BM64" s="177">
        <f>IF(BB64="บริหารท้องถิ่นสูง",VLOOKUP(BL64,'เงินเดือนบัญชี 5'!$AL$2:$AM$65,2,FALSE),IF(BB64="บริหารท้องถิ่นกลาง",VLOOKUP(BL64,'เงินเดือนบัญชี 5'!$AI$2:$AJ$65,2,FALSE),IF(BB64="บริหารท้องถิ่นต้น",VLOOKUP(BL64,'เงินเดือนบัญชี 5'!$AF$2:$AG$65,2,FALSE),IF(BB64="อำนวยการท้องถิ่นสูง",VLOOKUP(BL64,'เงินเดือนบัญชี 5'!$AC$2:$AD$65,2,FALSE),IF(BB64="อำนวยการท้องถิ่นกลาง",VLOOKUP(BL64,'เงินเดือนบัญชี 5'!$Z$2:$AA$65,2,FALSE),IF(BB64="อำนวยการท้องถิ่นต้น",VLOOKUP(BL64,'เงินเดือนบัญชี 5'!$W$2:$X$65,2,FALSE),IF(BB64="วิชาการชช.",VLOOKUP(BL64,'เงินเดือนบัญชี 5'!$T$2:$U$65,2,FALSE),IF(BB64="วิชาการชพ.",VLOOKUP(BL64,'เงินเดือนบัญชี 5'!$Q$2:$R$65,2,FALSE),IF(BB64="วิชาการชก.",VLOOKUP(BL64,'เงินเดือนบัญชี 5'!$N$2:$O$65,2,FALSE),IF(BB64="วิชาการปก.",VLOOKUP(BL64,'เงินเดือนบัญชี 5'!$K$2:$L$65,2,FALSE),IF(BB64="ทั่วไปอส.",VLOOKUP(BL64,'เงินเดือนบัญชี 5'!$H$2:$I$65,2,FALSE),IF(BB64="ทั่วไปชง.",VLOOKUP(BL64,'เงินเดือนบัญชี 5'!$E$2:$F$65,2,FALSE),IF(BB64="ทั่วไปปง.",VLOOKUP(BL64,'เงินเดือนบัญชี 5'!$B$2:$C$65,2,FALSE),IF(BB64="พนจ.ทั่วไป",0,IF(BB64="พนจ.ภารกิจ(ปวช.)",CEILING((BJ64*4/100)+BJ64,10),IF(BB64="พนจ.ภารกิจ(ปวท.)",CEILING((BJ64*4/100)+BJ64,10),IF(BB64="พนจ.ภารกิจ(ปวส.)",CEILING((BJ64*4/100)+BJ64,10),IF(BB64="พนจ.ภารกิจ(ป.ตรี)",CEILING((BJ64*4/100)+BJ64,10),IF(BB64="พนจ.ภารกิจ(ป.โท)",CEILING((BJ64*4/100)+BJ64,10),IF(BB64="พนจ.ภารกิจ(ทักษะ พนง.ขับเครื่องจักรกลขนาดกลาง/ใหญ่)",CEILING((BJ64*4/100)+BJ64,10),IF(BB64="พนจ.ภารกิจ(ทักษะ)",CEILING((BJ64*4/100)+BJ64,10),IF(BB64="พนจ.ภารกิจ(ทักษะ)","",IF(C64="ครู",CEILING((BJ64*6/100)+BJ64,10),IF(C64="ครูผู้ช่วย",CEILING((BJ64*6/100)+BJ64,10),IF(C64="บริหารสถานศึกษา",CEILING((BJ64*6/100)+BJ64,10),IF(C64="บุคลากรทางการศึกษา",CEILING((BJ64*6/100)+BJ64,10),IF(BB64="ลูกจ้างประจำ(ช่าง)",VLOOKUP(BL64,บัญชีลูกจ้างประจำ!$H$2:$I$110,2,FALSE),IF(BB64="ลูกจ้างประจำ(สนับสนุน)",VLOOKUP(BL64,บัญชีลูกจ้างประจำ!$E$2:$F$103,2,FALSE),IF(BB64="ลูกจ้างประจำ(บริการพื้นฐาน)",VLOOKUP(BL64,บัญชีลูกจ้างประจำ!$B$2:$C$74,2,FALSE))))))))))))))))))))))))))))))</f>
        <v>0</v>
      </c>
      <c r="BN64" s="177">
        <f>IF(BB64&amp;M64="พนจ.ทั่วไป",0,IF(BB64&amp;M64="พนจ.ทั่วไปกำหนดเพิ่ม2569",108000,IF(M64="ว่างเดิม",VLOOKUP(BC64,ตำแหน่งว่าง!$A$2:$J$28,10,FALSE),IF(M64&amp;C64="กำหนดเพิ่ม2567ครู",VLOOKUP(BC64,ตำแหน่งว่าง!$A$2:$J$28,9,FALSE),IF(M64&amp;C64="กำหนดเพิ่ม2567ครูผู้ช่วย",VLOOKUP(BC64,ตำแหน่งว่าง!$A$2:$J$28,9,FALSE),IF(M64&amp;C64="กำหนดเพิ่ม2567บุคลากรทางการศึกษา",VLOOKUP(BC64,ตำแหน่งว่าง!$A$2:$J$28,9,FALSE),IF(M64&amp;C64="กำหนดเพิ่ม2567บริหารสถานศึกษา",VLOOKUP(BC64,ตำแหน่งว่าง!$A$2:$J$28,9,FALSE),IF(M64="กำหนดเพิ่ม2567",VLOOKUP(BC64,ตำแหน่งว่าง!$A$2:$J$28,10,FALSE),IF(M64&amp;C64="กำหนดเพิ่ม2568ครู",VLOOKUP(BC64,ตำแหน่งว่าง!$A$2:$J$28,8,FALSE),IF(M64&amp;C64="กำหนดเพิ่ม2568ครูผู้ช่วย",VLOOKUP(BC64,ตำแหน่งว่าง!$A$2:$J$28,8,FALSE),IF(M64&amp;C64="กำหนดเพิ่ม2568บุคลากรทางการศึกษา",VLOOKUP(BC64,ตำแหน่งว่าง!$A$2:$J$28,8,FALSE),IF(M64&amp;C64="กำหนดเพิ่ม2568บริหารสถานศึกษา",VLOOKUP(BC64,ตำแหน่งว่าง!$A$2:$J$28,8,FALSE),IF(M64="กำหนดเพิ่ม2568",VLOOKUP(BC64,ตำแหน่งว่าง!$A$2:$J$28,9,FALSE),IF(M64="กำหนดเพิ่ม2569",VLOOKUP(BC64,ตำแหน่งว่าง!$A$2:$H$28,7,FALSE),IF(M64="เงินอุดหนุน (ว่าง)",VLOOKUP(BC64,ตำแหน่งว่าง!$A$2:$J$28,10,FALSE),IF(M64="จ่ายจากเงินรายได้ (ว่าง)",VLOOKUP(BC64,ตำแหน่งว่าง!$A$2:$J$28,10,FALSE),IF(M64="ยุบเลิก2567",0,IF(M64="ยุบเลิก2568",0,IF(M64="ยุบเลิก2569",0,IF(M64="ว่างยุบเลิก2567",0,IF(M64="ว่างยุบเลิก2568",0,IF(M64="ว่างยุบเลิก2569",0,(BM64-BJ64)*12))))))))))))))))))))))</f>
        <v>0</v>
      </c>
      <c r="BO64" s="103"/>
      <c r="BP64" s="86"/>
      <c r="BQ64" s="86"/>
    </row>
    <row r="65" spans="1:69" s="12" customFormat="1">
      <c r="A65" s="107">
        <v>46</v>
      </c>
      <c r="B65" s="116"/>
      <c r="C65" s="183" t="s">
        <v>61</v>
      </c>
      <c r="D65" s="113" t="s">
        <v>1399</v>
      </c>
      <c r="E65" s="114" t="s">
        <v>1398</v>
      </c>
      <c r="F65" s="114"/>
      <c r="G65" s="110"/>
      <c r="H65" s="120"/>
      <c r="I65" s="121">
        <v>9000</v>
      </c>
      <c r="J65" s="122"/>
      <c r="K65" s="122"/>
      <c r="L65" s="122"/>
      <c r="M65" s="120"/>
      <c r="AZ65" s="86"/>
      <c r="BA65" s="103"/>
      <c r="BB65" s="177" t="str">
        <f t="shared" si="0"/>
        <v>พนจ.ทั่วไป</v>
      </c>
      <c r="BC65" s="177" t="str">
        <f t="shared" si="1"/>
        <v>พนจ.ทั่วไป()</v>
      </c>
      <c r="BD65" s="177" t="str">
        <f>IF(BB65="บริหารท้องถิ่นสูง",VLOOKUP(I65,'เงินเดือนบัญชี 5'!$AM$2:$AN$65,2,FALSE),IF(BB65="บริหารท้องถิ่นกลาง",VLOOKUP(I65,'เงินเดือนบัญชี 5'!$AJ$2:$AK$65,2,FALSE),IF(BB65="บริหารท้องถิ่นต้น",VLOOKUP(I65,'เงินเดือนบัญชี 5'!$AG$2:$AH$65,2,FALSE),IF(BB65="อำนวยการท้องถิ่นสูง",VLOOKUP(I65,'เงินเดือนบัญชี 5'!$AD$2:$AE$65,2,FALSE),IF(BB65="อำนวยการท้องถิ่นกลาง",VLOOKUP(I65,'เงินเดือนบัญชี 5'!$AA$2:$AB$65,2,FALSE),IF(BB65="อำนวยการท้องถิ่นต้น",VLOOKUP(I65,'เงินเดือนบัญชี 5'!$X$2:$Y$65,2,FALSE),IF(BB65="วิชาการชช.",VLOOKUP(I65,'เงินเดือนบัญชี 5'!$U$2:$V$65,2,FALSE),IF(BB65="วิชาการชพ.",VLOOKUP(I65,'เงินเดือนบัญชี 5'!$R$2:$S$65,2,FALSE),IF(BB65="วิชาการชก.",VLOOKUP(I65,'เงินเดือนบัญชี 5'!$O$2:$P$65,2,FALSE),IF(BB65="วิชาการปก.",VLOOKUP(I65,'เงินเดือนบัญชี 5'!$L$2:$M$65,2,FALSE),IF(BB65="ทั่วไปอส.",VLOOKUP(I65,'เงินเดือนบัญชี 5'!$I$2:$J$65,2,FALSE),IF(BB65="ทั่วไปชง.",VLOOKUP(I65,'เงินเดือนบัญชี 5'!$F$2:$G$65,2,FALSE),IF(BB65="ทั่วไปปง.",VLOOKUP(I65,'เงินเดือนบัญชี 5'!$C$2:$D$65,2,FALSE),IF(BB65="พนจ.ทั่วไป","",IF(BB65="พนจ.ภารกิจ(ปวช.)","",IF(BB65="พนจ.ภารกิจ(ปวท.)","",IF(BB65="พนจ.ภารกิจ(ปวส.)","",IF(BB65="พนจ.ภารกิจ(ป.ตรี)","",IF(BB65="พนจ.ภารกิจ(ป.โท)","",IF(BB65="พนจ.ภารกิจ(ทักษะ พนง.ขับเครื่องจักรกลขนาดกลาง/ใหญ่)","",IF(BB65="พนจ.ภารกิจ(ทักษะ)","",IF(BB65="ลูกจ้างประจำ(ช่าง)",VLOOKUP(I65,บัญชีลูกจ้างประจำ!$I$2:$J$110,2,FALSE),IF(BB65="ลูกจ้างประจำ(สนับสนุน)",VLOOKUP(I65,บัญชีลูกจ้างประจำ!$F$2:$G$102,2,FALSE),IF(BB65="ลูกจ้างประจำ(บริการพื้นฐาน)",VLOOKUP(I65,บัญชีลูกจ้างประจำ!$C$2:$D$74,2,FALSE)))))))))))))))))))))))))</f>
        <v/>
      </c>
      <c r="BE65" s="177">
        <f>IF(M65="ว่างเดิม",VLOOKUP(BC65,ตำแหน่งว่าง!$A$2:$J$28,2,FALSE),IF(M65="ว่างยุบเลิก2567",VLOOKUP(BC65,ตำแหน่งว่าง!$A$2:$J$28,2,FALSE),IF(M65="ว่างยุบเลิก2568",VLOOKUP(BC65,ตำแหน่งว่าง!$A$2:$J$28,2,FALSE),IF(M65="ว่างยุบเลิก2569",VLOOKUP(BC65,ตำแหน่งว่าง!$A$2:$J$28,2,FALSE),IF(M65="เงินอุดหนุน (ว่าง)",VLOOKUP(BC65,ตำแหน่งว่าง!$A$2:$J$28,2,FALSE),IF(M65="จ่ายจากเงินรายได้ (ว่าง)",VLOOKUP(BC65,ตำแหน่งว่าง!$A$2:$J$28,2,FALSE),IF(M65="กำหนดเพิ่ม2567",0,IF(M65="กำหนดเพิ่ม2568",0,IF(M65="กำหนดเพิ่ม2569",0,I65*12)))))))))</f>
        <v>108000</v>
      </c>
      <c r="BF65" s="177" t="e">
        <f t="shared" si="2"/>
        <v>#VALUE!</v>
      </c>
      <c r="BG65" s="177">
        <f>IF(BB65="บริหารท้องถิ่นสูง",VLOOKUP(BF65,'เงินเดือนบัญชี 5'!$AL$2:$AM$65,2,FALSE),IF(BB65="บริหารท้องถิ่นกลาง",VLOOKUP(BF65,'เงินเดือนบัญชี 5'!$AI$2:$AJ$65,2,FALSE),IF(BB65="บริหารท้องถิ่นต้น",VLOOKUP(BF65,'เงินเดือนบัญชี 5'!$AF$2:$AG$65,2,FALSE),IF(BB65="อำนวยการท้องถิ่นสูง",VLOOKUP(BF65,'เงินเดือนบัญชี 5'!$AC$2:$AD$65,2,FALSE),IF(BB65="อำนวยการท้องถิ่นกลาง",VLOOKUP(BF65,'เงินเดือนบัญชี 5'!$Z$2:$AA$65,2,FALSE),IF(BB65="อำนวยการท้องถิ่นต้น",VLOOKUP(BF65,'เงินเดือนบัญชี 5'!$W$2:$X$65,2,FALSE),IF(BB65="วิชาการชช.",VLOOKUP(BF65,'เงินเดือนบัญชี 5'!$T$2:$U$65,2,FALSE),IF(BB65="วิชาการชพ.",VLOOKUP(BF65,'เงินเดือนบัญชี 5'!$Q$2:$R$65,2,FALSE),IF(BB65="วิชาการชก.",VLOOKUP(BF65,'เงินเดือนบัญชี 5'!$N$2:$O$65,2,FALSE),IF(BB65="วิชาการปก.",VLOOKUP(BF65,'เงินเดือนบัญชี 5'!$K$2:$L$65,2,FALSE),IF(BB65="ทั่วไปอส.",VLOOKUP(BF65,'เงินเดือนบัญชี 5'!$H$2:$I$65,2,FALSE),IF(BB65="ทั่วไปชง.",VLOOKUP(BF65,'เงินเดือนบัญชี 5'!$E$2:$F$65,2,FALSE),IF(BB65="ทั่วไปปง.",VLOOKUP(BF65,'เงินเดือนบัญชี 5'!$B$2:$C$65,2,FALSE),IF(BB65="พนจ.ทั่วไป",0,IF(BB65="พนจ.ภารกิจ(ปวช.)",CEILING((I65*4/100)+I65,10),IF(BB65="พนจ.ภารกิจ(ปวท.)",CEILING((I65*4/100)+I65,10),IF(BB65="พนจ.ภารกิจ(ปวส.)",CEILING((I65*4/100)+I65,10),IF(BB65="พนจ.ภารกิจ(ป.ตรี)",CEILING((I65*4/100)+I65,10),IF(BB65="พนจ.ภารกิจ(ป.โท)",CEILING((I65*4/100)+I65,10),IF(BB65="พนจ.ภารกิจ(ทักษะ พนง.ขับเครื่องจักรกลขนาดกลาง/ใหญ่)",CEILING((I65*4/100)+I65,10),IF(BB65="พนจ.ภารกิจ(ทักษะ)",CEILING((I65*4/100)+I65,10),IF(BB65="พนจ.ภารกิจ(ทักษะ)","",IF(C65="ครู",CEILING((I65*6/100)+I65,10),IF(C65="ครูผู้ช่วย",CEILING((I65*6/100)+I65,10),IF(C65="บริหารสถานศึกษา",CEILING((I65*6/100)+I65,10),IF(C65="บุคลากรทางการศึกษา",CEILING((I65*6/100)+I65,10),IF(BB65="ลูกจ้างประจำ(ช่าง)",VLOOKUP(BF65,บัญชีลูกจ้างประจำ!$H$2:$I$110,2,FALSE),IF(BB65="ลูกจ้างประจำ(สนับสนุน)",VLOOKUP(BF65,บัญชีลูกจ้างประจำ!$E$2:$F$102,2,FALSE),IF(BB65="ลูกจ้างประจำ(บริการพื้นฐาน)",VLOOKUP(BF65,บัญชีลูกจ้างประจำ!$B$2:$C$74,2,FALSE))))))))))))))))))))))))))))))</f>
        <v>0</v>
      </c>
      <c r="BH65" s="177">
        <f>IF(BB65&amp;M65="พนจ.ทั่วไป",0,IF(BB65&amp;M65="พนจ.ทั่วไปกำหนดเพิ่ม2567",108000,IF(M65="ว่างเดิม",VLOOKUP(BC65,ตำแหน่งว่าง!$A$2:$J$28,8,FALSE),IF(M65="กำหนดเพิ่ม2567",VLOOKUP(BC65,ตำแหน่งว่าง!$A$2:$H$28,7,FALSE),IF(M65="กำหนดเพิ่ม2568",0,IF(M65="กำหนดเพิ่ม2569",0,IF(M65="ยุบเลิก2567",0,IF(M65="ว่างยุบเลิก2567",0,IF(M65="ว่างยุบเลิก2568",VLOOKUP(BC65,ตำแหน่งว่าง!$A$2:$J$28,8,FALSE),IF(M65="ว่างยุบเลิก2569",VLOOKUP(BC65,ตำแหน่งว่าง!$A$2:$J$28,8,FALSE),IF(M65="เงินอุดหนุน (ว่าง)",VLOOKUP(BC65,ตำแหน่งว่าง!$A$2:$J$28,8,FALSE),IF(M65&amp;C65="จ่ายจากเงินรายได้พนจ.ทั่วไป",0,IF(M65="จ่ายจากเงินรายได้ (ว่าง)",VLOOKUP(BC65,ตำแหน่งว่าง!$A$2:$J$28,8,FALSE),(BG65-I65)*12)))))))))))))</f>
        <v>0</v>
      </c>
      <c r="BI65" s="177" t="e">
        <f t="shared" si="3"/>
        <v>#VALUE!</v>
      </c>
      <c r="BJ65" s="177">
        <f>IF(BB65="บริหารท้องถิ่นสูง",VLOOKUP(BI65,'เงินเดือนบัญชี 5'!$AL$2:$AM$65,2,FALSE),IF(BB65="บริหารท้องถิ่นกลาง",VLOOKUP(BI65,'เงินเดือนบัญชี 5'!$AI$2:$AJ$65,2,FALSE),IF(BB65="บริหารท้องถิ่นต้น",VLOOKUP(BI65,'เงินเดือนบัญชี 5'!$AF$2:$AG$65,2,FALSE),IF(BB65="อำนวยการท้องถิ่นสูง",VLOOKUP(BI65,'เงินเดือนบัญชี 5'!$AC$2:$AD$65,2,FALSE),IF(BB65="อำนวยการท้องถิ่นกลาง",VLOOKUP(BI65,'เงินเดือนบัญชี 5'!$Z$2:$AA$65,2,FALSE),IF(BB65="อำนวยการท้องถิ่นต้น",VLOOKUP(BI65,'เงินเดือนบัญชี 5'!$W$2:$X$65,2,FALSE),IF(BB65="วิชาการชช.",VLOOKUP(BI65,'เงินเดือนบัญชี 5'!$T$2:$U$65,2,FALSE),IF(BB65="วิชาการชพ.",VLOOKUP(BI65,'เงินเดือนบัญชี 5'!$Q$2:$R$65,2,FALSE),IF(BB65="วิชาการชก.",VLOOKUP(BI65,'เงินเดือนบัญชี 5'!$N$2:$O$65,2,FALSE),IF(BB65="วิชาการปก.",VLOOKUP(BI65,'เงินเดือนบัญชี 5'!$K$2:$L$65,2,FALSE),IF(BB65="ทั่วไปอส.",VLOOKUP(BI65,'เงินเดือนบัญชี 5'!$H$2:$I$65,2,FALSE),IF(BB65="ทั่วไปชง.",VLOOKUP(BI65,'เงินเดือนบัญชี 5'!$E$2:$F$65,2,FALSE),IF(BB65="ทั่วไปปง.",VLOOKUP(BI65,'เงินเดือนบัญชี 5'!$B$2:$C$65,2,FALSE),IF(BB65="พนจ.ทั่วไป",0,IF(BB65="พนจ.ภารกิจ(ปวช.)",CEILING((BG65*4/100)+BG65,10),IF(BB65="พนจ.ภารกิจ(ปวท.)",CEILING((BG65*4/100)+BG65,10),IF(BB65="พนจ.ภารกิจ(ปวส.)",CEILING((BG65*4/100)+BG65,10),IF(BB65="พนจ.ภารกิจ(ป.ตรี)",CEILING((BG65*4/100)+BG65,10),IF(BB65="พนจ.ภารกิจ(ป.โท)",CEILING((BG65*4/100)+BG65,10),IF(BB65="พนจ.ภารกิจ(ทักษะ พนง.ขับเครื่องจักรกลขนาดกลาง/ใหญ่)",CEILING((BG65*4/100)+BG65,10),IF(BB65="พนจ.ภารกิจ(ทักษะ)",CEILING((BG65*4/100)+BG65,10),IF(BB65="พนจ.ภารกิจ(ทักษะ)","",IF(C65="ครู",CEILING((BG65*6/100)+BG65,10),IF(C65="ครูผู้ช่วย",CEILING((BG65*6/100)+BG65,10),IF(C65="บริหารสถานศึกษา",CEILING((BG65*6/100)+BG65,10),IF(C65="บุคลากรทางการศึกษา",CEILING((BG65*6/100)+BG65,10),IF(BB65="ลูกจ้างประจำ(ช่าง)",VLOOKUP(BI65,บัญชีลูกจ้างประจำ!$H$2:$I$110,2,FALSE),IF(BB65="ลูกจ้างประจำ(สนับสนุน)",VLOOKUP(BI65,บัญชีลูกจ้างประจำ!$E$2:$F$102,2,FALSE),IF(BB65="ลูกจ้างประจำ(บริการพื้นฐาน)",VLOOKUP(BI65,บัญชีลูกจ้างประจำ!$B$2:$C$74,2,FALSE))))))))))))))))))))))))))))))</f>
        <v>0</v>
      </c>
      <c r="BK65" s="177">
        <f>IF(BB65&amp;M65="พนจ.ทั่วไป",0,IF(BB65&amp;M65="พนจ.ทั่วไปกำหนดเพิ่ม2568",108000,IF(M65="ว่างเดิม",VLOOKUP(BC65,ตำแหน่งว่าง!$A$2:$J$28,9,FALSE),IF(M65&amp;C65="กำหนดเพิ่ม2567ครู",VLOOKUP(BC65,ตำแหน่งว่าง!$A$2:$J$28,8,FALSE),IF(M65&amp;C65="กำหนดเพิ่ม2567ครูผู้ช่วย",VLOOKUP(BC65,ตำแหน่งว่าง!$A$2:$J$28,8,FALSE),IF(M65&amp;C65="กำหนดเพิ่ม2567บุคลากรทางการศึกษา",VLOOKUP(BC65,ตำแหน่งว่าง!$A$2:$J$28,8,FALSE),IF(M65&amp;C65="กำหนดเพิ่ม2567บริหารสถานศึกษา",VLOOKUP(BC65,ตำแหน่งว่าง!$A$2:$J$28,8,FALSE),IF(M65="กำหนดเพิ่ม2567",VLOOKUP(BC65,ตำแหน่งว่าง!$A$2:$J$28,9,FALSE),IF(M65="กำหนดเพิ่ม2568",VLOOKUP(BC65,ตำแหน่งว่าง!$A$2:$H$28,7,FALSE),IF(M65="กำหนดเพิ่ม2569",0,IF(M65="ยุบเลิก2567",0,IF(M65="ยุบเลิก2568",0,IF(M65="ว่างยุบเลิก2567",0,IF(M65="ว่างยุบเลิก2568",0,IF(M65="ว่างยุบเลิก2569",VLOOKUP(BC65,ตำแหน่งว่าง!$A$2:$J$28,9,FALSE),IF(M65="เงินอุดหนุน (ว่าง)",VLOOKUP(BC65,ตำแหน่งว่าง!$A$2:$J$28,9,FALSE),IF(M65="จ่ายจากเงินรายได้ (ว่าง)",VLOOKUP(BC65,ตำแหน่งว่าง!$A$2:$J$28,9,FALSE),(BJ65-BG65)*12)))))))))))))))))</f>
        <v>0</v>
      </c>
      <c r="BL65" s="177" t="e">
        <f t="shared" si="4"/>
        <v>#VALUE!</v>
      </c>
      <c r="BM65" s="177">
        <f>IF(BB65="บริหารท้องถิ่นสูง",VLOOKUP(BL65,'เงินเดือนบัญชี 5'!$AL$2:$AM$65,2,FALSE),IF(BB65="บริหารท้องถิ่นกลาง",VLOOKUP(BL65,'เงินเดือนบัญชี 5'!$AI$2:$AJ$65,2,FALSE),IF(BB65="บริหารท้องถิ่นต้น",VLOOKUP(BL65,'เงินเดือนบัญชี 5'!$AF$2:$AG$65,2,FALSE),IF(BB65="อำนวยการท้องถิ่นสูง",VLOOKUP(BL65,'เงินเดือนบัญชี 5'!$AC$2:$AD$65,2,FALSE),IF(BB65="อำนวยการท้องถิ่นกลาง",VLOOKUP(BL65,'เงินเดือนบัญชี 5'!$Z$2:$AA$65,2,FALSE),IF(BB65="อำนวยการท้องถิ่นต้น",VLOOKUP(BL65,'เงินเดือนบัญชี 5'!$W$2:$X$65,2,FALSE),IF(BB65="วิชาการชช.",VLOOKUP(BL65,'เงินเดือนบัญชี 5'!$T$2:$U$65,2,FALSE),IF(BB65="วิชาการชพ.",VLOOKUP(BL65,'เงินเดือนบัญชี 5'!$Q$2:$R$65,2,FALSE),IF(BB65="วิชาการชก.",VLOOKUP(BL65,'เงินเดือนบัญชี 5'!$N$2:$O$65,2,FALSE),IF(BB65="วิชาการปก.",VLOOKUP(BL65,'เงินเดือนบัญชี 5'!$K$2:$L$65,2,FALSE),IF(BB65="ทั่วไปอส.",VLOOKUP(BL65,'เงินเดือนบัญชี 5'!$H$2:$I$65,2,FALSE),IF(BB65="ทั่วไปชง.",VLOOKUP(BL65,'เงินเดือนบัญชี 5'!$E$2:$F$65,2,FALSE),IF(BB65="ทั่วไปปง.",VLOOKUP(BL65,'เงินเดือนบัญชี 5'!$B$2:$C$65,2,FALSE),IF(BB65="พนจ.ทั่วไป",0,IF(BB65="พนจ.ภารกิจ(ปวช.)",CEILING((BJ65*4/100)+BJ65,10),IF(BB65="พนจ.ภารกิจ(ปวท.)",CEILING((BJ65*4/100)+BJ65,10),IF(BB65="พนจ.ภารกิจ(ปวส.)",CEILING((BJ65*4/100)+BJ65,10),IF(BB65="พนจ.ภารกิจ(ป.ตรี)",CEILING((BJ65*4/100)+BJ65,10),IF(BB65="พนจ.ภารกิจ(ป.โท)",CEILING((BJ65*4/100)+BJ65,10),IF(BB65="พนจ.ภารกิจ(ทักษะ พนง.ขับเครื่องจักรกลขนาดกลาง/ใหญ่)",CEILING((BJ65*4/100)+BJ65,10),IF(BB65="พนจ.ภารกิจ(ทักษะ)",CEILING((BJ65*4/100)+BJ65,10),IF(BB65="พนจ.ภารกิจ(ทักษะ)","",IF(C65="ครู",CEILING((BJ65*6/100)+BJ65,10),IF(C65="ครูผู้ช่วย",CEILING((BJ65*6/100)+BJ65,10),IF(C65="บริหารสถานศึกษา",CEILING((BJ65*6/100)+BJ65,10),IF(C65="บุคลากรทางการศึกษา",CEILING((BJ65*6/100)+BJ65,10),IF(BB65="ลูกจ้างประจำ(ช่าง)",VLOOKUP(BL65,บัญชีลูกจ้างประจำ!$H$2:$I$110,2,FALSE),IF(BB65="ลูกจ้างประจำ(สนับสนุน)",VLOOKUP(BL65,บัญชีลูกจ้างประจำ!$E$2:$F$103,2,FALSE),IF(BB65="ลูกจ้างประจำ(บริการพื้นฐาน)",VLOOKUP(BL65,บัญชีลูกจ้างประจำ!$B$2:$C$74,2,FALSE))))))))))))))))))))))))))))))</f>
        <v>0</v>
      </c>
      <c r="BN65" s="177">
        <f>IF(BB65&amp;M65="พนจ.ทั่วไป",0,IF(BB65&amp;M65="พนจ.ทั่วไปกำหนดเพิ่ม2569",108000,IF(M65="ว่างเดิม",VLOOKUP(BC65,ตำแหน่งว่าง!$A$2:$J$28,10,FALSE),IF(M65&amp;C65="กำหนดเพิ่ม2567ครู",VLOOKUP(BC65,ตำแหน่งว่าง!$A$2:$J$28,9,FALSE),IF(M65&amp;C65="กำหนดเพิ่ม2567ครูผู้ช่วย",VLOOKUP(BC65,ตำแหน่งว่าง!$A$2:$J$28,9,FALSE),IF(M65&amp;C65="กำหนดเพิ่ม2567บุคลากรทางการศึกษา",VLOOKUP(BC65,ตำแหน่งว่าง!$A$2:$J$28,9,FALSE),IF(M65&amp;C65="กำหนดเพิ่ม2567บริหารสถานศึกษา",VLOOKUP(BC65,ตำแหน่งว่าง!$A$2:$J$28,9,FALSE),IF(M65="กำหนดเพิ่ม2567",VLOOKUP(BC65,ตำแหน่งว่าง!$A$2:$J$28,10,FALSE),IF(M65&amp;C65="กำหนดเพิ่ม2568ครู",VLOOKUP(BC65,ตำแหน่งว่าง!$A$2:$J$28,8,FALSE),IF(M65&amp;C65="กำหนดเพิ่ม2568ครูผู้ช่วย",VLOOKUP(BC65,ตำแหน่งว่าง!$A$2:$J$28,8,FALSE),IF(M65&amp;C65="กำหนดเพิ่ม2568บุคลากรทางการศึกษา",VLOOKUP(BC65,ตำแหน่งว่าง!$A$2:$J$28,8,FALSE),IF(M65&amp;C65="กำหนดเพิ่ม2568บริหารสถานศึกษา",VLOOKUP(BC65,ตำแหน่งว่าง!$A$2:$J$28,8,FALSE),IF(M65="กำหนดเพิ่ม2568",VLOOKUP(BC65,ตำแหน่งว่าง!$A$2:$J$28,9,FALSE),IF(M65="กำหนดเพิ่ม2569",VLOOKUP(BC65,ตำแหน่งว่าง!$A$2:$H$28,7,FALSE),IF(M65="เงินอุดหนุน (ว่าง)",VLOOKUP(BC65,ตำแหน่งว่าง!$A$2:$J$28,10,FALSE),IF(M65="จ่ายจากเงินรายได้ (ว่าง)",VLOOKUP(BC65,ตำแหน่งว่าง!$A$2:$J$28,10,FALSE),IF(M65="ยุบเลิก2567",0,IF(M65="ยุบเลิก2568",0,IF(M65="ยุบเลิก2569",0,IF(M65="ว่างยุบเลิก2567",0,IF(M65="ว่างยุบเลิก2568",0,IF(M65="ว่างยุบเลิก2569",0,(BM65-BJ65)*12))))))))))))))))))))))</f>
        <v>0</v>
      </c>
      <c r="BO65" s="103"/>
      <c r="BP65" s="86"/>
      <c r="BQ65" s="86"/>
    </row>
    <row r="66" spans="1:69" s="12" customFormat="1">
      <c r="A66" s="107">
        <v>47</v>
      </c>
      <c r="B66" s="113"/>
      <c r="C66" s="183" t="s">
        <v>61</v>
      </c>
      <c r="D66" s="113" t="s">
        <v>1400</v>
      </c>
      <c r="E66" s="114" t="s">
        <v>1398</v>
      </c>
      <c r="F66" s="114"/>
      <c r="G66" s="110"/>
      <c r="H66" s="120"/>
      <c r="I66" s="121">
        <v>9000</v>
      </c>
      <c r="J66" s="122"/>
      <c r="K66" s="122"/>
      <c r="L66" s="122"/>
      <c r="M66" s="120"/>
      <c r="AZ66" s="86"/>
      <c r="BA66" s="103"/>
      <c r="BB66" s="177" t="str">
        <f t="shared" si="0"/>
        <v>พนจ.ทั่วไป</v>
      </c>
      <c r="BC66" s="177" t="str">
        <f t="shared" si="1"/>
        <v>พนจ.ทั่วไป()</v>
      </c>
      <c r="BD66" s="177" t="str">
        <f>IF(BB66="บริหารท้องถิ่นสูง",VLOOKUP(I66,'เงินเดือนบัญชี 5'!$AM$2:$AN$65,2,FALSE),IF(BB66="บริหารท้องถิ่นกลาง",VLOOKUP(I66,'เงินเดือนบัญชี 5'!$AJ$2:$AK$65,2,FALSE),IF(BB66="บริหารท้องถิ่นต้น",VLOOKUP(I66,'เงินเดือนบัญชี 5'!$AG$2:$AH$65,2,FALSE),IF(BB66="อำนวยการท้องถิ่นสูง",VLOOKUP(I66,'เงินเดือนบัญชี 5'!$AD$2:$AE$65,2,FALSE),IF(BB66="อำนวยการท้องถิ่นกลาง",VLOOKUP(I66,'เงินเดือนบัญชี 5'!$AA$2:$AB$65,2,FALSE),IF(BB66="อำนวยการท้องถิ่นต้น",VLOOKUP(I66,'เงินเดือนบัญชี 5'!$X$2:$Y$65,2,FALSE),IF(BB66="วิชาการชช.",VLOOKUP(I66,'เงินเดือนบัญชี 5'!$U$2:$V$65,2,FALSE),IF(BB66="วิชาการชพ.",VLOOKUP(I66,'เงินเดือนบัญชี 5'!$R$2:$S$65,2,FALSE),IF(BB66="วิชาการชก.",VLOOKUP(I66,'เงินเดือนบัญชี 5'!$O$2:$P$65,2,FALSE),IF(BB66="วิชาการปก.",VLOOKUP(I66,'เงินเดือนบัญชี 5'!$L$2:$M$65,2,FALSE),IF(BB66="ทั่วไปอส.",VLOOKUP(I66,'เงินเดือนบัญชี 5'!$I$2:$J$65,2,FALSE),IF(BB66="ทั่วไปชง.",VLOOKUP(I66,'เงินเดือนบัญชี 5'!$F$2:$G$65,2,FALSE),IF(BB66="ทั่วไปปง.",VLOOKUP(I66,'เงินเดือนบัญชี 5'!$C$2:$D$65,2,FALSE),IF(BB66="พนจ.ทั่วไป","",IF(BB66="พนจ.ภารกิจ(ปวช.)","",IF(BB66="พนจ.ภารกิจ(ปวท.)","",IF(BB66="พนจ.ภารกิจ(ปวส.)","",IF(BB66="พนจ.ภารกิจ(ป.ตรี)","",IF(BB66="พนจ.ภารกิจ(ป.โท)","",IF(BB66="พนจ.ภารกิจ(ทักษะ พนง.ขับเครื่องจักรกลขนาดกลาง/ใหญ่)","",IF(BB66="พนจ.ภารกิจ(ทักษะ)","",IF(BB66="ลูกจ้างประจำ(ช่าง)",VLOOKUP(I66,บัญชีลูกจ้างประจำ!$I$2:$J$110,2,FALSE),IF(BB66="ลูกจ้างประจำ(สนับสนุน)",VLOOKUP(I66,บัญชีลูกจ้างประจำ!$F$2:$G$102,2,FALSE),IF(BB66="ลูกจ้างประจำ(บริการพื้นฐาน)",VLOOKUP(I66,บัญชีลูกจ้างประจำ!$C$2:$D$74,2,FALSE)))))))))))))))))))))))))</f>
        <v/>
      </c>
      <c r="BE66" s="177">
        <f>IF(M66="ว่างเดิม",VLOOKUP(BC66,ตำแหน่งว่าง!$A$2:$J$28,2,FALSE),IF(M66="ว่างยุบเลิก2567",VLOOKUP(BC66,ตำแหน่งว่าง!$A$2:$J$28,2,FALSE),IF(M66="ว่างยุบเลิก2568",VLOOKUP(BC66,ตำแหน่งว่าง!$A$2:$J$28,2,FALSE),IF(M66="ว่างยุบเลิก2569",VLOOKUP(BC66,ตำแหน่งว่าง!$A$2:$J$28,2,FALSE),IF(M66="เงินอุดหนุน (ว่าง)",VLOOKUP(BC66,ตำแหน่งว่าง!$A$2:$J$28,2,FALSE),IF(M66="จ่ายจากเงินรายได้ (ว่าง)",VLOOKUP(BC66,ตำแหน่งว่าง!$A$2:$J$28,2,FALSE),IF(M66="กำหนดเพิ่ม2567",0,IF(M66="กำหนดเพิ่ม2568",0,IF(M66="กำหนดเพิ่ม2569",0,I66*12)))))))))</f>
        <v>108000</v>
      </c>
      <c r="BF66" s="177" t="e">
        <f t="shared" si="2"/>
        <v>#VALUE!</v>
      </c>
      <c r="BG66" s="177">
        <f>IF(BB66="บริหารท้องถิ่นสูง",VLOOKUP(BF66,'เงินเดือนบัญชี 5'!$AL$2:$AM$65,2,FALSE),IF(BB66="บริหารท้องถิ่นกลาง",VLOOKUP(BF66,'เงินเดือนบัญชี 5'!$AI$2:$AJ$65,2,FALSE),IF(BB66="บริหารท้องถิ่นต้น",VLOOKUP(BF66,'เงินเดือนบัญชี 5'!$AF$2:$AG$65,2,FALSE),IF(BB66="อำนวยการท้องถิ่นสูง",VLOOKUP(BF66,'เงินเดือนบัญชี 5'!$AC$2:$AD$65,2,FALSE),IF(BB66="อำนวยการท้องถิ่นกลาง",VLOOKUP(BF66,'เงินเดือนบัญชี 5'!$Z$2:$AA$65,2,FALSE),IF(BB66="อำนวยการท้องถิ่นต้น",VLOOKUP(BF66,'เงินเดือนบัญชี 5'!$W$2:$X$65,2,FALSE),IF(BB66="วิชาการชช.",VLOOKUP(BF66,'เงินเดือนบัญชี 5'!$T$2:$U$65,2,FALSE),IF(BB66="วิชาการชพ.",VLOOKUP(BF66,'เงินเดือนบัญชี 5'!$Q$2:$R$65,2,FALSE),IF(BB66="วิชาการชก.",VLOOKUP(BF66,'เงินเดือนบัญชี 5'!$N$2:$O$65,2,FALSE),IF(BB66="วิชาการปก.",VLOOKUP(BF66,'เงินเดือนบัญชี 5'!$K$2:$L$65,2,FALSE),IF(BB66="ทั่วไปอส.",VLOOKUP(BF66,'เงินเดือนบัญชี 5'!$H$2:$I$65,2,FALSE),IF(BB66="ทั่วไปชง.",VLOOKUP(BF66,'เงินเดือนบัญชี 5'!$E$2:$F$65,2,FALSE),IF(BB66="ทั่วไปปง.",VLOOKUP(BF66,'เงินเดือนบัญชี 5'!$B$2:$C$65,2,FALSE),IF(BB66="พนจ.ทั่วไป",0,IF(BB66="พนจ.ภารกิจ(ปวช.)",CEILING((I66*4/100)+I66,10),IF(BB66="พนจ.ภารกิจ(ปวท.)",CEILING((I66*4/100)+I66,10),IF(BB66="พนจ.ภารกิจ(ปวส.)",CEILING((I66*4/100)+I66,10),IF(BB66="พนจ.ภารกิจ(ป.ตรี)",CEILING((I66*4/100)+I66,10),IF(BB66="พนจ.ภารกิจ(ป.โท)",CEILING((I66*4/100)+I66,10),IF(BB66="พนจ.ภารกิจ(ทักษะ พนง.ขับเครื่องจักรกลขนาดกลาง/ใหญ่)",CEILING((I66*4/100)+I66,10),IF(BB66="พนจ.ภารกิจ(ทักษะ)",CEILING((I66*4/100)+I66,10),IF(BB66="พนจ.ภารกิจ(ทักษะ)","",IF(C66="ครู",CEILING((I66*6/100)+I66,10),IF(C66="ครูผู้ช่วย",CEILING((I66*6/100)+I66,10),IF(C66="บริหารสถานศึกษา",CEILING((I66*6/100)+I66,10),IF(C66="บุคลากรทางการศึกษา",CEILING((I66*6/100)+I66,10),IF(BB66="ลูกจ้างประจำ(ช่าง)",VLOOKUP(BF66,บัญชีลูกจ้างประจำ!$H$2:$I$110,2,FALSE),IF(BB66="ลูกจ้างประจำ(สนับสนุน)",VLOOKUP(BF66,บัญชีลูกจ้างประจำ!$E$2:$F$102,2,FALSE),IF(BB66="ลูกจ้างประจำ(บริการพื้นฐาน)",VLOOKUP(BF66,บัญชีลูกจ้างประจำ!$B$2:$C$74,2,FALSE))))))))))))))))))))))))))))))</f>
        <v>0</v>
      </c>
      <c r="BH66" s="177">
        <f>IF(BB66&amp;M66="พนจ.ทั่วไป",0,IF(BB66&amp;M66="พนจ.ทั่วไปกำหนดเพิ่ม2567",108000,IF(M66="ว่างเดิม",VLOOKUP(BC66,ตำแหน่งว่าง!$A$2:$J$28,8,FALSE),IF(M66="กำหนดเพิ่ม2567",VLOOKUP(BC66,ตำแหน่งว่าง!$A$2:$H$28,7,FALSE),IF(M66="กำหนดเพิ่ม2568",0,IF(M66="กำหนดเพิ่ม2569",0,IF(M66="ยุบเลิก2567",0,IF(M66="ว่างยุบเลิก2567",0,IF(M66="ว่างยุบเลิก2568",VLOOKUP(BC66,ตำแหน่งว่าง!$A$2:$J$28,8,FALSE),IF(M66="ว่างยุบเลิก2569",VLOOKUP(BC66,ตำแหน่งว่าง!$A$2:$J$28,8,FALSE),IF(M66="เงินอุดหนุน (ว่าง)",VLOOKUP(BC66,ตำแหน่งว่าง!$A$2:$J$28,8,FALSE),IF(M66&amp;C66="จ่ายจากเงินรายได้พนจ.ทั่วไป",0,IF(M66="จ่ายจากเงินรายได้ (ว่าง)",VLOOKUP(BC66,ตำแหน่งว่าง!$A$2:$J$28,8,FALSE),(BG66-I66)*12)))))))))))))</f>
        <v>0</v>
      </c>
      <c r="BI66" s="177" t="e">
        <f t="shared" si="3"/>
        <v>#VALUE!</v>
      </c>
      <c r="BJ66" s="177">
        <f>IF(BB66="บริหารท้องถิ่นสูง",VLOOKUP(BI66,'เงินเดือนบัญชี 5'!$AL$2:$AM$65,2,FALSE),IF(BB66="บริหารท้องถิ่นกลาง",VLOOKUP(BI66,'เงินเดือนบัญชี 5'!$AI$2:$AJ$65,2,FALSE),IF(BB66="บริหารท้องถิ่นต้น",VLOOKUP(BI66,'เงินเดือนบัญชี 5'!$AF$2:$AG$65,2,FALSE),IF(BB66="อำนวยการท้องถิ่นสูง",VLOOKUP(BI66,'เงินเดือนบัญชี 5'!$AC$2:$AD$65,2,FALSE),IF(BB66="อำนวยการท้องถิ่นกลาง",VLOOKUP(BI66,'เงินเดือนบัญชี 5'!$Z$2:$AA$65,2,FALSE),IF(BB66="อำนวยการท้องถิ่นต้น",VLOOKUP(BI66,'เงินเดือนบัญชี 5'!$W$2:$X$65,2,FALSE),IF(BB66="วิชาการชช.",VLOOKUP(BI66,'เงินเดือนบัญชี 5'!$T$2:$U$65,2,FALSE),IF(BB66="วิชาการชพ.",VLOOKUP(BI66,'เงินเดือนบัญชี 5'!$Q$2:$R$65,2,FALSE),IF(BB66="วิชาการชก.",VLOOKUP(BI66,'เงินเดือนบัญชี 5'!$N$2:$O$65,2,FALSE),IF(BB66="วิชาการปก.",VLOOKUP(BI66,'เงินเดือนบัญชี 5'!$K$2:$L$65,2,FALSE),IF(BB66="ทั่วไปอส.",VLOOKUP(BI66,'เงินเดือนบัญชี 5'!$H$2:$I$65,2,FALSE),IF(BB66="ทั่วไปชง.",VLOOKUP(BI66,'เงินเดือนบัญชี 5'!$E$2:$F$65,2,FALSE),IF(BB66="ทั่วไปปง.",VLOOKUP(BI66,'เงินเดือนบัญชี 5'!$B$2:$C$65,2,FALSE),IF(BB66="พนจ.ทั่วไป",0,IF(BB66="พนจ.ภารกิจ(ปวช.)",CEILING((BG66*4/100)+BG66,10),IF(BB66="พนจ.ภารกิจ(ปวท.)",CEILING((BG66*4/100)+BG66,10),IF(BB66="พนจ.ภารกิจ(ปวส.)",CEILING((BG66*4/100)+BG66,10),IF(BB66="พนจ.ภารกิจ(ป.ตรี)",CEILING((BG66*4/100)+BG66,10),IF(BB66="พนจ.ภารกิจ(ป.โท)",CEILING((BG66*4/100)+BG66,10),IF(BB66="พนจ.ภารกิจ(ทักษะ พนง.ขับเครื่องจักรกลขนาดกลาง/ใหญ่)",CEILING((BG66*4/100)+BG66,10),IF(BB66="พนจ.ภารกิจ(ทักษะ)",CEILING((BG66*4/100)+BG66,10),IF(BB66="พนจ.ภารกิจ(ทักษะ)","",IF(C66="ครู",CEILING((BG66*6/100)+BG66,10),IF(C66="ครูผู้ช่วย",CEILING((BG66*6/100)+BG66,10),IF(C66="บริหารสถานศึกษา",CEILING((BG66*6/100)+BG66,10),IF(C66="บุคลากรทางการศึกษา",CEILING((BG66*6/100)+BG66,10),IF(BB66="ลูกจ้างประจำ(ช่าง)",VLOOKUP(BI66,บัญชีลูกจ้างประจำ!$H$2:$I$110,2,FALSE),IF(BB66="ลูกจ้างประจำ(สนับสนุน)",VLOOKUP(BI66,บัญชีลูกจ้างประจำ!$E$2:$F$102,2,FALSE),IF(BB66="ลูกจ้างประจำ(บริการพื้นฐาน)",VLOOKUP(BI66,บัญชีลูกจ้างประจำ!$B$2:$C$74,2,FALSE))))))))))))))))))))))))))))))</f>
        <v>0</v>
      </c>
      <c r="BK66" s="177">
        <f>IF(BB66&amp;M66="พนจ.ทั่วไป",0,IF(BB66&amp;M66="พนจ.ทั่วไปกำหนดเพิ่ม2568",108000,IF(M66="ว่างเดิม",VLOOKUP(BC66,ตำแหน่งว่าง!$A$2:$J$28,9,FALSE),IF(M66&amp;C66="กำหนดเพิ่ม2567ครู",VLOOKUP(BC66,ตำแหน่งว่าง!$A$2:$J$28,8,FALSE),IF(M66&amp;C66="กำหนดเพิ่ม2567ครูผู้ช่วย",VLOOKUP(BC66,ตำแหน่งว่าง!$A$2:$J$28,8,FALSE),IF(M66&amp;C66="กำหนดเพิ่ม2567บุคลากรทางการศึกษา",VLOOKUP(BC66,ตำแหน่งว่าง!$A$2:$J$28,8,FALSE),IF(M66&amp;C66="กำหนดเพิ่ม2567บริหารสถานศึกษา",VLOOKUP(BC66,ตำแหน่งว่าง!$A$2:$J$28,8,FALSE),IF(M66="กำหนดเพิ่ม2567",VLOOKUP(BC66,ตำแหน่งว่าง!$A$2:$J$28,9,FALSE),IF(M66="กำหนดเพิ่ม2568",VLOOKUP(BC66,ตำแหน่งว่าง!$A$2:$H$28,7,FALSE),IF(M66="กำหนดเพิ่ม2569",0,IF(M66="ยุบเลิก2567",0,IF(M66="ยุบเลิก2568",0,IF(M66="ว่างยุบเลิก2567",0,IF(M66="ว่างยุบเลิก2568",0,IF(M66="ว่างยุบเลิก2569",VLOOKUP(BC66,ตำแหน่งว่าง!$A$2:$J$28,9,FALSE),IF(M66="เงินอุดหนุน (ว่าง)",VLOOKUP(BC66,ตำแหน่งว่าง!$A$2:$J$28,9,FALSE),IF(M66="จ่ายจากเงินรายได้ (ว่าง)",VLOOKUP(BC66,ตำแหน่งว่าง!$A$2:$J$28,9,FALSE),(BJ66-BG66)*12)))))))))))))))))</f>
        <v>0</v>
      </c>
      <c r="BL66" s="177" t="e">
        <f t="shared" si="4"/>
        <v>#VALUE!</v>
      </c>
      <c r="BM66" s="177">
        <f>IF(BB66="บริหารท้องถิ่นสูง",VLOOKUP(BL66,'เงินเดือนบัญชี 5'!$AL$2:$AM$65,2,FALSE),IF(BB66="บริหารท้องถิ่นกลาง",VLOOKUP(BL66,'เงินเดือนบัญชี 5'!$AI$2:$AJ$65,2,FALSE),IF(BB66="บริหารท้องถิ่นต้น",VLOOKUP(BL66,'เงินเดือนบัญชี 5'!$AF$2:$AG$65,2,FALSE),IF(BB66="อำนวยการท้องถิ่นสูง",VLOOKUP(BL66,'เงินเดือนบัญชี 5'!$AC$2:$AD$65,2,FALSE),IF(BB66="อำนวยการท้องถิ่นกลาง",VLOOKUP(BL66,'เงินเดือนบัญชี 5'!$Z$2:$AA$65,2,FALSE),IF(BB66="อำนวยการท้องถิ่นต้น",VLOOKUP(BL66,'เงินเดือนบัญชี 5'!$W$2:$X$65,2,FALSE),IF(BB66="วิชาการชช.",VLOOKUP(BL66,'เงินเดือนบัญชี 5'!$T$2:$U$65,2,FALSE),IF(BB66="วิชาการชพ.",VLOOKUP(BL66,'เงินเดือนบัญชี 5'!$Q$2:$R$65,2,FALSE),IF(BB66="วิชาการชก.",VLOOKUP(BL66,'เงินเดือนบัญชี 5'!$N$2:$O$65,2,FALSE),IF(BB66="วิชาการปก.",VLOOKUP(BL66,'เงินเดือนบัญชี 5'!$K$2:$L$65,2,FALSE),IF(BB66="ทั่วไปอส.",VLOOKUP(BL66,'เงินเดือนบัญชี 5'!$H$2:$I$65,2,FALSE),IF(BB66="ทั่วไปชง.",VLOOKUP(BL66,'เงินเดือนบัญชี 5'!$E$2:$F$65,2,FALSE),IF(BB66="ทั่วไปปง.",VLOOKUP(BL66,'เงินเดือนบัญชี 5'!$B$2:$C$65,2,FALSE),IF(BB66="พนจ.ทั่วไป",0,IF(BB66="พนจ.ภารกิจ(ปวช.)",CEILING((BJ66*4/100)+BJ66,10),IF(BB66="พนจ.ภารกิจ(ปวท.)",CEILING((BJ66*4/100)+BJ66,10),IF(BB66="พนจ.ภารกิจ(ปวส.)",CEILING((BJ66*4/100)+BJ66,10),IF(BB66="พนจ.ภารกิจ(ป.ตรี)",CEILING((BJ66*4/100)+BJ66,10),IF(BB66="พนจ.ภารกิจ(ป.โท)",CEILING((BJ66*4/100)+BJ66,10),IF(BB66="พนจ.ภารกิจ(ทักษะ พนง.ขับเครื่องจักรกลขนาดกลาง/ใหญ่)",CEILING((BJ66*4/100)+BJ66,10),IF(BB66="พนจ.ภารกิจ(ทักษะ)",CEILING((BJ66*4/100)+BJ66,10),IF(BB66="พนจ.ภารกิจ(ทักษะ)","",IF(C66="ครู",CEILING((BJ66*6/100)+BJ66,10),IF(C66="ครูผู้ช่วย",CEILING((BJ66*6/100)+BJ66,10),IF(C66="บริหารสถานศึกษา",CEILING((BJ66*6/100)+BJ66,10),IF(C66="บุคลากรทางการศึกษา",CEILING((BJ66*6/100)+BJ66,10),IF(BB66="ลูกจ้างประจำ(ช่าง)",VLOOKUP(BL66,บัญชีลูกจ้างประจำ!$H$2:$I$110,2,FALSE),IF(BB66="ลูกจ้างประจำ(สนับสนุน)",VLOOKUP(BL66,บัญชีลูกจ้างประจำ!$E$2:$F$103,2,FALSE),IF(BB66="ลูกจ้างประจำ(บริการพื้นฐาน)",VLOOKUP(BL66,บัญชีลูกจ้างประจำ!$B$2:$C$74,2,FALSE))))))))))))))))))))))))))))))</f>
        <v>0</v>
      </c>
      <c r="BN66" s="177">
        <f>IF(BB66&amp;M66="พนจ.ทั่วไป",0,IF(BB66&amp;M66="พนจ.ทั่วไปกำหนดเพิ่ม2569",108000,IF(M66="ว่างเดิม",VLOOKUP(BC66,ตำแหน่งว่าง!$A$2:$J$28,10,FALSE),IF(M66&amp;C66="กำหนดเพิ่ม2567ครู",VLOOKUP(BC66,ตำแหน่งว่าง!$A$2:$J$28,9,FALSE),IF(M66&amp;C66="กำหนดเพิ่ม2567ครูผู้ช่วย",VLOOKUP(BC66,ตำแหน่งว่าง!$A$2:$J$28,9,FALSE),IF(M66&amp;C66="กำหนดเพิ่ม2567บุคลากรทางการศึกษา",VLOOKUP(BC66,ตำแหน่งว่าง!$A$2:$J$28,9,FALSE),IF(M66&amp;C66="กำหนดเพิ่ม2567บริหารสถานศึกษา",VLOOKUP(BC66,ตำแหน่งว่าง!$A$2:$J$28,9,FALSE),IF(M66="กำหนดเพิ่ม2567",VLOOKUP(BC66,ตำแหน่งว่าง!$A$2:$J$28,10,FALSE),IF(M66&amp;C66="กำหนดเพิ่ม2568ครู",VLOOKUP(BC66,ตำแหน่งว่าง!$A$2:$J$28,8,FALSE),IF(M66&amp;C66="กำหนดเพิ่ม2568ครูผู้ช่วย",VLOOKUP(BC66,ตำแหน่งว่าง!$A$2:$J$28,8,FALSE),IF(M66&amp;C66="กำหนดเพิ่ม2568บุคลากรทางการศึกษา",VLOOKUP(BC66,ตำแหน่งว่าง!$A$2:$J$28,8,FALSE),IF(M66&amp;C66="กำหนดเพิ่ม2568บริหารสถานศึกษา",VLOOKUP(BC66,ตำแหน่งว่าง!$A$2:$J$28,8,FALSE),IF(M66="กำหนดเพิ่ม2568",VLOOKUP(BC66,ตำแหน่งว่าง!$A$2:$J$28,9,FALSE),IF(M66="กำหนดเพิ่ม2569",VLOOKUP(BC66,ตำแหน่งว่าง!$A$2:$H$28,7,FALSE),IF(M66="เงินอุดหนุน (ว่าง)",VLOOKUP(BC66,ตำแหน่งว่าง!$A$2:$J$28,10,FALSE),IF(M66="จ่ายจากเงินรายได้ (ว่าง)",VLOOKUP(BC66,ตำแหน่งว่าง!$A$2:$J$28,10,FALSE),IF(M66="ยุบเลิก2567",0,IF(M66="ยุบเลิก2568",0,IF(M66="ยุบเลิก2569",0,IF(M66="ว่างยุบเลิก2567",0,IF(M66="ว่างยุบเลิก2568",0,IF(M66="ว่างยุบเลิก2569",0,(BM66-BJ66)*12))))))))))))))))))))))</f>
        <v>0</v>
      </c>
      <c r="BO66" s="103"/>
      <c r="BP66" s="86"/>
      <c r="BQ66" s="86"/>
    </row>
    <row r="67" spans="1:69" s="12" customFormat="1">
      <c r="A67" s="107" t="str">
        <f>IF(C67=0,"",IF(D67=0,"",SUBTOTAL(3,$D$7:D67)*1))</f>
        <v/>
      </c>
      <c r="B67" s="113" t="s">
        <v>1401</v>
      </c>
      <c r="C67" s="183"/>
      <c r="D67" s="113"/>
      <c r="E67" s="114"/>
      <c r="F67" s="114"/>
      <c r="G67" s="110"/>
      <c r="H67" s="120"/>
      <c r="I67" s="121"/>
      <c r="J67" s="122"/>
      <c r="K67" s="122"/>
      <c r="L67" s="122"/>
      <c r="M67" s="120"/>
      <c r="AZ67" s="86"/>
      <c r="BA67" s="103"/>
      <c r="BB67" s="177" t="str">
        <f t="shared" si="0"/>
        <v/>
      </c>
      <c r="BC67" s="177" t="str">
        <f t="shared" si="1"/>
        <v>()</v>
      </c>
      <c r="BD67" s="177" t="b">
        <f>IF(BB67="บริหารท้องถิ่นสูง",VLOOKUP(I67,'เงินเดือนบัญชี 5'!$AM$2:$AN$65,2,FALSE),IF(BB67="บริหารท้องถิ่นกลาง",VLOOKUP(I67,'เงินเดือนบัญชี 5'!$AJ$2:$AK$65,2,FALSE),IF(BB67="บริหารท้องถิ่นต้น",VLOOKUP(I67,'เงินเดือนบัญชี 5'!$AG$2:$AH$65,2,FALSE),IF(BB67="อำนวยการท้องถิ่นสูง",VLOOKUP(I67,'เงินเดือนบัญชี 5'!$AD$2:$AE$65,2,FALSE),IF(BB67="อำนวยการท้องถิ่นกลาง",VLOOKUP(I67,'เงินเดือนบัญชี 5'!$AA$2:$AB$65,2,FALSE),IF(BB67="อำนวยการท้องถิ่นต้น",VLOOKUP(I67,'เงินเดือนบัญชี 5'!$X$2:$Y$65,2,FALSE),IF(BB67="วิชาการชช.",VLOOKUP(I67,'เงินเดือนบัญชี 5'!$U$2:$V$65,2,FALSE),IF(BB67="วิชาการชพ.",VLOOKUP(I67,'เงินเดือนบัญชี 5'!$R$2:$S$65,2,FALSE),IF(BB67="วิชาการชก.",VLOOKUP(I67,'เงินเดือนบัญชี 5'!$O$2:$P$65,2,FALSE),IF(BB67="วิชาการปก.",VLOOKUP(I67,'เงินเดือนบัญชี 5'!$L$2:$M$65,2,FALSE),IF(BB67="ทั่วไปอส.",VLOOKUP(I67,'เงินเดือนบัญชี 5'!$I$2:$J$65,2,FALSE),IF(BB67="ทั่วไปชง.",VLOOKUP(I67,'เงินเดือนบัญชี 5'!$F$2:$G$65,2,FALSE),IF(BB67="ทั่วไปปง.",VLOOKUP(I67,'เงินเดือนบัญชี 5'!$C$2:$D$65,2,FALSE),IF(BB67="พนจ.ทั่วไป","",IF(BB67="พนจ.ภารกิจ(ปวช.)","",IF(BB67="พนจ.ภารกิจ(ปวท.)","",IF(BB67="พนจ.ภารกิจ(ปวส.)","",IF(BB67="พนจ.ภารกิจ(ป.ตรี)","",IF(BB67="พนจ.ภารกิจ(ป.โท)","",IF(BB67="พนจ.ภารกิจ(ทักษะ พนง.ขับเครื่องจักรกลขนาดกลาง/ใหญ่)","",IF(BB67="พนจ.ภารกิจ(ทักษะ)","",IF(BB67="ลูกจ้างประจำ(ช่าง)",VLOOKUP(I67,บัญชีลูกจ้างประจำ!$I$2:$J$110,2,FALSE),IF(BB67="ลูกจ้างประจำ(สนับสนุน)",VLOOKUP(I67,บัญชีลูกจ้างประจำ!$F$2:$G$102,2,FALSE),IF(BB67="ลูกจ้างประจำ(บริการพื้นฐาน)",VLOOKUP(I67,บัญชีลูกจ้างประจำ!$C$2:$D$74,2,FALSE)))))))))))))))))))))))))</f>
        <v>0</v>
      </c>
      <c r="BE67" s="177">
        <f>IF(M67="ว่างเดิม",VLOOKUP(BC67,ตำแหน่งว่าง!$A$2:$J$28,2,FALSE),IF(M67="ว่างยุบเลิก2567",VLOOKUP(BC67,ตำแหน่งว่าง!$A$2:$J$28,2,FALSE),IF(M67="ว่างยุบเลิก2568",VLOOKUP(BC67,ตำแหน่งว่าง!$A$2:$J$28,2,FALSE),IF(M67="ว่างยุบเลิก2569",VLOOKUP(BC67,ตำแหน่งว่าง!$A$2:$J$28,2,FALSE),IF(M67="เงินอุดหนุน (ว่าง)",VLOOKUP(BC67,ตำแหน่งว่าง!$A$2:$J$28,2,FALSE),IF(M67="จ่ายจากเงินรายได้ (ว่าง)",VLOOKUP(BC67,ตำแหน่งว่าง!$A$2:$J$28,2,FALSE),IF(M67="กำหนดเพิ่ม2567",0,IF(M67="กำหนดเพิ่ม2568",0,IF(M67="กำหนดเพิ่ม2569",0,I67*12)))))))))</f>
        <v>0</v>
      </c>
      <c r="BF67" s="177" t="str">
        <f t="shared" si="2"/>
        <v>1</v>
      </c>
      <c r="BG67" s="177" t="b">
        <f>IF(BB67="บริหารท้องถิ่นสูง",VLOOKUP(BF67,'เงินเดือนบัญชี 5'!$AL$2:$AM$65,2,FALSE),IF(BB67="บริหารท้องถิ่นกลาง",VLOOKUP(BF67,'เงินเดือนบัญชี 5'!$AI$2:$AJ$65,2,FALSE),IF(BB67="บริหารท้องถิ่นต้น",VLOOKUP(BF67,'เงินเดือนบัญชี 5'!$AF$2:$AG$65,2,FALSE),IF(BB67="อำนวยการท้องถิ่นสูง",VLOOKUP(BF67,'เงินเดือนบัญชี 5'!$AC$2:$AD$65,2,FALSE),IF(BB67="อำนวยการท้องถิ่นกลาง",VLOOKUP(BF67,'เงินเดือนบัญชี 5'!$Z$2:$AA$65,2,FALSE),IF(BB67="อำนวยการท้องถิ่นต้น",VLOOKUP(BF67,'เงินเดือนบัญชี 5'!$W$2:$X$65,2,FALSE),IF(BB67="วิชาการชช.",VLOOKUP(BF67,'เงินเดือนบัญชี 5'!$T$2:$U$65,2,FALSE),IF(BB67="วิชาการชพ.",VLOOKUP(BF67,'เงินเดือนบัญชี 5'!$Q$2:$R$65,2,FALSE),IF(BB67="วิชาการชก.",VLOOKUP(BF67,'เงินเดือนบัญชี 5'!$N$2:$O$65,2,FALSE),IF(BB67="วิชาการปก.",VLOOKUP(BF67,'เงินเดือนบัญชี 5'!$K$2:$L$65,2,FALSE),IF(BB67="ทั่วไปอส.",VLOOKUP(BF67,'เงินเดือนบัญชี 5'!$H$2:$I$65,2,FALSE),IF(BB67="ทั่วไปชง.",VLOOKUP(BF67,'เงินเดือนบัญชี 5'!$E$2:$F$65,2,FALSE),IF(BB67="ทั่วไปปง.",VLOOKUP(BF67,'เงินเดือนบัญชี 5'!$B$2:$C$65,2,FALSE),IF(BB67="พนจ.ทั่วไป",0,IF(BB67="พนจ.ภารกิจ(ปวช.)",CEILING((I67*4/100)+I67,10),IF(BB67="พนจ.ภารกิจ(ปวท.)",CEILING((I67*4/100)+I67,10),IF(BB67="พนจ.ภารกิจ(ปวส.)",CEILING((I67*4/100)+I67,10),IF(BB67="พนจ.ภารกิจ(ป.ตรี)",CEILING((I67*4/100)+I67,10),IF(BB67="พนจ.ภารกิจ(ป.โท)",CEILING((I67*4/100)+I67,10),IF(BB67="พนจ.ภารกิจ(ทักษะ พนง.ขับเครื่องจักรกลขนาดกลาง/ใหญ่)",CEILING((I67*4/100)+I67,10),IF(BB67="พนจ.ภารกิจ(ทักษะ)",CEILING((I67*4/100)+I67,10),IF(BB67="พนจ.ภารกิจ(ทักษะ)","",IF(C67="ครู",CEILING((I67*6/100)+I67,10),IF(C67="ครูผู้ช่วย",CEILING((I67*6/100)+I67,10),IF(C67="บริหารสถานศึกษา",CEILING((I67*6/100)+I67,10),IF(C67="บุคลากรทางการศึกษา",CEILING((I67*6/100)+I67,10),IF(BB67="ลูกจ้างประจำ(ช่าง)",VLOOKUP(BF67,บัญชีลูกจ้างประจำ!$H$2:$I$110,2,FALSE),IF(BB67="ลูกจ้างประจำ(สนับสนุน)",VLOOKUP(BF67,บัญชีลูกจ้างประจำ!$E$2:$F$102,2,FALSE),IF(BB67="ลูกจ้างประจำ(บริการพื้นฐาน)",VLOOKUP(BF67,บัญชีลูกจ้างประจำ!$B$2:$C$74,2,FALSE))))))))))))))))))))))))))))))</f>
        <v>0</v>
      </c>
      <c r="BH67" s="177">
        <f>IF(BB67&amp;M67="พนจ.ทั่วไป",0,IF(BB67&amp;M67="พนจ.ทั่วไปกำหนดเพิ่ม2567",108000,IF(M67="ว่างเดิม",VLOOKUP(BC67,ตำแหน่งว่าง!$A$2:$J$28,8,FALSE),IF(M67="กำหนดเพิ่ม2567",VLOOKUP(BC67,ตำแหน่งว่าง!$A$2:$H$28,7,FALSE),IF(M67="กำหนดเพิ่ม2568",0,IF(M67="กำหนดเพิ่ม2569",0,IF(M67="ยุบเลิก2567",0,IF(M67="ว่างยุบเลิก2567",0,IF(M67="ว่างยุบเลิก2568",VLOOKUP(BC67,ตำแหน่งว่าง!$A$2:$J$28,8,FALSE),IF(M67="ว่างยุบเลิก2569",VLOOKUP(BC67,ตำแหน่งว่าง!$A$2:$J$28,8,FALSE),IF(M67="เงินอุดหนุน (ว่าง)",VLOOKUP(BC67,ตำแหน่งว่าง!$A$2:$J$28,8,FALSE),IF(M67&amp;C67="จ่ายจากเงินรายได้พนจ.ทั่วไป",0,IF(M67="จ่ายจากเงินรายได้ (ว่าง)",VLOOKUP(BC67,ตำแหน่งว่าง!$A$2:$J$28,8,FALSE),(BG67-I67)*12)))))))))))))</f>
        <v>0</v>
      </c>
      <c r="BI67" s="177" t="str">
        <f t="shared" si="3"/>
        <v>2</v>
      </c>
      <c r="BJ67" s="177" t="b">
        <f>IF(BB67="บริหารท้องถิ่นสูง",VLOOKUP(BI67,'เงินเดือนบัญชี 5'!$AL$2:$AM$65,2,FALSE),IF(BB67="บริหารท้องถิ่นกลาง",VLOOKUP(BI67,'เงินเดือนบัญชี 5'!$AI$2:$AJ$65,2,FALSE),IF(BB67="บริหารท้องถิ่นต้น",VLOOKUP(BI67,'เงินเดือนบัญชี 5'!$AF$2:$AG$65,2,FALSE),IF(BB67="อำนวยการท้องถิ่นสูง",VLOOKUP(BI67,'เงินเดือนบัญชี 5'!$AC$2:$AD$65,2,FALSE),IF(BB67="อำนวยการท้องถิ่นกลาง",VLOOKUP(BI67,'เงินเดือนบัญชี 5'!$Z$2:$AA$65,2,FALSE),IF(BB67="อำนวยการท้องถิ่นต้น",VLOOKUP(BI67,'เงินเดือนบัญชี 5'!$W$2:$X$65,2,FALSE),IF(BB67="วิชาการชช.",VLOOKUP(BI67,'เงินเดือนบัญชี 5'!$T$2:$U$65,2,FALSE),IF(BB67="วิชาการชพ.",VLOOKUP(BI67,'เงินเดือนบัญชี 5'!$Q$2:$R$65,2,FALSE),IF(BB67="วิชาการชก.",VLOOKUP(BI67,'เงินเดือนบัญชี 5'!$N$2:$O$65,2,FALSE),IF(BB67="วิชาการปก.",VLOOKUP(BI67,'เงินเดือนบัญชี 5'!$K$2:$L$65,2,FALSE),IF(BB67="ทั่วไปอส.",VLOOKUP(BI67,'เงินเดือนบัญชี 5'!$H$2:$I$65,2,FALSE),IF(BB67="ทั่วไปชง.",VLOOKUP(BI67,'เงินเดือนบัญชี 5'!$E$2:$F$65,2,FALSE),IF(BB67="ทั่วไปปง.",VLOOKUP(BI67,'เงินเดือนบัญชี 5'!$B$2:$C$65,2,FALSE),IF(BB67="พนจ.ทั่วไป",0,IF(BB67="พนจ.ภารกิจ(ปวช.)",CEILING((BG67*4/100)+BG67,10),IF(BB67="พนจ.ภารกิจ(ปวท.)",CEILING((BG67*4/100)+BG67,10),IF(BB67="พนจ.ภารกิจ(ปวส.)",CEILING((BG67*4/100)+BG67,10),IF(BB67="พนจ.ภารกิจ(ป.ตรี)",CEILING((BG67*4/100)+BG67,10),IF(BB67="พนจ.ภารกิจ(ป.โท)",CEILING((BG67*4/100)+BG67,10),IF(BB67="พนจ.ภารกิจ(ทักษะ พนง.ขับเครื่องจักรกลขนาดกลาง/ใหญ่)",CEILING((BG67*4/100)+BG67,10),IF(BB67="พนจ.ภารกิจ(ทักษะ)",CEILING((BG67*4/100)+BG67,10),IF(BB67="พนจ.ภารกิจ(ทักษะ)","",IF(C67="ครู",CEILING((BG67*6/100)+BG67,10),IF(C67="ครูผู้ช่วย",CEILING((BG67*6/100)+BG67,10),IF(C67="บริหารสถานศึกษา",CEILING((BG67*6/100)+BG67,10),IF(C67="บุคลากรทางการศึกษา",CEILING((BG67*6/100)+BG67,10),IF(BB67="ลูกจ้างประจำ(ช่าง)",VLOOKUP(BI67,บัญชีลูกจ้างประจำ!$H$2:$I$110,2,FALSE),IF(BB67="ลูกจ้างประจำ(สนับสนุน)",VLOOKUP(BI67,บัญชีลูกจ้างประจำ!$E$2:$F$102,2,FALSE),IF(BB67="ลูกจ้างประจำ(บริการพื้นฐาน)",VLOOKUP(BI67,บัญชีลูกจ้างประจำ!$B$2:$C$74,2,FALSE))))))))))))))))))))))))))))))</f>
        <v>0</v>
      </c>
      <c r="BK67" s="177">
        <f>IF(BB67&amp;M67="พนจ.ทั่วไป",0,IF(BB67&amp;M67="พนจ.ทั่วไปกำหนดเพิ่ม2568",108000,IF(M67="ว่างเดิม",VLOOKUP(BC67,ตำแหน่งว่าง!$A$2:$J$28,9,FALSE),IF(M67&amp;C67="กำหนดเพิ่ม2567ครู",VLOOKUP(BC67,ตำแหน่งว่าง!$A$2:$J$28,8,FALSE),IF(M67&amp;C67="กำหนดเพิ่ม2567ครูผู้ช่วย",VLOOKUP(BC67,ตำแหน่งว่าง!$A$2:$J$28,8,FALSE),IF(M67&amp;C67="กำหนดเพิ่ม2567บุคลากรทางการศึกษา",VLOOKUP(BC67,ตำแหน่งว่าง!$A$2:$J$28,8,FALSE),IF(M67&amp;C67="กำหนดเพิ่ม2567บริหารสถานศึกษา",VLOOKUP(BC67,ตำแหน่งว่าง!$A$2:$J$28,8,FALSE),IF(M67="กำหนดเพิ่ม2567",VLOOKUP(BC67,ตำแหน่งว่าง!$A$2:$J$28,9,FALSE),IF(M67="กำหนดเพิ่ม2568",VLOOKUP(BC67,ตำแหน่งว่าง!$A$2:$H$28,7,FALSE),IF(M67="กำหนดเพิ่ม2569",0,IF(M67="ยุบเลิก2567",0,IF(M67="ยุบเลิก2568",0,IF(M67="ว่างยุบเลิก2567",0,IF(M67="ว่างยุบเลิก2568",0,IF(M67="ว่างยุบเลิก2569",VLOOKUP(BC67,ตำแหน่งว่าง!$A$2:$J$28,9,FALSE),IF(M67="เงินอุดหนุน (ว่าง)",VLOOKUP(BC67,ตำแหน่งว่าง!$A$2:$J$28,9,FALSE),IF(M67="จ่ายจากเงินรายได้ (ว่าง)",VLOOKUP(BC67,ตำแหน่งว่าง!$A$2:$J$28,9,FALSE),(BJ67-BG67)*12)))))))))))))))))</f>
        <v>0</v>
      </c>
      <c r="BL67" s="177" t="str">
        <f t="shared" si="4"/>
        <v>3</v>
      </c>
      <c r="BM67" s="177" t="b">
        <f>IF(BB67="บริหารท้องถิ่นสูง",VLOOKUP(BL67,'เงินเดือนบัญชี 5'!$AL$2:$AM$65,2,FALSE),IF(BB67="บริหารท้องถิ่นกลาง",VLOOKUP(BL67,'เงินเดือนบัญชี 5'!$AI$2:$AJ$65,2,FALSE),IF(BB67="บริหารท้องถิ่นต้น",VLOOKUP(BL67,'เงินเดือนบัญชี 5'!$AF$2:$AG$65,2,FALSE),IF(BB67="อำนวยการท้องถิ่นสูง",VLOOKUP(BL67,'เงินเดือนบัญชี 5'!$AC$2:$AD$65,2,FALSE),IF(BB67="อำนวยการท้องถิ่นกลาง",VLOOKUP(BL67,'เงินเดือนบัญชี 5'!$Z$2:$AA$65,2,FALSE),IF(BB67="อำนวยการท้องถิ่นต้น",VLOOKUP(BL67,'เงินเดือนบัญชี 5'!$W$2:$X$65,2,FALSE),IF(BB67="วิชาการชช.",VLOOKUP(BL67,'เงินเดือนบัญชี 5'!$T$2:$U$65,2,FALSE),IF(BB67="วิชาการชพ.",VLOOKUP(BL67,'เงินเดือนบัญชี 5'!$Q$2:$R$65,2,FALSE),IF(BB67="วิชาการชก.",VLOOKUP(BL67,'เงินเดือนบัญชี 5'!$N$2:$O$65,2,FALSE),IF(BB67="วิชาการปก.",VLOOKUP(BL67,'เงินเดือนบัญชี 5'!$K$2:$L$65,2,FALSE),IF(BB67="ทั่วไปอส.",VLOOKUP(BL67,'เงินเดือนบัญชี 5'!$H$2:$I$65,2,FALSE),IF(BB67="ทั่วไปชง.",VLOOKUP(BL67,'เงินเดือนบัญชี 5'!$E$2:$F$65,2,FALSE),IF(BB67="ทั่วไปปง.",VLOOKUP(BL67,'เงินเดือนบัญชี 5'!$B$2:$C$65,2,FALSE),IF(BB67="พนจ.ทั่วไป",0,IF(BB67="พนจ.ภารกิจ(ปวช.)",CEILING((BJ67*4/100)+BJ67,10),IF(BB67="พนจ.ภารกิจ(ปวท.)",CEILING((BJ67*4/100)+BJ67,10),IF(BB67="พนจ.ภารกิจ(ปวส.)",CEILING((BJ67*4/100)+BJ67,10),IF(BB67="พนจ.ภารกิจ(ป.ตรี)",CEILING((BJ67*4/100)+BJ67,10),IF(BB67="พนจ.ภารกิจ(ป.โท)",CEILING((BJ67*4/100)+BJ67,10),IF(BB67="พนจ.ภารกิจ(ทักษะ พนง.ขับเครื่องจักรกลขนาดกลาง/ใหญ่)",CEILING((BJ67*4/100)+BJ67,10),IF(BB67="พนจ.ภารกิจ(ทักษะ)",CEILING((BJ67*4/100)+BJ67,10),IF(BB67="พนจ.ภารกิจ(ทักษะ)","",IF(C67="ครู",CEILING((BJ67*6/100)+BJ67,10),IF(C67="ครูผู้ช่วย",CEILING((BJ67*6/100)+BJ67,10),IF(C67="บริหารสถานศึกษา",CEILING((BJ67*6/100)+BJ67,10),IF(C67="บุคลากรทางการศึกษา",CEILING((BJ67*6/100)+BJ67,10),IF(BB67="ลูกจ้างประจำ(ช่าง)",VLOOKUP(BL67,บัญชีลูกจ้างประจำ!$H$2:$I$110,2,FALSE),IF(BB67="ลูกจ้างประจำ(สนับสนุน)",VLOOKUP(BL67,บัญชีลูกจ้างประจำ!$E$2:$F$103,2,FALSE),IF(BB67="ลูกจ้างประจำ(บริการพื้นฐาน)",VLOOKUP(BL67,บัญชีลูกจ้างประจำ!$B$2:$C$74,2,FALSE))))))))))))))))))))))))))))))</f>
        <v>0</v>
      </c>
      <c r="BN67" s="177">
        <f>IF(BB67&amp;M67="พนจ.ทั่วไป",0,IF(BB67&amp;M67="พนจ.ทั่วไปกำหนดเพิ่ม2569",108000,IF(M67="ว่างเดิม",VLOOKUP(BC67,ตำแหน่งว่าง!$A$2:$J$28,10,FALSE),IF(M67&amp;C67="กำหนดเพิ่ม2567ครู",VLOOKUP(BC67,ตำแหน่งว่าง!$A$2:$J$28,9,FALSE),IF(M67&amp;C67="กำหนดเพิ่ม2567ครูผู้ช่วย",VLOOKUP(BC67,ตำแหน่งว่าง!$A$2:$J$28,9,FALSE),IF(M67&amp;C67="กำหนดเพิ่ม2567บุคลากรทางการศึกษา",VLOOKUP(BC67,ตำแหน่งว่าง!$A$2:$J$28,9,FALSE),IF(M67&amp;C67="กำหนดเพิ่ม2567บริหารสถานศึกษา",VLOOKUP(BC67,ตำแหน่งว่าง!$A$2:$J$28,9,FALSE),IF(M67="กำหนดเพิ่ม2567",VLOOKUP(BC67,ตำแหน่งว่าง!$A$2:$J$28,10,FALSE),IF(M67&amp;C67="กำหนดเพิ่ม2568ครู",VLOOKUP(BC67,ตำแหน่งว่าง!$A$2:$J$28,8,FALSE),IF(M67&amp;C67="กำหนดเพิ่ม2568ครูผู้ช่วย",VLOOKUP(BC67,ตำแหน่งว่าง!$A$2:$J$28,8,FALSE),IF(M67&amp;C67="กำหนดเพิ่ม2568บุคลากรทางการศึกษา",VLOOKUP(BC67,ตำแหน่งว่าง!$A$2:$J$28,8,FALSE),IF(M67&amp;C67="กำหนดเพิ่ม2568บริหารสถานศึกษา",VLOOKUP(BC67,ตำแหน่งว่าง!$A$2:$J$28,8,FALSE),IF(M67="กำหนดเพิ่ม2568",VLOOKUP(BC67,ตำแหน่งว่าง!$A$2:$J$28,9,FALSE),IF(M67="กำหนดเพิ่ม2569",VLOOKUP(BC67,ตำแหน่งว่าง!$A$2:$H$28,7,FALSE),IF(M67="เงินอุดหนุน (ว่าง)",VLOOKUP(BC67,ตำแหน่งว่าง!$A$2:$J$28,10,FALSE),IF(M67="จ่ายจากเงินรายได้ (ว่าง)",VLOOKUP(BC67,ตำแหน่งว่าง!$A$2:$J$28,10,FALSE),IF(M67="ยุบเลิก2567",0,IF(M67="ยุบเลิก2568",0,IF(M67="ยุบเลิก2569",0,IF(M67="ว่างยุบเลิก2567",0,IF(M67="ว่างยุบเลิก2568",0,IF(M67="ว่างยุบเลิก2569",0,(BM67-BJ67)*12))))))))))))))))))))))</f>
        <v>0</v>
      </c>
      <c r="BO67" s="103"/>
      <c r="BP67" s="86"/>
      <c r="BQ67" s="86"/>
    </row>
    <row r="68" spans="1:69" s="12" customFormat="1">
      <c r="A68" s="107">
        <v>48</v>
      </c>
      <c r="B68" s="113" t="s">
        <v>1402</v>
      </c>
      <c r="C68" s="183" t="s">
        <v>47</v>
      </c>
      <c r="D68" s="113" t="s">
        <v>1314</v>
      </c>
      <c r="E68" s="114" t="s">
        <v>1403</v>
      </c>
      <c r="F68" s="114"/>
      <c r="G68" s="110"/>
      <c r="H68" s="120" t="s">
        <v>10</v>
      </c>
      <c r="I68" s="121"/>
      <c r="J68" s="122"/>
      <c r="K68" s="122"/>
      <c r="L68" s="122"/>
      <c r="M68" s="120" t="s">
        <v>4</v>
      </c>
      <c r="AZ68" s="86"/>
      <c r="BA68" s="103"/>
      <c r="BB68" s="177" t="str">
        <f t="shared" si="0"/>
        <v>วิชาการปก./ชก.</v>
      </c>
      <c r="BC68" s="177" t="str">
        <f t="shared" si="1"/>
        <v>วิชาการปก./ชก.()</v>
      </c>
      <c r="BD68" s="177" t="b">
        <f>IF(BB68="บริหารท้องถิ่นสูง",VLOOKUP(I68,'เงินเดือนบัญชี 5'!$AM$2:$AN$65,2,FALSE),IF(BB68="บริหารท้องถิ่นกลาง",VLOOKUP(I68,'เงินเดือนบัญชี 5'!$AJ$2:$AK$65,2,FALSE),IF(BB68="บริหารท้องถิ่นต้น",VLOOKUP(I68,'เงินเดือนบัญชี 5'!$AG$2:$AH$65,2,FALSE),IF(BB68="อำนวยการท้องถิ่นสูง",VLOOKUP(I68,'เงินเดือนบัญชี 5'!$AD$2:$AE$65,2,FALSE),IF(BB68="อำนวยการท้องถิ่นกลาง",VLOOKUP(I68,'เงินเดือนบัญชี 5'!$AA$2:$AB$65,2,FALSE),IF(BB68="อำนวยการท้องถิ่นต้น",VLOOKUP(I68,'เงินเดือนบัญชี 5'!$X$2:$Y$65,2,FALSE),IF(BB68="วิชาการชช.",VLOOKUP(I68,'เงินเดือนบัญชี 5'!$U$2:$V$65,2,FALSE),IF(BB68="วิชาการชพ.",VLOOKUP(I68,'เงินเดือนบัญชี 5'!$R$2:$S$65,2,FALSE),IF(BB68="วิชาการชก.",VLOOKUP(I68,'เงินเดือนบัญชี 5'!$O$2:$P$65,2,FALSE),IF(BB68="วิชาการปก.",VLOOKUP(I68,'เงินเดือนบัญชี 5'!$L$2:$M$65,2,FALSE),IF(BB68="ทั่วไปอส.",VLOOKUP(I68,'เงินเดือนบัญชี 5'!$I$2:$J$65,2,FALSE),IF(BB68="ทั่วไปชง.",VLOOKUP(I68,'เงินเดือนบัญชี 5'!$F$2:$G$65,2,FALSE),IF(BB68="ทั่วไปปง.",VLOOKUP(I68,'เงินเดือนบัญชี 5'!$C$2:$D$65,2,FALSE),IF(BB68="พนจ.ทั่วไป","",IF(BB68="พนจ.ภารกิจ(ปวช.)","",IF(BB68="พนจ.ภารกิจ(ปวท.)","",IF(BB68="พนจ.ภารกิจ(ปวส.)","",IF(BB68="พนจ.ภารกิจ(ป.ตรี)","",IF(BB68="พนจ.ภารกิจ(ป.โท)","",IF(BB68="พนจ.ภารกิจ(ทักษะ พนง.ขับเครื่องจักรกลขนาดกลาง/ใหญ่)","",IF(BB68="พนจ.ภารกิจ(ทักษะ)","",IF(BB68="ลูกจ้างประจำ(ช่าง)",VLOOKUP(I68,บัญชีลูกจ้างประจำ!$I$2:$J$110,2,FALSE),IF(BB68="ลูกจ้างประจำ(สนับสนุน)",VLOOKUP(I68,บัญชีลูกจ้างประจำ!$F$2:$G$102,2,FALSE),IF(BB68="ลูกจ้างประจำ(บริการพื้นฐาน)",VLOOKUP(I68,บัญชีลูกจ้างประจำ!$C$2:$D$74,2,FALSE)))))))))))))))))))))))))</f>
        <v>0</v>
      </c>
      <c r="BE68" s="177">
        <f>IF(M68="ว่างเดิม",VLOOKUP(BC68,ตำแหน่งว่าง!$A$2:$J$28,2,FALSE),IF(M68="ว่างยุบเลิก2567",VLOOKUP(BC68,ตำแหน่งว่าง!$A$2:$J$28,2,FALSE),IF(M68="ว่างยุบเลิก2568",VLOOKUP(BC68,ตำแหน่งว่าง!$A$2:$J$28,2,FALSE),IF(M68="ว่างยุบเลิก2569",VLOOKUP(BC68,ตำแหน่งว่าง!$A$2:$J$28,2,FALSE),IF(M68="เงินอุดหนุน (ว่าง)",VLOOKUP(BC68,ตำแหน่งว่าง!$A$2:$J$28,2,FALSE),IF(M68="จ่ายจากเงินรายได้ (ว่าง)",VLOOKUP(BC68,ตำแหน่งว่าง!$A$2:$J$28,2,FALSE),IF(M68="กำหนดเพิ่ม2567",0,IF(M68="กำหนดเพิ่ม2568",0,IF(M68="กำหนดเพิ่ม2569",0,I68*12)))))))))</f>
        <v>355320</v>
      </c>
      <c r="BF68" s="177" t="str">
        <f t="shared" si="2"/>
        <v>วิชาการปก./ชก.1</v>
      </c>
      <c r="BG68" s="177" t="b">
        <f>IF(BB68="บริหารท้องถิ่นสูง",VLOOKUP(BF68,'เงินเดือนบัญชี 5'!$AL$2:$AM$65,2,FALSE),IF(BB68="บริหารท้องถิ่นกลาง",VLOOKUP(BF68,'เงินเดือนบัญชี 5'!$AI$2:$AJ$65,2,FALSE),IF(BB68="บริหารท้องถิ่นต้น",VLOOKUP(BF68,'เงินเดือนบัญชี 5'!$AF$2:$AG$65,2,FALSE),IF(BB68="อำนวยการท้องถิ่นสูง",VLOOKUP(BF68,'เงินเดือนบัญชี 5'!$AC$2:$AD$65,2,FALSE),IF(BB68="อำนวยการท้องถิ่นกลาง",VLOOKUP(BF68,'เงินเดือนบัญชี 5'!$Z$2:$AA$65,2,FALSE),IF(BB68="อำนวยการท้องถิ่นต้น",VLOOKUP(BF68,'เงินเดือนบัญชี 5'!$W$2:$X$65,2,FALSE),IF(BB68="วิชาการชช.",VLOOKUP(BF68,'เงินเดือนบัญชี 5'!$T$2:$U$65,2,FALSE),IF(BB68="วิชาการชพ.",VLOOKUP(BF68,'เงินเดือนบัญชี 5'!$Q$2:$R$65,2,FALSE),IF(BB68="วิชาการชก.",VLOOKUP(BF68,'เงินเดือนบัญชี 5'!$N$2:$O$65,2,FALSE),IF(BB68="วิชาการปก.",VLOOKUP(BF68,'เงินเดือนบัญชี 5'!$K$2:$L$65,2,FALSE),IF(BB68="ทั่วไปอส.",VLOOKUP(BF68,'เงินเดือนบัญชี 5'!$H$2:$I$65,2,FALSE),IF(BB68="ทั่วไปชง.",VLOOKUP(BF68,'เงินเดือนบัญชี 5'!$E$2:$F$65,2,FALSE),IF(BB68="ทั่วไปปง.",VLOOKUP(BF68,'เงินเดือนบัญชี 5'!$B$2:$C$65,2,FALSE),IF(BB68="พนจ.ทั่วไป",0,IF(BB68="พนจ.ภารกิจ(ปวช.)",CEILING((I68*4/100)+I68,10),IF(BB68="พนจ.ภารกิจ(ปวท.)",CEILING((I68*4/100)+I68,10),IF(BB68="พนจ.ภารกิจ(ปวส.)",CEILING((I68*4/100)+I68,10),IF(BB68="พนจ.ภารกิจ(ป.ตรี)",CEILING((I68*4/100)+I68,10),IF(BB68="พนจ.ภารกิจ(ป.โท)",CEILING((I68*4/100)+I68,10),IF(BB68="พนจ.ภารกิจ(ทักษะ พนง.ขับเครื่องจักรกลขนาดกลาง/ใหญ่)",CEILING((I68*4/100)+I68,10),IF(BB68="พนจ.ภารกิจ(ทักษะ)",CEILING((I68*4/100)+I68,10),IF(BB68="พนจ.ภารกิจ(ทักษะ)","",IF(C68="ครู",CEILING((I68*6/100)+I68,10),IF(C68="ครูผู้ช่วย",CEILING((I68*6/100)+I68,10),IF(C68="บริหารสถานศึกษา",CEILING((I68*6/100)+I68,10),IF(C68="บุคลากรทางการศึกษา",CEILING((I68*6/100)+I68,10),IF(BB68="ลูกจ้างประจำ(ช่าง)",VLOOKUP(BF68,บัญชีลูกจ้างประจำ!$H$2:$I$110,2,FALSE),IF(BB68="ลูกจ้างประจำ(สนับสนุน)",VLOOKUP(BF68,บัญชีลูกจ้างประจำ!$E$2:$F$102,2,FALSE),IF(BB68="ลูกจ้างประจำ(บริการพื้นฐาน)",VLOOKUP(BF68,บัญชีลูกจ้างประจำ!$B$2:$C$74,2,FALSE))))))))))))))))))))))))))))))</f>
        <v>0</v>
      </c>
      <c r="BH68" s="177">
        <f>IF(BB68&amp;M68="พนจ.ทั่วไป",0,IF(BB68&amp;M68="พนจ.ทั่วไปกำหนดเพิ่ม2567",108000,IF(M68="ว่างเดิม",VLOOKUP(BC68,ตำแหน่งว่าง!$A$2:$J$28,8,FALSE),IF(M68="กำหนดเพิ่ม2567",VLOOKUP(BC68,ตำแหน่งว่าง!$A$2:$H$28,7,FALSE),IF(M68="กำหนดเพิ่ม2568",0,IF(M68="กำหนดเพิ่ม2569",0,IF(M68="ยุบเลิก2567",0,IF(M68="ว่างยุบเลิก2567",0,IF(M68="ว่างยุบเลิก2568",VLOOKUP(BC68,ตำแหน่งว่าง!$A$2:$J$28,8,FALSE),IF(M68="ว่างยุบเลิก2569",VLOOKUP(BC68,ตำแหน่งว่าง!$A$2:$J$28,8,FALSE),IF(M68="เงินอุดหนุน (ว่าง)",VLOOKUP(BC68,ตำแหน่งว่าง!$A$2:$J$28,8,FALSE),IF(M68&amp;C68="จ่ายจากเงินรายได้พนจ.ทั่วไป",0,IF(M68="จ่ายจากเงินรายได้ (ว่าง)",VLOOKUP(BC68,ตำแหน่งว่าง!$A$2:$J$28,8,FALSE),(BG68-I68)*12)))))))))))))</f>
        <v>12000</v>
      </c>
      <c r="BI68" s="177" t="str">
        <f t="shared" si="3"/>
        <v>วิชาการปก./ชก.2</v>
      </c>
      <c r="BJ68" s="177" t="b">
        <f>IF(BB68="บริหารท้องถิ่นสูง",VLOOKUP(BI68,'เงินเดือนบัญชี 5'!$AL$2:$AM$65,2,FALSE),IF(BB68="บริหารท้องถิ่นกลาง",VLOOKUP(BI68,'เงินเดือนบัญชี 5'!$AI$2:$AJ$65,2,FALSE),IF(BB68="บริหารท้องถิ่นต้น",VLOOKUP(BI68,'เงินเดือนบัญชี 5'!$AF$2:$AG$65,2,FALSE),IF(BB68="อำนวยการท้องถิ่นสูง",VLOOKUP(BI68,'เงินเดือนบัญชี 5'!$AC$2:$AD$65,2,FALSE),IF(BB68="อำนวยการท้องถิ่นกลาง",VLOOKUP(BI68,'เงินเดือนบัญชี 5'!$Z$2:$AA$65,2,FALSE),IF(BB68="อำนวยการท้องถิ่นต้น",VLOOKUP(BI68,'เงินเดือนบัญชี 5'!$W$2:$X$65,2,FALSE),IF(BB68="วิชาการชช.",VLOOKUP(BI68,'เงินเดือนบัญชี 5'!$T$2:$U$65,2,FALSE),IF(BB68="วิชาการชพ.",VLOOKUP(BI68,'เงินเดือนบัญชี 5'!$Q$2:$R$65,2,FALSE),IF(BB68="วิชาการชก.",VLOOKUP(BI68,'เงินเดือนบัญชี 5'!$N$2:$O$65,2,FALSE),IF(BB68="วิชาการปก.",VLOOKUP(BI68,'เงินเดือนบัญชี 5'!$K$2:$L$65,2,FALSE),IF(BB68="ทั่วไปอส.",VLOOKUP(BI68,'เงินเดือนบัญชี 5'!$H$2:$I$65,2,FALSE),IF(BB68="ทั่วไปชง.",VLOOKUP(BI68,'เงินเดือนบัญชี 5'!$E$2:$F$65,2,FALSE),IF(BB68="ทั่วไปปง.",VLOOKUP(BI68,'เงินเดือนบัญชี 5'!$B$2:$C$65,2,FALSE),IF(BB68="พนจ.ทั่วไป",0,IF(BB68="พนจ.ภารกิจ(ปวช.)",CEILING((BG68*4/100)+BG68,10),IF(BB68="พนจ.ภารกิจ(ปวท.)",CEILING((BG68*4/100)+BG68,10),IF(BB68="พนจ.ภารกิจ(ปวส.)",CEILING((BG68*4/100)+BG68,10),IF(BB68="พนจ.ภารกิจ(ป.ตรี)",CEILING((BG68*4/100)+BG68,10),IF(BB68="พนจ.ภารกิจ(ป.โท)",CEILING((BG68*4/100)+BG68,10),IF(BB68="พนจ.ภารกิจ(ทักษะ พนง.ขับเครื่องจักรกลขนาดกลาง/ใหญ่)",CEILING((BG68*4/100)+BG68,10),IF(BB68="พนจ.ภารกิจ(ทักษะ)",CEILING((BG68*4/100)+BG68,10),IF(BB68="พนจ.ภารกิจ(ทักษะ)","",IF(C68="ครู",CEILING((BG68*6/100)+BG68,10),IF(C68="ครูผู้ช่วย",CEILING((BG68*6/100)+BG68,10),IF(C68="บริหารสถานศึกษา",CEILING((BG68*6/100)+BG68,10),IF(C68="บุคลากรทางการศึกษา",CEILING((BG68*6/100)+BG68,10),IF(BB68="ลูกจ้างประจำ(ช่าง)",VLOOKUP(BI68,บัญชีลูกจ้างประจำ!$H$2:$I$110,2,FALSE),IF(BB68="ลูกจ้างประจำ(สนับสนุน)",VLOOKUP(BI68,บัญชีลูกจ้างประจำ!$E$2:$F$102,2,FALSE),IF(BB68="ลูกจ้างประจำ(บริการพื้นฐาน)",VLOOKUP(BI68,บัญชีลูกจ้างประจำ!$B$2:$C$74,2,FALSE))))))))))))))))))))))))))))))</f>
        <v>0</v>
      </c>
      <c r="BK68" s="177">
        <f>IF(BB68&amp;M68="พนจ.ทั่วไป",0,IF(BB68&amp;M68="พนจ.ทั่วไปกำหนดเพิ่ม2568",108000,IF(M68="ว่างเดิม",VLOOKUP(BC68,ตำแหน่งว่าง!$A$2:$J$28,9,FALSE),IF(M68&amp;C68="กำหนดเพิ่ม2567ครู",VLOOKUP(BC68,ตำแหน่งว่าง!$A$2:$J$28,8,FALSE),IF(M68&amp;C68="กำหนดเพิ่ม2567ครูผู้ช่วย",VLOOKUP(BC68,ตำแหน่งว่าง!$A$2:$J$28,8,FALSE),IF(M68&amp;C68="กำหนดเพิ่ม2567บุคลากรทางการศึกษา",VLOOKUP(BC68,ตำแหน่งว่าง!$A$2:$J$28,8,FALSE),IF(M68&amp;C68="กำหนดเพิ่ม2567บริหารสถานศึกษา",VLOOKUP(BC68,ตำแหน่งว่าง!$A$2:$J$28,8,FALSE),IF(M68="กำหนดเพิ่ม2567",VLOOKUP(BC68,ตำแหน่งว่าง!$A$2:$J$28,9,FALSE),IF(M68="กำหนดเพิ่ม2568",VLOOKUP(BC68,ตำแหน่งว่าง!$A$2:$H$28,7,FALSE),IF(M68="กำหนดเพิ่ม2569",0,IF(M68="ยุบเลิก2567",0,IF(M68="ยุบเลิก2568",0,IF(M68="ว่างยุบเลิก2567",0,IF(M68="ว่างยุบเลิก2568",0,IF(M68="ว่างยุบเลิก2569",VLOOKUP(BC68,ตำแหน่งว่าง!$A$2:$J$28,9,FALSE),IF(M68="เงินอุดหนุน (ว่าง)",VLOOKUP(BC68,ตำแหน่งว่าง!$A$2:$J$28,9,FALSE),IF(M68="จ่ายจากเงินรายได้ (ว่าง)",VLOOKUP(BC68,ตำแหน่งว่าง!$A$2:$J$28,9,FALSE),(BJ68-BG68)*12)))))))))))))))))</f>
        <v>12000</v>
      </c>
      <c r="BL68" s="177" t="str">
        <f t="shared" si="4"/>
        <v>วิชาการปก./ชก.3</v>
      </c>
      <c r="BM68" s="177" t="b">
        <f>IF(BB68="บริหารท้องถิ่นสูง",VLOOKUP(BL68,'เงินเดือนบัญชี 5'!$AL$2:$AM$65,2,FALSE),IF(BB68="บริหารท้องถิ่นกลาง",VLOOKUP(BL68,'เงินเดือนบัญชี 5'!$AI$2:$AJ$65,2,FALSE),IF(BB68="บริหารท้องถิ่นต้น",VLOOKUP(BL68,'เงินเดือนบัญชี 5'!$AF$2:$AG$65,2,FALSE),IF(BB68="อำนวยการท้องถิ่นสูง",VLOOKUP(BL68,'เงินเดือนบัญชี 5'!$AC$2:$AD$65,2,FALSE),IF(BB68="อำนวยการท้องถิ่นกลาง",VLOOKUP(BL68,'เงินเดือนบัญชี 5'!$Z$2:$AA$65,2,FALSE),IF(BB68="อำนวยการท้องถิ่นต้น",VLOOKUP(BL68,'เงินเดือนบัญชี 5'!$W$2:$X$65,2,FALSE),IF(BB68="วิชาการชช.",VLOOKUP(BL68,'เงินเดือนบัญชี 5'!$T$2:$U$65,2,FALSE),IF(BB68="วิชาการชพ.",VLOOKUP(BL68,'เงินเดือนบัญชี 5'!$Q$2:$R$65,2,FALSE),IF(BB68="วิชาการชก.",VLOOKUP(BL68,'เงินเดือนบัญชี 5'!$N$2:$O$65,2,FALSE),IF(BB68="วิชาการปก.",VLOOKUP(BL68,'เงินเดือนบัญชี 5'!$K$2:$L$65,2,FALSE),IF(BB68="ทั่วไปอส.",VLOOKUP(BL68,'เงินเดือนบัญชี 5'!$H$2:$I$65,2,FALSE),IF(BB68="ทั่วไปชง.",VLOOKUP(BL68,'เงินเดือนบัญชี 5'!$E$2:$F$65,2,FALSE),IF(BB68="ทั่วไปปง.",VLOOKUP(BL68,'เงินเดือนบัญชี 5'!$B$2:$C$65,2,FALSE),IF(BB68="พนจ.ทั่วไป",0,IF(BB68="พนจ.ภารกิจ(ปวช.)",CEILING((BJ68*4/100)+BJ68,10),IF(BB68="พนจ.ภารกิจ(ปวท.)",CEILING((BJ68*4/100)+BJ68,10),IF(BB68="พนจ.ภารกิจ(ปวส.)",CEILING((BJ68*4/100)+BJ68,10),IF(BB68="พนจ.ภารกิจ(ป.ตรี)",CEILING((BJ68*4/100)+BJ68,10),IF(BB68="พนจ.ภารกิจ(ป.โท)",CEILING((BJ68*4/100)+BJ68,10),IF(BB68="พนจ.ภารกิจ(ทักษะ พนง.ขับเครื่องจักรกลขนาดกลาง/ใหญ่)",CEILING((BJ68*4/100)+BJ68,10),IF(BB68="พนจ.ภารกิจ(ทักษะ)",CEILING((BJ68*4/100)+BJ68,10),IF(BB68="พนจ.ภารกิจ(ทักษะ)","",IF(C68="ครู",CEILING((BJ68*6/100)+BJ68,10),IF(C68="ครูผู้ช่วย",CEILING((BJ68*6/100)+BJ68,10),IF(C68="บริหารสถานศึกษา",CEILING((BJ68*6/100)+BJ68,10),IF(C68="บุคลากรทางการศึกษา",CEILING((BJ68*6/100)+BJ68,10),IF(BB68="ลูกจ้างประจำ(ช่าง)",VLOOKUP(BL68,บัญชีลูกจ้างประจำ!$H$2:$I$110,2,FALSE),IF(BB68="ลูกจ้างประจำ(สนับสนุน)",VLOOKUP(BL68,บัญชีลูกจ้างประจำ!$E$2:$F$103,2,FALSE),IF(BB68="ลูกจ้างประจำ(บริการพื้นฐาน)",VLOOKUP(BL68,บัญชีลูกจ้างประจำ!$B$2:$C$74,2,FALSE))))))))))))))))))))))))))))))</f>
        <v>0</v>
      </c>
      <c r="BN68" s="177">
        <f>IF(BB68&amp;M68="พนจ.ทั่วไป",0,IF(BB68&amp;M68="พนจ.ทั่วไปกำหนดเพิ่ม2569",108000,IF(M68="ว่างเดิม",VLOOKUP(BC68,ตำแหน่งว่าง!$A$2:$J$28,10,FALSE),IF(M68&amp;C68="กำหนดเพิ่ม2567ครู",VLOOKUP(BC68,ตำแหน่งว่าง!$A$2:$J$28,9,FALSE),IF(M68&amp;C68="กำหนดเพิ่ม2567ครูผู้ช่วย",VLOOKUP(BC68,ตำแหน่งว่าง!$A$2:$J$28,9,FALSE),IF(M68&amp;C68="กำหนดเพิ่ม2567บุคลากรทางการศึกษา",VLOOKUP(BC68,ตำแหน่งว่าง!$A$2:$J$28,9,FALSE),IF(M68&amp;C68="กำหนดเพิ่ม2567บริหารสถานศึกษา",VLOOKUP(BC68,ตำแหน่งว่าง!$A$2:$J$28,9,FALSE),IF(M68="กำหนดเพิ่ม2567",VLOOKUP(BC68,ตำแหน่งว่าง!$A$2:$J$28,10,FALSE),IF(M68&amp;C68="กำหนดเพิ่ม2568ครู",VLOOKUP(BC68,ตำแหน่งว่าง!$A$2:$J$28,8,FALSE),IF(M68&amp;C68="กำหนดเพิ่ม2568ครูผู้ช่วย",VLOOKUP(BC68,ตำแหน่งว่าง!$A$2:$J$28,8,FALSE),IF(M68&amp;C68="กำหนดเพิ่ม2568บุคลากรทางการศึกษา",VLOOKUP(BC68,ตำแหน่งว่าง!$A$2:$J$28,8,FALSE),IF(M68&amp;C68="กำหนดเพิ่ม2568บริหารสถานศึกษา",VLOOKUP(BC68,ตำแหน่งว่าง!$A$2:$J$28,8,FALSE),IF(M68="กำหนดเพิ่ม2568",VLOOKUP(BC68,ตำแหน่งว่าง!$A$2:$J$28,9,FALSE),IF(M68="กำหนดเพิ่ม2569",VLOOKUP(BC68,ตำแหน่งว่าง!$A$2:$H$28,7,FALSE),IF(M68="เงินอุดหนุน (ว่าง)",VLOOKUP(BC68,ตำแหน่งว่าง!$A$2:$J$28,10,FALSE),IF(M68="จ่ายจากเงินรายได้ (ว่าง)",VLOOKUP(BC68,ตำแหน่งว่าง!$A$2:$J$28,10,FALSE),IF(M68="ยุบเลิก2567",0,IF(M68="ยุบเลิก2568",0,IF(M68="ยุบเลิก2569",0,IF(M68="ว่างยุบเลิก2567",0,IF(M68="ว่างยุบเลิก2568",0,IF(M68="ว่างยุบเลิก2569",0,(BM68-BJ68)*12))))))))))))))))))))))</f>
        <v>12000</v>
      </c>
      <c r="BO68" s="103"/>
      <c r="BP68" s="86"/>
      <c r="BQ68" s="86"/>
    </row>
    <row r="69" spans="1:69" s="12" customFormat="1">
      <c r="A69" s="107" t="str">
        <f>IF(C69=0,"",IF(D69=0,"",SUBTOTAL(3,$D$7:D69)*1))</f>
        <v/>
      </c>
      <c r="B69" s="113"/>
      <c r="C69" s="183"/>
      <c r="D69" s="113"/>
      <c r="E69" s="114"/>
      <c r="F69" s="114"/>
      <c r="G69" s="110"/>
      <c r="H69" s="120"/>
      <c r="I69" s="121"/>
      <c r="J69" s="122"/>
      <c r="K69" s="122"/>
      <c r="L69" s="122"/>
      <c r="M69" s="120"/>
      <c r="AZ69" s="86"/>
      <c r="BA69" s="103"/>
      <c r="BB69" s="177" t="str">
        <f t="shared" si="0"/>
        <v/>
      </c>
      <c r="BC69" s="177" t="str">
        <f t="shared" si="1"/>
        <v>()</v>
      </c>
      <c r="BD69" s="177" t="b">
        <f>IF(BB69="บริหารท้องถิ่นสูง",VLOOKUP(I69,'เงินเดือนบัญชี 5'!$AM$2:$AN$65,2,FALSE),IF(BB69="บริหารท้องถิ่นกลาง",VLOOKUP(I69,'เงินเดือนบัญชี 5'!$AJ$2:$AK$65,2,FALSE),IF(BB69="บริหารท้องถิ่นต้น",VLOOKUP(I69,'เงินเดือนบัญชี 5'!$AG$2:$AH$65,2,FALSE),IF(BB69="อำนวยการท้องถิ่นสูง",VLOOKUP(I69,'เงินเดือนบัญชี 5'!$AD$2:$AE$65,2,FALSE),IF(BB69="อำนวยการท้องถิ่นกลาง",VLOOKUP(I69,'เงินเดือนบัญชี 5'!$AA$2:$AB$65,2,FALSE),IF(BB69="อำนวยการท้องถิ่นต้น",VLOOKUP(I69,'เงินเดือนบัญชี 5'!$X$2:$Y$65,2,FALSE),IF(BB69="วิชาการชช.",VLOOKUP(I69,'เงินเดือนบัญชี 5'!$U$2:$V$65,2,FALSE),IF(BB69="วิชาการชพ.",VLOOKUP(I69,'เงินเดือนบัญชี 5'!$R$2:$S$65,2,FALSE),IF(BB69="วิชาการชก.",VLOOKUP(I69,'เงินเดือนบัญชี 5'!$O$2:$P$65,2,FALSE),IF(BB69="วิชาการปก.",VLOOKUP(I69,'เงินเดือนบัญชี 5'!$L$2:$M$65,2,FALSE),IF(BB69="ทั่วไปอส.",VLOOKUP(I69,'เงินเดือนบัญชี 5'!$I$2:$J$65,2,FALSE),IF(BB69="ทั่วไปชง.",VLOOKUP(I69,'เงินเดือนบัญชี 5'!$F$2:$G$65,2,FALSE),IF(BB69="ทั่วไปปง.",VLOOKUP(I69,'เงินเดือนบัญชี 5'!$C$2:$D$65,2,FALSE),IF(BB69="พนจ.ทั่วไป","",IF(BB69="พนจ.ภารกิจ(ปวช.)","",IF(BB69="พนจ.ภารกิจ(ปวท.)","",IF(BB69="พนจ.ภารกิจ(ปวส.)","",IF(BB69="พนจ.ภารกิจ(ป.ตรี)","",IF(BB69="พนจ.ภารกิจ(ป.โท)","",IF(BB69="พนจ.ภารกิจ(ทักษะ พนง.ขับเครื่องจักรกลขนาดกลาง/ใหญ่)","",IF(BB69="พนจ.ภารกิจ(ทักษะ)","",IF(BB69="ลูกจ้างประจำ(ช่าง)",VLOOKUP(I69,บัญชีลูกจ้างประจำ!$I$2:$J$110,2,FALSE),IF(BB69="ลูกจ้างประจำ(สนับสนุน)",VLOOKUP(I69,บัญชีลูกจ้างประจำ!$F$2:$G$102,2,FALSE),IF(BB69="ลูกจ้างประจำ(บริการพื้นฐาน)",VLOOKUP(I69,บัญชีลูกจ้างประจำ!$C$2:$D$74,2,FALSE)))))))))))))))))))))))))</f>
        <v>0</v>
      </c>
      <c r="BE69" s="177">
        <f>IF(M69="ว่างเดิม",VLOOKUP(BC69,ตำแหน่งว่าง!$A$2:$J$28,2,FALSE),IF(M69="ว่างยุบเลิก2567",VLOOKUP(BC69,ตำแหน่งว่าง!$A$2:$J$28,2,FALSE),IF(M69="ว่างยุบเลิก2568",VLOOKUP(BC69,ตำแหน่งว่าง!$A$2:$J$28,2,FALSE),IF(M69="ว่างยุบเลิก2569",VLOOKUP(BC69,ตำแหน่งว่าง!$A$2:$J$28,2,FALSE),IF(M69="เงินอุดหนุน (ว่าง)",VLOOKUP(BC69,ตำแหน่งว่าง!$A$2:$J$28,2,FALSE),IF(M69="จ่ายจากเงินรายได้ (ว่าง)",VLOOKUP(BC69,ตำแหน่งว่าง!$A$2:$J$28,2,FALSE),IF(M69="กำหนดเพิ่ม2567",0,IF(M69="กำหนดเพิ่ม2568",0,IF(M69="กำหนดเพิ่ม2569",0,I69*12)))))))))</f>
        <v>0</v>
      </c>
      <c r="BF69" s="177" t="str">
        <f t="shared" si="2"/>
        <v>1</v>
      </c>
      <c r="BG69" s="177" t="b">
        <f>IF(BB69="บริหารท้องถิ่นสูง",VLOOKUP(BF69,'เงินเดือนบัญชี 5'!$AL$2:$AM$65,2,FALSE),IF(BB69="บริหารท้องถิ่นกลาง",VLOOKUP(BF69,'เงินเดือนบัญชี 5'!$AI$2:$AJ$65,2,FALSE),IF(BB69="บริหารท้องถิ่นต้น",VLOOKUP(BF69,'เงินเดือนบัญชี 5'!$AF$2:$AG$65,2,FALSE),IF(BB69="อำนวยการท้องถิ่นสูง",VLOOKUP(BF69,'เงินเดือนบัญชี 5'!$AC$2:$AD$65,2,FALSE),IF(BB69="อำนวยการท้องถิ่นกลาง",VLOOKUP(BF69,'เงินเดือนบัญชี 5'!$Z$2:$AA$65,2,FALSE),IF(BB69="อำนวยการท้องถิ่นต้น",VLOOKUP(BF69,'เงินเดือนบัญชี 5'!$W$2:$X$65,2,FALSE),IF(BB69="วิชาการชช.",VLOOKUP(BF69,'เงินเดือนบัญชี 5'!$T$2:$U$65,2,FALSE),IF(BB69="วิชาการชพ.",VLOOKUP(BF69,'เงินเดือนบัญชี 5'!$Q$2:$R$65,2,FALSE),IF(BB69="วิชาการชก.",VLOOKUP(BF69,'เงินเดือนบัญชี 5'!$N$2:$O$65,2,FALSE),IF(BB69="วิชาการปก.",VLOOKUP(BF69,'เงินเดือนบัญชี 5'!$K$2:$L$65,2,FALSE),IF(BB69="ทั่วไปอส.",VLOOKUP(BF69,'เงินเดือนบัญชี 5'!$H$2:$I$65,2,FALSE),IF(BB69="ทั่วไปชง.",VLOOKUP(BF69,'เงินเดือนบัญชี 5'!$E$2:$F$65,2,FALSE),IF(BB69="ทั่วไปปง.",VLOOKUP(BF69,'เงินเดือนบัญชี 5'!$B$2:$C$65,2,FALSE),IF(BB69="พนจ.ทั่วไป",0,IF(BB69="พนจ.ภารกิจ(ปวช.)",CEILING((I69*4/100)+I69,10),IF(BB69="พนจ.ภารกิจ(ปวท.)",CEILING((I69*4/100)+I69,10),IF(BB69="พนจ.ภารกิจ(ปวส.)",CEILING((I69*4/100)+I69,10),IF(BB69="พนจ.ภารกิจ(ป.ตรี)",CEILING((I69*4/100)+I69,10),IF(BB69="พนจ.ภารกิจ(ป.โท)",CEILING((I69*4/100)+I69,10),IF(BB69="พนจ.ภารกิจ(ทักษะ พนง.ขับเครื่องจักรกลขนาดกลาง/ใหญ่)",CEILING((I69*4/100)+I69,10),IF(BB69="พนจ.ภารกิจ(ทักษะ)",CEILING((I69*4/100)+I69,10),IF(BB69="พนจ.ภารกิจ(ทักษะ)","",IF(C69="ครู",CEILING((I69*6/100)+I69,10),IF(C69="ครูผู้ช่วย",CEILING((I69*6/100)+I69,10),IF(C69="บริหารสถานศึกษา",CEILING((I69*6/100)+I69,10),IF(C69="บุคลากรทางการศึกษา",CEILING((I69*6/100)+I69,10),IF(BB69="ลูกจ้างประจำ(ช่าง)",VLOOKUP(BF69,บัญชีลูกจ้างประจำ!$H$2:$I$110,2,FALSE),IF(BB69="ลูกจ้างประจำ(สนับสนุน)",VLOOKUP(BF69,บัญชีลูกจ้างประจำ!$E$2:$F$102,2,FALSE),IF(BB69="ลูกจ้างประจำ(บริการพื้นฐาน)",VLOOKUP(BF69,บัญชีลูกจ้างประจำ!$B$2:$C$74,2,FALSE))))))))))))))))))))))))))))))</f>
        <v>0</v>
      </c>
      <c r="BH69" s="177">
        <f>IF(BB69&amp;M69="พนจ.ทั่วไป",0,IF(BB69&amp;M69="พนจ.ทั่วไปกำหนดเพิ่ม2567",108000,IF(M69="ว่างเดิม",VLOOKUP(BC69,ตำแหน่งว่าง!$A$2:$J$28,8,FALSE),IF(M69="กำหนดเพิ่ม2567",VLOOKUP(BC69,ตำแหน่งว่าง!$A$2:$H$28,7,FALSE),IF(M69="กำหนดเพิ่ม2568",0,IF(M69="กำหนดเพิ่ม2569",0,IF(M69="ยุบเลิก2567",0,IF(M69="ว่างยุบเลิก2567",0,IF(M69="ว่างยุบเลิก2568",VLOOKUP(BC69,ตำแหน่งว่าง!$A$2:$J$28,8,FALSE),IF(M69="ว่างยุบเลิก2569",VLOOKUP(BC69,ตำแหน่งว่าง!$A$2:$J$28,8,FALSE),IF(M69="เงินอุดหนุน (ว่าง)",VLOOKUP(BC69,ตำแหน่งว่าง!$A$2:$J$28,8,FALSE),IF(M69&amp;C69="จ่ายจากเงินรายได้พนจ.ทั่วไป",0,IF(M69="จ่ายจากเงินรายได้ (ว่าง)",VLOOKUP(BC69,ตำแหน่งว่าง!$A$2:$J$28,8,FALSE),(BG69-I69)*12)))))))))))))</f>
        <v>0</v>
      </c>
      <c r="BI69" s="177" t="str">
        <f t="shared" si="3"/>
        <v>2</v>
      </c>
      <c r="BJ69" s="177" t="b">
        <f>IF(BB69="บริหารท้องถิ่นสูง",VLOOKUP(BI69,'เงินเดือนบัญชี 5'!$AL$2:$AM$65,2,FALSE),IF(BB69="บริหารท้องถิ่นกลาง",VLOOKUP(BI69,'เงินเดือนบัญชี 5'!$AI$2:$AJ$65,2,FALSE),IF(BB69="บริหารท้องถิ่นต้น",VLOOKUP(BI69,'เงินเดือนบัญชี 5'!$AF$2:$AG$65,2,FALSE),IF(BB69="อำนวยการท้องถิ่นสูง",VLOOKUP(BI69,'เงินเดือนบัญชี 5'!$AC$2:$AD$65,2,FALSE),IF(BB69="อำนวยการท้องถิ่นกลาง",VLOOKUP(BI69,'เงินเดือนบัญชี 5'!$Z$2:$AA$65,2,FALSE),IF(BB69="อำนวยการท้องถิ่นต้น",VLOOKUP(BI69,'เงินเดือนบัญชี 5'!$W$2:$X$65,2,FALSE),IF(BB69="วิชาการชช.",VLOOKUP(BI69,'เงินเดือนบัญชี 5'!$T$2:$U$65,2,FALSE),IF(BB69="วิชาการชพ.",VLOOKUP(BI69,'เงินเดือนบัญชี 5'!$Q$2:$R$65,2,FALSE),IF(BB69="วิชาการชก.",VLOOKUP(BI69,'เงินเดือนบัญชี 5'!$N$2:$O$65,2,FALSE),IF(BB69="วิชาการปก.",VLOOKUP(BI69,'เงินเดือนบัญชี 5'!$K$2:$L$65,2,FALSE),IF(BB69="ทั่วไปอส.",VLOOKUP(BI69,'เงินเดือนบัญชี 5'!$H$2:$I$65,2,FALSE),IF(BB69="ทั่วไปชง.",VLOOKUP(BI69,'เงินเดือนบัญชี 5'!$E$2:$F$65,2,FALSE),IF(BB69="ทั่วไปปง.",VLOOKUP(BI69,'เงินเดือนบัญชี 5'!$B$2:$C$65,2,FALSE),IF(BB69="พนจ.ทั่วไป",0,IF(BB69="พนจ.ภารกิจ(ปวช.)",CEILING((BG69*4/100)+BG69,10),IF(BB69="พนจ.ภารกิจ(ปวท.)",CEILING((BG69*4/100)+BG69,10),IF(BB69="พนจ.ภารกิจ(ปวส.)",CEILING((BG69*4/100)+BG69,10),IF(BB69="พนจ.ภารกิจ(ป.ตรี)",CEILING((BG69*4/100)+BG69,10),IF(BB69="พนจ.ภารกิจ(ป.โท)",CEILING((BG69*4/100)+BG69,10),IF(BB69="พนจ.ภารกิจ(ทักษะ พนง.ขับเครื่องจักรกลขนาดกลาง/ใหญ่)",CEILING((BG69*4/100)+BG69,10),IF(BB69="พนจ.ภารกิจ(ทักษะ)",CEILING((BG69*4/100)+BG69,10),IF(BB69="พนจ.ภารกิจ(ทักษะ)","",IF(C69="ครู",CEILING((BG69*6/100)+BG69,10),IF(C69="ครูผู้ช่วย",CEILING((BG69*6/100)+BG69,10),IF(C69="บริหารสถานศึกษา",CEILING((BG69*6/100)+BG69,10),IF(C69="บุคลากรทางการศึกษา",CEILING((BG69*6/100)+BG69,10),IF(BB69="ลูกจ้างประจำ(ช่าง)",VLOOKUP(BI69,บัญชีลูกจ้างประจำ!$H$2:$I$110,2,FALSE),IF(BB69="ลูกจ้างประจำ(สนับสนุน)",VLOOKUP(BI69,บัญชีลูกจ้างประจำ!$E$2:$F$102,2,FALSE),IF(BB69="ลูกจ้างประจำ(บริการพื้นฐาน)",VLOOKUP(BI69,บัญชีลูกจ้างประจำ!$B$2:$C$74,2,FALSE))))))))))))))))))))))))))))))</f>
        <v>0</v>
      </c>
      <c r="BK69" s="177">
        <f>IF(BB69&amp;M69="พนจ.ทั่วไป",0,IF(BB69&amp;M69="พนจ.ทั่วไปกำหนดเพิ่ม2568",108000,IF(M69="ว่างเดิม",VLOOKUP(BC69,ตำแหน่งว่าง!$A$2:$J$28,9,FALSE),IF(M69&amp;C69="กำหนดเพิ่ม2567ครู",VLOOKUP(BC69,ตำแหน่งว่าง!$A$2:$J$28,8,FALSE),IF(M69&amp;C69="กำหนดเพิ่ม2567ครูผู้ช่วย",VLOOKUP(BC69,ตำแหน่งว่าง!$A$2:$J$28,8,FALSE),IF(M69&amp;C69="กำหนดเพิ่ม2567บุคลากรทางการศึกษา",VLOOKUP(BC69,ตำแหน่งว่าง!$A$2:$J$28,8,FALSE),IF(M69&amp;C69="กำหนดเพิ่ม2567บริหารสถานศึกษา",VLOOKUP(BC69,ตำแหน่งว่าง!$A$2:$J$28,8,FALSE),IF(M69="กำหนดเพิ่ม2567",VLOOKUP(BC69,ตำแหน่งว่าง!$A$2:$J$28,9,FALSE),IF(M69="กำหนดเพิ่ม2568",VLOOKUP(BC69,ตำแหน่งว่าง!$A$2:$H$28,7,FALSE),IF(M69="กำหนดเพิ่ม2569",0,IF(M69="ยุบเลิก2567",0,IF(M69="ยุบเลิก2568",0,IF(M69="ว่างยุบเลิก2567",0,IF(M69="ว่างยุบเลิก2568",0,IF(M69="ว่างยุบเลิก2569",VLOOKUP(BC69,ตำแหน่งว่าง!$A$2:$J$28,9,FALSE),IF(M69="เงินอุดหนุน (ว่าง)",VLOOKUP(BC69,ตำแหน่งว่าง!$A$2:$J$28,9,FALSE),IF(M69="จ่ายจากเงินรายได้ (ว่าง)",VLOOKUP(BC69,ตำแหน่งว่าง!$A$2:$J$28,9,FALSE),(BJ69-BG69)*12)))))))))))))))))</f>
        <v>0</v>
      </c>
      <c r="BL69" s="177" t="str">
        <f t="shared" si="4"/>
        <v>3</v>
      </c>
      <c r="BM69" s="177" t="b">
        <f>IF(BB69="บริหารท้องถิ่นสูง",VLOOKUP(BL69,'เงินเดือนบัญชี 5'!$AL$2:$AM$65,2,FALSE),IF(BB69="บริหารท้องถิ่นกลาง",VLOOKUP(BL69,'เงินเดือนบัญชี 5'!$AI$2:$AJ$65,2,FALSE),IF(BB69="บริหารท้องถิ่นต้น",VLOOKUP(BL69,'เงินเดือนบัญชี 5'!$AF$2:$AG$65,2,FALSE),IF(BB69="อำนวยการท้องถิ่นสูง",VLOOKUP(BL69,'เงินเดือนบัญชี 5'!$AC$2:$AD$65,2,FALSE),IF(BB69="อำนวยการท้องถิ่นกลาง",VLOOKUP(BL69,'เงินเดือนบัญชี 5'!$Z$2:$AA$65,2,FALSE),IF(BB69="อำนวยการท้องถิ่นต้น",VLOOKUP(BL69,'เงินเดือนบัญชี 5'!$W$2:$X$65,2,FALSE),IF(BB69="วิชาการชช.",VLOOKUP(BL69,'เงินเดือนบัญชี 5'!$T$2:$U$65,2,FALSE),IF(BB69="วิชาการชพ.",VLOOKUP(BL69,'เงินเดือนบัญชี 5'!$Q$2:$R$65,2,FALSE),IF(BB69="วิชาการชก.",VLOOKUP(BL69,'เงินเดือนบัญชี 5'!$N$2:$O$65,2,FALSE),IF(BB69="วิชาการปก.",VLOOKUP(BL69,'เงินเดือนบัญชี 5'!$K$2:$L$65,2,FALSE),IF(BB69="ทั่วไปอส.",VLOOKUP(BL69,'เงินเดือนบัญชี 5'!$H$2:$I$65,2,FALSE),IF(BB69="ทั่วไปชง.",VLOOKUP(BL69,'เงินเดือนบัญชี 5'!$E$2:$F$65,2,FALSE),IF(BB69="ทั่วไปปง.",VLOOKUP(BL69,'เงินเดือนบัญชี 5'!$B$2:$C$65,2,FALSE),IF(BB69="พนจ.ทั่วไป",0,IF(BB69="พนจ.ภารกิจ(ปวช.)",CEILING((BJ69*4/100)+BJ69,10),IF(BB69="พนจ.ภารกิจ(ปวท.)",CEILING((BJ69*4/100)+BJ69,10),IF(BB69="พนจ.ภารกิจ(ปวส.)",CEILING((BJ69*4/100)+BJ69,10),IF(BB69="พนจ.ภารกิจ(ป.ตรี)",CEILING((BJ69*4/100)+BJ69,10),IF(BB69="พนจ.ภารกิจ(ป.โท)",CEILING((BJ69*4/100)+BJ69,10),IF(BB69="พนจ.ภารกิจ(ทักษะ พนง.ขับเครื่องจักรกลขนาดกลาง/ใหญ่)",CEILING((BJ69*4/100)+BJ69,10),IF(BB69="พนจ.ภารกิจ(ทักษะ)",CEILING((BJ69*4/100)+BJ69,10),IF(BB69="พนจ.ภารกิจ(ทักษะ)","",IF(C69="ครู",CEILING((BJ69*6/100)+BJ69,10),IF(C69="ครูผู้ช่วย",CEILING((BJ69*6/100)+BJ69,10),IF(C69="บริหารสถานศึกษา",CEILING((BJ69*6/100)+BJ69,10),IF(C69="บุคลากรทางการศึกษา",CEILING((BJ69*6/100)+BJ69,10),IF(BB69="ลูกจ้างประจำ(ช่าง)",VLOOKUP(BL69,บัญชีลูกจ้างประจำ!$H$2:$I$110,2,FALSE),IF(BB69="ลูกจ้างประจำ(สนับสนุน)",VLOOKUP(BL69,บัญชีลูกจ้างประจำ!$E$2:$F$103,2,FALSE),IF(BB69="ลูกจ้างประจำ(บริการพื้นฐาน)",VLOOKUP(BL69,บัญชีลูกจ้างประจำ!$B$2:$C$74,2,FALSE))))))))))))))))))))))))))))))</f>
        <v>0</v>
      </c>
      <c r="BN69" s="177">
        <f>IF(BB69&amp;M69="พนจ.ทั่วไป",0,IF(BB69&amp;M69="พนจ.ทั่วไปกำหนดเพิ่ม2569",108000,IF(M69="ว่างเดิม",VLOOKUP(BC69,ตำแหน่งว่าง!$A$2:$J$28,10,FALSE),IF(M69&amp;C69="กำหนดเพิ่ม2567ครู",VLOOKUP(BC69,ตำแหน่งว่าง!$A$2:$J$28,9,FALSE),IF(M69&amp;C69="กำหนดเพิ่ม2567ครูผู้ช่วย",VLOOKUP(BC69,ตำแหน่งว่าง!$A$2:$J$28,9,FALSE),IF(M69&amp;C69="กำหนดเพิ่ม2567บุคลากรทางการศึกษา",VLOOKUP(BC69,ตำแหน่งว่าง!$A$2:$J$28,9,FALSE),IF(M69&amp;C69="กำหนดเพิ่ม2567บริหารสถานศึกษา",VLOOKUP(BC69,ตำแหน่งว่าง!$A$2:$J$28,9,FALSE),IF(M69="กำหนดเพิ่ม2567",VLOOKUP(BC69,ตำแหน่งว่าง!$A$2:$J$28,10,FALSE),IF(M69&amp;C69="กำหนดเพิ่ม2568ครู",VLOOKUP(BC69,ตำแหน่งว่าง!$A$2:$J$28,8,FALSE),IF(M69&amp;C69="กำหนดเพิ่ม2568ครูผู้ช่วย",VLOOKUP(BC69,ตำแหน่งว่าง!$A$2:$J$28,8,FALSE),IF(M69&amp;C69="กำหนดเพิ่ม2568บุคลากรทางการศึกษา",VLOOKUP(BC69,ตำแหน่งว่าง!$A$2:$J$28,8,FALSE),IF(M69&amp;C69="กำหนดเพิ่ม2568บริหารสถานศึกษา",VLOOKUP(BC69,ตำแหน่งว่าง!$A$2:$J$28,8,FALSE),IF(M69="กำหนดเพิ่ม2568",VLOOKUP(BC69,ตำแหน่งว่าง!$A$2:$J$28,9,FALSE),IF(M69="กำหนดเพิ่ม2569",VLOOKUP(BC69,ตำแหน่งว่าง!$A$2:$H$28,7,FALSE),IF(M69="เงินอุดหนุน (ว่าง)",VLOOKUP(BC69,ตำแหน่งว่าง!$A$2:$J$28,10,FALSE),IF(M69="จ่ายจากเงินรายได้ (ว่าง)",VLOOKUP(BC69,ตำแหน่งว่าง!$A$2:$J$28,10,FALSE),IF(M69="ยุบเลิก2567",0,IF(M69="ยุบเลิก2568",0,IF(M69="ยุบเลิก2569",0,IF(M69="ว่างยุบเลิก2567",0,IF(M69="ว่างยุบเลิก2568",0,IF(M69="ว่างยุบเลิก2569",0,(BM69-BJ69)*12))))))))))))))))))))))</f>
        <v>0</v>
      </c>
      <c r="BO69" s="103"/>
      <c r="BP69" s="86"/>
      <c r="BQ69" s="86"/>
    </row>
    <row r="70" spans="1:69" s="12" customFormat="1">
      <c r="A70" s="107" t="str">
        <f>IF(C70=0,"",IF(D70=0,"",SUBTOTAL(3,$D$7:D70)*1))</f>
        <v/>
      </c>
      <c r="B70" s="113"/>
      <c r="C70" s="183"/>
      <c r="D70" s="113"/>
      <c r="E70" s="114"/>
      <c r="F70" s="114"/>
      <c r="G70" s="110"/>
      <c r="H70" s="120"/>
      <c r="I70" s="121"/>
      <c r="J70" s="122"/>
      <c r="K70" s="122"/>
      <c r="L70" s="122"/>
      <c r="M70" s="120"/>
      <c r="AZ70" s="86"/>
      <c r="BA70" s="103"/>
      <c r="BB70" s="177" t="str">
        <f t="shared" si="0"/>
        <v/>
      </c>
      <c r="BC70" s="177" t="str">
        <f t="shared" si="1"/>
        <v>()</v>
      </c>
      <c r="BD70" s="177" t="b">
        <f>IF(BB70="บริหารท้องถิ่นสูง",VLOOKUP(I70,'เงินเดือนบัญชี 5'!$AM$2:$AN$65,2,FALSE),IF(BB70="บริหารท้องถิ่นกลาง",VLOOKUP(I70,'เงินเดือนบัญชี 5'!$AJ$2:$AK$65,2,FALSE),IF(BB70="บริหารท้องถิ่นต้น",VLOOKUP(I70,'เงินเดือนบัญชี 5'!$AG$2:$AH$65,2,FALSE),IF(BB70="อำนวยการท้องถิ่นสูง",VLOOKUP(I70,'เงินเดือนบัญชี 5'!$AD$2:$AE$65,2,FALSE),IF(BB70="อำนวยการท้องถิ่นกลาง",VLOOKUP(I70,'เงินเดือนบัญชี 5'!$AA$2:$AB$65,2,FALSE),IF(BB70="อำนวยการท้องถิ่นต้น",VLOOKUP(I70,'เงินเดือนบัญชี 5'!$X$2:$Y$65,2,FALSE),IF(BB70="วิชาการชช.",VLOOKUP(I70,'เงินเดือนบัญชี 5'!$U$2:$V$65,2,FALSE),IF(BB70="วิชาการชพ.",VLOOKUP(I70,'เงินเดือนบัญชี 5'!$R$2:$S$65,2,FALSE),IF(BB70="วิชาการชก.",VLOOKUP(I70,'เงินเดือนบัญชี 5'!$O$2:$P$65,2,FALSE),IF(BB70="วิชาการปก.",VLOOKUP(I70,'เงินเดือนบัญชี 5'!$L$2:$M$65,2,FALSE),IF(BB70="ทั่วไปอส.",VLOOKUP(I70,'เงินเดือนบัญชี 5'!$I$2:$J$65,2,FALSE),IF(BB70="ทั่วไปชง.",VLOOKUP(I70,'เงินเดือนบัญชี 5'!$F$2:$G$65,2,FALSE),IF(BB70="ทั่วไปปง.",VLOOKUP(I70,'เงินเดือนบัญชี 5'!$C$2:$D$65,2,FALSE),IF(BB70="พนจ.ทั่วไป","",IF(BB70="พนจ.ภารกิจ(ปวช.)","",IF(BB70="พนจ.ภารกิจ(ปวท.)","",IF(BB70="พนจ.ภารกิจ(ปวส.)","",IF(BB70="พนจ.ภารกิจ(ป.ตรี)","",IF(BB70="พนจ.ภารกิจ(ป.โท)","",IF(BB70="พนจ.ภารกิจ(ทักษะ พนง.ขับเครื่องจักรกลขนาดกลาง/ใหญ่)","",IF(BB70="พนจ.ภารกิจ(ทักษะ)","",IF(BB70="ลูกจ้างประจำ(ช่าง)",VLOOKUP(I70,บัญชีลูกจ้างประจำ!$I$2:$J$110,2,FALSE),IF(BB70="ลูกจ้างประจำ(สนับสนุน)",VLOOKUP(I70,บัญชีลูกจ้างประจำ!$F$2:$G$102,2,FALSE),IF(BB70="ลูกจ้างประจำ(บริการพื้นฐาน)",VLOOKUP(I70,บัญชีลูกจ้างประจำ!$C$2:$D$74,2,FALSE)))))))))))))))))))))))))</f>
        <v>0</v>
      </c>
      <c r="BE70" s="177">
        <f>IF(M70="ว่างเดิม",VLOOKUP(BC70,ตำแหน่งว่าง!$A$2:$J$28,2,FALSE),IF(M70="ว่างยุบเลิก2567",VLOOKUP(BC70,ตำแหน่งว่าง!$A$2:$J$28,2,FALSE),IF(M70="ว่างยุบเลิก2568",VLOOKUP(BC70,ตำแหน่งว่าง!$A$2:$J$28,2,FALSE),IF(M70="ว่างยุบเลิก2569",VLOOKUP(BC70,ตำแหน่งว่าง!$A$2:$J$28,2,FALSE),IF(M70="เงินอุดหนุน (ว่าง)",VLOOKUP(BC70,ตำแหน่งว่าง!$A$2:$J$28,2,FALSE),IF(M70="จ่ายจากเงินรายได้ (ว่าง)",VLOOKUP(BC70,ตำแหน่งว่าง!$A$2:$J$28,2,FALSE),IF(M70="กำหนดเพิ่ม2567",0,IF(M70="กำหนดเพิ่ม2568",0,IF(M70="กำหนดเพิ่ม2569",0,I70*12)))))))))</f>
        <v>0</v>
      </c>
      <c r="BF70" s="177" t="str">
        <f t="shared" si="2"/>
        <v>1</v>
      </c>
      <c r="BG70" s="177" t="b">
        <f>IF(BB70="บริหารท้องถิ่นสูง",VLOOKUP(BF70,'เงินเดือนบัญชี 5'!$AL$2:$AM$65,2,FALSE),IF(BB70="บริหารท้องถิ่นกลาง",VLOOKUP(BF70,'เงินเดือนบัญชี 5'!$AI$2:$AJ$65,2,FALSE),IF(BB70="บริหารท้องถิ่นต้น",VLOOKUP(BF70,'เงินเดือนบัญชี 5'!$AF$2:$AG$65,2,FALSE),IF(BB70="อำนวยการท้องถิ่นสูง",VLOOKUP(BF70,'เงินเดือนบัญชี 5'!$AC$2:$AD$65,2,FALSE),IF(BB70="อำนวยการท้องถิ่นกลาง",VLOOKUP(BF70,'เงินเดือนบัญชี 5'!$Z$2:$AA$65,2,FALSE),IF(BB70="อำนวยการท้องถิ่นต้น",VLOOKUP(BF70,'เงินเดือนบัญชี 5'!$W$2:$X$65,2,FALSE),IF(BB70="วิชาการชช.",VLOOKUP(BF70,'เงินเดือนบัญชี 5'!$T$2:$U$65,2,FALSE),IF(BB70="วิชาการชพ.",VLOOKUP(BF70,'เงินเดือนบัญชี 5'!$Q$2:$R$65,2,FALSE),IF(BB70="วิชาการชก.",VLOOKUP(BF70,'เงินเดือนบัญชี 5'!$N$2:$O$65,2,FALSE),IF(BB70="วิชาการปก.",VLOOKUP(BF70,'เงินเดือนบัญชี 5'!$K$2:$L$65,2,FALSE),IF(BB70="ทั่วไปอส.",VLOOKUP(BF70,'เงินเดือนบัญชี 5'!$H$2:$I$65,2,FALSE),IF(BB70="ทั่วไปชง.",VLOOKUP(BF70,'เงินเดือนบัญชี 5'!$E$2:$F$65,2,FALSE),IF(BB70="ทั่วไปปง.",VLOOKUP(BF70,'เงินเดือนบัญชี 5'!$B$2:$C$65,2,FALSE),IF(BB70="พนจ.ทั่วไป",0,IF(BB70="พนจ.ภารกิจ(ปวช.)",CEILING((I70*4/100)+I70,10),IF(BB70="พนจ.ภารกิจ(ปวท.)",CEILING((I70*4/100)+I70,10),IF(BB70="พนจ.ภารกิจ(ปวส.)",CEILING((I70*4/100)+I70,10),IF(BB70="พนจ.ภารกิจ(ป.ตรี)",CEILING((I70*4/100)+I70,10),IF(BB70="พนจ.ภารกิจ(ป.โท)",CEILING((I70*4/100)+I70,10),IF(BB70="พนจ.ภารกิจ(ทักษะ พนง.ขับเครื่องจักรกลขนาดกลาง/ใหญ่)",CEILING((I70*4/100)+I70,10),IF(BB70="พนจ.ภารกิจ(ทักษะ)",CEILING((I70*4/100)+I70,10),IF(BB70="พนจ.ภารกิจ(ทักษะ)","",IF(C70="ครู",CEILING((I70*6/100)+I70,10),IF(C70="ครูผู้ช่วย",CEILING((I70*6/100)+I70,10),IF(C70="บริหารสถานศึกษา",CEILING((I70*6/100)+I70,10),IF(C70="บุคลากรทางการศึกษา",CEILING((I70*6/100)+I70,10),IF(BB70="ลูกจ้างประจำ(ช่าง)",VLOOKUP(BF70,บัญชีลูกจ้างประจำ!$H$2:$I$110,2,FALSE),IF(BB70="ลูกจ้างประจำ(สนับสนุน)",VLOOKUP(BF70,บัญชีลูกจ้างประจำ!$E$2:$F$102,2,FALSE),IF(BB70="ลูกจ้างประจำ(บริการพื้นฐาน)",VLOOKUP(BF70,บัญชีลูกจ้างประจำ!$B$2:$C$74,2,FALSE))))))))))))))))))))))))))))))</f>
        <v>0</v>
      </c>
      <c r="BH70" s="177">
        <f>IF(BB70&amp;M70="พนจ.ทั่วไป",0,IF(BB70&amp;M70="พนจ.ทั่วไปกำหนดเพิ่ม2567",108000,IF(M70="ว่างเดิม",VLOOKUP(BC70,ตำแหน่งว่าง!$A$2:$J$28,8,FALSE),IF(M70="กำหนดเพิ่ม2567",VLOOKUP(BC70,ตำแหน่งว่าง!$A$2:$H$28,7,FALSE),IF(M70="กำหนดเพิ่ม2568",0,IF(M70="กำหนดเพิ่ม2569",0,IF(M70="ยุบเลิก2567",0,IF(M70="ว่างยุบเลิก2567",0,IF(M70="ว่างยุบเลิก2568",VLOOKUP(BC70,ตำแหน่งว่าง!$A$2:$J$28,8,FALSE),IF(M70="ว่างยุบเลิก2569",VLOOKUP(BC70,ตำแหน่งว่าง!$A$2:$J$28,8,FALSE),IF(M70="เงินอุดหนุน (ว่าง)",VLOOKUP(BC70,ตำแหน่งว่าง!$A$2:$J$28,8,FALSE),IF(M70&amp;C70="จ่ายจากเงินรายได้พนจ.ทั่วไป",0,IF(M70="จ่ายจากเงินรายได้ (ว่าง)",VLOOKUP(BC70,ตำแหน่งว่าง!$A$2:$J$28,8,FALSE),(BG70-I70)*12)))))))))))))</f>
        <v>0</v>
      </c>
      <c r="BI70" s="177" t="str">
        <f t="shared" si="3"/>
        <v>2</v>
      </c>
      <c r="BJ70" s="177" t="b">
        <f>IF(BB70="บริหารท้องถิ่นสูง",VLOOKUP(BI70,'เงินเดือนบัญชี 5'!$AL$2:$AM$65,2,FALSE),IF(BB70="บริหารท้องถิ่นกลาง",VLOOKUP(BI70,'เงินเดือนบัญชี 5'!$AI$2:$AJ$65,2,FALSE),IF(BB70="บริหารท้องถิ่นต้น",VLOOKUP(BI70,'เงินเดือนบัญชี 5'!$AF$2:$AG$65,2,FALSE),IF(BB70="อำนวยการท้องถิ่นสูง",VLOOKUP(BI70,'เงินเดือนบัญชี 5'!$AC$2:$AD$65,2,FALSE),IF(BB70="อำนวยการท้องถิ่นกลาง",VLOOKUP(BI70,'เงินเดือนบัญชี 5'!$Z$2:$AA$65,2,FALSE),IF(BB70="อำนวยการท้องถิ่นต้น",VLOOKUP(BI70,'เงินเดือนบัญชี 5'!$W$2:$X$65,2,FALSE),IF(BB70="วิชาการชช.",VLOOKUP(BI70,'เงินเดือนบัญชี 5'!$T$2:$U$65,2,FALSE),IF(BB70="วิชาการชพ.",VLOOKUP(BI70,'เงินเดือนบัญชี 5'!$Q$2:$R$65,2,FALSE),IF(BB70="วิชาการชก.",VLOOKUP(BI70,'เงินเดือนบัญชี 5'!$N$2:$O$65,2,FALSE),IF(BB70="วิชาการปก.",VLOOKUP(BI70,'เงินเดือนบัญชี 5'!$K$2:$L$65,2,FALSE),IF(BB70="ทั่วไปอส.",VLOOKUP(BI70,'เงินเดือนบัญชี 5'!$H$2:$I$65,2,FALSE),IF(BB70="ทั่วไปชง.",VLOOKUP(BI70,'เงินเดือนบัญชี 5'!$E$2:$F$65,2,FALSE),IF(BB70="ทั่วไปปง.",VLOOKUP(BI70,'เงินเดือนบัญชี 5'!$B$2:$C$65,2,FALSE),IF(BB70="พนจ.ทั่วไป",0,IF(BB70="พนจ.ภารกิจ(ปวช.)",CEILING((BG70*4/100)+BG70,10),IF(BB70="พนจ.ภารกิจ(ปวท.)",CEILING((BG70*4/100)+BG70,10),IF(BB70="พนจ.ภารกิจ(ปวส.)",CEILING((BG70*4/100)+BG70,10),IF(BB70="พนจ.ภารกิจ(ป.ตรี)",CEILING((BG70*4/100)+BG70,10),IF(BB70="พนจ.ภารกิจ(ป.โท)",CEILING((BG70*4/100)+BG70,10),IF(BB70="พนจ.ภารกิจ(ทักษะ พนง.ขับเครื่องจักรกลขนาดกลาง/ใหญ่)",CEILING((BG70*4/100)+BG70,10),IF(BB70="พนจ.ภารกิจ(ทักษะ)",CEILING((BG70*4/100)+BG70,10),IF(BB70="พนจ.ภารกิจ(ทักษะ)","",IF(C70="ครู",CEILING((BG70*6/100)+BG70,10),IF(C70="ครูผู้ช่วย",CEILING((BG70*6/100)+BG70,10),IF(C70="บริหารสถานศึกษา",CEILING((BG70*6/100)+BG70,10),IF(C70="บุคลากรทางการศึกษา",CEILING((BG70*6/100)+BG70,10),IF(BB70="ลูกจ้างประจำ(ช่าง)",VLOOKUP(BI70,บัญชีลูกจ้างประจำ!$H$2:$I$110,2,FALSE),IF(BB70="ลูกจ้างประจำ(สนับสนุน)",VLOOKUP(BI70,บัญชีลูกจ้างประจำ!$E$2:$F$102,2,FALSE),IF(BB70="ลูกจ้างประจำ(บริการพื้นฐาน)",VLOOKUP(BI70,บัญชีลูกจ้างประจำ!$B$2:$C$74,2,FALSE))))))))))))))))))))))))))))))</f>
        <v>0</v>
      </c>
      <c r="BK70" s="177">
        <f>IF(BB70&amp;M70="พนจ.ทั่วไป",0,IF(BB70&amp;M70="พนจ.ทั่วไปกำหนดเพิ่ม2568",108000,IF(M70="ว่างเดิม",VLOOKUP(BC70,ตำแหน่งว่าง!$A$2:$J$28,9,FALSE),IF(M70&amp;C70="กำหนดเพิ่ม2567ครู",VLOOKUP(BC70,ตำแหน่งว่าง!$A$2:$J$28,8,FALSE),IF(M70&amp;C70="กำหนดเพิ่ม2567ครูผู้ช่วย",VLOOKUP(BC70,ตำแหน่งว่าง!$A$2:$J$28,8,FALSE),IF(M70&amp;C70="กำหนดเพิ่ม2567บุคลากรทางการศึกษา",VLOOKUP(BC70,ตำแหน่งว่าง!$A$2:$J$28,8,FALSE),IF(M70&amp;C70="กำหนดเพิ่ม2567บริหารสถานศึกษา",VLOOKUP(BC70,ตำแหน่งว่าง!$A$2:$J$28,8,FALSE),IF(M70="กำหนดเพิ่ม2567",VLOOKUP(BC70,ตำแหน่งว่าง!$A$2:$J$28,9,FALSE),IF(M70="กำหนดเพิ่ม2568",VLOOKUP(BC70,ตำแหน่งว่าง!$A$2:$H$28,7,FALSE),IF(M70="กำหนดเพิ่ม2569",0,IF(M70="ยุบเลิก2567",0,IF(M70="ยุบเลิก2568",0,IF(M70="ว่างยุบเลิก2567",0,IF(M70="ว่างยุบเลิก2568",0,IF(M70="ว่างยุบเลิก2569",VLOOKUP(BC70,ตำแหน่งว่าง!$A$2:$J$28,9,FALSE),IF(M70="เงินอุดหนุน (ว่าง)",VLOOKUP(BC70,ตำแหน่งว่าง!$A$2:$J$28,9,FALSE),IF(M70="จ่ายจากเงินรายได้ (ว่าง)",VLOOKUP(BC70,ตำแหน่งว่าง!$A$2:$J$28,9,FALSE),(BJ70-BG70)*12)))))))))))))))))</f>
        <v>0</v>
      </c>
      <c r="BL70" s="177" t="str">
        <f t="shared" si="4"/>
        <v>3</v>
      </c>
      <c r="BM70" s="177" t="b">
        <f>IF(BB70="บริหารท้องถิ่นสูง",VLOOKUP(BL70,'เงินเดือนบัญชี 5'!$AL$2:$AM$65,2,FALSE),IF(BB70="บริหารท้องถิ่นกลาง",VLOOKUP(BL70,'เงินเดือนบัญชี 5'!$AI$2:$AJ$65,2,FALSE),IF(BB70="บริหารท้องถิ่นต้น",VLOOKUP(BL70,'เงินเดือนบัญชี 5'!$AF$2:$AG$65,2,FALSE),IF(BB70="อำนวยการท้องถิ่นสูง",VLOOKUP(BL70,'เงินเดือนบัญชี 5'!$AC$2:$AD$65,2,FALSE),IF(BB70="อำนวยการท้องถิ่นกลาง",VLOOKUP(BL70,'เงินเดือนบัญชี 5'!$Z$2:$AA$65,2,FALSE),IF(BB70="อำนวยการท้องถิ่นต้น",VLOOKUP(BL70,'เงินเดือนบัญชี 5'!$W$2:$X$65,2,FALSE),IF(BB70="วิชาการชช.",VLOOKUP(BL70,'เงินเดือนบัญชี 5'!$T$2:$U$65,2,FALSE),IF(BB70="วิชาการชพ.",VLOOKUP(BL70,'เงินเดือนบัญชี 5'!$Q$2:$R$65,2,FALSE),IF(BB70="วิชาการชก.",VLOOKUP(BL70,'เงินเดือนบัญชี 5'!$N$2:$O$65,2,FALSE),IF(BB70="วิชาการปก.",VLOOKUP(BL70,'เงินเดือนบัญชี 5'!$K$2:$L$65,2,FALSE),IF(BB70="ทั่วไปอส.",VLOOKUP(BL70,'เงินเดือนบัญชี 5'!$H$2:$I$65,2,FALSE),IF(BB70="ทั่วไปชง.",VLOOKUP(BL70,'เงินเดือนบัญชี 5'!$E$2:$F$65,2,FALSE),IF(BB70="ทั่วไปปง.",VLOOKUP(BL70,'เงินเดือนบัญชี 5'!$B$2:$C$65,2,FALSE),IF(BB70="พนจ.ทั่วไป",0,IF(BB70="พนจ.ภารกิจ(ปวช.)",CEILING((BJ70*4/100)+BJ70,10),IF(BB70="พนจ.ภารกิจ(ปวท.)",CEILING((BJ70*4/100)+BJ70,10),IF(BB70="พนจ.ภารกิจ(ปวส.)",CEILING((BJ70*4/100)+BJ70,10),IF(BB70="พนจ.ภารกิจ(ป.ตรี)",CEILING((BJ70*4/100)+BJ70,10),IF(BB70="พนจ.ภารกิจ(ป.โท)",CEILING((BJ70*4/100)+BJ70,10),IF(BB70="พนจ.ภารกิจ(ทักษะ พนง.ขับเครื่องจักรกลขนาดกลาง/ใหญ่)",CEILING((BJ70*4/100)+BJ70,10),IF(BB70="พนจ.ภารกิจ(ทักษะ)",CEILING((BJ70*4/100)+BJ70,10),IF(BB70="พนจ.ภารกิจ(ทักษะ)","",IF(C70="ครู",CEILING((BJ70*6/100)+BJ70,10),IF(C70="ครูผู้ช่วย",CEILING((BJ70*6/100)+BJ70,10),IF(C70="บริหารสถานศึกษา",CEILING((BJ70*6/100)+BJ70,10),IF(C70="บุคลากรทางการศึกษา",CEILING((BJ70*6/100)+BJ70,10),IF(BB70="ลูกจ้างประจำ(ช่าง)",VLOOKUP(BL70,บัญชีลูกจ้างประจำ!$H$2:$I$110,2,FALSE),IF(BB70="ลูกจ้างประจำ(สนับสนุน)",VLOOKUP(BL70,บัญชีลูกจ้างประจำ!$E$2:$F$103,2,FALSE),IF(BB70="ลูกจ้างประจำ(บริการพื้นฐาน)",VLOOKUP(BL70,บัญชีลูกจ้างประจำ!$B$2:$C$74,2,FALSE))))))))))))))))))))))))))))))</f>
        <v>0</v>
      </c>
      <c r="BN70" s="177">
        <f>IF(BB70&amp;M70="พนจ.ทั่วไป",0,IF(BB70&amp;M70="พนจ.ทั่วไปกำหนดเพิ่ม2569",108000,IF(M70="ว่างเดิม",VLOOKUP(BC70,ตำแหน่งว่าง!$A$2:$J$28,10,FALSE),IF(M70&amp;C70="กำหนดเพิ่ม2567ครู",VLOOKUP(BC70,ตำแหน่งว่าง!$A$2:$J$28,9,FALSE),IF(M70&amp;C70="กำหนดเพิ่ม2567ครูผู้ช่วย",VLOOKUP(BC70,ตำแหน่งว่าง!$A$2:$J$28,9,FALSE),IF(M70&amp;C70="กำหนดเพิ่ม2567บุคลากรทางการศึกษา",VLOOKUP(BC70,ตำแหน่งว่าง!$A$2:$J$28,9,FALSE),IF(M70&amp;C70="กำหนดเพิ่ม2567บริหารสถานศึกษา",VLOOKUP(BC70,ตำแหน่งว่าง!$A$2:$J$28,9,FALSE),IF(M70="กำหนดเพิ่ม2567",VLOOKUP(BC70,ตำแหน่งว่าง!$A$2:$J$28,10,FALSE),IF(M70&amp;C70="กำหนดเพิ่ม2568ครู",VLOOKUP(BC70,ตำแหน่งว่าง!$A$2:$J$28,8,FALSE),IF(M70&amp;C70="กำหนดเพิ่ม2568ครูผู้ช่วย",VLOOKUP(BC70,ตำแหน่งว่าง!$A$2:$J$28,8,FALSE),IF(M70&amp;C70="กำหนดเพิ่ม2568บุคลากรทางการศึกษา",VLOOKUP(BC70,ตำแหน่งว่าง!$A$2:$J$28,8,FALSE),IF(M70&amp;C70="กำหนดเพิ่ม2568บริหารสถานศึกษา",VLOOKUP(BC70,ตำแหน่งว่าง!$A$2:$J$28,8,FALSE),IF(M70="กำหนดเพิ่ม2568",VLOOKUP(BC70,ตำแหน่งว่าง!$A$2:$J$28,9,FALSE),IF(M70="กำหนดเพิ่ม2569",VLOOKUP(BC70,ตำแหน่งว่าง!$A$2:$H$28,7,FALSE),IF(M70="เงินอุดหนุน (ว่าง)",VLOOKUP(BC70,ตำแหน่งว่าง!$A$2:$J$28,10,FALSE),IF(M70="จ่ายจากเงินรายได้ (ว่าง)",VLOOKUP(BC70,ตำแหน่งว่าง!$A$2:$J$28,10,FALSE),IF(M70="ยุบเลิก2567",0,IF(M70="ยุบเลิก2568",0,IF(M70="ยุบเลิก2569",0,IF(M70="ว่างยุบเลิก2567",0,IF(M70="ว่างยุบเลิก2568",0,IF(M70="ว่างยุบเลิก2569",0,(BM70-BJ70)*12))))))))))))))))))))))</f>
        <v>0</v>
      </c>
      <c r="BO70" s="103"/>
      <c r="BP70" s="86"/>
      <c r="BQ70" s="86"/>
    </row>
    <row r="71" spans="1:69" s="12" customFormat="1">
      <c r="A71" s="107" t="str">
        <f>IF(C71=0,"",IF(D71=0,"",SUBTOTAL(3,$D$7:D71)*1))</f>
        <v/>
      </c>
      <c r="B71" s="113"/>
      <c r="C71" s="183"/>
      <c r="D71" s="113"/>
      <c r="E71" s="114"/>
      <c r="F71" s="114"/>
      <c r="G71" s="110"/>
      <c r="H71" s="120"/>
      <c r="I71" s="121"/>
      <c r="J71" s="122"/>
      <c r="K71" s="122"/>
      <c r="L71" s="122"/>
      <c r="M71" s="120"/>
      <c r="AZ71" s="86"/>
      <c r="BA71" s="103"/>
      <c r="BB71" s="177" t="str">
        <f t="shared" si="0"/>
        <v/>
      </c>
      <c r="BC71" s="177" t="str">
        <f t="shared" si="1"/>
        <v>()</v>
      </c>
      <c r="BD71" s="177" t="b">
        <f>IF(BB71="บริหารท้องถิ่นสูง",VLOOKUP(I71,'เงินเดือนบัญชี 5'!$AM$2:$AN$65,2,FALSE),IF(BB71="บริหารท้องถิ่นกลาง",VLOOKUP(I71,'เงินเดือนบัญชี 5'!$AJ$2:$AK$65,2,FALSE),IF(BB71="บริหารท้องถิ่นต้น",VLOOKUP(I71,'เงินเดือนบัญชี 5'!$AG$2:$AH$65,2,FALSE),IF(BB71="อำนวยการท้องถิ่นสูง",VLOOKUP(I71,'เงินเดือนบัญชี 5'!$AD$2:$AE$65,2,FALSE),IF(BB71="อำนวยการท้องถิ่นกลาง",VLOOKUP(I71,'เงินเดือนบัญชี 5'!$AA$2:$AB$65,2,FALSE),IF(BB71="อำนวยการท้องถิ่นต้น",VLOOKUP(I71,'เงินเดือนบัญชี 5'!$X$2:$Y$65,2,FALSE),IF(BB71="วิชาการชช.",VLOOKUP(I71,'เงินเดือนบัญชี 5'!$U$2:$V$65,2,FALSE),IF(BB71="วิชาการชพ.",VLOOKUP(I71,'เงินเดือนบัญชี 5'!$R$2:$S$65,2,FALSE),IF(BB71="วิชาการชก.",VLOOKUP(I71,'เงินเดือนบัญชี 5'!$O$2:$P$65,2,FALSE),IF(BB71="วิชาการปก.",VLOOKUP(I71,'เงินเดือนบัญชี 5'!$L$2:$M$65,2,FALSE),IF(BB71="ทั่วไปอส.",VLOOKUP(I71,'เงินเดือนบัญชี 5'!$I$2:$J$65,2,FALSE),IF(BB71="ทั่วไปชง.",VLOOKUP(I71,'เงินเดือนบัญชี 5'!$F$2:$G$65,2,FALSE),IF(BB71="ทั่วไปปง.",VLOOKUP(I71,'เงินเดือนบัญชี 5'!$C$2:$D$65,2,FALSE),IF(BB71="พนจ.ทั่วไป","",IF(BB71="พนจ.ภารกิจ(ปวช.)","",IF(BB71="พนจ.ภารกิจ(ปวท.)","",IF(BB71="พนจ.ภารกิจ(ปวส.)","",IF(BB71="พนจ.ภารกิจ(ป.ตรี)","",IF(BB71="พนจ.ภารกิจ(ป.โท)","",IF(BB71="พนจ.ภารกิจ(ทักษะ พนง.ขับเครื่องจักรกลขนาดกลาง/ใหญ่)","",IF(BB71="พนจ.ภารกิจ(ทักษะ)","",IF(BB71="ลูกจ้างประจำ(ช่าง)",VLOOKUP(I71,บัญชีลูกจ้างประจำ!$I$2:$J$110,2,FALSE),IF(BB71="ลูกจ้างประจำ(สนับสนุน)",VLOOKUP(I71,บัญชีลูกจ้างประจำ!$F$2:$G$102,2,FALSE),IF(BB71="ลูกจ้างประจำ(บริการพื้นฐาน)",VLOOKUP(I71,บัญชีลูกจ้างประจำ!$C$2:$D$74,2,FALSE)))))))))))))))))))))))))</f>
        <v>0</v>
      </c>
      <c r="BE71" s="177">
        <f>IF(M71="ว่างเดิม",VLOOKUP(BC71,ตำแหน่งว่าง!$A$2:$J$28,2,FALSE),IF(M71="ว่างยุบเลิก2567",VLOOKUP(BC71,ตำแหน่งว่าง!$A$2:$J$28,2,FALSE),IF(M71="ว่างยุบเลิก2568",VLOOKUP(BC71,ตำแหน่งว่าง!$A$2:$J$28,2,FALSE),IF(M71="ว่างยุบเลิก2569",VLOOKUP(BC71,ตำแหน่งว่าง!$A$2:$J$28,2,FALSE),IF(M71="เงินอุดหนุน (ว่าง)",VLOOKUP(BC71,ตำแหน่งว่าง!$A$2:$J$28,2,FALSE),IF(M71="จ่ายจากเงินรายได้ (ว่าง)",VLOOKUP(BC71,ตำแหน่งว่าง!$A$2:$J$28,2,FALSE),IF(M71="กำหนดเพิ่ม2567",0,IF(M71="กำหนดเพิ่ม2568",0,IF(M71="กำหนดเพิ่ม2569",0,I71*12)))))))))</f>
        <v>0</v>
      </c>
      <c r="BF71" s="177" t="str">
        <f t="shared" si="2"/>
        <v>1</v>
      </c>
      <c r="BG71" s="177" t="b">
        <f>IF(BB71="บริหารท้องถิ่นสูง",VLOOKUP(BF71,'เงินเดือนบัญชี 5'!$AL$2:$AM$65,2,FALSE),IF(BB71="บริหารท้องถิ่นกลาง",VLOOKUP(BF71,'เงินเดือนบัญชี 5'!$AI$2:$AJ$65,2,FALSE),IF(BB71="บริหารท้องถิ่นต้น",VLOOKUP(BF71,'เงินเดือนบัญชี 5'!$AF$2:$AG$65,2,FALSE),IF(BB71="อำนวยการท้องถิ่นสูง",VLOOKUP(BF71,'เงินเดือนบัญชี 5'!$AC$2:$AD$65,2,FALSE),IF(BB71="อำนวยการท้องถิ่นกลาง",VLOOKUP(BF71,'เงินเดือนบัญชี 5'!$Z$2:$AA$65,2,FALSE),IF(BB71="อำนวยการท้องถิ่นต้น",VLOOKUP(BF71,'เงินเดือนบัญชี 5'!$W$2:$X$65,2,FALSE),IF(BB71="วิชาการชช.",VLOOKUP(BF71,'เงินเดือนบัญชี 5'!$T$2:$U$65,2,FALSE),IF(BB71="วิชาการชพ.",VLOOKUP(BF71,'เงินเดือนบัญชี 5'!$Q$2:$R$65,2,FALSE),IF(BB71="วิชาการชก.",VLOOKUP(BF71,'เงินเดือนบัญชี 5'!$N$2:$O$65,2,FALSE),IF(BB71="วิชาการปก.",VLOOKUP(BF71,'เงินเดือนบัญชี 5'!$K$2:$L$65,2,FALSE),IF(BB71="ทั่วไปอส.",VLOOKUP(BF71,'เงินเดือนบัญชี 5'!$H$2:$I$65,2,FALSE),IF(BB71="ทั่วไปชง.",VLOOKUP(BF71,'เงินเดือนบัญชี 5'!$E$2:$F$65,2,FALSE),IF(BB71="ทั่วไปปง.",VLOOKUP(BF71,'เงินเดือนบัญชี 5'!$B$2:$C$65,2,FALSE),IF(BB71="พนจ.ทั่วไป",0,IF(BB71="พนจ.ภารกิจ(ปวช.)",CEILING((I71*4/100)+I71,10),IF(BB71="พนจ.ภารกิจ(ปวท.)",CEILING((I71*4/100)+I71,10),IF(BB71="พนจ.ภารกิจ(ปวส.)",CEILING((I71*4/100)+I71,10),IF(BB71="พนจ.ภารกิจ(ป.ตรี)",CEILING((I71*4/100)+I71,10),IF(BB71="พนจ.ภารกิจ(ป.โท)",CEILING((I71*4/100)+I71,10),IF(BB71="พนจ.ภารกิจ(ทักษะ พนง.ขับเครื่องจักรกลขนาดกลาง/ใหญ่)",CEILING((I71*4/100)+I71,10),IF(BB71="พนจ.ภารกิจ(ทักษะ)",CEILING((I71*4/100)+I71,10),IF(BB71="พนจ.ภารกิจ(ทักษะ)","",IF(C71="ครู",CEILING((I71*6/100)+I71,10),IF(C71="ครูผู้ช่วย",CEILING((I71*6/100)+I71,10),IF(C71="บริหารสถานศึกษา",CEILING((I71*6/100)+I71,10),IF(C71="บุคลากรทางการศึกษา",CEILING((I71*6/100)+I71,10),IF(BB71="ลูกจ้างประจำ(ช่าง)",VLOOKUP(BF71,บัญชีลูกจ้างประจำ!$H$2:$I$110,2,FALSE),IF(BB71="ลูกจ้างประจำ(สนับสนุน)",VLOOKUP(BF71,บัญชีลูกจ้างประจำ!$E$2:$F$102,2,FALSE),IF(BB71="ลูกจ้างประจำ(บริการพื้นฐาน)",VLOOKUP(BF71,บัญชีลูกจ้างประจำ!$B$2:$C$74,2,FALSE))))))))))))))))))))))))))))))</f>
        <v>0</v>
      </c>
      <c r="BH71" s="177">
        <f>IF(BB71&amp;M71="พนจ.ทั่วไป",0,IF(BB71&amp;M71="พนจ.ทั่วไปกำหนดเพิ่ม2567",108000,IF(M71="ว่างเดิม",VLOOKUP(BC71,ตำแหน่งว่าง!$A$2:$J$28,8,FALSE),IF(M71="กำหนดเพิ่ม2567",VLOOKUP(BC71,ตำแหน่งว่าง!$A$2:$H$28,7,FALSE),IF(M71="กำหนดเพิ่ม2568",0,IF(M71="กำหนดเพิ่ม2569",0,IF(M71="ยุบเลิก2567",0,IF(M71="ว่างยุบเลิก2567",0,IF(M71="ว่างยุบเลิก2568",VLOOKUP(BC71,ตำแหน่งว่าง!$A$2:$J$28,8,FALSE),IF(M71="ว่างยุบเลิก2569",VLOOKUP(BC71,ตำแหน่งว่าง!$A$2:$J$28,8,FALSE),IF(M71="เงินอุดหนุน (ว่าง)",VLOOKUP(BC71,ตำแหน่งว่าง!$A$2:$J$28,8,FALSE),IF(M71&amp;C71="จ่ายจากเงินรายได้พนจ.ทั่วไป",0,IF(M71="จ่ายจากเงินรายได้ (ว่าง)",VLOOKUP(BC71,ตำแหน่งว่าง!$A$2:$J$28,8,FALSE),(BG71-I71)*12)))))))))))))</f>
        <v>0</v>
      </c>
      <c r="BI71" s="177" t="str">
        <f t="shared" si="3"/>
        <v>2</v>
      </c>
      <c r="BJ71" s="177" t="b">
        <f>IF(BB71="บริหารท้องถิ่นสูง",VLOOKUP(BI71,'เงินเดือนบัญชี 5'!$AL$2:$AM$65,2,FALSE),IF(BB71="บริหารท้องถิ่นกลาง",VLOOKUP(BI71,'เงินเดือนบัญชี 5'!$AI$2:$AJ$65,2,FALSE),IF(BB71="บริหารท้องถิ่นต้น",VLOOKUP(BI71,'เงินเดือนบัญชี 5'!$AF$2:$AG$65,2,FALSE),IF(BB71="อำนวยการท้องถิ่นสูง",VLOOKUP(BI71,'เงินเดือนบัญชี 5'!$AC$2:$AD$65,2,FALSE),IF(BB71="อำนวยการท้องถิ่นกลาง",VLOOKUP(BI71,'เงินเดือนบัญชี 5'!$Z$2:$AA$65,2,FALSE),IF(BB71="อำนวยการท้องถิ่นต้น",VLOOKUP(BI71,'เงินเดือนบัญชี 5'!$W$2:$X$65,2,FALSE),IF(BB71="วิชาการชช.",VLOOKUP(BI71,'เงินเดือนบัญชี 5'!$T$2:$U$65,2,FALSE),IF(BB71="วิชาการชพ.",VLOOKUP(BI71,'เงินเดือนบัญชี 5'!$Q$2:$R$65,2,FALSE),IF(BB71="วิชาการชก.",VLOOKUP(BI71,'เงินเดือนบัญชี 5'!$N$2:$O$65,2,FALSE),IF(BB71="วิชาการปก.",VLOOKUP(BI71,'เงินเดือนบัญชี 5'!$K$2:$L$65,2,FALSE),IF(BB71="ทั่วไปอส.",VLOOKUP(BI71,'เงินเดือนบัญชี 5'!$H$2:$I$65,2,FALSE),IF(BB71="ทั่วไปชง.",VLOOKUP(BI71,'เงินเดือนบัญชี 5'!$E$2:$F$65,2,FALSE),IF(BB71="ทั่วไปปง.",VLOOKUP(BI71,'เงินเดือนบัญชี 5'!$B$2:$C$65,2,FALSE),IF(BB71="พนจ.ทั่วไป",0,IF(BB71="พนจ.ภารกิจ(ปวช.)",CEILING((BG71*4/100)+BG71,10),IF(BB71="พนจ.ภารกิจ(ปวท.)",CEILING((BG71*4/100)+BG71,10),IF(BB71="พนจ.ภารกิจ(ปวส.)",CEILING((BG71*4/100)+BG71,10),IF(BB71="พนจ.ภารกิจ(ป.ตรี)",CEILING((BG71*4/100)+BG71,10),IF(BB71="พนจ.ภารกิจ(ป.โท)",CEILING((BG71*4/100)+BG71,10),IF(BB71="พนจ.ภารกิจ(ทักษะ พนง.ขับเครื่องจักรกลขนาดกลาง/ใหญ่)",CEILING((BG71*4/100)+BG71,10),IF(BB71="พนจ.ภารกิจ(ทักษะ)",CEILING((BG71*4/100)+BG71,10),IF(BB71="พนจ.ภารกิจ(ทักษะ)","",IF(C71="ครู",CEILING((BG71*6/100)+BG71,10),IF(C71="ครูผู้ช่วย",CEILING((BG71*6/100)+BG71,10),IF(C71="บริหารสถานศึกษา",CEILING((BG71*6/100)+BG71,10),IF(C71="บุคลากรทางการศึกษา",CEILING((BG71*6/100)+BG71,10),IF(BB71="ลูกจ้างประจำ(ช่าง)",VLOOKUP(BI71,บัญชีลูกจ้างประจำ!$H$2:$I$110,2,FALSE),IF(BB71="ลูกจ้างประจำ(สนับสนุน)",VLOOKUP(BI71,บัญชีลูกจ้างประจำ!$E$2:$F$102,2,FALSE),IF(BB71="ลูกจ้างประจำ(บริการพื้นฐาน)",VLOOKUP(BI71,บัญชีลูกจ้างประจำ!$B$2:$C$74,2,FALSE))))))))))))))))))))))))))))))</f>
        <v>0</v>
      </c>
      <c r="BK71" s="177">
        <f>IF(BB71&amp;M71="พนจ.ทั่วไป",0,IF(BB71&amp;M71="พนจ.ทั่วไปกำหนดเพิ่ม2568",108000,IF(M71="ว่างเดิม",VLOOKUP(BC71,ตำแหน่งว่าง!$A$2:$J$28,9,FALSE),IF(M71&amp;C71="กำหนดเพิ่ม2567ครู",VLOOKUP(BC71,ตำแหน่งว่าง!$A$2:$J$28,8,FALSE),IF(M71&amp;C71="กำหนดเพิ่ม2567ครูผู้ช่วย",VLOOKUP(BC71,ตำแหน่งว่าง!$A$2:$J$28,8,FALSE),IF(M71&amp;C71="กำหนดเพิ่ม2567บุคลากรทางการศึกษา",VLOOKUP(BC71,ตำแหน่งว่าง!$A$2:$J$28,8,FALSE),IF(M71&amp;C71="กำหนดเพิ่ม2567บริหารสถานศึกษา",VLOOKUP(BC71,ตำแหน่งว่าง!$A$2:$J$28,8,FALSE),IF(M71="กำหนดเพิ่ม2567",VLOOKUP(BC71,ตำแหน่งว่าง!$A$2:$J$28,9,FALSE),IF(M71="กำหนดเพิ่ม2568",VLOOKUP(BC71,ตำแหน่งว่าง!$A$2:$H$28,7,FALSE),IF(M71="กำหนดเพิ่ม2569",0,IF(M71="ยุบเลิก2567",0,IF(M71="ยุบเลิก2568",0,IF(M71="ว่างยุบเลิก2567",0,IF(M71="ว่างยุบเลิก2568",0,IF(M71="ว่างยุบเลิก2569",VLOOKUP(BC71,ตำแหน่งว่าง!$A$2:$J$28,9,FALSE),IF(M71="เงินอุดหนุน (ว่าง)",VLOOKUP(BC71,ตำแหน่งว่าง!$A$2:$J$28,9,FALSE),IF(M71="จ่ายจากเงินรายได้ (ว่าง)",VLOOKUP(BC71,ตำแหน่งว่าง!$A$2:$J$28,9,FALSE),(BJ71-BG71)*12)))))))))))))))))</f>
        <v>0</v>
      </c>
      <c r="BL71" s="177" t="str">
        <f t="shared" si="4"/>
        <v>3</v>
      </c>
      <c r="BM71" s="177" t="b">
        <f>IF(BB71="บริหารท้องถิ่นสูง",VLOOKUP(BL71,'เงินเดือนบัญชี 5'!$AL$2:$AM$65,2,FALSE),IF(BB71="บริหารท้องถิ่นกลาง",VLOOKUP(BL71,'เงินเดือนบัญชี 5'!$AI$2:$AJ$65,2,FALSE),IF(BB71="บริหารท้องถิ่นต้น",VLOOKUP(BL71,'เงินเดือนบัญชี 5'!$AF$2:$AG$65,2,FALSE),IF(BB71="อำนวยการท้องถิ่นสูง",VLOOKUP(BL71,'เงินเดือนบัญชี 5'!$AC$2:$AD$65,2,FALSE),IF(BB71="อำนวยการท้องถิ่นกลาง",VLOOKUP(BL71,'เงินเดือนบัญชี 5'!$Z$2:$AA$65,2,FALSE),IF(BB71="อำนวยการท้องถิ่นต้น",VLOOKUP(BL71,'เงินเดือนบัญชี 5'!$W$2:$X$65,2,FALSE),IF(BB71="วิชาการชช.",VLOOKUP(BL71,'เงินเดือนบัญชี 5'!$T$2:$U$65,2,FALSE),IF(BB71="วิชาการชพ.",VLOOKUP(BL71,'เงินเดือนบัญชี 5'!$Q$2:$R$65,2,FALSE),IF(BB71="วิชาการชก.",VLOOKUP(BL71,'เงินเดือนบัญชี 5'!$N$2:$O$65,2,FALSE),IF(BB71="วิชาการปก.",VLOOKUP(BL71,'เงินเดือนบัญชี 5'!$K$2:$L$65,2,FALSE),IF(BB71="ทั่วไปอส.",VLOOKUP(BL71,'เงินเดือนบัญชี 5'!$H$2:$I$65,2,FALSE),IF(BB71="ทั่วไปชง.",VLOOKUP(BL71,'เงินเดือนบัญชี 5'!$E$2:$F$65,2,FALSE),IF(BB71="ทั่วไปปง.",VLOOKUP(BL71,'เงินเดือนบัญชี 5'!$B$2:$C$65,2,FALSE),IF(BB71="พนจ.ทั่วไป",0,IF(BB71="พนจ.ภารกิจ(ปวช.)",CEILING((BJ71*4/100)+BJ71,10),IF(BB71="พนจ.ภารกิจ(ปวท.)",CEILING((BJ71*4/100)+BJ71,10),IF(BB71="พนจ.ภารกิจ(ปวส.)",CEILING((BJ71*4/100)+BJ71,10),IF(BB71="พนจ.ภารกิจ(ป.ตรี)",CEILING((BJ71*4/100)+BJ71,10),IF(BB71="พนจ.ภารกิจ(ป.โท)",CEILING((BJ71*4/100)+BJ71,10),IF(BB71="พนจ.ภารกิจ(ทักษะ พนง.ขับเครื่องจักรกลขนาดกลาง/ใหญ่)",CEILING((BJ71*4/100)+BJ71,10),IF(BB71="พนจ.ภารกิจ(ทักษะ)",CEILING((BJ71*4/100)+BJ71,10),IF(BB71="พนจ.ภารกิจ(ทักษะ)","",IF(C71="ครู",CEILING((BJ71*6/100)+BJ71,10),IF(C71="ครูผู้ช่วย",CEILING((BJ71*6/100)+BJ71,10),IF(C71="บริหารสถานศึกษา",CEILING((BJ71*6/100)+BJ71,10),IF(C71="บุคลากรทางการศึกษา",CEILING((BJ71*6/100)+BJ71,10),IF(BB71="ลูกจ้างประจำ(ช่าง)",VLOOKUP(BL71,บัญชีลูกจ้างประจำ!$H$2:$I$110,2,FALSE),IF(BB71="ลูกจ้างประจำ(สนับสนุน)",VLOOKUP(BL71,บัญชีลูกจ้างประจำ!$E$2:$F$103,2,FALSE),IF(BB71="ลูกจ้างประจำ(บริการพื้นฐาน)",VLOOKUP(BL71,บัญชีลูกจ้างประจำ!$B$2:$C$74,2,FALSE))))))))))))))))))))))))))))))</f>
        <v>0</v>
      </c>
      <c r="BN71" s="177">
        <f>IF(BB71&amp;M71="พนจ.ทั่วไป",0,IF(BB71&amp;M71="พนจ.ทั่วไปกำหนดเพิ่ม2569",108000,IF(M71="ว่างเดิม",VLOOKUP(BC71,ตำแหน่งว่าง!$A$2:$J$28,10,FALSE),IF(M71&amp;C71="กำหนดเพิ่ม2567ครู",VLOOKUP(BC71,ตำแหน่งว่าง!$A$2:$J$28,9,FALSE),IF(M71&amp;C71="กำหนดเพิ่ม2567ครูผู้ช่วย",VLOOKUP(BC71,ตำแหน่งว่าง!$A$2:$J$28,9,FALSE),IF(M71&amp;C71="กำหนดเพิ่ม2567บุคลากรทางการศึกษา",VLOOKUP(BC71,ตำแหน่งว่าง!$A$2:$J$28,9,FALSE),IF(M71&amp;C71="กำหนดเพิ่ม2567บริหารสถานศึกษา",VLOOKUP(BC71,ตำแหน่งว่าง!$A$2:$J$28,9,FALSE),IF(M71="กำหนดเพิ่ม2567",VLOOKUP(BC71,ตำแหน่งว่าง!$A$2:$J$28,10,FALSE),IF(M71&amp;C71="กำหนดเพิ่ม2568ครู",VLOOKUP(BC71,ตำแหน่งว่าง!$A$2:$J$28,8,FALSE),IF(M71&amp;C71="กำหนดเพิ่ม2568ครูผู้ช่วย",VLOOKUP(BC71,ตำแหน่งว่าง!$A$2:$J$28,8,FALSE),IF(M71&amp;C71="กำหนดเพิ่ม2568บุคลากรทางการศึกษา",VLOOKUP(BC71,ตำแหน่งว่าง!$A$2:$J$28,8,FALSE),IF(M71&amp;C71="กำหนดเพิ่ม2568บริหารสถานศึกษา",VLOOKUP(BC71,ตำแหน่งว่าง!$A$2:$J$28,8,FALSE),IF(M71="กำหนดเพิ่ม2568",VLOOKUP(BC71,ตำแหน่งว่าง!$A$2:$J$28,9,FALSE),IF(M71="กำหนดเพิ่ม2569",VLOOKUP(BC71,ตำแหน่งว่าง!$A$2:$H$28,7,FALSE),IF(M71="เงินอุดหนุน (ว่าง)",VLOOKUP(BC71,ตำแหน่งว่าง!$A$2:$J$28,10,FALSE),IF(M71="จ่ายจากเงินรายได้ (ว่าง)",VLOOKUP(BC71,ตำแหน่งว่าง!$A$2:$J$28,10,FALSE),IF(M71="ยุบเลิก2567",0,IF(M71="ยุบเลิก2568",0,IF(M71="ยุบเลิก2569",0,IF(M71="ว่างยุบเลิก2567",0,IF(M71="ว่างยุบเลิก2568",0,IF(M71="ว่างยุบเลิก2569",0,(BM71-BJ71)*12))))))))))))))))))))))</f>
        <v>0</v>
      </c>
      <c r="BO71" s="103"/>
      <c r="BP71" s="86"/>
      <c r="BQ71" s="86"/>
    </row>
    <row r="72" spans="1:69" s="12" customFormat="1">
      <c r="A72" s="107" t="str">
        <f>IF(C72=0,"",IF(D72=0,"",SUBTOTAL(3,$D$7:D72)*1))</f>
        <v/>
      </c>
      <c r="B72" s="113"/>
      <c r="C72" s="183"/>
      <c r="D72" s="113"/>
      <c r="E72" s="114"/>
      <c r="F72" s="114"/>
      <c r="G72" s="110"/>
      <c r="H72" s="120"/>
      <c r="I72" s="121"/>
      <c r="J72" s="122"/>
      <c r="K72" s="122"/>
      <c r="L72" s="122"/>
      <c r="M72" s="120"/>
      <c r="AZ72" s="86"/>
      <c r="BA72" s="103"/>
      <c r="BB72" s="177" t="str">
        <f t="shared" ref="BB72:BB135" si="5">C72&amp;H72</f>
        <v/>
      </c>
      <c r="BC72" s="177" t="str">
        <f t="shared" ref="BC72:BC135" si="6">C72&amp;H72&amp;"("&amp;G72&amp;")"</f>
        <v>()</v>
      </c>
      <c r="BD72" s="177" t="b">
        <f>IF(BB72="บริหารท้องถิ่นสูง",VLOOKUP(I72,'เงินเดือนบัญชี 5'!$AM$2:$AN$65,2,FALSE),IF(BB72="บริหารท้องถิ่นกลาง",VLOOKUP(I72,'เงินเดือนบัญชี 5'!$AJ$2:$AK$65,2,FALSE),IF(BB72="บริหารท้องถิ่นต้น",VLOOKUP(I72,'เงินเดือนบัญชี 5'!$AG$2:$AH$65,2,FALSE),IF(BB72="อำนวยการท้องถิ่นสูง",VLOOKUP(I72,'เงินเดือนบัญชี 5'!$AD$2:$AE$65,2,FALSE),IF(BB72="อำนวยการท้องถิ่นกลาง",VLOOKUP(I72,'เงินเดือนบัญชี 5'!$AA$2:$AB$65,2,FALSE),IF(BB72="อำนวยการท้องถิ่นต้น",VLOOKUP(I72,'เงินเดือนบัญชี 5'!$X$2:$Y$65,2,FALSE),IF(BB72="วิชาการชช.",VLOOKUP(I72,'เงินเดือนบัญชี 5'!$U$2:$V$65,2,FALSE),IF(BB72="วิชาการชพ.",VLOOKUP(I72,'เงินเดือนบัญชี 5'!$R$2:$S$65,2,FALSE),IF(BB72="วิชาการชก.",VLOOKUP(I72,'เงินเดือนบัญชี 5'!$O$2:$P$65,2,FALSE),IF(BB72="วิชาการปก.",VLOOKUP(I72,'เงินเดือนบัญชี 5'!$L$2:$M$65,2,FALSE),IF(BB72="ทั่วไปอส.",VLOOKUP(I72,'เงินเดือนบัญชี 5'!$I$2:$J$65,2,FALSE),IF(BB72="ทั่วไปชง.",VLOOKUP(I72,'เงินเดือนบัญชี 5'!$F$2:$G$65,2,FALSE),IF(BB72="ทั่วไปปง.",VLOOKUP(I72,'เงินเดือนบัญชี 5'!$C$2:$D$65,2,FALSE),IF(BB72="พนจ.ทั่วไป","",IF(BB72="พนจ.ภารกิจ(ปวช.)","",IF(BB72="พนจ.ภารกิจ(ปวท.)","",IF(BB72="พนจ.ภารกิจ(ปวส.)","",IF(BB72="พนจ.ภารกิจ(ป.ตรี)","",IF(BB72="พนจ.ภารกิจ(ป.โท)","",IF(BB72="พนจ.ภารกิจ(ทักษะ พนง.ขับเครื่องจักรกลขนาดกลาง/ใหญ่)","",IF(BB72="พนจ.ภารกิจ(ทักษะ)","",IF(BB72="ลูกจ้างประจำ(ช่าง)",VLOOKUP(I72,บัญชีลูกจ้างประจำ!$I$2:$J$110,2,FALSE),IF(BB72="ลูกจ้างประจำ(สนับสนุน)",VLOOKUP(I72,บัญชีลูกจ้างประจำ!$F$2:$G$102,2,FALSE),IF(BB72="ลูกจ้างประจำ(บริการพื้นฐาน)",VLOOKUP(I72,บัญชีลูกจ้างประจำ!$C$2:$D$74,2,FALSE)))))))))))))))))))))))))</f>
        <v>0</v>
      </c>
      <c r="BE72" s="177">
        <f>IF(M72="ว่างเดิม",VLOOKUP(BC72,ตำแหน่งว่าง!$A$2:$J$28,2,FALSE),IF(M72="ว่างยุบเลิก2567",VLOOKUP(BC72,ตำแหน่งว่าง!$A$2:$J$28,2,FALSE),IF(M72="ว่างยุบเลิก2568",VLOOKUP(BC72,ตำแหน่งว่าง!$A$2:$J$28,2,FALSE),IF(M72="ว่างยุบเลิก2569",VLOOKUP(BC72,ตำแหน่งว่าง!$A$2:$J$28,2,FALSE),IF(M72="เงินอุดหนุน (ว่าง)",VLOOKUP(BC72,ตำแหน่งว่าง!$A$2:$J$28,2,FALSE),IF(M72="จ่ายจากเงินรายได้ (ว่าง)",VLOOKUP(BC72,ตำแหน่งว่าง!$A$2:$J$28,2,FALSE),IF(M72="กำหนดเพิ่ม2567",0,IF(M72="กำหนดเพิ่ม2568",0,IF(M72="กำหนดเพิ่ม2569",0,I72*12)))))))))</f>
        <v>0</v>
      </c>
      <c r="BF72" s="177" t="str">
        <f t="shared" ref="BF72:BF135" si="7">BB72&amp;(BD72+1)</f>
        <v>1</v>
      </c>
      <c r="BG72" s="177" t="b">
        <f>IF(BB72="บริหารท้องถิ่นสูง",VLOOKUP(BF72,'เงินเดือนบัญชี 5'!$AL$2:$AM$65,2,FALSE),IF(BB72="บริหารท้องถิ่นกลาง",VLOOKUP(BF72,'เงินเดือนบัญชี 5'!$AI$2:$AJ$65,2,FALSE),IF(BB72="บริหารท้องถิ่นต้น",VLOOKUP(BF72,'เงินเดือนบัญชี 5'!$AF$2:$AG$65,2,FALSE),IF(BB72="อำนวยการท้องถิ่นสูง",VLOOKUP(BF72,'เงินเดือนบัญชี 5'!$AC$2:$AD$65,2,FALSE),IF(BB72="อำนวยการท้องถิ่นกลาง",VLOOKUP(BF72,'เงินเดือนบัญชี 5'!$Z$2:$AA$65,2,FALSE),IF(BB72="อำนวยการท้องถิ่นต้น",VLOOKUP(BF72,'เงินเดือนบัญชี 5'!$W$2:$X$65,2,FALSE),IF(BB72="วิชาการชช.",VLOOKUP(BF72,'เงินเดือนบัญชี 5'!$T$2:$U$65,2,FALSE),IF(BB72="วิชาการชพ.",VLOOKUP(BF72,'เงินเดือนบัญชี 5'!$Q$2:$R$65,2,FALSE),IF(BB72="วิชาการชก.",VLOOKUP(BF72,'เงินเดือนบัญชี 5'!$N$2:$O$65,2,FALSE),IF(BB72="วิชาการปก.",VLOOKUP(BF72,'เงินเดือนบัญชี 5'!$K$2:$L$65,2,FALSE),IF(BB72="ทั่วไปอส.",VLOOKUP(BF72,'เงินเดือนบัญชี 5'!$H$2:$I$65,2,FALSE),IF(BB72="ทั่วไปชง.",VLOOKUP(BF72,'เงินเดือนบัญชี 5'!$E$2:$F$65,2,FALSE),IF(BB72="ทั่วไปปง.",VLOOKUP(BF72,'เงินเดือนบัญชี 5'!$B$2:$C$65,2,FALSE),IF(BB72="พนจ.ทั่วไป",0,IF(BB72="พนจ.ภารกิจ(ปวช.)",CEILING((I72*4/100)+I72,10),IF(BB72="พนจ.ภารกิจ(ปวท.)",CEILING((I72*4/100)+I72,10),IF(BB72="พนจ.ภารกิจ(ปวส.)",CEILING((I72*4/100)+I72,10),IF(BB72="พนจ.ภารกิจ(ป.ตรี)",CEILING((I72*4/100)+I72,10),IF(BB72="พนจ.ภารกิจ(ป.โท)",CEILING((I72*4/100)+I72,10),IF(BB72="พนจ.ภารกิจ(ทักษะ พนง.ขับเครื่องจักรกลขนาดกลาง/ใหญ่)",CEILING((I72*4/100)+I72,10),IF(BB72="พนจ.ภารกิจ(ทักษะ)",CEILING((I72*4/100)+I72,10),IF(BB72="พนจ.ภารกิจ(ทักษะ)","",IF(C72="ครู",CEILING((I72*6/100)+I72,10),IF(C72="ครูผู้ช่วย",CEILING((I72*6/100)+I72,10),IF(C72="บริหารสถานศึกษา",CEILING((I72*6/100)+I72,10),IF(C72="บุคลากรทางการศึกษา",CEILING((I72*6/100)+I72,10),IF(BB72="ลูกจ้างประจำ(ช่าง)",VLOOKUP(BF72,บัญชีลูกจ้างประจำ!$H$2:$I$110,2,FALSE),IF(BB72="ลูกจ้างประจำ(สนับสนุน)",VLOOKUP(BF72,บัญชีลูกจ้างประจำ!$E$2:$F$102,2,FALSE),IF(BB72="ลูกจ้างประจำ(บริการพื้นฐาน)",VLOOKUP(BF72,บัญชีลูกจ้างประจำ!$B$2:$C$74,2,FALSE))))))))))))))))))))))))))))))</f>
        <v>0</v>
      </c>
      <c r="BH72" s="177">
        <f>IF(BB72&amp;M72="พนจ.ทั่วไป",0,IF(BB72&amp;M72="พนจ.ทั่วไปกำหนดเพิ่ม2567",108000,IF(M72="ว่างเดิม",VLOOKUP(BC72,ตำแหน่งว่าง!$A$2:$J$28,8,FALSE),IF(M72="กำหนดเพิ่ม2567",VLOOKUP(BC72,ตำแหน่งว่าง!$A$2:$H$28,7,FALSE),IF(M72="กำหนดเพิ่ม2568",0,IF(M72="กำหนดเพิ่ม2569",0,IF(M72="ยุบเลิก2567",0,IF(M72="ว่างยุบเลิก2567",0,IF(M72="ว่างยุบเลิก2568",VLOOKUP(BC72,ตำแหน่งว่าง!$A$2:$J$28,8,FALSE),IF(M72="ว่างยุบเลิก2569",VLOOKUP(BC72,ตำแหน่งว่าง!$A$2:$J$28,8,FALSE),IF(M72="เงินอุดหนุน (ว่าง)",VLOOKUP(BC72,ตำแหน่งว่าง!$A$2:$J$28,8,FALSE),IF(M72&amp;C72="จ่ายจากเงินรายได้พนจ.ทั่วไป",0,IF(M72="จ่ายจากเงินรายได้ (ว่าง)",VLOOKUP(BC72,ตำแหน่งว่าง!$A$2:$J$28,8,FALSE),(BG72-I72)*12)))))))))))))</f>
        <v>0</v>
      </c>
      <c r="BI72" s="177" t="str">
        <f t="shared" ref="BI72:BI135" si="8">BB72&amp;(BD72+2)</f>
        <v>2</v>
      </c>
      <c r="BJ72" s="177" t="b">
        <f>IF(BB72="บริหารท้องถิ่นสูง",VLOOKUP(BI72,'เงินเดือนบัญชี 5'!$AL$2:$AM$65,2,FALSE),IF(BB72="บริหารท้องถิ่นกลาง",VLOOKUP(BI72,'เงินเดือนบัญชี 5'!$AI$2:$AJ$65,2,FALSE),IF(BB72="บริหารท้องถิ่นต้น",VLOOKUP(BI72,'เงินเดือนบัญชี 5'!$AF$2:$AG$65,2,FALSE),IF(BB72="อำนวยการท้องถิ่นสูง",VLOOKUP(BI72,'เงินเดือนบัญชี 5'!$AC$2:$AD$65,2,FALSE),IF(BB72="อำนวยการท้องถิ่นกลาง",VLOOKUP(BI72,'เงินเดือนบัญชี 5'!$Z$2:$AA$65,2,FALSE),IF(BB72="อำนวยการท้องถิ่นต้น",VLOOKUP(BI72,'เงินเดือนบัญชี 5'!$W$2:$X$65,2,FALSE),IF(BB72="วิชาการชช.",VLOOKUP(BI72,'เงินเดือนบัญชี 5'!$T$2:$U$65,2,FALSE),IF(BB72="วิชาการชพ.",VLOOKUP(BI72,'เงินเดือนบัญชี 5'!$Q$2:$R$65,2,FALSE),IF(BB72="วิชาการชก.",VLOOKUP(BI72,'เงินเดือนบัญชี 5'!$N$2:$O$65,2,FALSE),IF(BB72="วิชาการปก.",VLOOKUP(BI72,'เงินเดือนบัญชี 5'!$K$2:$L$65,2,FALSE),IF(BB72="ทั่วไปอส.",VLOOKUP(BI72,'เงินเดือนบัญชี 5'!$H$2:$I$65,2,FALSE),IF(BB72="ทั่วไปชง.",VLOOKUP(BI72,'เงินเดือนบัญชี 5'!$E$2:$F$65,2,FALSE),IF(BB72="ทั่วไปปง.",VLOOKUP(BI72,'เงินเดือนบัญชี 5'!$B$2:$C$65,2,FALSE),IF(BB72="พนจ.ทั่วไป",0,IF(BB72="พนจ.ภารกิจ(ปวช.)",CEILING((BG72*4/100)+BG72,10),IF(BB72="พนจ.ภารกิจ(ปวท.)",CEILING((BG72*4/100)+BG72,10),IF(BB72="พนจ.ภารกิจ(ปวส.)",CEILING((BG72*4/100)+BG72,10),IF(BB72="พนจ.ภารกิจ(ป.ตรี)",CEILING((BG72*4/100)+BG72,10),IF(BB72="พนจ.ภารกิจ(ป.โท)",CEILING((BG72*4/100)+BG72,10),IF(BB72="พนจ.ภารกิจ(ทักษะ พนง.ขับเครื่องจักรกลขนาดกลาง/ใหญ่)",CEILING((BG72*4/100)+BG72,10),IF(BB72="พนจ.ภารกิจ(ทักษะ)",CEILING((BG72*4/100)+BG72,10),IF(BB72="พนจ.ภารกิจ(ทักษะ)","",IF(C72="ครู",CEILING((BG72*6/100)+BG72,10),IF(C72="ครูผู้ช่วย",CEILING((BG72*6/100)+BG72,10),IF(C72="บริหารสถานศึกษา",CEILING((BG72*6/100)+BG72,10),IF(C72="บุคลากรทางการศึกษา",CEILING((BG72*6/100)+BG72,10),IF(BB72="ลูกจ้างประจำ(ช่าง)",VLOOKUP(BI72,บัญชีลูกจ้างประจำ!$H$2:$I$110,2,FALSE),IF(BB72="ลูกจ้างประจำ(สนับสนุน)",VLOOKUP(BI72,บัญชีลูกจ้างประจำ!$E$2:$F$102,2,FALSE),IF(BB72="ลูกจ้างประจำ(บริการพื้นฐาน)",VLOOKUP(BI72,บัญชีลูกจ้างประจำ!$B$2:$C$74,2,FALSE))))))))))))))))))))))))))))))</f>
        <v>0</v>
      </c>
      <c r="BK72" s="177">
        <f>IF(BB72&amp;M72="พนจ.ทั่วไป",0,IF(BB72&amp;M72="พนจ.ทั่วไปกำหนดเพิ่ม2568",108000,IF(M72="ว่างเดิม",VLOOKUP(BC72,ตำแหน่งว่าง!$A$2:$J$28,9,FALSE),IF(M72&amp;C72="กำหนดเพิ่ม2567ครู",VLOOKUP(BC72,ตำแหน่งว่าง!$A$2:$J$28,8,FALSE),IF(M72&amp;C72="กำหนดเพิ่ม2567ครูผู้ช่วย",VLOOKUP(BC72,ตำแหน่งว่าง!$A$2:$J$28,8,FALSE),IF(M72&amp;C72="กำหนดเพิ่ม2567บุคลากรทางการศึกษา",VLOOKUP(BC72,ตำแหน่งว่าง!$A$2:$J$28,8,FALSE),IF(M72&amp;C72="กำหนดเพิ่ม2567บริหารสถานศึกษา",VLOOKUP(BC72,ตำแหน่งว่าง!$A$2:$J$28,8,FALSE),IF(M72="กำหนดเพิ่ม2567",VLOOKUP(BC72,ตำแหน่งว่าง!$A$2:$J$28,9,FALSE),IF(M72="กำหนดเพิ่ม2568",VLOOKUP(BC72,ตำแหน่งว่าง!$A$2:$H$28,7,FALSE),IF(M72="กำหนดเพิ่ม2569",0,IF(M72="ยุบเลิก2567",0,IF(M72="ยุบเลิก2568",0,IF(M72="ว่างยุบเลิก2567",0,IF(M72="ว่างยุบเลิก2568",0,IF(M72="ว่างยุบเลิก2569",VLOOKUP(BC72,ตำแหน่งว่าง!$A$2:$J$28,9,FALSE),IF(M72="เงินอุดหนุน (ว่าง)",VLOOKUP(BC72,ตำแหน่งว่าง!$A$2:$J$28,9,FALSE),IF(M72="จ่ายจากเงินรายได้ (ว่าง)",VLOOKUP(BC72,ตำแหน่งว่าง!$A$2:$J$28,9,FALSE),(BJ72-BG72)*12)))))))))))))))))</f>
        <v>0</v>
      </c>
      <c r="BL72" s="177" t="str">
        <f t="shared" ref="BL72:BL135" si="9">BB72&amp;(BD72+3)</f>
        <v>3</v>
      </c>
      <c r="BM72" s="177" t="b">
        <f>IF(BB72="บริหารท้องถิ่นสูง",VLOOKUP(BL72,'เงินเดือนบัญชี 5'!$AL$2:$AM$65,2,FALSE),IF(BB72="บริหารท้องถิ่นกลาง",VLOOKUP(BL72,'เงินเดือนบัญชี 5'!$AI$2:$AJ$65,2,FALSE),IF(BB72="บริหารท้องถิ่นต้น",VLOOKUP(BL72,'เงินเดือนบัญชี 5'!$AF$2:$AG$65,2,FALSE),IF(BB72="อำนวยการท้องถิ่นสูง",VLOOKUP(BL72,'เงินเดือนบัญชี 5'!$AC$2:$AD$65,2,FALSE),IF(BB72="อำนวยการท้องถิ่นกลาง",VLOOKUP(BL72,'เงินเดือนบัญชี 5'!$Z$2:$AA$65,2,FALSE),IF(BB72="อำนวยการท้องถิ่นต้น",VLOOKUP(BL72,'เงินเดือนบัญชี 5'!$W$2:$X$65,2,FALSE),IF(BB72="วิชาการชช.",VLOOKUP(BL72,'เงินเดือนบัญชี 5'!$T$2:$U$65,2,FALSE),IF(BB72="วิชาการชพ.",VLOOKUP(BL72,'เงินเดือนบัญชี 5'!$Q$2:$R$65,2,FALSE),IF(BB72="วิชาการชก.",VLOOKUP(BL72,'เงินเดือนบัญชี 5'!$N$2:$O$65,2,FALSE),IF(BB72="วิชาการปก.",VLOOKUP(BL72,'เงินเดือนบัญชี 5'!$K$2:$L$65,2,FALSE),IF(BB72="ทั่วไปอส.",VLOOKUP(BL72,'เงินเดือนบัญชี 5'!$H$2:$I$65,2,FALSE),IF(BB72="ทั่วไปชง.",VLOOKUP(BL72,'เงินเดือนบัญชี 5'!$E$2:$F$65,2,FALSE),IF(BB72="ทั่วไปปง.",VLOOKUP(BL72,'เงินเดือนบัญชี 5'!$B$2:$C$65,2,FALSE),IF(BB72="พนจ.ทั่วไป",0,IF(BB72="พนจ.ภารกิจ(ปวช.)",CEILING((BJ72*4/100)+BJ72,10),IF(BB72="พนจ.ภารกิจ(ปวท.)",CEILING((BJ72*4/100)+BJ72,10),IF(BB72="พนจ.ภารกิจ(ปวส.)",CEILING((BJ72*4/100)+BJ72,10),IF(BB72="พนจ.ภารกิจ(ป.ตรี)",CEILING((BJ72*4/100)+BJ72,10),IF(BB72="พนจ.ภารกิจ(ป.โท)",CEILING((BJ72*4/100)+BJ72,10),IF(BB72="พนจ.ภารกิจ(ทักษะ พนง.ขับเครื่องจักรกลขนาดกลาง/ใหญ่)",CEILING((BJ72*4/100)+BJ72,10),IF(BB72="พนจ.ภารกิจ(ทักษะ)",CEILING((BJ72*4/100)+BJ72,10),IF(BB72="พนจ.ภารกิจ(ทักษะ)","",IF(C72="ครู",CEILING((BJ72*6/100)+BJ72,10),IF(C72="ครูผู้ช่วย",CEILING((BJ72*6/100)+BJ72,10),IF(C72="บริหารสถานศึกษา",CEILING((BJ72*6/100)+BJ72,10),IF(C72="บุคลากรทางการศึกษา",CEILING((BJ72*6/100)+BJ72,10),IF(BB72="ลูกจ้างประจำ(ช่าง)",VLOOKUP(BL72,บัญชีลูกจ้างประจำ!$H$2:$I$110,2,FALSE),IF(BB72="ลูกจ้างประจำ(สนับสนุน)",VLOOKUP(BL72,บัญชีลูกจ้างประจำ!$E$2:$F$103,2,FALSE),IF(BB72="ลูกจ้างประจำ(บริการพื้นฐาน)",VLOOKUP(BL72,บัญชีลูกจ้างประจำ!$B$2:$C$74,2,FALSE))))))))))))))))))))))))))))))</f>
        <v>0</v>
      </c>
      <c r="BN72" s="177">
        <f>IF(BB72&amp;M72="พนจ.ทั่วไป",0,IF(BB72&amp;M72="พนจ.ทั่วไปกำหนดเพิ่ม2569",108000,IF(M72="ว่างเดิม",VLOOKUP(BC72,ตำแหน่งว่าง!$A$2:$J$28,10,FALSE),IF(M72&amp;C72="กำหนดเพิ่ม2567ครู",VLOOKUP(BC72,ตำแหน่งว่าง!$A$2:$J$28,9,FALSE),IF(M72&amp;C72="กำหนดเพิ่ม2567ครูผู้ช่วย",VLOOKUP(BC72,ตำแหน่งว่าง!$A$2:$J$28,9,FALSE),IF(M72&amp;C72="กำหนดเพิ่ม2567บุคลากรทางการศึกษา",VLOOKUP(BC72,ตำแหน่งว่าง!$A$2:$J$28,9,FALSE),IF(M72&amp;C72="กำหนดเพิ่ม2567บริหารสถานศึกษา",VLOOKUP(BC72,ตำแหน่งว่าง!$A$2:$J$28,9,FALSE),IF(M72="กำหนดเพิ่ม2567",VLOOKUP(BC72,ตำแหน่งว่าง!$A$2:$J$28,10,FALSE),IF(M72&amp;C72="กำหนดเพิ่ม2568ครู",VLOOKUP(BC72,ตำแหน่งว่าง!$A$2:$J$28,8,FALSE),IF(M72&amp;C72="กำหนดเพิ่ม2568ครูผู้ช่วย",VLOOKUP(BC72,ตำแหน่งว่าง!$A$2:$J$28,8,FALSE),IF(M72&amp;C72="กำหนดเพิ่ม2568บุคลากรทางการศึกษา",VLOOKUP(BC72,ตำแหน่งว่าง!$A$2:$J$28,8,FALSE),IF(M72&amp;C72="กำหนดเพิ่ม2568บริหารสถานศึกษา",VLOOKUP(BC72,ตำแหน่งว่าง!$A$2:$J$28,8,FALSE),IF(M72="กำหนดเพิ่ม2568",VLOOKUP(BC72,ตำแหน่งว่าง!$A$2:$J$28,9,FALSE),IF(M72="กำหนดเพิ่ม2569",VLOOKUP(BC72,ตำแหน่งว่าง!$A$2:$H$28,7,FALSE),IF(M72="เงินอุดหนุน (ว่าง)",VLOOKUP(BC72,ตำแหน่งว่าง!$A$2:$J$28,10,FALSE),IF(M72="จ่ายจากเงินรายได้ (ว่าง)",VLOOKUP(BC72,ตำแหน่งว่าง!$A$2:$J$28,10,FALSE),IF(M72="ยุบเลิก2567",0,IF(M72="ยุบเลิก2568",0,IF(M72="ยุบเลิก2569",0,IF(M72="ว่างยุบเลิก2567",0,IF(M72="ว่างยุบเลิก2568",0,IF(M72="ว่างยุบเลิก2569",0,(BM72-BJ72)*12))))))))))))))))))))))</f>
        <v>0</v>
      </c>
      <c r="BO72" s="103"/>
      <c r="BP72" s="86"/>
      <c r="BQ72" s="86"/>
    </row>
    <row r="73" spans="1:69" s="12" customFormat="1">
      <c r="A73" s="107" t="str">
        <f>IF(C73=0,"",IF(D73=0,"",SUBTOTAL(3,$D$7:D73)*1))</f>
        <v/>
      </c>
      <c r="B73" s="113"/>
      <c r="C73" s="183"/>
      <c r="D73" s="113"/>
      <c r="E73" s="114"/>
      <c r="F73" s="114"/>
      <c r="G73" s="110"/>
      <c r="H73" s="120"/>
      <c r="I73" s="121"/>
      <c r="J73" s="122"/>
      <c r="K73" s="122"/>
      <c r="L73" s="122"/>
      <c r="M73" s="120"/>
      <c r="AZ73" s="86"/>
      <c r="BA73" s="103"/>
      <c r="BB73" s="177" t="str">
        <f t="shared" si="5"/>
        <v/>
      </c>
      <c r="BC73" s="177" t="str">
        <f t="shared" si="6"/>
        <v>()</v>
      </c>
      <c r="BD73" s="177" t="b">
        <f>IF(BB73="บริหารท้องถิ่นสูง",VLOOKUP(I73,'เงินเดือนบัญชี 5'!$AM$2:$AN$65,2,FALSE),IF(BB73="บริหารท้องถิ่นกลาง",VLOOKUP(I73,'เงินเดือนบัญชี 5'!$AJ$2:$AK$65,2,FALSE),IF(BB73="บริหารท้องถิ่นต้น",VLOOKUP(I73,'เงินเดือนบัญชี 5'!$AG$2:$AH$65,2,FALSE),IF(BB73="อำนวยการท้องถิ่นสูง",VLOOKUP(I73,'เงินเดือนบัญชี 5'!$AD$2:$AE$65,2,FALSE),IF(BB73="อำนวยการท้องถิ่นกลาง",VLOOKUP(I73,'เงินเดือนบัญชี 5'!$AA$2:$AB$65,2,FALSE),IF(BB73="อำนวยการท้องถิ่นต้น",VLOOKUP(I73,'เงินเดือนบัญชี 5'!$X$2:$Y$65,2,FALSE),IF(BB73="วิชาการชช.",VLOOKUP(I73,'เงินเดือนบัญชี 5'!$U$2:$V$65,2,FALSE),IF(BB73="วิชาการชพ.",VLOOKUP(I73,'เงินเดือนบัญชี 5'!$R$2:$S$65,2,FALSE),IF(BB73="วิชาการชก.",VLOOKUP(I73,'เงินเดือนบัญชี 5'!$O$2:$P$65,2,FALSE),IF(BB73="วิชาการปก.",VLOOKUP(I73,'เงินเดือนบัญชี 5'!$L$2:$M$65,2,FALSE),IF(BB73="ทั่วไปอส.",VLOOKUP(I73,'เงินเดือนบัญชี 5'!$I$2:$J$65,2,FALSE),IF(BB73="ทั่วไปชง.",VLOOKUP(I73,'เงินเดือนบัญชี 5'!$F$2:$G$65,2,FALSE),IF(BB73="ทั่วไปปง.",VLOOKUP(I73,'เงินเดือนบัญชี 5'!$C$2:$D$65,2,FALSE),IF(BB73="พนจ.ทั่วไป","",IF(BB73="พนจ.ภารกิจ(ปวช.)","",IF(BB73="พนจ.ภารกิจ(ปวท.)","",IF(BB73="พนจ.ภารกิจ(ปวส.)","",IF(BB73="พนจ.ภารกิจ(ป.ตรี)","",IF(BB73="พนจ.ภารกิจ(ป.โท)","",IF(BB73="พนจ.ภารกิจ(ทักษะ พนง.ขับเครื่องจักรกลขนาดกลาง/ใหญ่)","",IF(BB73="พนจ.ภารกิจ(ทักษะ)","",IF(BB73="ลูกจ้างประจำ(ช่าง)",VLOOKUP(I73,บัญชีลูกจ้างประจำ!$I$2:$J$110,2,FALSE),IF(BB73="ลูกจ้างประจำ(สนับสนุน)",VLOOKUP(I73,บัญชีลูกจ้างประจำ!$F$2:$G$102,2,FALSE),IF(BB73="ลูกจ้างประจำ(บริการพื้นฐาน)",VLOOKUP(I73,บัญชีลูกจ้างประจำ!$C$2:$D$74,2,FALSE)))))))))))))))))))))))))</f>
        <v>0</v>
      </c>
      <c r="BE73" s="177">
        <f>IF(M73="ว่างเดิม",VLOOKUP(BC73,ตำแหน่งว่าง!$A$2:$J$28,2,FALSE),IF(M73="ว่างยุบเลิก2567",VLOOKUP(BC73,ตำแหน่งว่าง!$A$2:$J$28,2,FALSE),IF(M73="ว่างยุบเลิก2568",VLOOKUP(BC73,ตำแหน่งว่าง!$A$2:$J$28,2,FALSE),IF(M73="ว่างยุบเลิก2569",VLOOKUP(BC73,ตำแหน่งว่าง!$A$2:$J$28,2,FALSE),IF(M73="เงินอุดหนุน (ว่าง)",VLOOKUP(BC73,ตำแหน่งว่าง!$A$2:$J$28,2,FALSE),IF(M73="จ่ายจากเงินรายได้ (ว่าง)",VLOOKUP(BC73,ตำแหน่งว่าง!$A$2:$J$28,2,FALSE),IF(M73="กำหนดเพิ่ม2567",0,IF(M73="กำหนดเพิ่ม2568",0,IF(M73="กำหนดเพิ่ม2569",0,I73*12)))))))))</f>
        <v>0</v>
      </c>
      <c r="BF73" s="177" t="str">
        <f t="shared" si="7"/>
        <v>1</v>
      </c>
      <c r="BG73" s="177" t="b">
        <f>IF(BB73="บริหารท้องถิ่นสูง",VLOOKUP(BF73,'เงินเดือนบัญชี 5'!$AL$2:$AM$65,2,FALSE),IF(BB73="บริหารท้องถิ่นกลาง",VLOOKUP(BF73,'เงินเดือนบัญชี 5'!$AI$2:$AJ$65,2,FALSE),IF(BB73="บริหารท้องถิ่นต้น",VLOOKUP(BF73,'เงินเดือนบัญชี 5'!$AF$2:$AG$65,2,FALSE),IF(BB73="อำนวยการท้องถิ่นสูง",VLOOKUP(BF73,'เงินเดือนบัญชี 5'!$AC$2:$AD$65,2,FALSE),IF(BB73="อำนวยการท้องถิ่นกลาง",VLOOKUP(BF73,'เงินเดือนบัญชี 5'!$Z$2:$AA$65,2,FALSE),IF(BB73="อำนวยการท้องถิ่นต้น",VLOOKUP(BF73,'เงินเดือนบัญชี 5'!$W$2:$X$65,2,FALSE),IF(BB73="วิชาการชช.",VLOOKUP(BF73,'เงินเดือนบัญชี 5'!$T$2:$U$65,2,FALSE),IF(BB73="วิชาการชพ.",VLOOKUP(BF73,'เงินเดือนบัญชี 5'!$Q$2:$R$65,2,FALSE),IF(BB73="วิชาการชก.",VLOOKUP(BF73,'เงินเดือนบัญชี 5'!$N$2:$O$65,2,FALSE),IF(BB73="วิชาการปก.",VLOOKUP(BF73,'เงินเดือนบัญชี 5'!$K$2:$L$65,2,FALSE),IF(BB73="ทั่วไปอส.",VLOOKUP(BF73,'เงินเดือนบัญชี 5'!$H$2:$I$65,2,FALSE),IF(BB73="ทั่วไปชง.",VLOOKUP(BF73,'เงินเดือนบัญชี 5'!$E$2:$F$65,2,FALSE),IF(BB73="ทั่วไปปง.",VLOOKUP(BF73,'เงินเดือนบัญชี 5'!$B$2:$C$65,2,FALSE),IF(BB73="พนจ.ทั่วไป",0,IF(BB73="พนจ.ภารกิจ(ปวช.)",CEILING((I73*4/100)+I73,10),IF(BB73="พนจ.ภารกิจ(ปวท.)",CEILING((I73*4/100)+I73,10),IF(BB73="พนจ.ภารกิจ(ปวส.)",CEILING((I73*4/100)+I73,10),IF(BB73="พนจ.ภารกิจ(ป.ตรี)",CEILING((I73*4/100)+I73,10),IF(BB73="พนจ.ภารกิจ(ป.โท)",CEILING((I73*4/100)+I73,10),IF(BB73="พนจ.ภารกิจ(ทักษะ พนง.ขับเครื่องจักรกลขนาดกลาง/ใหญ่)",CEILING((I73*4/100)+I73,10),IF(BB73="พนจ.ภารกิจ(ทักษะ)",CEILING((I73*4/100)+I73,10),IF(BB73="พนจ.ภารกิจ(ทักษะ)","",IF(C73="ครู",CEILING((I73*6/100)+I73,10),IF(C73="ครูผู้ช่วย",CEILING((I73*6/100)+I73,10),IF(C73="บริหารสถานศึกษา",CEILING((I73*6/100)+I73,10),IF(C73="บุคลากรทางการศึกษา",CEILING((I73*6/100)+I73,10),IF(BB73="ลูกจ้างประจำ(ช่าง)",VLOOKUP(BF73,บัญชีลูกจ้างประจำ!$H$2:$I$110,2,FALSE),IF(BB73="ลูกจ้างประจำ(สนับสนุน)",VLOOKUP(BF73,บัญชีลูกจ้างประจำ!$E$2:$F$102,2,FALSE),IF(BB73="ลูกจ้างประจำ(บริการพื้นฐาน)",VLOOKUP(BF73,บัญชีลูกจ้างประจำ!$B$2:$C$74,2,FALSE))))))))))))))))))))))))))))))</f>
        <v>0</v>
      </c>
      <c r="BH73" s="177">
        <f>IF(BB73&amp;M73="พนจ.ทั่วไป",0,IF(BB73&amp;M73="พนจ.ทั่วไปกำหนดเพิ่ม2567",108000,IF(M73="ว่างเดิม",VLOOKUP(BC73,ตำแหน่งว่าง!$A$2:$J$28,8,FALSE),IF(M73="กำหนดเพิ่ม2567",VLOOKUP(BC73,ตำแหน่งว่าง!$A$2:$H$28,7,FALSE),IF(M73="กำหนดเพิ่ม2568",0,IF(M73="กำหนดเพิ่ม2569",0,IF(M73="ยุบเลิก2567",0,IF(M73="ว่างยุบเลิก2567",0,IF(M73="ว่างยุบเลิก2568",VLOOKUP(BC73,ตำแหน่งว่าง!$A$2:$J$28,8,FALSE),IF(M73="ว่างยุบเลิก2569",VLOOKUP(BC73,ตำแหน่งว่าง!$A$2:$J$28,8,FALSE),IF(M73="เงินอุดหนุน (ว่าง)",VLOOKUP(BC73,ตำแหน่งว่าง!$A$2:$J$28,8,FALSE),IF(M73&amp;C73="จ่ายจากเงินรายได้พนจ.ทั่วไป",0,IF(M73="จ่ายจากเงินรายได้ (ว่าง)",VLOOKUP(BC73,ตำแหน่งว่าง!$A$2:$J$28,8,FALSE),(BG73-I73)*12)))))))))))))</f>
        <v>0</v>
      </c>
      <c r="BI73" s="177" t="str">
        <f t="shared" si="8"/>
        <v>2</v>
      </c>
      <c r="BJ73" s="177" t="b">
        <f>IF(BB73="บริหารท้องถิ่นสูง",VLOOKUP(BI73,'เงินเดือนบัญชี 5'!$AL$2:$AM$65,2,FALSE),IF(BB73="บริหารท้องถิ่นกลาง",VLOOKUP(BI73,'เงินเดือนบัญชี 5'!$AI$2:$AJ$65,2,FALSE),IF(BB73="บริหารท้องถิ่นต้น",VLOOKUP(BI73,'เงินเดือนบัญชี 5'!$AF$2:$AG$65,2,FALSE),IF(BB73="อำนวยการท้องถิ่นสูง",VLOOKUP(BI73,'เงินเดือนบัญชี 5'!$AC$2:$AD$65,2,FALSE),IF(BB73="อำนวยการท้องถิ่นกลาง",VLOOKUP(BI73,'เงินเดือนบัญชี 5'!$Z$2:$AA$65,2,FALSE),IF(BB73="อำนวยการท้องถิ่นต้น",VLOOKUP(BI73,'เงินเดือนบัญชี 5'!$W$2:$X$65,2,FALSE),IF(BB73="วิชาการชช.",VLOOKUP(BI73,'เงินเดือนบัญชี 5'!$T$2:$U$65,2,FALSE),IF(BB73="วิชาการชพ.",VLOOKUP(BI73,'เงินเดือนบัญชี 5'!$Q$2:$R$65,2,FALSE),IF(BB73="วิชาการชก.",VLOOKUP(BI73,'เงินเดือนบัญชี 5'!$N$2:$O$65,2,FALSE),IF(BB73="วิชาการปก.",VLOOKUP(BI73,'เงินเดือนบัญชี 5'!$K$2:$L$65,2,FALSE),IF(BB73="ทั่วไปอส.",VLOOKUP(BI73,'เงินเดือนบัญชี 5'!$H$2:$I$65,2,FALSE),IF(BB73="ทั่วไปชง.",VLOOKUP(BI73,'เงินเดือนบัญชี 5'!$E$2:$F$65,2,FALSE),IF(BB73="ทั่วไปปง.",VLOOKUP(BI73,'เงินเดือนบัญชี 5'!$B$2:$C$65,2,FALSE),IF(BB73="พนจ.ทั่วไป",0,IF(BB73="พนจ.ภารกิจ(ปวช.)",CEILING((BG73*4/100)+BG73,10),IF(BB73="พนจ.ภารกิจ(ปวท.)",CEILING((BG73*4/100)+BG73,10),IF(BB73="พนจ.ภารกิจ(ปวส.)",CEILING((BG73*4/100)+BG73,10),IF(BB73="พนจ.ภารกิจ(ป.ตรี)",CEILING((BG73*4/100)+BG73,10),IF(BB73="พนจ.ภารกิจ(ป.โท)",CEILING((BG73*4/100)+BG73,10),IF(BB73="พนจ.ภารกิจ(ทักษะ พนง.ขับเครื่องจักรกลขนาดกลาง/ใหญ่)",CEILING((BG73*4/100)+BG73,10),IF(BB73="พนจ.ภารกิจ(ทักษะ)",CEILING((BG73*4/100)+BG73,10),IF(BB73="พนจ.ภารกิจ(ทักษะ)","",IF(C73="ครู",CEILING((BG73*6/100)+BG73,10),IF(C73="ครูผู้ช่วย",CEILING((BG73*6/100)+BG73,10),IF(C73="บริหารสถานศึกษา",CEILING((BG73*6/100)+BG73,10),IF(C73="บุคลากรทางการศึกษา",CEILING((BG73*6/100)+BG73,10),IF(BB73="ลูกจ้างประจำ(ช่าง)",VLOOKUP(BI73,บัญชีลูกจ้างประจำ!$H$2:$I$110,2,FALSE),IF(BB73="ลูกจ้างประจำ(สนับสนุน)",VLOOKUP(BI73,บัญชีลูกจ้างประจำ!$E$2:$F$102,2,FALSE),IF(BB73="ลูกจ้างประจำ(บริการพื้นฐาน)",VLOOKUP(BI73,บัญชีลูกจ้างประจำ!$B$2:$C$74,2,FALSE))))))))))))))))))))))))))))))</f>
        <v>0</v>
      </c>
      <c r="BK73" s="177">
        <f>IF(BB73&amp;M73="พนจ.ทั่วไป",0,IF(BB73&amp;M73="พนจ.ทั่วไปกำหนดเพิ่ม2568",108000,IF(M73="ว่างเดิม",VLOOKUP(BC73,ตำแหน่งว่าง!$A$2:$J$28,9,FALSE),IF(M73&amp;C73="กำหนดเพิ่ม2567ครู",VLOOKUP(BC73,ตำแหน่งว่าง!$A$2:$J$28,8,FALSE),IF(M73&amp;C73="กำหนดเพิ่ม2567ครูผู้ช่วย",VLOOKUP(BC73,ตำแหน่งว่าง!$A$2:$J$28,8,FALSE),IF(M73&amp;C73="กำหนดเพิ่ม2567บุคลากรทางการศึกษา",VLOOKUP(BC73,ตำแหน่งว่าง!$A$2:$J$28,8,FALSE),IF(M73&amp;C73="กำหนดเพิ่ม2567บริหารสถานศึกษา",VLOOKUP(BC73,ตำแหน่งว่าง!$A$2:$J$28,8,FALSE),IF(M73="กำหนดเพิ่ม2567",VLOOKUP(BC73,ตำแหน่งว่าง!$A$2:$J$28,9,FALSE),IF(M73="กำหนดเพิ่ม2568",VLOOKUP(BC73,ตำแหน่งว่าง!$A$2:$H$28,7,FALSE),IF(M73="กำหนดเพิ่ม2569",0,IF(M73="ยุบเลิก2567",0,IF(M73="ยุบเลิก2568",0,IF(M73="ว่างยุบเลิก2567",0,IF(M73="ว่างยุบเลิก2568",0,IF(M73="ว่างยุบเลิก2569",VLOOKUP(BC73,ตำแหน่งว่าง!$A$2:$J$28,9,FALSE),IF(M73="เงินอุดหนุน (ว่าง)",VLOOKUP(BC73,ตำแหน่งว่าง!$A$2:$J$28,9,FALSE),IF(M73="จ่ายจากเงินรายได้ (ว่าง)",VLOOKUP(BC73,ตำแหน่งว่าง!$A$2:$J$28,9,FALSE),(BJ73-BG73)*12)))))))))))))))))</f>
        <v>0</v>
      </c>
      <c r="BL73" s="177" t="str">
        <f t="shared" si="9"/>
        <v>3</v>
      </c>
      <c r="BM73" s="177" t="b">
        <f>IF(BB73="บริหารท้องถิ่นสูง",VLOOKUP(BL73,'เงินเดือนบัญชี 5'!$AL$2:$AM$65,2,FALSE),IF(BB73="บริหารท้องถิ่นกลาง",VLOOKUP(BL73,'เงินเดือนบัญชี 5'!$AI$2:$AJ$65,2,FALSE),IF(BB73="บริหารท้องถิ่นต้น",VLOOKUP(BL73,'เงินเดือนบัญชี 5'!$AF$2:$AG$65,2,FALSE),IF(BB73="อำนวยการท้องถิ่นสูง",VLOOKUP(BL73,'เงินเดือนบัญชี 5'!$AC$2:$AD$65,2,FALSE),IF(BB73="อำนวยการท้องถิ่นกลาง",VLOOKUP(BL73,'เงินเดือนบัญชี 5'!$Z$2:$AA$65,2,FALSE),IF(BB73="อำนวยการท้องถิ่นต้น",VLOOKUP(BL73,'เงินเดือนบัญชี 5'!$W$2:$X$65,2,FALSE),IF(BB73="วิชาการชช.",VLOOKUP(BL73,'เงินเดือนบัญชี 5'!$T$2:$U$65,2,FALSE),IF(BB73="วิชาการชพ.",VLOOKUP(BL73,'เงินเดือนบัญชี 5'!$Q$2:$R$65,2,FALSE),IF(BB73="วิชาการชก.",VLOOKUP(BL73,'เงินเดือนบัญชี 5'!$N$2:$O$65,2,FALSE),IF(BB73="วิชาการปก.",VLOOKUP(BL73,'เงินเดือนบัญชี 5'!$K$2:$L$65,2,FALSE),IF(BB73="ทั่วไปอส.",VLOOKUP(BL73,'เงินเดือนบัญชี 5'!$H$2:$I$65,2,FALSE),IF(BB73="ทั่วไปชง.",VLOOKUP(BL73,'เงินเดือนบัญชี 5'!$E$2:$F$65,2,FALSE),IF(BB73="ทั่วไปปง.",VLOOKUP(BL73,'เงินเดือนบัญชี 5'!$B$2:$C$65,2,FALSE),IF(BB73="พนจ.ทั่วไป",0,IF(BB73="พนจ.ภารกิจ(ปวช.)",CEILING((BJ73*4/100)+BJ73,10),IF(BB73="พนจ.ภารกิจ(ปวท.)",CEILING((BJ73*4/100)+BJ73,10),IF(BB73="พนจ.ภารกิจ(ปวส.)",CEILING((BJ73*4/100)+BJ73,10),IF(BB73="พนจ.ภารกิจ(ป.ตรี)",CEILING((BJ73*4/100)+BJ73,10),IF(BB73="พนจ.ภารกิจ(ป.โท)",CEILING((BJ73*4/100)+BJ73,10),IF(BB73="พนจ.ภารกิจ(ทักษะ พนง.ขับเครื่องจักรกลขนาดกลาง/ใหญ่)",CEILING((BJ73*4/100)+BJ73,10),IF(BB73="พนจ.ภารกิจ(ทักษะ)",CEILING((BJ73*4/100)+BJ73,10),IF(BB73="พนจ.ภารกิจ(ทักษะ)","",IF(C73="ครู",CEILING((BJ73*6/100)+BJ73,10),IF(C73="ครูผู้ช่วย",CEILING((BJ73*6/100)+BJ73,10),IF(C73="บริหารสถานศึกษา",CEILING((BJ73*6/100)+BJ73,10),IF(C73="บุคลากรทางการศึกษา",CEILING((BJ73*6/100)+BJ73,10),IF(BB73="ลูกจ้างประจำ(ช่าง)",VLOOKUP(BL73,บัญชีลูกจ้างประจำ!$H$2:$I$110,2,FALSE),IF(BB73="ลูกจ้างประจำ(สนับสนุน)",VLOOKUP(BL73,บัญชีลูกจ้างประจำ!$E$2:$F$103,2,FALSE),IF(BB73="ลูกจ้างประจำ(บริการพื้นฐาน)",VLOOKUP(BL73,บัญชีลูกจ้างประจำ!$B$2:$C$74,2,FALSE))))))))))))))))))))))))))))))</f>
        <v>0</v>
      </c>
      <c r="BN73" s="177">
        <f>IF(BB73&amp;M73="พนจ.ทั่วไป",0,IF(BB73&amp;M73="พนจ.ทั่วไปกำหนดเพิ่ม2569",108000,IF(M73="ว่างเดิม",VLOOKUP(BC73,ตำแหน่งว่าง!$A$2:$J$28,10,FALSE),IF(M73&amp;C73="กำหนดเพิ่ม2567ครู",VLOOKUP(BC73,ตำแหน่งว่าง!$A$2:$J$28,9,FALSE),IF(M73&amp;C73="กำหนดเพิ่ม2567ครูผู้ช่วย",VLOOKUP(BC73,ตำแหน่งว่าง!$A$2:$J$28,9,FALSE),IF(M73&amp;C73="กำหนดเพิ่ม2567บุคลากรทางการศึกษา",VLOOKUP(BC73,ตำแหน่งว่าง!$A$2:$J$28,9,FALSE),IF(M73&amp;C73="กำหนดเพิ่ม2567บริหารสถานศึกษา",VLOOKUP(BC73,ตำแหน่งว่าง!$A$2:$J$28,9,FALSE),IF(M73="กำหนดเพิ่ม2567",VLOOKUP(BC73,ตำแหน่งว่าง!$A$2:$J$28,10,FALSE),IF(M73&amp;C73="กำหนดเพิ่ม2568ครู",VLOOKUP(BC73,ตำแหน่งว่าง!$A$2:$J$28,8,FALSE),IF(M73&amp;C73="กำหนดเพิ่ม2568ครูผู้ช่วย",VLOOKUP(BC73,ตำแหน่งว่าง!$A$2:$J$28,8,FALSE),IF(M73&amp;C73="กำหนดเพิ่ม2568บุคลากรทางการศึกษา",VLOOKUP(BC73,ตำแหน่งว่าง!$A$2:$J$28,8,FALSE),IF(M73&amp;C73="กำหนดเพิ่ม2568บริหารสถานศึกษา",VLOOKUP(BC73,ตำแหน่งว่าง!$A$2:$J$28,8,FALSE),IF(M73="กำหนดเพิ่ม2568",VLOOKUP(BC73,ตำแหน่งว่าง!$A$2:$J$28,9,FALSE),IF(M73="กำหนดเพิ่ม2569",VLOOKUP(BC73,ตำแหน่งว่าง!$A$2:$H$28,7,FALSE),IF(M73="เงินอุดหนุน (ว่าง)",VLOOKUP(BC73,ตำแหน่งว่าง!$A$2:$J$28,10,FALSE),IF(M73="จ่ายจากเงินรายได้ (ว่าง)",VLOOKUP(BC73,ตำแหน่งว่าง!$A$2:$J$28,10,FALSE),IF(M73="ยุบเลิก2567",0,IF(M73="ยุบเลิก2568",0,IF(M73="ยุบเลิก2569",0,IF(M73="ว่างยุบเลิก2567",0,IF(M73="ว่างยุบเลิก2568",0,IF(M73="ว่างยุบเลิก2569",0,(BM73-BJ73)*12))))))))))))))))))))))</f>
        <v>0</v>
      </c>
      <c r="BO73" s="103"/>
      <c r="BP73" s="86"/>
      <c r="BQ73" s="86"/>
    </row>
    <row r="74" spans="1:69" s="12" customFormat="1">
      <c r="A74" s="107" t="str">
        <f>IF(C74=0,"",IF(D74=0,"",SUBTOTAL(3,$D$7:D74)*1))</f>
        <v/>
      </c>
      <c r="B74" s="113"/>
      <c r="C74" s="183"/>
      <c r="D74" s="113"/>
      <c r="E74" s="114"/>
      <c r="F74" s="114"/>
      <c r="G74" s="110"/>
      <c r="H74" s="120"/>
      <c r="I74" s="121"/>
      <c r="J74" s="122"/>
      <c r="K74" s="122"/>
      <c r="L74" s="122"/>
      <c r="M74" s="120"/>
      <c r="AZ74" s="86"/>
      <c r="BA74" s="103"/>
      <c r="BB74" s="177" t="str">
        <f t="shared" si="5"/>
        <v/>
      </c>
      <c r="BC74" s="177" t="str">
        <f t="shared" si="6"/>
        <v>()</v>
      </c>
      <c r="BD74" s="177" t="b">
        <f>IF(BB74="บริหารท้องถิ่นสูง",VLOOKUP(I74,'เงินเดือนบัญชี 5'!$AM$2:$AN$65,2,FALSE),IF(BB74="บริหารท้องถิ่นกลาง",VLOOKUP(I74,'เงินเดือนบัญชี 5'!$AJ$2:$AK$65,2,FALSE),IF(BB74="บริหารท้องถิ่นต้น",VLOOKUP(I74,'เงินเดือนบัญชี 5'!$AG$2:$AH$65,2,FALSE),IF(BB74="อำนวยการท้องถิ่นสูง",VLOOKUP(I74,'เงินเดือนบัญชี 5'!$AD$2:$AE$65,2,FALSE),IF(BB74="อำนวยการท้องถิ่นกลาง",VLOOKUP(I74,'เงินเดือนบัญชี 5'!$AA$2:$AB$65,2,FALSE),IF(BB74="อำนวยการท้องถิ่นต้น",VLOOKUP(I74,'เงินเดือนบัญชี 5'!$X$2:$Y$65,2,FALSE),IF(BB74="วิชาการชช.",VLOOKUP(I74,'เงินเดือนบัญชี 5'!$U$2:$V$65,2,FALSE),IF(BB74="วิชาการชพ.",VLOOKUP(I74,'เงินเดือนบัญชี 5'!$R$2:$S$65,2,FALSE),IF(BB74="วิชาการชก.",VLOOKUP(I74,'เงินเดือนบัญชี 5'!$O$2:$P$65,2,FALSE),IF(BB74="วิชาการปก.",VLOOKUP(I74,'เงินเดือนบัญชี 5'!$L$2:$M$65,2,FALSE),IF(BB74="ทั่วไปอส.",VLOOKUP(I74,'เงินเดือนบัญชี 5'!$I$2:$J$65,2,FALSE),IF(BB74="ทั่วไปชง.",VLOOKUP(I74,'เงินเดือนบัญชี 5'!$F$2:$G$65,2,FALSE),IF(BB74="ทั่วไปปง.",VLOOKUP(I74,'เงินเดือนบัญชี 5'!$C$2:$D$65,2,FALSE),IF(BB74="พนจ.ทั่วไป","",IF(BB74="พนจ.ภารกิจ(ปวช.)","",IF(BB74="พนจ.ภารกิจ(ปวท.)","",IF(BB74="พนจ.ภารกิจ(ปวส.)","",IF(BB74="พนจ.ภารกิจ(ป.ตรี)","",IF(BB74="พนจ.ภารกิจ(ป.โท)","",IF(BB74="พนจ.ภารกิจ(ทักษะ พนง.ขับเครื่องจักรกลขนาดกลาง/ใหญ่)","",IF(BB74="พนจ.ภารกิจ(ทักษะ)","",IF(BB74="ลูกจ้างประจำ(ช่าง)",VLOOKUP(I74,บัญชีลูกจ้างประจำ!$I$2:$J$110,2,FALSE),IF(BB74="ลูกจ้างประจำ(สนับสนุน)",VLOOKUP(I74,บัญชีลูกจ้างประจำ!$F$2:$G$102,2,FALSE),IF(BB74="ลูกจ้างประจำ(บริการพื้นฐาน)",VLOOKUP(I74,บัญชีลูกจ้างประจำ!$C$2:$D$74,2,FALSE)))))))))))))))))))))))))</f>
        <v>0</v>
      </c>
      <c r="BE74" s="177">
        <f>IF(M74="ว่างเดิม",VLOOKUP(BC74,ตำแหน่งว่าง!$A$2:$J$28,2,FALSE),IF(M74="ว่างยุบเลิก2567",VLOOKUP(BC74,ตำแหน่งว่าง!$A$2:$J$28,2,FALSE),IF(M74="ว่างยุบเลิก2568",VLOOKUP(BC74,ตำแหน่งว่าง!$A$2:$J$28,2,FALSE),IF(M74="ว่างยุบเลิก2569",VLOOKUP(BC74,ตำแหน่งว่าง!$A$2:$J$28,2,FALSE),IF(M74="เงินอุดหนุน (ว่าง)",VLOOKUP(BC74,ตำแหน่งว่าง!$A$2:$J$28,2,FALSE),IF(M74="จ่ายจากเงินรายได้ (ว่าง)",VLOOKUP(BC74,ตำแหน่งว่าง!$A$2:$J$28,2,FALSE),IF(M74="กำหนดเพิ่ม2567",0,IF(M74="กำหนดเพิ่ม2568",0,IF(M74="กำหนดเพิ่ม2569",0,I74*12)))))))))</f>
        <v>0</v>
      </c>
      <c r="BF74" s="177" t="str">
        <f t="shared" si="7"/>
        <v>1</v>
      </c>
      <c r="BG74" s="177" t="b">
        <f>IF(BB74="บริหารท้องถิ่นสูง",VLOOKUP(BF74,'เงินเดือนบัญชี 5'!$AL$2:$AM$65,2,FALSE),IF(BB74="บริหารท้องถิ่นกลาง",VLOOKUP(BF74,'เงินเดือนบัญชี 5'!$AI$2:$AJ$65,2,FALSE),IF(BB74="บริหารท้องถิ่นต้น",VLOOKUP(BF74,'เงินเดือนบัญชี 5'!$AF$2:$AG$65,2,FALSE),IF(BB74="อำนวยการท้องถิ่นสูง",VLOOKUP(BF74,'เงินเดือนบัญชี 5'!$AC$2:$AD$65,2,FALSE),IF(BB74="อำนวยการท้องถิ่นกลาง",VLOOKUP(BF74,'เงินเดือนบัญชี 5'!$Z$2:$AA$65,2,FALSE),IF(BB74="อำนวยการท้องถิ่นต้น",VLOOKUP(BF74,'เงินเดือนบัญชี 5'!$W$2:$X$65,2,FALSE),IF(BB74="วิชาการชช.",VLOOKUP(BF74,'เงินเดือนบัญชี 5'!$T$2:$U$65,2,FALSE),IF(BB74="วิชาการชพ.",VLOOKUP(BF74,'เงินเดือนบัญชี 5'!$Q$2:$R$65,2,FALSE),IF(BB74="วิชาการชก.",VLOOKUP(BF74,'เงินเดือนบัญชี 5'!$N$2:$O$65,2,FALSE),IF(BB74="วิชาการปก.",VLOOKUP(BF74,'เงินเดือนบัญชี 5'!$K$2:$L$65,2,FALSE),IF(BB74="ทั่วไปอส.",VLOOKUP(BF74,'เงินเดือนบัญชี 5'!$H$2:$I$65,2,FALSE),IF(BB74="ทั่วไปชง.",VLOOKUP(BF74,'เงินเดือนบัญชี 5'!$E$2:$F$65,2,FALSE),IF(BB74="ทั่วไปปง.",VLOOKUP(BF74,'เงินเดือนบัญชี 5'!$B$2:$C$65,2,FALSE),IF(BB74="พนจ.ทั่วไป",0,IF(BB74="พนจ.ภารกิจ(ปวช.)",CEILING((I74*4/100)+I74,10),IF(BB74="พนจ.ภารกิจ(ปวท.)",CEILING((I74*4/100)+I74,10),IF(BB74="พนจ.ภารกิจ(ปวส.)",CEILING((I74*4/100)+I74,10),IF(BB74="พนจ.ภารกิจ(ป.ตรี)",CEILING((I74*4/100)+I74,10),IF(BB74="พนจ.ภารกิจ(ป.โท)",CEILING((I74*4/100)+I74,10),IF(BB74="พนจ.ภารกิจ(ทักษะ พนง.ขับเครื่องจักรกลขนาดกลาง/ใหญ่)",CEILING((I74*4/100)+I74,10),IF(BB74="พนจ.ภารกิจ(ทักษะ)",CEILING((I74*4/100)+I74,10),IF(BB74="พนจ.ภารกิจ(ทักษะ)","",IF(C74="ครู",CEILING((I74*6/100)+I74,10),IF(C74="ครูผู้ช่วย",CEILING((I74*6/100)+I74,10),IF(C74="บริหารสถานศึกษา",CEILING((I74*6/100)+I74,10),IF(C74="บุคลากรทางการศึกษา",CEILING((I74*6/100)+I74,10),IF(BB74="ลูกจ้างประจำ(ช่าง)",VLOOKUP(BF74,บัญชีลูกจ้างประจำ!$H$2:$I$110,2,FALSE),IF(BB74="ลูกจ้างประจำ(สนับสนุน)",VLOOKUP(BF74,บัญชีลูกจ้างประจำ!$E$2:$F$102,2,FALSE),IF(BB74="ลูกจ้างประจำ(บริการพื้นฐาน)",VLOOKUP(BF74,บัญชีลูกจ้างประจำ!$B$2:$C$74,2,FALSE))))))))))))))))))))))))))))))</f>
        <v>0</v>
      </c>
      <c r="BH74" s="177">
        <f>IF(BB74&amp;M74="พนจ.ทั่วไป",0,IF(BB74&amp;M74="พนจ.ทั่วไปกำหนดเพิ่ม2567",108000,IF(M74="ว่างเดิม",VLOOKUP(BC74,ตำแหน่งว่าง!$A$2:$J$28,8,FALSE),IF(M74="กำหนดเพิ่ม2567",VLOOKUP(BC74,ตำแหน่งว่าง!$A$2:$H$28,7,FALSE),IF(M74="กำหนดเพิ่ม2568",0,IF(M74="กำหนดเพิ่ม2569",0,IF(M74="ยุบเลิก2567",0,IF(M74="ว่างยุบเลิก2567",0,IF(M74="ว่างยุบเลิก2568",VLOOKUP(BC74,ตำแหน่งว่าง!$A$2:$J$28,8,FALSE),IF(M74="ว่างยุบเลิก2569",VLOOKUP(BC74,ตำแหน่งว่าง!$A$2:$J$28,8,FALSE),IF(M74="เงินอุดหนุน (ว่าง)",VLOOKUP(BC74,ตำแหน่งว่าง!$A$2:$J$28,8,FALSE),IF(M74&amp;C74="จ่ายจากเงินรายได้พนจ.ทั่วไป",0,IF(M74="จ่ายจากเงินรายได้ (ว่าง)",VLOOKUP(BC74,ตำแหน่งว่าง!$A$2:$J$28,8,FALSE),(BG74-I74)*12)))))))))))))</f>
        <v>0</v>
      </c>
      <c r="BI74" s="177" t="str">
        <f t="shared" si="8"/>
        <v>2</v>
      </c>
      <c r="BJ74" s="177" t="b">
        <f>IF(BB74="บริหารท้องถิ่นสูง",VLOOKUP(BI74,'เงินเดือนบัญชี 5'!$AL$2:$AM$65,2,FALSE),IF(BB74="บริหารท้องถิ่นกลาง",VLOOKUP(BI74,'เงินเดือนบัญชี 5'!$AI$2:$AJ$65,2,FALSE),IF(BB74="บริหารท้องถิ่นต้น",VLOOKUP(BI74,'เงินเดือนบัญชี 5'!$AF$2:$AG$65,2,FALSE),IF(BB74="อำนวยการท้องถิ่นสูง",VLOOKUP(BI74,'เงินเดือนบัญชี 5'!$AC$2:$AD$65,2,FALSE),IF(BB74="อำนวยการท้องถิ่นกลาง",VLOOKUP(BI74,'เงินเดือนบัญชี 5'!$Z$2:$AA$65,2,FALSE),IF(BB74="อำนวยการท้องถิ่นต้น",VLOOKUP(BI74,'เงินเดือนบัญชี 5'!$W$2:$X$65,2,FALSE),IF(BB74="วิชาการชช.",VLOOKUP(BI74,'เงินเดือนบัญชี 5'!$T$2:$U$65,2,FALSE),IF(BB74="วิชาการชพ.",VLOOKUP(BI74,'เงินเดือนบัญชี 5'!$Q$2:$R$65,2,FALSE),IF(BB74="วิชาการชก.",VLOOKUP(BI74,'เงินเดือนบัญชี 5'!$N$2:$O$65,2,FALSE),IF(BB74="วิชาการปก.",VLOOKUP(BI74,'เงินเดือนบัญชี 5'!$K$2:$L$65,2,FALSE),IF(BB74="ทั่วไปอส.",VLOOKUP(BI74,'เงินเดือนบัญชี 5'!$H$2:$I$65,2,FALSE),IF(BB74="ทั่วไปชง.",VLOOKUP(BI74,'เงินเดือนบัญชี 5'!$E$2:$F$65,2,FALSE),IF(BB74="ทั่วไปปง.",VLOOKUP(BI74,'เงินเดือนบัญชี 5'!$B$2:$C$65,2,FALSE),IF(BB74="พนจ.ทั่วไป",0,IF(BB74="พนจ.ภารกิจ(ปวช.)",CEILING((BG74*4/100)+BG74,10),IF(BB74="พนจ.ภารกิจ(ปวท.)",CEILING((BG74*4/100)+BG74,10),IF(BB74="พนจ.ภารกิจ(ปวส.)",CEILING((BG74*4/100)+BG74,10),IF(BB74="พนจ.ภารกิจ(ป.ตรี)",CEILING((BG74*4/100)+BG74,10),IF(BB74="พนจ.ภารกิจ(ป.โท)",CEILING((BG74*4/100)+BG74,10),IF(BB74="พนจ.ภารกิจ(ทักษะ พนง.ขับเครื่องจักรกลขนาดกลาง/ใหญ่)",CEILING((BG74*4/100)+BG74,10),IF(BB74="พนจ.ภารกิจ(ทักษะ)",CEILING((BG74*4/100)+BG74,10),IF(BB74="พนจ.ภารกิจ(ทักษะ)","",IF(C74="ครู",CEILING((BG74*6/100)+BG74,10),IF(C74="ครูผู้ช่วย",CEILING((BG74*6/100)+BG74,10),IF(C74="บริหารสถานศึกษา",CEILING((BG74*6/100)+BG74,10),IF(C74="บุคลากรทางการศึกษา",CEILING((BG74*6/100)+BG74,10),IF(BB74="ลูกจ้างประจำ(ช่าง)",VLOOKUP(BI74,บัญชีลูกจ้างประจำ!$H$2:$I$110,2,FALSE),IF(BB74="ลูกจ้างประจำ(สนับสนุน)",VLOOKUP(BI74,บัญชีลูกจ้างประจำ!$E$2:$F$102,2,FALSE),IF(BB74="ลูกจ้างประจำ(บริการพื้นฐาน)",VLOOKUP(BI74,บัญชีลูกจ้างประจำ!$B$2:$C$74,2,FALSE))))))))))))))))))))))))))))))</f>
        <v>0</v>
      </c>
      <c r="BK74" s="177">
        <f>IF(BB74&amp;M74="พนจ.ทั่วไป",0,IF(BB74&amp;M74="พนจ.ทั่วไปกำหนดเพิ่ม2568",108000,IF(M74="ว่างเดิม",VLOOKUP(BC74,ตำแหน่งว่าง!$A$2:$J$28,9,FALSE),IF(M74&amp;C74="กำหนดเพิ่ม2567ครู",VLOOKUP(BC74,ตำแหน่งว่าง!$A$2:$J$28,8,FALSE),IF(M74&amp;C74="กำหนดเพิ่ม2567ครูผู้ช่วย",VLOOKUP(BC74,ตำแหน่งว่าง!$A$2:$J$28,8,FALSE),IF(M74&amp;C74="กำหนดเพิ่ม2567บุคลากรทางการศึกษา",VLOOKUP(BC74,ตำแหน่งว่าง!$A$2:$J$28,8,FALSE),IF(M74&amp;C74="กำหนดเพิ่ม2567บริหารสถานศึกษา",VLOOKUP(BC74,ตำแหน่งว่าง!$A$2:$J$28,8,FALSE),IF(M74="กำหนดเพิ่ม2567",VLOOKUP(BC74,ตำแหน่งว่าง!$A$2:$J$28,9,FALSE),IF(M74="กำหนดเพิ่ม2568",VLOOKUP(BC74,ตำแหน่งว่าง!$A$2:$H$28,7,FALSE),IF(M74="กำหนดเพิ่ม2569",0,IF(M74="ยุบเลิก2567",0,IF(M74="ยุบเลิก2568",0,IF(M74="ว่างยุบเลิก2567",0,IF(M74="ว่างยุบเลิก2568",0,IF(M74="ว่างยุบเลิก2569",VLOOKUP(BC74,ตำแหน่งว่าง!$A$2:$J$28,9,FALSE),IF(M74="เงินอุดหนุน (ว่าง)",VLOOKUP(BC74,ตำแหน่งว่าง!$A$2:$J$28,9,FALSE),IF(M74="จ่ายจากเงินรายได้ (ว่าง)",VLOOKUP(BC74,ตำแหน่งว่าง!$A$2:$J$28,9,FALSE),(BJ74-BG74)*12)))))))))))))))))</f>
        <v>0</v>
      </c>
      <c r="BL74" s="177" t="str">
        <f t="shared" si="9"/>
        <v>3</v>
      </c>
      <c r="BM74" s="177" t="b">
        <f>IF(BB74="บริหารท้องถิ่นสูง",VLOOKUP(BL74,'เงินเดือนบัญชี 5'!$AL$2:$AM$65,2,FALSE),IF(BB74="บริหารท้องถิ่นกลาง",VLOOKUP(BL74,'เงินเดือนบัญชี 5'!$AI$2:$AJ$65,2,FALSE),IF(BB74="บริหารท้องถิ่นต้น",VLOOKUP(BL74,'เงินเดือนบัญชี 5'!$AF$2:$AG$65,2,FALSE),IF(BB74="อำนวยการท้องถิ่นสูง",VLOOKUP(BL74,'เงินเดือนบัญชี 5'!$AC$2:$AD$65,2,FALSE),IF(BB74="อำนวยการท้องถิ่นกลาง",VLOOKUP(BL74,'เงินเดือนบัญชี 5'!$Z$2:$AA$65,2,FALSE),IF(BB74="อำนวยการท้องถิ่นต้น",VLOOKUP(BL74,'เงินเดือนบัญชี 5'!$W$2:$X$65,2,FALSE),IF(BB74="วิชาการชช.",VLOOKUP(BL74,'เงินเดือนบัญชี 5'!$T$2:$U$65,2,FALSE),IF(BB74="วิชาการชพ.",VLOOKUP(BL74,'เงินเดือนบัญชี 5'!$Q$2:$R$65,2,FALSE),IF(BB74="วิชาการชก.",VLOOKUP(BL74,'เงินเดือนบัญชี 5'!$N$2:$O$65,2,FALSE),IF(BB74="วิชาการปก.",VLOOKUP(BL74,'เงินเดือนบัญชี 5'!$K$2:$L$65,2,FALSE),IF(BB74="ทั่วไปอส.",VLOOKUP(BL74,'เงินเดือนบัญชี 5'!$H$2:$I$65,2,FALSE),IF(BB74="ทั่วไปชง.",VLOOKUP(BL74,'เงินเดือนบัญชี 5'!$E$2:$F$65,2,FALSE),IF(BB74="ทั่วไปปง.",VLOOKUP(BL74,'เงินเดือนบัญชี 5'!$B$2:$C$65,2,FALSE),IF(BB74="พนจ.ทั่วไป",0,IF(BB74="พนจ.ภารกิจ(ปวช.)",CEILING((BJ74*4/100)+BJ74,10),IF(BB74="พนจ.ภารกิจ(ปวท.)",CEILING((BJ74*4/100)+BJ74,10),IF(BB74="พนจ.ภารกิจ(ปวส.)",CEILING((BJ74*4/100)+BJ74,10),IF(BB74="พนจ.ภารกิจ(ป.ตรี)",CEILING((BJ74*4/100)+BJ74,10),IF(BB74="พนจ.ภารกิจ(ป.โท)",CEILING((BJ74*4/100)+BJ74,10),IF(BB74="พนจ.ภารกิจ(ทักษะ พนง.ขับเครื่องจักรกลขนาดกลาง/ใหญ่)",CEILING((BJ74*4/100)+BJ74,10),IF(BB74="พนจ.ภารกิจ(ทักษะ)",CEILING((BJ74*4/100)+BJ74,10),IF(BB74="พนจ.ภารกิจ(ทักษะ)","",IF(C74="ครู",CEILING((BJ74*6/100)+BJ74,10),IF(C74="ครูผู้ช่วย",CEILING((BJ74*6/100)+BJ74,10),IF(C74="บริหารสถานศึกษา",CEILING((BJ74*6/100)+BJ74,10),IF(C74="บุคลากรทางการศึกษา",CEILING((BJ74*6/100)+BJ74,10),IF(BB74="ลูกจ้างประจำ(ช่าง)",VLOOKUP(BL74,บัญชีลูกจ้างประจำ!$H$2:$I$110,2,FALSE),IF(BB74="ลูกจ้างประจำ(สนับสนุน)",VLOOKUP(BL74,บัญชีลูกจ้างประจำ!$E$2:$F$103,2,FALSE),IF(BB74="ลูกจ้างประจำ(บริการพื้นฐาน)",VLOOKUP(BL74,บัญชีลูกจ้างประจำ!$B$2:$C$74,2,FALSE))))))))))))))))))))))))))))))</f>
        <v>0</v>
      </c>
      <c r="BN74" s="177">
        <f>IF(BB74&amp;M74="พนจ.ทั่วไป",0,IF(BB74&amp;M74="พนจ.ทั่วไปกำหนดเพิ่ม2569",108000,IF(M74="ว่างเดิม",VLOOKUP(BC74,ตำแหน่งว่าง!$A$2:$J$28,10,FALSE),IF(M74&amp;C74="กำหนดเพิ่ม2567ครู",VLOOKUP(BC74,ตำแหน่งว่าง!$A$2:$J$28,9,FALSE),IF(M74&amp;C74="กำหนดเพิ่ม2567ครูผู้ช่วย",VLOOKUP(BC74,ตำแหน่งว่าง!$A$2:$J$28,9,FALSE),IF(M74&amp;C74="กำหนดเพิ่ม2567บุคลากรทางการศึกษา",VLOOKUP(BC74,ตำแหน่งว่าง!$A$2:$J$28,9,FALSE),IF(M74&amp;C74="กำหนดเพิ่ม2567บริหารสถานศึกษา",VLOOKUP(BC74,ตำแหน่งว่าง!$A$2:$J$28,9,FALSE),IF(M74="กำหนดเพิ่ม2567",VLOOKUP(BC74,ตำแหน่งว่าง!$A$2:$J$28,10,FALSE),IF(M74&amp;C74="กำหนดเพิ่ม2568ครู",VLOOKUP(BC74,ตำแหน่งว่าง!$A$2:$J$28,8,FALSE),IF(M74&amp;C74="กำหนดเพิ่ม2568ครูผู้ช่วย",VLOOKUP(BC74,ตำแหน่งว่าง!$A$2:$J$28,8,FALSE),IF(M74&amp;C74="กำหนดเพิ่ม2568บุคลากรทางการศึกษา",VLOOKUP(BC74,ตำแหน่งว่าง!$A$2:$J$28,8,FALSE),IF(M74&amp;C74="กำหนดเพิ่ม2568บริหารสถานศึกษา",VLOOKUP(BC74,ตำแหน่งว่าง!$A$2:$J$28,8,FALSE),IF(M74="กำหนดเพิ่ม2568",VLOOKUP(BC74,ตำแหน่งว่าง!$A$2:$J$28,9,FALSE),IF(M74="กำหนดเพิ่ม2569",VLOOKUP(BC74,ตำแหน่งว่าง!$A$2:$H$28,7,FALSE),IF(M74="เงินอุดหนุน (ว่าง)",VLOOKUP(BC74,ตำแหน่งว่าง!$A$2:$J$28,10,FALSE),IF(M74="จ่ายจากเงินรายได้ (ว่าง)",VLOOKUP(BC74,ตำแหน่งว่าง!$A$2:$J$28,10,FALSE),IF(M74="ยุบเลิก2567",0,IF(M74="ยุบเลิก2568",0,IF(M74="ยุบเลิก2569",0,IF(M74="ว่างยุบเลิก2567",0,IF(M74="ว่างยุบเลิก2568",0,IF(M74="ว่างยุบเลิก2569",0,(BM74-BJ74)*12))))))))))))))))))))))</f>
        <v>0</v>
      </c>
      <c r="BO74" s="103"/>
      <c r="BP74" s="86"/>
      <c r="BQ74" s="86"/>
    </row>
    <row r="75" spans="1:69" s="12" customFormat="1">
      <c r="A75" s="107" t="str">
        <f>IF(C75=0,"",IF(D75=0,"",SUBTOTAL(3,$D$7:D75)*1))</f>
        <v/>
      </c>
      <c r="B75" s="113"/>
      <c r="C75" s="183"/>
      <c r="D75" s="113"/>
      <c r="E75" s="114"/>
      <c r="F75" s="114"/>
      <c r="G75" s="110"/>
      <c r="H75" s="120"/>
      <c r="I75" s="121"/>
      <c r="J75" s="122"/>
      <c r="K75" s="122"/>
      <c r="L75" s="122"/>
      <c r="M75" s="120"/>
      <c r="AZ75" s="86"/>
      <c r="BA75" s="103"/>
      <c r="BB75" s="177" t="str">
        <f t="shared" si="5"/>
        <v/>
      </c>
      <c r="BC75" s="177" t="str">
        <f t="shared" si="6"/>
        <v>()</v>
      </c>
      <c r="BD75" s="177" t="b">
        <f>IF(BB75="บริหารท้องถิ่นสูง",VLOOKUP(I75,'เงินเดือนบัญชี 5'!$AM$2:$AN$65,2,FALSE),IF(BB75="บริหารท้องถิ่นกลาง",VLOOKUP(I75,'เงินเดือนบัญชี 5'!$AJ$2:$AK$65,2,FALSE),IF(BB75="บริหารท้องถิ่นต้น",VLOOKUP(I75,'เงินเดือนบัญชี 5'!$AG$2:$AH$65,2,FALSE),IF(BB75="อำนวยการท้องถิ่นสูง",VLOOKUP(I75,'เงินเดือนบัญชี 5'!$AD$2:$AE$65,2,FALSE),IF(BB75="อำนวยการท้องถิ่นกลาง",VLOOKUP(I75,'เงินเดือนบัญชี 5'!$AA$2:$AB$65,2,FALSE),IF(BB75="อำนวยการท้องถิ่นต้น",VLOOKUP(I75,'เงินเดือนบัญชี 5'!$X$2:$Y$65,2,FALSE),IF(BB75="วิชาการชช.",VLOOKUP(I75,'เงินเดือนบัญชี 5'!$U$2:$V$65,2,FALSE),IF(BB75="วิชาการชพ.",VLOOKUP(I75,'เงินเดือนบัญชี 5'!$R$2:$S$65,2,FALSE),IF(BB75="วิชาการชก.",VLOOKUP(I75,'เงินเดือนบัญชี 5'!$O$2:$P$65,2,FALSE),IF(BB75="วิชาการปก.",VLOOKUP(I75,'เงินเดือนบัญชี 5'!$L$2:$M$65,2,FALSE),IF(BB75="ทั่วไปอส.",VLOOKUP(I75,'เงินเดือนบัญชี 5'!$I$2:$J$65,2,FALSE),IF(BB75="ทั่วไปชง.",VLOOKUP(I75,'เงินเดือนบัญชี 5'!$F$2:$G$65,2,FALSE),IF(BB75="ทั่วไปปง.",VLOOKUP(I75,'เงินเดือนบัญชี 5'!$C$2:$D$65,2,FALSE),IF(BB75="พนจ.ทั่วไป","",IF(BB75="พนจ.ภารกิจ(ปวช.)","",IF(BB75="พนจ.ภารกิจ(ปวท.)","",IF(BB75="พนจ.ภารกิจ(ปวส.)","",IF(BB75="พนจ.ภารกิจ(ป.ตรี)","",IF(BB75="พนจ.ภารกิจ(ป.โท)","",IF(BB75="พนจ.ภารกิจ(ทักษะ พนง.ขับเครื่องจักรกลขนาดกลาง/ใหญ่)","",IF(BB75="พนจ.ภารกิจ(ทักษะ)","",IF(BB75="ลูกจ้างประจำ(ช่าง)",VLOOKUP(I75,บัญชีลูกจ้างประจำ!$I$2:$J$110,2,FALSE),IF(BB75="ลูกจ้างประจำ(สนับสนุน)",VLOOKUP(I75,บัญชีลูกจ้างประจำ!$F$2:$G$102,2,FALSE),IF(BB75="ลูกจ้างประจำ(บริการพื้นฐาน)",VLOOKUP(I75,บัญชีลูกจ้างประจำ!$C$2:$D$74,2,FALSE)))))))))))))))))))))))))</f>
        <v>0</v>
      </c>
      <c r="BE75" s="177">
        <f>IF(M75="ว่างเดิม",VLOOKUP(BC75,ตำแหน่งว่าง!$A$2:$J$28,2,FALSE),IF(M75="ว่างยุบเลิก2567",VLOOKUP(BC75,ตำแหน่งว่าง!$A$2:$J$28,2,FALSE),IF(M75="ว่างยุบเลิก2568",VLOOKUP(BC75,ตำแหน่งว่าง!$A$2:$J$28,2,FALSE),IF(M75="ว่างยุบเลิก2569",VLOOKUP(BC75,ตำแหน่งว่าง!$A$2:$J$28,2,FALSE),IF(M75="เงินอุดหนุน (ว่าง)",VLOOKUP(BC75,ตำแหน่งว่าง!$A$2:$J$28,2,FALSE),IF(M75="จ่ายจากเงินรายได้ (ว่าง)",VLOOKUP(BC75,ตำแหน่งว่าง!$A$2:$J$28,2,FALSE),IF(M75="กำหนดเพิ่ม2567",0,IF(M75="กำหนดเพิ่ม2568",0,IF(M75="กำหนดเพิ่ม2569",0,I75*12)))))))))</f>
        <v>0</v>
      </c>
      <c r="BF75" s="177" t="str">
        <f t="shared" si="7"/>
        <v>1</v>
      </c>
      <c r="BG75" s="177" t="b">
        <f>IF(BB75="บริหารท้องถิ่นสูง",VLOOKUP(BF75,'เงินเดือนบัญชี 5'!$AL$2:$AM$65,2,FALSE),IF(BB75="บริหารท้องถิ่นกลาง",VLOOKUP(BF75,'เงินเดือนบัญชี 5'!$AI$2:$AJ$65,2,FALSE),IF(BB75="บริหารท้องถิ่นต้น",VLOOKUP(BF75,'เงินเดือนบัญชี 5'!$AF$2:$AG$65,2,FALSE),IF(BB75="อำนวยการท้องถิ่นสูง",VLOOKUP(BF75,'เงินเดือนบัญชี 5'!$AC$2:$AD$65,2,FALSE),IF(BB75="อำนวยการท้องถิ่นกลาง",VLOOKUP(BF75,'เงินเดือนบัญชี 5'!$Z$2:$AA$65,2,FALSE),IF(BB75="อำนวยการท้องถิ่นต้น",VLOOKUP(BF75,'เงินเดือนบัญชี 5'!$W$2:$X$65,2,FALSE),IF(BB75="วิชาการชช.",VLOOKUP(BF75,'เงินเดือนบัญชี 5'!$T$2:$U$65,2,FALSE),IF(BB75="วิชาการชพ.",VLOOKUP(BF75,'เงินเดือนบัญชี 5'!$Q$2:$R$65,2,FALSE),IF(BB75="วิชาการชก.",VLOOKUP(BF75,'เงินเดือนบัญชี 5'!$N$2:$O$65,2,FALSE),IF(BB75="วิชาการปก.",VLOOKUP(BF75,'เงินเดือนบัญชี 5'!$K$2:$L$65,2,FALSE),IF(BB75="ทั่วไปอส.",VLOOKUP(BF75,'เงินเดือนบัญชี 5'!$H$2:$I$65,2,FALSE),IF(BB75="ทั่วไปชง.",VLOOKUP(BF75,'เงินเดือนบัญชี 5'!$E$2:$F$65,2,FALSE),IF(BB75="ทั่วไปปง.",VLOOKUP(BF75,'เงินเดือนบัญชี 5'!$B$2:$C$65,2,FALSE),IF(BB75="พนจ.ทั่วไป",0,IF(BB75="พนจ.ภารกิจ(ปวช.)",CEILING((I75*4/100)+I75,10),IF(BB75="พนจ.ภารกิจ(ปวท.)",CEILING((I75*4/100)+I75,10),IF(BB75="พนจ.ภารกิจ(ปวส.)",CEILING((I75*4/100)+I75,10),IF(BB75="พนจ.ภารกิจ(ป.ตรี)",CEILING((I75*4/100)+I75,10),IF(BB75="พนจ.ภารกิจ(ป.โท)",CEILING((I75*4/100)+I75,10),IF(BB75="พนจ.ภารกิจ(ทักษะ พนง.ขับเครื่องจักรกลขนาดกลาง/ใหญ่)",CEILING((I75*4/100)+I75,10),IF(BB75="พนจ.ภารกิจ(ทักษะ)",CEILING((I75*4/100)+I75,10),IF(BB75="พนจ.ภารกิจ(ทักษะ)","",IF(C75="ครู",CEILING((I75*6/100)+I75,10),IF(C75="ครูผู้ช่วย",CEILING((I75*6/100)+I75,10),IF(C75="บริหารสถานศึกษา",CEILING((I75*6/100)+I75,10),IF(C75="บุคลากรทางการศึกษา",CEILING((I75*6/100)+I75,10),IF(BB75="ลูกจ้างประจำ(ช่าง)",VLOOKUP(BF75,บัญชีลูกจ้างประจำ!$H$2:$I$110,2,FALSE),IF(BB75="ลูกจ้างประจำ(สนับสนุน)",VLOOKUP(BF75,บัญชีลูกจ้างประจำ!$E$2:$F$102,2,FALSE),IF(BB75="ลูกจ้างประจำ(บริการพื้นฐาน)",VLOOKUP(BF75,บัญชีลูกจ้างประจำ!$B$2:$C$74,2,FALSE))))))))))))))))))))))))))))))</f>
        <v>0</v>
      </c>
      <c r="BH75" s="177">
        <f>IF(BB75&amp;M75="พนจ.ทั่วไป",0,IF(BB75&amp;M75="พนจ.ทั่วไปกำหนดเพิ่ม2567",108000,IF(M75="ว่างเดิม",VLOOKUP(BC75,ตำแหน่งว่าง!$A$2:$J$28,8,FALSE),IF(M75="กำหนดเพิ่ม2567",VLOOKUP(BC75,ตำแหน่งว่าง!$A$2:$H$28,7,FALSE),IF(M75="กำหนดเพิ่ม2568",0,IF(M75="กำหนดเพิ่ม2569",0,IF(M75="ยุบเลิก2567",0,IF(M75="ว่างยุบเลิก2567",0,IF(M75="ว่างยุบเลิก2568",VLOOKUP(BC75,ตำแหน่งว่าง!$A$2:$J$28,8,FALSE),IF(M75="ว่างยุบเลิก2569",VLOOKUP(BC75,ตำแหน่งว่าง!$A$2:$J$28,8,FALSE),IF(M75="เงินอุดหนุน (ว่าง)",VLOOKUP(BC75,ตำแหน่งว่าง!$A$2:$J$28,8,FALSE),IF(M75&amp;C75="จ่ายจากเงินรายได้พนจ.ทั่วไป",0,IF(M75="จ่ายจากเงินรายได้ (ว่าง)",VLOOKUP(BC75,ตำแหน่งว่าง!$A$2:$J$28,8,FALSE),(BG75-I75)*12)))))))))))))</f>
        <v>0</v>
      </c>
      <c r="BI75" s="177" t="str">
        <f t="shared" si="8"/>
        <v>2</v>
      </c>
      <c r="BJ75" s="177" t="b">
        <f>IF(BB75="บริหารท้องถิ่นสูง",VLOOKUP(BI75,'เงินเดือนบัญชี 5'!$AL$2:$AM$65,2,FALSE),IF(BB75="บริหารท้องถิ่นกลาง",VLOOKUP(BI75,'เงินเดือนบัญชี 5'!$AI$2:$AJ$65,2,FALSE),IF(BB75="บริหารท้องถิ่นต้น",VLOOKUP(BI75,'เงินเดือนบัญชี 5'!$AF$2:$AG$65,2,FALSE),IF(BB75="อำนวยการท้องถิ่นสูง",VLOOKUP(BI75,'เงินเดือนบัญชี 5'!$AC$2:$AD$65,2,FALSE),IF(BB75="อำนวยการท้องถิ่นกลาง",VLOOKUP(BI75,'เงินเดือนบัญชี 5'!$Z$2:$AA$65,2,FALSE),IF(BB75="อำนวยการท้องถิ่นต้น",VLOOKUP(BI75,'เงินเดือนบัญชี 5'!$W$2:$X$65,2,FALSE),IF(BB75="วิชาการชช.",VLOOKUP(BI75,'เงินเดือนบัญชี 5'!$T$2:$U$65,2,FALSE),IF(BB75="วิชาการชพ.",VLOOKUP(BI75,'เงินเดือนบัญชี 5'!$Q$2:$R$65,2,FALSE),IF(BB75="วิชาการชก.",VLOOKUP(BI75,'เงินเดือนบัญชี 5'!$N$2:$O$65,2,FALSE),IF(BB75="วิชาการปก.",VLOOKUP(BI75,'เงินเดือนบัญชี 5'!$K$2:$L$65,2,FALSE),IF(BB75="ทั่วไปอส.",VLOOKUP(BI75,'เงินเดือนบัญชี 5'!$H$2:$I$65,2,FALSE),IF(BB75="ทั่วไปชง.",VLOOKUP(BI75,'เงินเดือนบัญชี 5'!$E$2:$F$65,2,FALSE),IF(BB75="ทั่วไปปง.",VLOOKUP(BI75,'เงินเดือนบัญชี 5'!$B$2:$C$65,2,FALSE),IF(BB75="พนจ.ทั่วไป",0,IF(BB75="พนจ.ภารกิจ(ปวช.)",CEILING((BG75*4/100)+BG75,10),IF(BB75="พนจ.ภารกิจ(ปวท.)",CEILING((BG75*4/100)+BG75,10),IF(BB75="พนจ.ภารกิจ(ปวส.)",CEILING((BG75*4/100)+BG75,10),IF(BB75="พนจ.ภารกิจ(ป.ตรี)",CEILING((BG75*4/100)+BG75,10),IF(BB75="พนจ.ภารกิจ(ป.โท)",CEILING((BG75*4/100)+BG75,10),IF(BB75="พนจ.ภารกิจ(ทักษะ พนง.ขับเครื่องจักรกลขนาดกลาง/ใหญ่)",CEILING((BG75*4/100)+BG75,10),IF(BB75="พนจ.ภารกิจ(ทักษะ)",CEILING((BG75*4/100)+BG75,10),IF(BB75="พนจ.ภารกิจ(ทักษะ)","",IF(C75="ครู",CEILING((BG75*6/100)+BG75,10),IF(C75="ครูผู้ช่วย",CEILING((BG75*6/100)+BG75,10),IF(C75="บริหารสถานศึกษา",CEILING((BG75*6/100)+BG75,10),IF(C75="บุคลากรทางการศึกษา",CEILING((BG75*6/100)+BG75,10),IF(BB75="ลูกจ้างประจำ(ช่าง)",VLOOKUP(BI75,บัญชีลูกจ้างประจำ!$H$2:$I$110,2,FALSE),IF(BB75="ลูกจ้างประจำ(สนับสนุน)",VLOOKUP(BI75,บัญชีลูกจ้างประจำ!$E$2:$F$102,2,FALSE),IF(BB75="ลูกจ้างประจำ(บริการพื้นฐาน)",VLOOKUP(BI75,บัญชีลูกจ้างประจำ!$B$2:$C$74,2,FALSE))))))))))))))))))))))))))))))</f>
        <v>0</v>
      </c>
      <c r="BK75" s="177">
        <f>IF(BB75&amp;M75="พนจ.ทั่วไป",0,IF(BB75&amp;M75="พนจ.ทั่วไปกำหนดเพิ่ม2568",108000,IF(M75="ว่างเดิม",VLOOKUP(BC75,ตำแหน่งว่าง!$A$2:$J$28,9,FALSE),IF(M75&amp;C75="กำหนดเพิ่ม2567ครู",VLOOKUP(BC75,ตำแหน่งว่าง!$A$2:$J$28,8,FALSE),IF(M75&amp;C75="กำหนดเพิ่ม2567ครูผู้ช่วย",VLOOKUP(BC75,ตำแหน่งว่าง!$A$2:$J$28,8,FALSE),IF(M75&amp;C75="กำหนดเพิ่ม2567บุคลากรทางการศึกษา",VLOOKUP(BC75,ตำแหน่งว่าง!$A$2:$J$28,8,FALSE),IF(M75&amp;C75="กำหนดเพิ่ม2567บริหารสถานศึกษา",VLOOKUP(BC75,ตำแหน่งว่าง!$A$2:$J$28,8,FALSE),IF(M75="กำหนดเพิ่ม2567",VLOOKUP(BC75,ตำแหน่งว่าง!$A$2:$J$28,9,FALSE),IF(M75="กำหนดเพิ่ม2568",VLOOKUP(BC75,ตำแหน่งว่าง!$A$2:$H$28,7,FALSE),IF(M75="กำหนดเพิ่ม2569",0,IF(M75="ยุบเลิก2567",0,IF(M75="ยุบเลิก2568",0,IF(M75="ว่างยุบเลิก2567",0,IF(M75="ว่างยุบเลิก2568",0,IF(M75="ว่างยุบเลิก2569",VLOOKUP(BC75,ตำแหน่งว่าง!$A$2:$J$28,9,FALSE),IF(M75="เงินอุดหนุน (ว่าง)",VLOOKUP(BC75,ตำแหน่งว่าง!$A$2:$J$28,9,FALSE),IF(M75="จ่ายจากเงินรายได้ (ว่าง)",VLOOKUP(BC75,ตำแหน่งว่าง!$A$2:$J$28,9,FALSE),(BJ75-BG75)*12)))))))))))))))))</f>
        <v>0</v>
      </c>
      <c r="BL75" s="177" t="str">
        <f t="shared" si="9"/>
        <v>3</v>
      </c>
      <c r="BM75" s="177" t="b">
        <f>IF(BB75="บริหารท้องถิ่นสูง",VLOOKUP(BL75,'เงินเดือนบัญชี 5'!$AL$2:$AM$65,2,FALSE),IF(BB75="บริหารท้องถิ่นกลาง",VLOOKUP(BL75,'เงินเดือนบัญชี 5'!$AI$2:$AJ$65,2,FALSE),IF(BB75="บริหารท้องถิ่นต้น",VLOOKUP(BL75,'เงินเดือนบัญชี 5'!$AF$2:$AG$65,2,FALSE),IF(BB75="อำนวยการท้องถิ่นสูง",VLOOKUP(BL75,'เงินเดือนบัญชี 5'!$AC$2:$AD$65,2,FALSE),IF(BB75="อำนวยการท้องถิ่นกลาง",VLOOKUP(BL75,'เงินเดือนบัญชี 5'!$Z$2:$AA$65,2,FALSE),IF(BB75="อำนวยการท้องถิ่นต้น",VLOOKUP(BL75,'เงินเดือนบัญชี 5'!$W$2:$X$65,2,FALSE),IF(BB75="วิชาการชช.",VLOOKUP(BL75,'เงินเดือนบัญชี 5'!$T$2:$U$65,2,FALSE),IF(BB75="วิชาการชพ.",VLOOKUP(BL75,'เงินเดือนบัญชี 5'!$Q$2:$R$65,2,FALSE),IF(BB75="วิชาการชก.",VLOOKUP(BL75,'เงินเดือนบัญชี 5'!$N$2:$O$65,2,FALSE),IF(BB75="วิชาการปก.",VLOOKUP(BL75,'เงินเดือนบัญชี 5'!$K$2:$L$65,2,FALSE),IF(BB75="ทั่วไปอส.",VLOOKUP(BL75,'เงินเดือนบัญชี 5'!$H$2:$I$65,2,FALSE),IF(BB75="ทั่วไปชง.",VLOOKUP(BL75,'เงินเดือนบัญชี 5'!$E$2:$F$65,2,FALSE),IF(BB75="ทั่วไปปง.",VLOOKUP(BL75,'เงินเดือนบัญชี 5'!$B$2:$C$65,2,FALSE),IF(BB75="พนจ.ทั่วไป",0,IF(BB75="พนจ.ภารกิจ(ปวช.)",CEILING((BJ75*4/100)+BJ75,10),IF(BB75="พนจ.ภารกิจ(ปวท.)",CEILING((BJ75*4/100)+BJ75,10),IF(BB75="พนจ.ภารกิจ(ปวส.)",CEILING((BJ75*4/100)+BJ75,10),IF(BB75="พนจ.ภารกิจ(ป.ตรี)",CEILING((BJ75*4/100)+BJ75,10),IF(BB75="พนจ.ภารกิจ(ป.โท)",CEILING((BJ75*4/100)+BJ75,10),IF(BB75="พนจ.ภารกิจ(ทักษะ พนง.ขับเครื่องจักรกลขนาดกลาง/ใหญ่)",CEILING((BJ75*4/100)+BJ75,10),IF(BB75="พนจ.ภารกิจ(ทักษะ)",CEILING((BJ75*4/100)+BJ75,10),IF(BB75="พนจ.ภารกิจ(ทักษะ)","",IF(C75="ครู",CEILING((BJ75*6/100)+BJ75,10),IF(C75="ครูผู้ช่วย",CEILING((BJ75*6/100)+BJ75,10),IF(C75="บริหารสถานศึกษา",CEILING((BJ75*6/100)+BJ75,10),IF(C75="บุคลากรทางการศึกษา",CEILING((BJ75*6/100)+BJ75,10),IF(BB75="ลูกจ้างประจำ(ช่าง)",VLOOKUP(BL75,บัญชีลูกจ้างประจำ!$H$2:$I$110,2,FALSE),IF(BB75="ลูกจ้างประจำ(สนับสนุน)",VLOOKUP(BL75,บัญชีลูกจ้างประจำ!$E$2:$F$103,2,FALSE),IF(BB75="ลูกจ้างประจำ(บริการพื้นฐาน)",VLOOKUP(BL75,บัญชีลูกจ้างประจำ!$B$2:$C$74,2,FALSE))))))))))))))))))))))))))))))</f>
        <v>0</v>
      </c>
      <c r="BN75" s="177">
        <f>IF(BB75&amp;M75="พนจ.ทั่วไป",0,IF(BB75&amp;M75="พนจ.ทั่วไปกำหนดเพิ่ม2569",108000,IF(M75="ว่างเดิม",VLOOKUP(BC75,ตำแหน่งว่าง!$A$2:$J$28,10,FALSE),IF(M75&amp;C75="กำหนดเพิ่ม2567ครู",VLOOKUP(BC75,ตำแหน่งว่าง!$A$2:$J$28,9,FALSE),IF(M75&amp;C75="กำหนดเพิ่ม2567ครูผู้ช่วย",VLOOKUP(BC75,ตำแหน่งว่าง!$A$2:$J$28,9,FALSE),IF(M75&amp;C75="กำหนดเพิ่ม2567บุคลากรทางการศึกษา",VLOOKUP(BC75,ตำแหน่งว่าง!$A$2:$J$28,9,FALSE),IF(M75&amp;C75="กำหนดเพิ่ม2567บริหารสถานศึกษา",VLOOKUP(BC75,ตำแหน่งว่าง!$A$2:$J$28,9,FALSE),IF(M75="กำหนดเพิ่ม2567",VLOOKUP(BC75,ตำแหน่งว่าง!$A$2:$J$28,10,FALSE),IF(M75&amp;C75="กำหนดเพิ่ม2568ครู",VLOOKUP(BC75,ตำแหน่งว่าง!$A$2:$J$28,8,FALSE),IF(M75&amp;C75="กำหนดเพิ่ม2568ครูผู้ช่วย",VLOOKUP(BC75,ตำแหน่งว่าง!$A$2:$J$28,8,FALSE),IF(M75&amp;C75="กำหนดเพิ่ม2568บุคลากรทางการศึกษา",VLOOKUP(BC75,ตำแหน่งว่าง!$A$2:$J$28,8,FALSE),IF(M75&amp;C75="กำหนดเพิ่ม2568บริหารสถานศึกษา",VLOOKUP(BC75,ตำแหน่งว่าง!$A$2:$J$28,8,FALSE),IF(M75="กำหนดเพิ่ม2568",VLOOKUP(BC75,ตำแหน่งว่าง!$A$2:$J$28,9,FALSE),IF(M75="กำหนดเพิ่ม2569",VLOOKUP(BC75,ตำแหน่งว่าง!$A$2:$H$28,7,FALSE),IF(M75="เงินอุดหนุน (ว่าง)",VLOOKUP(BC75,ตำแหน่งว่าง!$A$2:$J$28,10,FALSE),IF(M75="จ่ายจากเงินรายได้ (ว่าง)",VLOOKUP(BC75,ตำแหน่งว่าง!$A$2:$J$28,10,FALSE),IF(M75="ยุบเลิก2567",0,IF(M75="ยุบเลิก2568",0,IF(M75="ยุบเลิก2569",0,IF(M75="ว่างยุบเลิก2567",0,IF(M75="ว่างยุบเลิก2568",0,IF(M75="ว่างยุบเลิก2569",0,(BM75-BJ75)*12))))))))))))))))))))))</f>
        <v>0</v>
      </c>
      <c r="BO75" s="103"/>
      <c r="BP75" s="86"/>
      <c r="BQ75" s="86"/>
    </row>
    <row r="76" spans="1:69" s="12" customFormat="1">
      <c r="A76" s="107" t="str">
        <f>IF(C76=0,"",IF(D76=0,"",SUBTOTAL(3,$D$7:D76)*1))</f>
        <v/>
      </c>
      <c r="B76" s="113"/>
      <c r="C76" s="183"/>
      <c r="D76" s="113"/>
      <c r="E76" s="114"/>
      <c r="F76" s="114"/>
      <c r="G76" s="110"/>
      <c r="H76" s="120"/>
      <c r="I76" s="121"/>
      <c r="J76" s="122"/>
      <c r="K76" s="122"/>
      <c r="L76" s="122"/>
      <c r="M76" s="120"/>
      <c r="AZ76" s="86"/>
      <c r="BA76" s="103"/>
      <c r="BB76" s="177" t="str">
        <f t="shared" si="5"/>
        <v/>
      </c>
      <c r="BC76" s="177" t="str">
        <f t="shared" si="6"/>
        <v>()</v>
      </c>
      <c r="BD76" s="177" t="b">
        <f>IF(BB76="บริหารท้องถิ่นสูง",VLOOKUP(I76,'เงินเดือนบัญชี 5'!$AM$2:$AN$65,2,FALSE),IF(BB76="บริหารท้องถิ่นกลาง",VLOOKUP(I76,'เงินเดือนบัญชี 5'!$AJ$2:$AK$65,2,FALSE),IF(BB76="บริหารท้องถิ่นต้น",VLOOKUP(I76,'เงินเดือนบัญชี 5'!$AG$2:$AH$65,2,FALSE),IF(BB76="อำนวยการท้องถิ่นสูง",VLOOKUP(I76,'เงินเดือนบัญชี 5'!$AD$2:$AE$65,2,FALSE),IF(BB76="อำนวยการท้องถิ่นกลาง",VLOOKUP(I76,'เงินเดือนบัญชี 5'!$AA$2:$AB$65,2,FALSE),IF(BB76="อำนวยการท้องถิ่นต้น",VLOOKUP(I76,'เงินเดือนบัญชี 5'!$X$2:$Y$65,2,FALSE),IF(BB76="วิชาการชช.",VLOOKUP(I76,'เงินเดือนบัญชี 5'!$U$2:$V$65,2,FALSE),IF(BB76="วิชาการชพ.",VLOOKUP(I76,'เงินเดือนบัญชี 5'!$R$2:$S$65,2,FALSE),IF(BB76="วิชาการชก.",VLOOKUP(I76,'เงินเดือนบัญชี 5'!$O$2:$P$65,2,FALSE),IF(BB76="วิชาการปก.",VLOOKUP(I76,'เงินเดือนบัญชี 5'!$L$2:$M$65,2,FALSE),IF(BB76="ทั่วไปอส.",VLOOKUP(I76,'เงินเดือนบัญชี 5'!$I$2:$J$65,2,FALSE),IF(BB76="ทั่วไปชง.",VLOOKUP(I76,'เงินเดือนบัญชี 5'!$F$2:$G$65,2,FALSE),IF(BB76="ทั่วไปปง.",VLOOKUP(I76,'เงินเดือนบัญชี 5'!$C$2:$D$65,2,FALSE),IF(BB76="พนจ.ทั่วไป","",IF(BB76="พนจ.ภารกิจ(ปวช.)","",IF(BB76="พนจ.ภารกิจ(ปวท.)","",IF(BB76="พนจ.ภารกิจ(ปวส.)","",IF(BB76="พนจ.ภารกิจ(ป.ตรี)","",IF(BB76="พนจ.ภารกิจ(ป.โท)","",IF(BB76="พนจ.ภารกิจ(ทักษะ พนง.ขับเครื่องจักรกลขนาดกลาง/ใหญ่)","",IF(BB76="พนจ.ภารกิจ(ทักษะ)","",IF(BB76="ลูกจ้างประจำ(ช่าง)",VLOOKUP(I76,บัญชีลูกจ้างประจำ!$I$2:$J$110,2,FALSE),IF(BB76="ลูกจ้างประจำ(สนับสนุน)",VLOOKUP(I76,บัญชีลูกจ้างประจำ!$F$2:$G$102,2,FALSE),IF(BB76="ลูกจ้างประจำ(บริการพื้นฐาน)",VLOOKUP(I76,บัญชีลูกจ้างประจำ!$C$2:$D$74,2,FALSE)))))))))))))))))))))))))</f>
        <v>0</v>
      </c>
      <c r="BE76" s="177">
        <f>IF(M76="ว่างเดิม",VLOOKUP(BC76,ตำแหน่งว่าง!$A$2:$J$28,2,FALSE),IF(M76="ว่างยุบเลิก2567",VLOOKUP(BC76,ตำแหน่งว่าง!$A$2:$J$28,2,FALSE),IF(M76="ว่างยุบเลิก2568",VLOOKUP(BC76,ตำแหน่งว่าง!$A$2:$J$28,2,FALSE),IF(M76="ว่างยุบเลิก2569",VLOOKUP(BC76,ตำแหน่งว่าง!$A$2:$J$28,2,FALSE),IF(M76="เงินอุดหนุน (ว่าง)",VLOOKUP(BC76,ตำแหน่งว่าง!$A$2:$J$28,2,FALSE),IF(M76="จ่ายจากเงินรายได้ (ว่าง)",VLOOKUP(BC76,ตำแหน่งว่าง!$A$2:$J$28,2,FALSE),IF(M76="กำหนดเพิ่ม2567",0,IF(M76="กำหนดเพิ่ม2568",0,IF(M76="กำหนดเพิ่ม2569",0,I76*12)))))))))</f>
        <v>0</v>
      </c>
      <c r="BF76" s="177" t="str">
        <f t="shared" si="7"/>
        <v>1</v>
      </c>
      <c r="BG76" s="177" t="b">
        <f>IF(BB76="บริหารท้องถิ่นสูง",VLOOKUP(BF76,'เงินเดือนบัญชี 5'!$AL$2:$AM$65,2,FALSE),IF(BB76="บริหารท้องถิ่นกลาง",VLOOKUP(BF76,'เงินเดือนบัญชี 5'!$AI$2:$AJ$65,2,FALSE),IF(BB76="บริหารท้องถิ่นต้น",VLOOKUP(BF76,'เงินเดือนบัญชี 5'!$AF$2:$AG$65,2,FALSE),IF(BB76="อำนวยการท้องถิ่นสูง",VLOOKUP(BF76,'เงินเดือนบัญชี 5'!$AC$2:$AD$65,2,FALSE),IF(BB76="อำนวยการท้องถิ่นกลาง",VLOOKUP(BF76,'เงินเดือนบัญชี 5'!$Z$2:$AA$65,2,FALSE),IF(BB76="อำนวยการท้องถิ่นต้น",VLOOKUP(BF76,'เงินเดือนบัญชี 5'!$W$2:$X$65,2,FALSE),IF(BB76="วิชาการชช.",VLOOKUP(BF76,'เงินเดือนบัญชี 5'!$T$2:$U$65,2,FALSE),IF(BB76="วิชาการชพ.",VLOOKUP(BF76,'เงินเดือนบัญชี 5'!$Q$2:$R$65,2,FALSE),IF(BB76="วิชาการชก.",VLOOKUP(BF76,'เงินเดือนบัญชี 5'!$N$2:$O$65,2,FALSE),IF(BB76="วิชาการปก.",VLOOKUP(BF76,'เงินเดือนบัญชี 5'!$K$2:$L$65,2,FALSE),IF(BB76="ทั่วไปอส.",VLOOKUP(BF76,'เงินเดือนบัญชี 5'!$H$2:$I$65,2,FALSE),IF(BB76="ทั่วไปชง.",VLOOKUP(BF76,'เงินเดือนบัญชี 5'!$E$2:$F$65,2,FALSE),IF(BB76="ทั่วไปปง.",VLOOKUP(BF76,'เงินเดือนบัญชี 5'!$B$2:$C$65,2,FALSE),IF(BB76="พนจ.ทั่วไป",0,IF(BB76="พนจ.ภารกิจ(ปวช.)",CEILING((I76*4/100)+I76,10),IF(BB76="พนจ.ภารกิจ(ปวท.)",CEILING((I76*4/100)+I76,10),IF(BB76="พนจ.ภารกิจ(ปวส.)",CEILING((I76*4/100)+I76,10),IF(BB76="พนจ.ภารกิจ(ป.ตรี)",CEILING((I76*4/100)+I76,10),IF(BB76="พนจ.ภารกิจ(ป.โท)",CEILING((I76*4/100)+I76,10),IF(BB76="พนจ.ภารกิจ(ทักษะ พนง.ขับเครื่องจักรกลขนาดกลาง/ใหญ่)",CEILING((I76*4/100)+I76,10),IF(BB76="พนจ.ภารกิจ(ทักษะ)",CEILING((I76*4/100)+I76,10),IF(BB76="พนจ.ภารกิจ(ทักษะ)","",IF(C76="ครู",CEILING((I76*6/100)+I76,10),IF(C76="ครูผู้ช่วย",CEILING((I76*6/100)+I76,10),IF(C76="บริหารสถานศึกษา",CEILING((I76*6/100)+I76,10),IF(C76="บุคลากรทางการศึกษา",CEILING((I76*6/100)+I76,10),IF(BB76="ลูกจ้างประจำ(ช่าง)",VLOOKUP(BF76,บัญชีลูกจ้างประจำ!$H$2:$I$110,2,FALSE),IF(BB76="ลูกจ้างประจำ(สนับสนุน)",VLOOKUP(BF76,บัญชีลูกจ้างประจำ!$E$2:$F$102,2,FALSE),IF(BB76="ลูกจ้างประจำ(บริการพื้นฐาน)",VLOOKUP(BF76,บัญชีลูกจ้างประจำ!$B$2:$C$74,2,FALSE))))))))))))))))))))))))))))))</f>
        <v>0</v>
      </c>
      <c r="BH76" s="177">
        <f>IF(BB76&amp;M76="พนจ.ทั่วไป",0,IF(BB76&amp;M76="พนจ.ทั่วไปกำหนดเพิ่ม2567",108000,IF(M76="ว่างเดิม",VLOOKUP(BC76,ตำแหน่งว่าง!$A$2:$J$28,8,FALSE),IF(M76="กำหนดเพิ่ม2567",VLOOKUP(BC76,ตำแหน่งว่าง!$A$2:$H$28,7,FALSE),IF(M76="กำหนดเพิ่ม2568",0,IF(M76="กำหนดเพิ่ม2569",0,IF(M76="ยุบเลิก2567",0,IF(M76="ว่างยุบเลิก2567",0,IF(M76="ว่างยุบเลิก2568",VLOOKUP(BC76,ตำแหน่งว่าง!$A$2:$J$28,8,FALSE),IF(M76="ว่างยุบเลิก2569",VLOOKUP(BC76,ตำแหน่งว่าง!$A$2:$J$28,8,FALSE),IF(M76="เงินอุดหนุน (ว่าง)",VLOOKUP(BC76,ตำแหน่งว่าง!$A$2:$J$28,8,FALSE),IF(M76&amp;C76="จ่ายจากเงินรายได้พนจ.ทั่วไป",0,IF(M76="จ่ายจากเงินรายได้ (ว่าง)",VLOOKUP(BC76,ตำแหน่งว่าง!$A$2:$J$28,8,FALSE),(BG76-I76)*12)))))))))))))</f>
        <v>0</v>
      </c>
      <c r="BI76" s="177" t="str">
        <f t="shared" si="8"/>
        <v>2</v>
      </c>
      <c r="BJ76" s="177" t="b">
        <f>IF(BB76="บริหารท้องถิ่นสูง",VLOOKUP(BI76,'เงินเดือนบัญชี 5'!$AL$2:$AM$65,2,FALSE),IF(BB76="บริหารท้องถิ่นกลาง",VLOOKUP(BI76,'เงินเดือนบัญชี 5'!$AI$2:$AJ$65,2,FALSE),IF(BB76="บริหารท้องถิ่นต้น",VLOOKUP(BI76,'เงินเดือนบัญชี 5'!$AF$2:$AG$65,2,FALSE),IF(BB76="อำนวยการท้องถิ่นสูง",VLOOKUP(BI76,'เงินเดือนบัญชี 5'!$AC$2:$AD$65,2,FALSE),IF(BB76="อำนวยการท้องถิ่นกลาง",VLOOKUP(BI76,'เงินเดือนบัญชี 5'!$Z$2:$AA$65,2,FALSE),IF(BB76="อำนวยการท้องถิ่นต้น",VLOOKUP(BI76,'เงินเดือนบัญชี 5'!$W$2:$X$65,2,FALSE),IF(BB76="วิชาการชช.",VLOOKUP(BI76,'เงินเดือนบัญชี 5'!$T$2:$U$65,2,FALSE),IF(BB76="วิชาการชพ.",VLOOKUP(BI76,'เงินเดือนบัญชี 5'!$Q$2:$R$65,2,FALSE),IF(BB76="วิชาการชก.",VLOOKUP(BI76,'เงินเดือนบัญชี 5'!$N$2:$O$65,2,FALSE),IF(BB76="วิชาการปก.",VLOOKUP(BI76,'เงินเดือนบัญชี 5'!$K$2:$L$65,2,FALSE),IF(BB76="ทั่วไปอส.",VLOOKUP(BI76,'เงินเดือนบัญชี 5'!$H$2:$I$65,2,FALSE),IF(BB76="ทั่วไปชง.",VLOOKUP(BI76,'เงินเดือนบัญชี 5'!$E$2:$F$65,2,FALSE),IF(BB76="ทั่วไปปง.",VLOOKUP(BI76,'เงินเดือนบัญชี 5'!$B$2:$C$65,2,FALSE),IF(BB76="พนจ.ทั่วไป",0,IF(BB76="พนจ.ภารกิจ(ปวช.)",CEILING((BG76*4/100)+BG76,10),IF(BB76="พนจ.ภารกิจ(ปวท.)",CEILING((BG76*4/100)+BG76,10),IF(BB76="พนจ.ภารกิจ(ปวส.)",CEILING((BG76*4/100)+BG76,10),IF(BB76="พนจ.ภารกิจ(ป.ตรี)",CEILING((BG76*4/100)+BG76,10),IF(BB76="พนจ.ภารกิจ(ป.โท)",CEILING((BG76*4/100)+BG76,10),IF(BB76="พนจ.ภารกิจ(ทักษะ พนง.ขับเครื่องจักรกลขนาดกลาง/ใหญ่)",CEILING((BG76*4/100)+BG76,10),IF(BB76="พนจ.ภารกิจ(ทักษะ)",CEILING((BG76*4/100)+BG76,10),IF(BB76="พนจ.ภารกิจ(ทักษะ)","",IF(C76="ครู",CEILING((BG76*6/100)+BG76,10),IF(C76="ครูผู้ช่วย",CEILING((BG76*6/100)+BG76,10),IF(C76="บริหารสถานศึกษา",CEILING((BG76*6/100)+BG76,10),IF(C76="บุคลากรทางการศึกษา",CEILING((BG76*6/100)+BG76,10),IF(BB76="ลูกจ้างประจำ(ช่าง)",VLOOKUP(BI76,บัญชีลูกจ้างประจำ!$H$2:$I$110,2,FALSE),IF(BB76="ลูกจ้างประจำ(สนับสนุน)",VLOOKUP(BI76,บัญชีลูกจ้างประจำ!$E$2:$F$102,2,FALSE),IF(BB76="ลูกจ้างประจำ(บริการพื้นฐาน)",VLOOKUP(BI76,บัญชีลูกจ้างประจำ!$B$2:$C$74,2,FALSE))))))))))))))))))))))))))))))</f>
        <v>0</v>
      </c>
      <c r="BK76" s="177">
        <f>IF(BB76&amp;M76="พนจ.ทั่วไป",0,IF(BB76&amp;M76="พนจ.ทั่วไปกำหนดเพิ่ม2568",108000,IF(M76="ว่างเดิม",VLOOKUP(BC76,ตำแหน่งว่าง!$A$2:$J$28,9,FALSE),IF(M76&amp;C76="กำหนดเพิ่ม2567ครู",VLOOKUP(BC76,ตำแหน่งว่าง!$A$2:$J$28,8,FALSE),IF(M76&amp;C76="กำหนดเพิ่ม2567ครูผู้ช่วย",VLOOKUP(BC76,ตำแหน่งว่าง!$A$2:$J$28,8,FALSE),IF(M76&amp;C76="กำหนดเพิ่ม2567บุคลากรทางการศึกษา",VLOOKUP(BC76,ตำแหน่งว่าง!$A$2:$J$28,8,FALSE),IF(M76&amp;C76="กำหนดเพิ่ม2567บริหารสถานศึกษา",VLOOKUP(BC76,ตำแหน่งว่าง!$A$2:$J$28,8,FALSE),IF(M76="กำหนดเพิ่ม2567",VLOOKUP(BC76,ตำแหน่งว่าง!$A$2:$J$28,9,FALSE),IF(M76="กำหนดเพิ่ม2568",VLOOKUP(BC76,ตำแหน่งว่าง!$A$2:$H$28,7,FALSE),IF(M76="กำหนดเพิ่ม2569",0,IF(M76="ยุบเลิก2567",0,IF(M76="ยุบเลิก2568",0,IF(M76="ว่างยุบเลิก2567",0,IF(M76="ว่างยุบเลิก2568",0,IF(M76="ว่างยุบเลิก2569",VLOOKUP(BC76,ตำแหน่งว่าง!$A$2:$J$28,9,FALSE),IF(M76="เงินอุดหนุน (ว่าง)",VLOOKUP(BC76,ตำแหน่งว่าง!$A$2:$J$28,9,FALSE),IF(M76="จ่ายจากเงินรายได้ (ว่าง)",VLOOKUP(BC76,ตำแหน่งว่าง!$A$2:$J$28,9,FALSE),(BJ76-BG76)*12)))))))))))))))))</f>
        <v>0</v>
      </c>
      <c r="BL76" s="177" t="str">
        <f t="shared" si="9"/>
        <v>3</v>
      </c>
      <c r="BM76" s="177" t="b">
        <f>IF(BB76="บริหารท้องถิ่นสูง",VLOOKUP(BL76,'เงินเดือนบัญชี 5'!$AL$2:$AM$65,2,FALSE),IF(BB76="บริหารท้องถิ่นกลาง",VLOOKUP(BL76,'เงินเดือนบัญชี 5'!$AI$2:$AJ$65,2,FALSE),IF(BB76="บริหารท้องถิ่นต้น",VLOOKUP(BL76,'เงินเดือนบัญชี 5'!$AF$2:$AG$65,2,FALSE),IF(BB76="อำนวยการท้องถิ่นสูง",VLOOKUP(BL76,'เงินเดือนบัญชี 5'!$AC$2:$AD$65,2,FALSE),IF(BB76="อำนวยการท้องถิ่นกลาง",VLOOKUP(BL76,'เงินเดือนบัญชี 5'!$Z$2:$AA$65,2,FALSE),IF(BB76="อำนวยการท้องถิ่นต้น",VLOOKUP(BL76,'เงินเดือนบัญชี 5'!$W$2:$X$65,2,FALSE),IF(BB76="วิชาการชช.",VLOOKUP(BL76,'เงินเดือนบัญชี 5'!$T$2:$U$65,2,FALSE),IF(BB76="วิชาการชพ.",VLOOKUP(BL76,'เงินเดือนบัญชี 5'!$Q$2:$R$65,2,FALSE),IF(BB76="วิชาการชก.",VLOOKUP(BL76,'เงินเดือนบัญชี 5'!$N$2:$O$65,2,FALSE),IF(BB76="วิชาการปก.",VLOOKUP(BL76,'เงินเดือนบัญชี 5'!$K$2:$L$65,2,FALSE),IF(BB76="ทั่วไปอส.",VLOOKUP(BL76,'เงินเดือนบัญชี 5'!$H$2:$I$65,2,FALSE),IF(BB76="ทั่วไปชง.",VLOOKUP(BL76,'เงินเดือนบัญชี 5'!$E$2:$F$65,2,FALSE),IF(BB76="ทั่วไปปง.",VLOOKUP(BL76,'เงินเดือนบัญชี 5'!$B$2:$C$65,2,FALSE),IF(BB76="พนจ.ทั่วไป",0,IF(BB76="พนจ.ภารกิจ(ปวช.)",CEILING((BJ76*4/100)+BJ76,10),IF(BB76="พนจ.ภารกิจ(ปวท.)",CEILING((BJ76*4/100)+BJ76,10),IF(BB76="พนจ.ภารกิจ(ปวส.)",CEILING((BJ76*4/100)+BJ76,10),IF(BB76="พนจ.ภารกิจ(ป.ตรี)",CEILING((BJ76*4/100)+BJ76,10),IF(BB76="พนจ.ภารกิจ(ป.โท)",CEILING((BJ76*4/100)+BJ76,10),IF(BB76="พนจ.ภารกิจ(ทักษะ พนง.ขับเครื่องจักรกลขนาดกลาง/ใหญ่)",CEILING((BJ76*4/100)+BJ76,10),IF(BB76="พนจ.ภารกิจ(ทักษะ)",CEILING((BJ76*4/100)+BJ76,10),IF(BB76="พนจ.ภารกิจ(ทักษะ)","",IF(C76="ครู",CEILING((BJ76*6/100)+BJ76,10),IF(C76="ครูผู้ช่วย",CEILING((BJ76*6/100)+BJ76,10),IF(C76="บริหารสถานศึกษา",CEILING((BJ76*6/100)+BJ76,10),IF(C76="บุคลากรทางการศึกษา",CEILING((BJ76*6/100)+BJ76,10),IF(BB76="ลูกจ้างประจำ(ช่าง)",VLOOKUP(BL76,บัญชีลูกจ้างประจำ!$H$2:$I$110,2,FALSE),IF(BB76="ลูกจ้างประจำ(สนับสนุน)",VLOOKUP(BL76,บัญชีลูกจ้างประจำ!$E$2:$F$103,2,FALSE),IF(BB76="ลูกจ้างประจำ(บริการพื้นฐาน)",VLOOKUP(BL76,บัญชีลูกจ้างประจำ!$B$2:$C$74,2,FALSE))))))))))))))))))))))))))))))</f>
        <v>0</v>
      </c>
      <c r="BN76" s="177">
        <f>IF(BB76&amp;M76="พนจ.ทั่วไป",0,IF(BB76&amp;M76="พนจ.ทั่วไปกำหนดเพิ่ม2569",108000,IF(M76="ว่างเดิม",VLOOKUP(BC76,ตำแหน่งว่าง!$A$2:$J$28,10,FALSE),IF(M76&amp;C76="กำหนดเพิ่ม2567ครู",VLOOKUP(BC76,ตำแหน่งว่าง!$A$2:$J$28,9,FALSE),IF(M76&amp;C76="กำหนดเพิ่ม2567ครูผู้ช่วย",VLOOKUP(BC76,ตำแหน่งว่าง!$A$2:$J$28,9,FALSE),IF(M76&amp;C76="กำหนดเพิ่ม2567บุคลากรทางการศึกษา",VLOOKUP(BC76,ตำแหน่งว่าง!$A$2:$J$28,9,FALSE),IF(M76&amp;C76="กำหนดเพิ่ม2567บริหารสถานศึกษา",VLOOKUP(BC76,ตำแหน่งว่าง!$A$2:$J$28,9,FALSE),IF(M76="กำหนดเพิ่ม2567",VLOOKUP(BC76,ตำแหน่งว่าง!$A$2:$J$28,10,FALSE),IF(M76&amp;C76="กำหนดเพิ่ม2568ครู",VLOOKUP(BC76,ตำแหน่งว่าง!$A$2:$J$28,8,FALSE),IF(M76&amp;C76="กำหนดเพิ่ม2568ครูผู้ช่วย",VLOOKUP(BC76,ตำแหน่งว่าง!$A$2:$J$28,8,FALSE),IF(M76&amp;C76="กำหนดเพิ่ม2568บุคลากรทางการศึกษา",VLOOKUP(BC76,ตำแหน่งว่าง!$A$2:$J$28,8,FALSE),IF(M76&amp;C76="กำหนดเพิ่ม2568บริหารสถานศึกษา",VLOOKUP(BC76,ตำแหน่งว่าง!$A$2:$J$28,8,FALSE),IF(M76="กำหนดเพิ่ม2568",VLOOKUP(BC76,ตำแหน่งว่าง!$A$2:$J$28,9,FALSE),IF(M76="กำหนดเพิ่ม2569",VLOOKUP(BC76,ตำแหน่งว่าง!$A$2:$H$28,7,FALSE),IF(M76="เงินอุดหนุน (ว่าง)",VLOOKUP(BC76,ตำแหน่งว่าง!$A$2:$J$28,10,FALSE),IF(M76="จ่ายจากเงินรายได้ (ว่าง)",VLOOKUP(BC76,ตำแหน่งว่าง!$A$2:$J$28,10,FALSE),IF(M76="ยุบเลิก2567",0,IF(M76="ยุบเลิก2568",0,IF(M76="ยุบเลิก2569",0,IF(M76="ว่างยุบเลิก2567",0,IF(M76="ว่างยุบเลิก2568",0,IF(M76="ว่างยุบเลิก2569",0,(BM76-BJ76)*12))))))))))))))))))))))</f>
        <v>0</v>
      </c>
      <c r="BO76" s="103"/>
      <c r="BP76" s="86"/>
      <c r="BQ76" s="86"/>
    </row>
    <row r="77" spans="1:69" s="12" customFormat="1">
      <c r="A77" s="107" t="str">
        <f>IF(C77=0,"",IF(D77=0,"",SUBTOTAL(3,$D$7:D77)*1))</f>
        <v/>
      </c>
      <c r="B77" s="113"/>
      <c r="C77" s="183"/>
      <c r="D77" s="113"/>
      <c r="E77" s="114"/>
      <c r="F77" s="114"/>
      <c r="G77" s="110"/>
      <c r="H77" s="120"/>
      <c r="I77" s="121"/>
      <c r="J77" s="122"/>
      <c r="K77" s="122"/>
      <c r="L77" s="122"/>
      <c r="M77" s="120"/>
      <c r="AZ77" s="86"/>
      <c r="BA77" s="103"/>
      <c r="BB77" s="177" t="str">
        <f t="shared" si="5"/>
        <v/>
      </c>
      <c r="BC77" s="177" t="str">
        <f t="shared" si="6"/>
        <v>()</v>
      </c>
      <c r="BD77" s="177" t="b">
        <f>IF(BB77="บริหารท้องถิ่นสูง",VLOOKUP(I77,'เงินเดือนบัญชี 5'!$AM$2:$AN$65,2,FALSE),IF(BB77="บริหารท้องถิ่นกลาง",VLOOKUP(I77,'เงินเดือนบัญชี 5'!$AJ$2:$AK$65,2,FALSE),IF(BB77="บริหารท้องถิ่นต้น",VLOOKUP(I77,'เงินเดือนบัญชี 5'!$AG$2:$AH$65,2,FALSE),IF(BB77="อำนวยการท้องถิ่นสูง",VLOOKUP(I77,'เงินเดือนบัญชี 5'!$AD$2:$AE$65,2,FALSE),IF(BB77="อำนวยการท้องถิ่นกลาง",VLOOKUP(I77,'เงินเดือนบัญชี 5'!$AA$2:$AB$65,2,FALSE),IF(BB77="อำนวยการท้องถิ่นต้น",VLOOKUP(I77,'เงินเดือนบัญชี 5'!$X$2:$Y$65,2,FALSE),IF(BB77="วิชาการชช.",VLOOKUP(I77,'เงินเดือนบัญชี 5'!$U$2:$V$65,2,FALSE),IF(BB77="วิชาการชพ.",VLOOKUP(I77,'เงินเดือนบัญชี 5'!$R$2:$S$65,2,FALSE),IF(BB77="วิชาการชก.",VLOOKUP(I77,'เงินเดือนบัญชี 5'!$O$2:$P$65,2,FALSE),IF(BB77="วิชาการปก.",VLOOKUP(I77,'เงินเดือนบัญชี 5'!$L$2:$M$65,2,FALSE),IF(BB77="ทั่วไปอส.",VLOOKUP(I77,'เงินเดือนบัญชี 5'!$I$2:$J$65,2,FALSE),IF(BB77="ทั่วไปชง.",VLOOKUP(I77,'เงินเดือนบัญชี 5'!$F$2:$G$65,2,FALSE),IF(BB77="ทั่วไปปง.",VLOOKUP(I77,'เงินเดือนบัญชี 5'!$C$2:$D$65,2,FALSE),IF(BB77="พนจ.ทั่วไป","",IF(BB77="พนจ.ภารกิจ(ปวช.)","",IF(BB77="พนจ.ภารกิจ(ปวท.)","",IF(BB77="พนจ.ภารกิจ(ปวส.)","",IF(BB77="พนจ.ภารกิจ(ป.ตรี)","",IF(BB77="พนจ.ภารกิจ(ป.โท)","",IF(BB77="พนจ.ภารกิจ(ทักษะ พนง.ขับเครื่องจักรกลขนาดกลาง/ใหญ่)","",IF(BB77="พนจ.ภารกิจ(ทักษะ)","",IF(BB77="ลูกจ้างประจำ(ช่าง)",VLOOKUP(I77,บัญชีลูกจ้างประจำ!$I$2:$J$110,2,FALSE),IF(BB77="ลูกจ้างประจำ(สนับสนุน)",VLOOKUP(I77,บัญชีลูกจ้างประจำ!$F$2:$G$102,2,FALSE),IF(BB77="ลูกจ้างประจำ(บริการพื้นฐาน)",VLOOKUP(I77,บัญชีลูกจ้างประจำ!$C$2:$D$74,2,FALSE)))))))))))))))))))))))))</f>
        <v>0</v>
      </c>
      <c r="BE77" s="177">
        <f>IF(M77="ว่างเดิม",VLOOKUP(BC77,ตำแหน่งว่าง!$A$2:$J$28,2,FALSE),IF(M77="ว่างยุบเลิก2567",VLOOKUP(BC77,ตำแหน่งว่าง!$A$2:$J$28,2,FALSE),IF(M77="ว่างยุบเลิก2568",VLOOKUP(BC77,ตำแหน่งว่าง!$A$2:$J$28,2,FALSE),IF(M77="ว่างยุบเลิก2569",VLOOKUP(BC77,ตำแหน่งว่าง!$A$2:$J$28,2,FALSE),IF(M77="เงินอุดหนุน (ว่าง)",VLOOKUP(BC77,ตำแหน่งว่าง!$A$2:$J$28,2,FALSE),IF(M77="จ่ายจากเงินรายได้ (ว่าง)",VLOOKUP(BC77,ตำแหน่งว่าง!$A$2:$J$28,2,FALSE),IF(M77="กำหนดเพิ่ม2567",0,IF(M77="กำหนดเพิ่ม2568",0,IF(M77="กำหนดเพิ่ม2569",0,I77*12)))))))))</f>
        <v>0</v>
      </c>
      <c r="BF77" s="177" t="str">
        <f t="shared" si="7"/>
        <v>1</v>
      </c>
      <c r="BG77" s="177" t="b">
        <f>IF(BB77="บริหารท้องถิ่นสูง",VLOOKUP(BF77,'เงินเดือนบัญชี 5'!$AL$2:$AM$65,2,FALSE),IF(BB77="บริหารท้องถิ่นกลาง",VLOOKUP(BF77,'เงินเดือนบัญชี 5'!$AI$2:$AJ$65,2,FALSE),IF(BB77="บริหารท้องถิ่นต้น",VLOOKUP(BF77,'เงินเดือนบัญชี 5'!$AF$2:$AG$65,2,FALSE),IF(BB77="อำนวยการท้องถิ่นสูง",VLOOKUP(BF77,'เงินเดือนบัญชี 5'!$AC$2:$AD$65,2,FALSE),IF(BB77="อำนวยการท้องถิ่นกลาง",VLOOKUP(BF77,'เงินเดือนบัญชี 5'!$Z$2:$AA$65,2,FALSE),IF(BB77="อำนวยการท้องถิ่นต้น",VLOOKUP(BF77,'เงินเดือนบัญชี 5'!$W$2:$X$65,2,FALSE),IF(BB77="วิชาการชช.",VLOOKUP(BF77,'เงินเดือนบัญชี 5'!$T$2:$U$65,2,FALSE),IF(BB77="วิชาการชพ.",VLOOKUP(BF77,'เงินเดือนบัญชี 5'!$Q$2:$R$65,2,FALSE),IF(BB77="วิชาการชก.",VLOOKUP(BF77,'เงินเดือนบัญชี 5'!$N$2:$O$65,2,FALSE),IF(BB77="วิชาการปก.",VLOOKUP(BF77,'เงินเดือนบัญชี 5'!$K$2:$L$65,2,FALSE),IF(BB77="ทั่วไปอส.",VLOOKUP(BF77,'เงินเดือนบัญชี 5'!$H$2:$I$65,2,FALSE),IF(BB77="ทั่วไปชง.",VLOOKUP(BF77,'เงินเดือนบัญชี 5'!$E$2:$F$65,2,FALSE),IF(BB77="ทั่วไปปง.",VLOOKUP(BF77,'เงินเดือนบัญชี 5'!$B$2:$C$65,2,FALSE),IF(BB77="พนจ.ทั่วไป",0,IF(BB77="พนจ.ภารกิจ(ปวช.)",CEILING((I77*4/100)+I77,10),IF(BB77="พนจ.ภารกิจ(ปวท.)",CEILING((I77*4/100)+I77,10),IF(BB77="พนจ.ภารกิจ(ปวส.)",CEILING((I77*4/100)+I77,10),IF(BB77="พนจ.ภารกิจ(ป.ตรี)",CEILING((I77*4/100)+I77,10),IF(BB77="พนจ.ภารกิจ(ป.โท)",CEILING((I77*4/100)+I77,10),IF(BB77="พนจ.ภารกิจ(ทักษะ พนง.ขับเครื่องจักรกลขนาดกลาง/ใหญ่)",CEILING((I77*4/100)+I77,10),IF(BB77="พนจ.ภารกิจ(ทักษะ)",CEILING((I77*4/100)+I77,10),IF(BB77="พนจ.ภารกิจ(ทักษะ)","",IF(C77="ครู",CEILING((I77*6/100)+I77,10),IF(C77="ครูผู้ช่วย",CEILING((I77*6/100)+I77,10),IF(C77="บริหารสถานศึกษา",CEILING((I77*6/100)+I77,10),IF(C77="บุคลากรทางการศึกษา",CEILING((I77*6/100)+I77,10),IF(BB77="ลูกจ้างประจำ(ช่าง)",VLOOKUP(BF77,บัญชีลูกจ้างประจำ!$H$2:$I$110,2,FALSE),IF(BB77="ลูกจ้างประจำ(สนับสนุน)",VLOOKUP(BF77,บัญชีลูกจ้างประจำ!$E$2:$F$102,2,FALSE),IF(BB77="ลูกจ้างประจำ(บริการพื้นฐาน)",VLOOKUP(BF77,บัญชีลูกจ้างประจำ!$B$2:$C$74,2,FALSE))))))))))))))))))))))))))))))</f>
        <v>0</v>
      </c>
      <c r="BH77" s="177">
        <f>IF(BB77&amp;M77="พนจ.ทั่วไป",0,IF(BB77&amp;M77="พนจ.ทั่วไปกำหนดเพิ่ม2567",108000,IF(M77="ว่างเดิม",VLOOKUP(BC77,ตำแหน่งว่าง!$A$2:$J$28,8,FALSE),IF(M77="กำหนดเพิ่ม2567",VLOOKUP(BC77,ตำแหน่งว่าง!$A$2:$H$28,7,FALSE),IF(M77="กำหนดเพิ่ม2568",0,IF(M77="กำหนดเพิ่ม2569",0,IF(M77="ยุบเลิก2567",0,IF(M77="ว่างยุบเลิก2567",0,IF(M77="ว่างยุบเลิก2568",VLOOKUP(BC77,ตำแหน่งว่าง!$A$2:$J$28,8,FALSE),IF(M77="ว่างยุบเลิก2569",VLOOKUP(BC77,ตำแหน่งว่าง!$A$2:$J$28,8,FALSE),IF(M77="เงินอุดหนุน (ว่าง)",VLOOKUP(BC77,ตำแหน่งว่าง!$A$2:$J$28,8,FALSE),IF(M77&amp;C77="จ่ายจากเงินรายได้พนจ.ทั่วไป",0,IF(M77="จ่ายจากเงินรายได้ (ว่าง)",VLOOKUP(BC77,ตำแหน่งว่าง!$A$2:$J$28,8,FALSE),(BG77-I77)*12)))))))))))))</f>
        <v>0</v>
      </c>
      <c r="BI77" s="177" t="str">
        <f t="shared" si="8"/>
        <v>2</v>
      </c>
      <c r="BJ77" s="177" t="b">
        <f>IF(BB77="บริหารท้องถิ่นสูง",VLOOKUP(BI77,'เงินเดือนบัญชี 5'!$AL$2:$AM$65,2,FALSE),IF(BB77="บริหารท้องถิ่นกลาง",VLOOKUP(BI77,'เงินเดือนบัญชี 5'!$AI$2:$AJ$65,2,FALSE),IF(BB77="บริหารท้องถิ่นต้น",VLOOKUP(BI77,'เงินเดือนบัญชี 5'!$AF$2:$AG$65,2,FALSE),IF(BB77="อำนวยการท้องถิ่นสูง",VLOOKUP(BI77,'เงินเดือนบัญชี 5'!$AC$2:$AD$65,2,FALSE),IF(BB77="อำนวยการท้องถิ่นกลาง",VLOOKUP(BI77,'เงินเดือนบัญชี 5'!$Z$2:$AA$65,2,FALSE),IF(BB77="อำนวยการท้องถิ่นต้น",VLOOKUP(BI77,'เงินเดือนบัญชี 5'!$W$2:$X$65,2,FALSE),IF(BB77="วิชาการชช.",VLOOKUP(BI77,'เงินเดือนบัญชี 5'!$T$2:$U$65,2,FALSE),IF(BB77="วิชาการชพ.",VLOOKUP(BI77,'เงินเดือนบัญชี 5'!$Q$2:$R$65,2,FALSE),IF(BB77="วิชาการชก.",VLOOKUP(BI77,'เงินเดือนบัญชี 5'!$N$2:$O$65,2,FALSE),IF(BB77="วิชาการปก.",VLOOKUP(BI77,'เงินเดือนบัญชี 5'!$K$2:$L$65,2,FALSE),IF(BB77="ทั่วไปอส.",VLOOKUP(BI77,'เงินเดือนบัญชี 5'!$H$2:$I$65,2,FALSE),IF(BB77="ทั่วไปชง.",VLOOKUP(BI77,'เงินเดือนบัญชี 5'!$E$2:$F$65,2,FALSE),IF(BB77="ทั่วไปปง.",VLOOKUP(BI77,'เงินเดือนบัญชี 5'!$B$2:$C$65,2,FALSE),IF(BB77="พนจ.ทั่วไป",0,IF(BB77="พนจ.ภารกิจ(ปวช.)",CEILING((BG77*4/100)+BG77,10),IF(BB77="พนจ.ภารกิจ(ปวท.)",CEILING((BG77*4/100)+BG77,10),IF(BB77="พนจ.ภารกิจ(ปวส.)",CEILING((BG77*4/100)+BG77,10),IF(BB77="พนจ.ภารกิจ(ป.ตรี)",CEILING((BG77*4/100)+BG77,10),IF(BB77="พนจ.ภารกิจ(ป.โท)",CEILING((BG77*4/100)+BG77,10),IF(BB77="พนจ.ภารกิจ(ทักษะ พนง.ขับเครื่องจักรกลขนาดกลาง/ใหญ่)",CEILING((BG77*4/100)+BG77,10),IF(BB77="พนจ.ภารกิจ(ทักษะ)",CEILING((BG77*4/100)+BG77,10),IF(BB77="พนจ.ภารกิจ(ทักษะ)","",IF(C77="ครู",CEILING((BG77*6/100)+BG77,10),IF(C77="ครูผู้ช่วย",CEILING((BG77*6/100)+BG77,10),IF(C77="บริหารสถานศึกษา",CEILING((BG77*6/100)+BG77,10),IF(C77="บุคลากรทางการศึกษา",CEILING((BG77*6/100)+BG77,10),IF(BB77="ลูกจ้างประจำ(ช่าง)",VLOOKUP(BI77,บัญชีลูกจ้างประจำ!$H$2:$I$110,2,FALSE),IF(BB77="ลูกจ้างประจำ(สนับสนุน)",VLOOKUP(BI77,บัญชีลูกจ้างประจำ!$E$2:$F$102,2,FALSE),IF(BB77="ลูกจ้างประจำ(บริการพื้นฐาน)",VLOOKUP(BI77,บัญชีลูกจ้างประจำ!$B$2:$C$74,2,FALSE))))))))))))))))))))))))))))))</f>
        <v>0</v>
      </c>
      <c r="BK77" s="177">
        <f>IF(BB77&amp;M77="พนจ.ทั่วไป",0,IF(BB77&amp;M77="พนจ.ทั่วไปกำหนดเพิ่ม2568",108000,IF(M77="ว่างเดิม",VLOOKUP(BC77,ตำแหน่งว่าง!$A$2:$J$28,9,FALSE),IF(M77&amp;C77="กำหนดเพิ่ม2567ครู",VLOOKUP(BC77,ตำแหน่งว่าง!$A$2:$J$28,8,FALSE),IF(M77&amp;C77="กำหนดเพิ่ม2567ครูผู้ช่วย",VLOOKUP(BC77,ตำแหน่งว่าง!$A$2:$J$28,8,FALSE),IF(M77&amp;C77="กำหนดเพิ่ม2567บุคลากรทางการศึกษา",VLOOKUP(BC77,ตำแหน่งว่าง!$A$2:$J$28,8,FALSE),IF(M77&amp;C77="กำหนดเพิ่ม2567บริหารสถานศึกษา",VLOOKUP(BC77,ตำแหน่งว่าง!$A$2:$J$28,8,FALSE),IF(M77="กำหนดเพิ่ม2567",VLOOKUP(BC77,ตำแหน่งว่าง!$A$2:$J$28,9,FALSE),IF(M77="กำหนดเพิ่ม2568",VLOOKUP(BC77,ตำแหน่งว่าง!$A$2:$H$28,7,FALSE),IF(M77="กำหนดเพิ่ม2569",0,IF(M77="ยุบเลิก2567",0,IF(M77="ยุบเลิก2568",0,IF(M77="ว่างยุบเลิก2567",0,IF(M77="ว่างยุบเลิก2568",0,IF(M77="ว่างยุบเลิก2569",VLOOKUP(BC77,ตำแหน่งว่าง!$A$2:$J$28,9,FALSE),IF(M77="เงินอุดหนุน (ว่าง)",VLOOKUP(BC77,ตำแหน่งว่าง!$A$2:$J$28,9,FALSE),IF(M77="จ่ายจากเงินรายได้ (ว่าง)",VLOOKUP(BC77,ตำแหน่งว่าง!$A$2:$J$28,9,FALSE),(BJ77-BG77)*12)))))))))))))))))</f>
        <v>0</v>
      </c>
      <c r="BL77" s="177" t="str">
        <f t="shared" si="9"/>
        <v>3</v>
      </c>
      <c r="BM77" s="177" t="b">
        <f>IF(BB77="บริหารท้องถิ่นสูง",VLOOKUP(BL77,'เงินเดือนบัญชี 5'!$AL$2:$AM$65,2,FALSE),IF(BB77="บริหารท้องถิ่นกลาง",VLOOKUP(BL77,'เงินเดือนบัญชี 5'!$AI$2:$AJ$65,2,FALSE),IF(BB77="บริหารท้องถิ่นต้น",VLOOKUP(BL77,'เงินเดือนบัญชี 5'!$AF$2:$AG$65,2,FALSE),IF(BB77="อำนวยการท้องถิ่นสูง",VLOOKUP(BL77,'เงินเดือนบัญชี 5'!$AC$2:$AD$65,2,FALSE),IF(BB77="อำนวยการท้องถิ่นกลาง",VLOOKUP(BL77,'เงินเดือนบัญชี 5'!$Z$2:$AA$65,2,FALSE),IF(BB77="อำนวยการท้องถิ่นต้น",VLOOKUP(BL77,'เงินเดือนบัญชี 5'!$W$2:$X$65,2,FALSE),IF(BB77="วิชาการชช.",VLOOKUP(BL77,'เงินเดือนบัญชี 5'!$T$2:$U$65,2,FALSE),IF(BB77="วิชาการชพ.",VLOOKUP(BL77,'เงินเดือนบัญชี 5'!$Q$2:$R$65,2,FALSE),IF(BB77="วิชาการชก.",VLOOKUP(BL77,'เงินเดือนบัญชี 5'!$N$2:$O$65,2,FALSE),IF(BB77="วิชาการปก.",VLOOKUP(BL77,'เงินเดือนบัญชี 5'!$K$2:$L$65,2,FALSE),IF(BB77="ทั่วไปอส.",VLOOKUP(BL77,'เงินเดือนบัญชี 5'!$H$2:$I$65,2,FALSE),IF(BB77="ทั่วไปชง.",VLOOKUP(BL77,'เงินเดือนบัญชี 5'!$E$2:$F$65,2,FALSE),IF(BB77="ทั่วไปปง.",VLOOKUP(BL77,'เงินเดือนบัญชี 5'!$B$2:$C$65,2,FALSE),IF(BB77="พนจ.ทั่วไป",0,IF(BB77="พนจ.ภารกิจ(ปวช.)",CEILING((BJ77*4/100)+BJ77,10),IF(BB77="พนจ.ภารกิจ(ปวท.)",CEILING((BJ77*4/100)+BJ77,10),IF(BB77="พนจ.ภารกิจ(ปวส.)",CEILING((BJ77*4/100)+BJ77,10),IF(BB77="พนจ.ภารกิจ(ป.ตรี)",CEILING((BJ77*4/100)+BJ77,10),IF(BB77="พนจ.ภารกิจ(ป.โท)",CEILING((BJ77*4/100)+BJ77,10),IF(BB77="พนจ.ภารกิจ(ทักษะ พนง.ขับเครื่องจักรกลขนาดกลาง/ใหญ่)",CEILING((BJ77*4/100)+BJ77,10),IF(BB77="พนจ.ภารกิจ(ทักษะ)",CEILING((BJ77*4/100)+BJ77,10),IF(BB77="พนจ.ภารกิจ(ทักษะ)","",IF(C77="ครู",CEILING((BJ77*6/100)+BJ77,10),IF(C77="ครูผู้ช่วย",CEILING((BJ77*6/100)+BJ77,10),IF(C77="บริหารสถานศึกษา",CEILING((BJ77*6/100)+BJ77,10),IF(C77="บุคลากรทางการศึกษา",CEILING((BJ77*6/100)+BJ77,10),IF(BB77="ลูกจ้างประจำ(ช่าง)",VLOOKUP(BL77,บัญชีลูกจ้างประจำ!$H$2:$I$110,2,FALSE),IF(BB77="ลูกจ้างประจำ(สนับสนุน)",VLOOKUP(BL77,บัญชีลูกจ้างประจำ!$E$2:$F$103,2,FALSE),IF(BB77="ลูกจ้างประจำ(บริการพื้นฐาน)",VLOOKUP(BL77,บัญชีลูกจ้างประจำ!$B$2:$C$74,2,FALSE))))))))))))))))))))))))))))))</f>
        <v>0</v>
      </c>
      <c r="BN77" s="177">
        <f>IF(BB77&amp;M77="พนจ.ทั่วไป",0,IF(BB77&amp;M77="พนจ.ทั่วไปกำหนดเพิ่ม2569",108000,IF(M77="ว่างเดิม",VLOOKUP(BC77,ตำแหน่งว่าง!$A$2:$J$28,10,FALSE),IF(M77&amp;C77="กำหนดเพิ่ม2567ครู",VLOOKUP(BC77,ตำแหน่งว่าง!$A$2:$J$28,9,FALSE),IF(M77&amp;C77="กำหนดเพิ่ม2567ครูผู้ช่วย",VLOOKUP(BC77,ตำแหน่งว่าง!$A$2:$J$28,9,FALSE),IF(M77&amp;C77="กำหนดเพิ่ม2567บุคลากรทางการศึกษา",VLOOKUP(BC77,ตำแหน่งว่าง!$A$2:$J$28,9,FALSE),IF(M77&amp;C77="กำหนดเพิ่ม2567บริหารสถานศึกษา",VLOOKUP(BC77,ตำแหน่งว่าง!$A$2:$J$28,9,FALSE),IF(M77="กำหนดเพิ่ม2567",VLOOKUP(BC77,ตำแหน่งว่าง!$A$2:$J$28,10,FALSE),IF(M77&amp;C77="กำหนดเพิ่ม2568ครู",VLOOKUP(BC77,ตำแหน่งว่าง!$A$2:$J$28,8,FALSE),IF(M77&amp;C77="กำหนดเพิ่ม2568ครูผู้ช่วย",VLOOKUP(BC77,ตำแหน่งว่าง!$A$2:$J$28,8,FALSE),IF(M77&amp;C77="กำหนดเพิ่ม2568บุคลากรทางการศึกษา",VLOOKUP(BC77,ตำแหน่งว่าง!$A$2:$J$28,8,FALSE),IF(M77&amp;C77="กำหนดเพิ่ม2568บริหารสถานศึกษา",VLOOKUP(BC77,ตำแหน่งว่าง!$A$2:$J$28,8,FALSE),IF(M77="กำหนดเพิ่ม2568",VLOOKUP(BC77,ตำแหน่งว่าง!$A$2:$J$28,9,FALSE),IF(M77="กำหนดเพิ่ม2569",VLOOKUP(BC77,ตำแหน่งว่าง!$A$2:$H$28,7,FALSE),IF(M77="เงินอุดหนุน (ว่าง)",VLOOKUP(BC77,ตำแหน่งว่าง!$A$2:$J$28,10,FALSE),IF(M77="จ่ายจากเงินรายได้ (ว่าง)",VLOOKUP(BC77,ตำแหน่งว่าง!$A$2:$J$28,10,FALSE),IF(M77="ยุบเลิก2567",0,IF(M77="ยุบเลิก2568",0,IF(M77="ยุบเลิก2569",0,IF(M77="ว่างยุบเลิก2567",0,IF(M77="ว่างยุบเลิก2568",0,IF(M77="ว่างยุบเลิก2569",0,(BM77-BJ77)*12))))))))))))))))))))))</f>
        <v>0</v>
      </c>
      <c r="BO77" s="103"/>
      <c r="BP77" s="86"/>
      <c r="BQ77" s="86"/>
    </row>
    <row r="78" spans="1:69" s="12" customFormat="1">
      <c r="A78" s="107" t="str">
        <f>IF(C78=0,"",IF(D78=0,"",SUBTOTAL(3,$D$7:D78)*1))</f>
        <v/>
      </c>
      <c r="B78" s="113"/>
      <c r="C78" s="183"/>
      <c r="D78" s="113"/>
      <c r="E78" s="114"/>
      <c r="F78" s="114"/>
      <c r="G78" s="110"/>
      <c r="H78" s="120"/>
      <c r="I78" s="121"/>
      <c r="J78" s="122"/>
      <c r="K78" s="122"/>
      <c r="L78" s="122"/>
      <c r="M78" s="120"/>
      <c r="AZ78" s="86"/>
      <c r="BA78" s="103"/>
      <c r="BB78" s="177" t="str">
        <f t="shared" si="5"/>
        <v/>
      </c>
      <c r="BC78" s="177" t="str">
        <f t="shared" si="6"/>
        <v>()</v>
      </c>
      <c r="BD78" s="177" t="b">
        <f>IF(BB78="บริหารท้องถิ่นสูง",VLOOKUP(I78,'เงินเดือนบัญชี 5'!$AM$2:$AN$65,2,FALSE),IF(BB78="บริหารท้องถิ่นกลาง",VLOOKUP(I78,'เงินเดือนบัญชี 5'!$AJ$2:$AK$65,2,FALSE),IF(BB78="บริหารท้องถิ่นต้น",VLOOKUP(I78,'เงินเดือนบัญชี 5'!$AG$2:$AH$65,2,FALSE),IF(BB78="อำนวยการท้องถิ่นสูง",VLOOKUP(I78,'เงินเดือนบัญชี 5'!$AD$2:$AE$65,2,FALSE),IF(BB78="อำนวยการท้องถิ่นกลาง",VLOOKUP(I78,'เงินเดือนบัญชี 5'!$AA$2:$AB$65,2,FALSE),IF(BB78="อำนวยการท้องถิ่นต้น",VLOOKUP(I78,'เงินเดือนบัญชี 5'!$X$2:$Y$65,2,FALSE),IF(BB78="วิชาการชช.",VLOOKUP(I78,'เงินเดือนบัญชี 5'!$U$2:$V$65,2,FALSE),IF(BB78="วิชาการชพ.",VLOOKUP(I78,'เงินเดือนบัญชี 5'!$R$2:$S$65,2,FALSE),IF(BB78="วิชาการชก.",VLOOKUP(I78,'เงินเดือนบัญชี 5'!$O$2:$P$65,2,FALSE),IF(BB78="วิชาการปก.",VLOOKUP(I78,'เงินเดือนบัญชี 5'!$L$2:$M$65,2,FALSE),IF(BB78="ทั่วไปอส.",VLOOKUP(I78,'เงินเดือนบัญชี 5'!$I$2:$J$65,2,FALSE),IF(BB78="ทั่วไปชง.",VLOOKUP(I78,'เงินเดือนบัญชี 5'!$F$2:$G$65,2,FALSE),IF(BB78="ทั่วไปปง.",VLOOKUP(I78,'เงินเดือนบัญชี 5'!$C$2:$D$65,2,FALSE),IF(BB78="พนจ.ทั่วไป","",IF(BB78="พนจ.ภารกิจ(ปวช.)","",IF(BB78="พนจ.ภารกิจ(ปวท.)","",IF(BB78="พนจ.ภารกิจ(ปวส.)","",IF(BB78="พนจ.ภารกิจ(ป.ตรี)","",IF(BB78="พนจ.ภารกิจ(ป.โท)","",IF(BB78="พนจ.ภารกิจ(ทักษะ พนง.ขับเครื่องจักรกลขนาดกลาง/ใหญ่)","",IF(BB78="พนจ.ภารกิจ(ทักษะ)","",IF(BB78="ลูกจ้างประจำ(ช่าง)",VLOOKUP(I78,บัญชีลูกจ้างประจำ!$I$2:$J$110,2,FALSE),IF(BB78="ลูกจ้างประจำ(สนับสนุน)",VLOOKUP(I78,บัญชีลูกจ้างประจำ!$F$2:$G$102,2,FALSE),IF(BB78="ลูกจ้างประจำ(บริการพื้นฐาน)",VLOOKUP(I78,บัญชีลูกจ้างประจำ!$C$2:$D$74,2,FALSE)))))))))))))))))))))))))</f>
        <v>0</v>
      </c>
      <c r="BE78" s="177">
        <f>IF(M78="ว่างเดิม",VLOOKUP(BC78,ตำแหน่งว่าง!$A$2:$J$28,2,FALSE),IF(M78="ว่างยุบเลิก2567",VLOOKUP(BC78,ตำแหน่งว่าง!$A$2:$J$28,2,FALSE),IF(M78="ว่างยุบเลิก2568",VLOOKUP(BC78,ตำแหน่งว่าง!$A$2:$J$28,2,FALSE),IF(M78="ว่างยุบเลิก2569",VLOOKUP(BC78,ตำแหน่งว่าง!$A$2:$J$28,2,FALSE),IF(M78="เงินอุดหนุน (ว่าง)",VLOOKUP(BC78,ตำแหน่งว่าง!$A$2:$J$28,2,FALSE),IF(M78="จ่ายจากเงินรายได้ (ว่าง)",VLOOKUP(BC78,ตำแหน่งว่าง!$A$2:$J$28,2,FALSE),IF(M78="กำหนดเพิ่ม2567",0,IF(M78="กำหนดเพิ่ม2568",0,IF(M78="กำหนดเพิ่ม2569",0,I78*12)))))))))</f>
        <v>0</v>
      </c>
      <c r="BF78" s="177" t="str">
        <f t="shared" si="7"/>
        <v>1</v>
      </c>
      <c r="BG78" s="177" t="b">
        <f>IF(BB78="บริหารท้องถิ่นสูง",VLOOKUP(BF78,'เงินเดือนบัญชี 5'!$AL$2:$AM$65,2,FALSE),IF(BB78="บริหารท้องถิ่นกลาง",VLOOKUP(BF78,'เงินเดือนบัญชี 5'!$AI$2:$AJ$65,2,FALSE),IF(BB78="บริหารท้องถิ่นต้น",VLOOKUP(BF78,'เงินเดือนบัญชี 5'!$AF$2:$AG$65,2,FALSE),IF(BB78="อำนวยการท้องถิ่นสูง",VLOOKUP(BF78,'เงินเดือนบัญชี 5'!$AC$2:$AD$65,2,FALSE),IF(BB78="อำนวยการท้องถิ่นกลาง",VLOOKUP(BF78,'เงินเดือนบัญชี 5'!$Z$2:$AA$65,2,FALSE),IF(BB78="อำนวยการท้องถิ่นต้น",VLOOKUP(BF78,'เงินเดือนบัญชี 5'!$W$2:$X$65,2,FALSE),IF(BB78="วิชาการชช.",VLOOKUP(BF78,'เงินเดือนบัญชี 5'!$T$2:$U$65,2,FALSE),IF(BB78="วิชาการชพ.",VLOOKUP(BF78,'เงินเดือนบัญชี 5'!$Q$2:$R$65,2,FALSE),IF(BB78="วิชาการชก.",VLOOKUP(BF78,'เงินเดือนบัญชี 5'!$N$2:$O$65,2,FALSE),IF(BB78="วิชาการปก.",VLOOKUP(BF78,'เงินเดือนบัญชี 5'!$K$2:$L$65,2,FALSE),IF(BB78="ทั่วไปอส.",VLOOKUP(BF78,'เงินเดือนบัญชี 5'!$H$2:$I$65,2,FALSE),IF(BB78="ทั่วไปชง.",VLOOKUP(BF78,'เงินเดือนบัญชี 5'!$E$2:$F$65,2,FALSE),IF(BB78="ทั่วไปปง.",VLOOKUP(BF78,'เงินเดือนบัญชี 5'!$B$2:$C$65,2,FALSE),IF(BB78="พนจ.ทั่วไป",0,IF(BB78="พนจ.ภารกิจ(ปวช.)",CEILING((I78*4/100)+I78,10),IF(BB78="พนจ.ภารกิจ(ปวท.)",CEILING((I78*4/100)+I78,10),IF(BB78="พนจ.ภารกิจ(ปวส.)",CEILING((I78*4/100)+I78,10),IF(BB78="พนจ.ภารกิจ(ป.ตรี)",CEILING((I78*4/100)+I78,10),IF(BB78="พนจ.ภารกิจ(ป.โท)",CEILING((I78*4/100)+I78,10),IF(BB78="พนจ.ภารกิจ(ทักษะ พนง.ขับเครื่องจักรกลขนาดกลาง/ใหญ่)",CEILING((I78*4/100)+I78,10),IF(BB78="พนจ.ภารกิจ(ทักษะ)",CEILING((I78*4/100)+I78,10),IF(BB78="พนจ.ภารกิจ(ทักษะ)","",IF(C78="ครู",CEILING((I78*6/100)+I78,10),IF(C78="ครูผู้ช่วย",CEILING((I78*6/100)+I78,10),IF(C78="บริหารสถานศึกษา",CEILING((I78*6/100)+I78,10),IF(C78="บุคลากรทางการศึกษา",CEILING((I78*6/100)+I78,10),IF(BB78="ลูกจ้างประจำ(ช่าง)",VLOOKUP(BF78,บัญชีลูกจ้างประจำ!$H$2:$I$110,2,FALSE),IF(BB78="ลูกจ้างประจำ(สนับสนุน)",VLOOKUP(BF78,บัญชีลูกจ้างประจำ!$E$2:$F$102,2,FALSE),IF(BB78="ลูกจ้างประจำ(บริการพื้นฐาน)",VLOOKUP(BF78,บัญชีลูกจ้างประจำ!$B$2:$C$74,2,FALSE))))))))))))))))))))))))))))))</f>
        <v>0</v>
      </c>
      <c r="BH78" s="177">
        <f>IF(BB78&amp;M78="พนจ.ทั่วไป",0,IF(BB78&amp;M78="พนจ.ทั่วไปกำหนดเพิ่ม2567",108000,IF(M78="ว่างเดิม",VLOOKUP(BC78,ตำแหน่งว่าง!$A$2:$J$28,8,FALSE),IF(M78="กำหนดเพิ่ม2567",VLOOKUP(BC78,ตำแหน่งว่าง!$A$2:$H$28,7,FALSE),IF(M78="กำหนดเพิ่ม2568",0,IF(M78="กำหนดเพิ่ม2569",0,IF(M78="ยุบเลิก2567",0,IF(M78="ว่างยุบเลิก2567",0,IF(M78="ว่างยุบเลิก2568",VLOOKUP(BC78,ตำแหน่งว่าง!$A$2:$J$28,8,FALSE),IF(M78="ว่างยุบเลิก2569",VLOOKUP(BC78,ตำแหน่งว่าง!$A$2:$J$28,8,FALSE),IF(M78="เงินอุดหนุน (ว่าง)",VLOOKUP(BC78,ตำแหน่งว่าง!$A$2:$J$28,8,FALSE),IF(M78&amp;C78="จ่ายจากเงินรายได้พนจ.ทั่วไป",0,IF(M78="จ่ายจากเงินรายได้ (ว่าง)",VLOOKUP(BC78,ตำแหน่งว่าง!$A$2:$J$28,8,FALSE),(BG78-I78)*12)))))))))))))</f>
        <v>0</v>
      </c>
      <c r="BI78" s="177" t="str">
        <f t="shared" si="8"/>
        <v>2</v>
      </c>
      <c r="BJ78" s="177" t="b">
        <f>IF(BB78="บริหารท้องถิ่นสูง",VLOOKUP(BI78,'เงินเดือนบัญชี 5'!$AL$2:$AM$65,2,FALSE),IF(BB78="บริหารท้องถิ่นกลาง",VLOOKUP(BI78,'เงินเดือนบัญชี 5'!$AI$2:$AJ$65,2,FALSE),IF(BB78="บริหารท้องถิ่นต้น",VLOOKUP(BI78,'เงินเดือนบัญชี 5'!$AF$2:$AG$65,2,FALSE),IF(BB78="อำนวยการท้องถิ่นสูง",VLOOKUP(BI78,'เงินเดือนบัญชี 5'!$AC$2:$AD$65,2,FALSE),IF(BB78="อำนวยการท้องถิ่นกลาง",VLOOKUP(BI78,'เงินเดือนบัญชี 5'!$Z$2:$AA$65,2,FALSE),IF(BB78="อำนวยการท้องถิ่นต้น",VLOOKUP(BI78,'เงินเดือนบัญชี 5'!$W$2:$X$65,2,FALSE),IF(BB78="วิชาการชช.",VLOOKUP(BI78,'เงินเดือนบัญชี 5'!$T$2:$U$65,2,FALSE),IF(BB78="วิชาการชพ.",VLOOKUP(BI78,'เงินเดือนบัญชี 5'!$Q$2:$R$65,2,FALSE),IF(BB78="วิชาการชก.",VLOOKUP(BI78,'เงินเดือนบัญชี 5'!$N$2:$O$65,2,FALSE),IF(BB78="วิชาการปก.",VLOOKUP(BI78,'เงินเดือนบัญชี 5'!$K$2:$L$65,2,FALSE),IF(BB78="ทั่วไปอส.",VLOOKUP(BI78,'เงินเดือนบัญชี 5'!$H$2:$I$65,2,FALSE),IF(BB78="ทั่วไปชง.",VLOOKUP(BI78,'เงินเดือนบัญชี 5'!$E$2:$F$65,2,FALSE),IF(BB78="ทั่วไปปง.",VLOOKUP(BI78,'เงินเดือนบัญชี 5'!$B$2:$C$65,2,FALSE),IF(BB78="พนจ.ทั่วไป",0,IF(BB78="พนจ.ภารกิจ(ปวช.)",CEILING((BG78*4/100)+BG78,10),IF(BB78="พนจ.ภารกิจ(ปวท.)",CEILING((BG78*4/100)+BG78,10),IF(BB78="พนจ.ภารกิจ(ปวส.)",CEILING((BG78*4/100)+BG78,10),IF(BB78="พนจ.ภารกิจ(ป.ตรี)",CEILING((BG78*4/100)+BG78,10),IF(BB78="พนจ.ภารกิจ(ป.โท)",CEILING((BG78*4/100)+BG78,10),IF(BB78="พนจ.ภารกิจ(ทักษะ พนง.ขับเครื่องจักรกลขนาดกลาง/ใหญ่)",CEILING((BG78*4/100)+BG78,10),IF(BB78="พนจ.ภารกิจ(ทักษะ)",CEILING((BG78*4/100)+BG78,10),IF(BB78="พนจ.ภารกิจ(ทักษะ)","",IF(C78="ครู",CEILING((BG78*6/100)+BG78,10),IF(C78="ครูผู้ช่วย",CEILING((BG78*6/100)+BG78,10),IF(C78="บริหารสถานศึกษา",CEILING((BG78*6/100)+BG78,10),IF(C78="บุคลากรทางการศึกษา",CEILING((BG78*6/100)+BG78,10),IF(BB78="ลูกจ้างประจำ(ช่าง)",VLOOKUP(BI78,บัญชีลูกจ้างประจำ!$H$2:$I$110,2,FALSE),IF(BB78="ลูกจ้างประจำ(สนับสนุน)",VLOOKUP(BI78,บัญชีลูกจ้างประจำ!$E$2:$F$102,2,FALSE),IF(BB78="ลูกจ้างประจำ(บริการพื้นฐาน)",VLOOKUP(BI78,บัญชีลูกจ้างประจำ!$B$2:$C$74,2,FALSE))))))))))))))))))))))))))))))</f>
        <v>0</v>
      </c>
      <c r="BK78" s="177">
        <f>IF(BB78&amp;M78="พนจ.ทั่วไป",0,IF(BB78&amp;M78="พนจ.ทั่วไปกำหนดเพิ่ม2568",108000,IF(M78="ว่างเดิม",VLOOKUP(BC78,ตำแหน่งว่าง!$A$2:$J$28,9,FALSE),IF(M78&amp;C78="กำหนดเพิ่ม2567ครู",VLOOKUP(BC78,ตำแหน่งว่าง!$A$2:$J$28,8,FALSE),IF(M78&amp;C78="กำหนดเพิ่ม2567ครูผู้ช่วย",VLOOKUP(BC78,ตำแหน่งว่าง!$A$2:$J$28,8,FALSE),IF(M78&amp;C78="กำหนดเพิ่ม2567บุคลากรทางการศึกษา",VLOOKUP(BC78,ตำแหน่งว่าง!$A$2:$J$28,8,FALSE),IF(M78&amp;C78="กำหนดเพิ่ม2567บริหารสถานศึกษา",VLOOKUP(BC78,ตำแหน่งว่าง!$A$2:$J$28,8,FALSE),IF(M78="กำหนดเพิ่ม2567",VLOOKUP(BC78,ตำแหน่งว่าง!$A$2:$J$28,9,FALSE),IF(M78="กำหนดเพิ่ม2568",VLOOKUP(BC78,ตำแหน่งว่าง!$A$2:$H$28,7,FALSE),IF(M78="กำหนดเพิ่ม2569",0,IF(M78="ยุบเลิก2567",0,IF(M78="ยุบเลิก2568",0,IF(M78="ว่างยุบเลิก2567",0,IF(M78="ว่างยุบเลิก2568",0,IF(M78="ว่างยุบเลิก2569",VLOOKUP(BC78,ตำแหน่งว่าง!$A$2:$J$28,9,FALSE),IF(M78="เงินอุดหนุน (ว่าง)",VLOOKUP(BC78,ตำแหน่งว่าง!$A$2:$J$28,9,FALSE),IF(M78="จ่ายจากเงินรายได้ (ว่าง)",VLOOKUP(BC78,ตำแหน่งว่าง!$A$2:$J$28,9,FALSE),(BJ78-BG78)*12)))))))))))))))))</f>
        <v>0</v>
      </c>
      <c r="BL78" s="177" t="str">
        <f t="shared" si="9"/>
        <v>3</v>
      </c>
      <c r="BM78" s="177" t="b">
        <f>IF(BB78="บริหารท้องถิ่นสูง",VLOOKUP(BL78,'เงินเดือนบัญชี 5'!$AL$2:$AM$65,2,FALSE),IF(BB78="บริหารท้องถิ่นกลาง",VLOOKUP(BL78,'เงินเดือนบัญชี 5'!$AI$2:$AJ$65,2,FALSE),IF(BB78="บริหารท้องถิ่นต้น",VLOOKUP(BL78,'เงินเดือนบัญชี 5'!$AF$2:$AG$65,2,FALSE),IF(BB78="อำนวยการท้องถิ่นสูง",VLOOKUP(BL78,'เงินเดือนบัญชี 5'!$AC$2:$AD$65,2,FALSE),IF(BB78="อำนวยการท้องถิ่นกลาง",VLOOKUP(BL78,'เงินเดือนบัญชี 5'!$Z$2:$AA$65,2,FALSE),IF(BB78="อำนวยการท้องถิ่นต้น",VLOOKUP(BL78,'เงินเดือนบัญชี 5'!$W$2:$X$65,2,FALSE),IF(BB78="วิชาการชช.",VLOOKUP(BL78,'เงินเดือนบัญชี 5'!$T$2:$U$65,2,FALSE),IF(BB78="วิชาการชพ.",VLOOKUP(BL78,'เงินเดือนบัญชี 5'!$Q$2:$R$65,2,FALSE),IF(BB78="วิชาการชก.",VLOOKUP(BL78,'เงินเดือนบัญชี 5'!$N$2:$O$65,2,FALSE),IF(BB78="วิชาการปก.",VLOOKUP(BL78,'เงินเดือนบัญชี 5'!$K$2:$L$65,2,FALSE),IF(BB78="ทั่วไปอส.",VLOOKUP(BL78,'เงินเดือนบัญชี 5'!$H$2:$I$65,2,FALSE),IF(BB78="ทั่วไปชง.",VLOOKUP(BL78,'เงินเดือนบัญชี 5'!$E$2:$F$65,2,FALSE),IF(BB78="ทั่วไปปง.",VLOOKUP(BL78,'เงินเดือนบัญชี 5'!$B$2:$C$65,2,FALSE),IF(BB78="พนจ.ทั่วไป",0,IF(BB78="พนจ.ภารกิจ(ปวช.)",CEILING((BJ78*4/100)+BJ78,10),IF(BB78="พนจ.ภารกิจ(ปวท.)",CEILING((BJ78*4/100)+BJ78,10),IF(BB78="พนจ.ภารกิจ(ปวส.)",CEILING((BJ78*4/100)+BJ78,10),IF(BB78="พนจ.ภารกิจ(ป.ตรี)",CEILING((BJ78*4/100)+BJ78,10),IF(BB78="พนจ.ภารกิจ(ป.โท)",CEILING((BJ78*4/100)+BJ78,10),IF(BB78="พนจ.ภารกิจ(ทักษะ พนง.ขับเครื่องจักรกลขนาดกลาง/ใหญ่)",CEILING((BJ78*4/100)+BJ78,10),IF(BB78="พนจ.ภารกิจ(ทักษะ)",CEILING((BJ78*4/100)+BJ78,10),IF(BB78="พนจ.ภารกิจ(ทักษะ)","",IF(C78="ครู",CEILING((BJ78*6/100)+BJ78,10),IF(C78="ครูผู้ช่วย",CEILING((BJ78*6/100)+BJ78,10),IF(C78="บริหารสถานศึกษา",CEILING((BJ78*6/100)+BJ78,10),IF(C78="บุคลากรทางการศึกษา",CEILING((BJ78*6/100)+BJ78,10),IF(BB78="ลูกจ้างประจำ(ช่าง)",VLOOKUP(BL78,บัญชีลูกจ้างประจำ!$H$2:$I$110,2,FALSE),IF(BB78="ลูกจ้างประจำ(สนับสนุน)",VLOOKUP(BL78,บัญชีลูกจ้างประจำ!$E$2:$F$103,2,FALSE),IF(BB78="ลูกจ้างประจำ(บริการพื้นฐาน)",VLOOKUP(BL78,บัญชีลูกจ้างประจำ!$B$2:$C$74,2,FALSE))))))))))))))))))))))))))))))</f>
        <v>0</v>
      </c>
      <c r="BN78" s="177">
        <f>IF(BB78&amp;M78="พนจ.ทั่วไป",0,IF(BB78&amp;M78="พนจ.ทั่วไปกำหนดเพิ่ม2569",108000,IF(M78="ว่างเดิม",VLOOKUP(BC78,ตำแหน่งว่าง!$A$2:$J$28,10,FALSE),IF(M78&amp;C78="กำหนดเพิ่ม2567ครู",VLOOKUP(BC78,ตำแหน่งว่าง!$A$2:$J$28,9,FALSE),IF(M78&amp;C78="กำหนดเพิ่ม2567ครูผู้ช่วย",VLOOKUP(BC78,ตำแหน่งว่าง!$A$2:$J$28,9,FALSE),IF(M78&amp;C78="กำหนดเพิ่ม2567บุคลากรทางการศึกษา",VLOOKUP(BC78,ตำแหน่งว่าง!$A$2:$J$28,9,FALSE),IF(M78&amp;C78="กำหนดเพิ่ม2567บริหารสถานศึกษา",VLOOKUP(BC78,ตำแหน่งว่าง!$A$2:$J$28,9,FALSE),IF(M78="กำหนดเพิ่ม2567",VLOOKUP(BC78,ตำแหน่งว่าง!$A$2:$J$28,10,FALSE),IF(M78&amp;C78="กำหนดเพิ่ม2568ครู",VLOOKUP(BC78,ตำแหน่งว่าง!$A$2:$J$28,8,FALSE),IF(M78&amp;C78="กำหนดเพิ่ม2568ครูผู้ช่วย",VLOOKUP(BC78,ตำแหน่งว่าง!$A$2:$J$28,8,FALSE),IF(M78&amp;C78="กำหนดเพิ่ม2568บุคลากรทางการศึกษา",VLOOKUP(BC78,ตำแหน่งว่าง!$A$2:$J$28,8,FALSE),IF(M78&amp;C78="กำหนดเพิ่ม2568บริหารสถานศึกษา",VLOOKUP(BC78,ตำแหน่งว่าง!$A$2:$J$28,8,FALSE),IF(M78="กำหนดเพิ่ม2568",VLOOKUP(BC78,ตำแหน่งว่าง!$A$2:$J$28,9,FALSE),IF(M78="กำหนดเพิ่ม2569",VLOOKUP(BC78,ตำแหน่งว่าง!$A$2:$H$28,7,FALSE),IF(M78="เงินอุดหนุน (ว่าง)",VLOOKUP(BC78,ตำแหน่งว่าง!$A$2:$J$28,10,FALSE),IF(M78="จ่ายจากเงินรายได้ (ว่าง)",VLOOKUP(BC78,ตำแหน่งว่าง!$A$2:$J$28,10,FALSE),IF(M78="ยุบเลิก2567",0,IF(M78="ยุบเลิก2568",0,IF(M78="ยุบเลิก2569",0,IF(M78="ว่างยุบเลิก2567",0,IF(M78="ว่างยุบเลิก2568",0,IF(M78="ว่างยุบเลิก2569",0,(BM78-BJ78)*12))))))))))))))))))))))</f>
        <v>0</v>
      </c>
      <c r="BO78" s="103"/>
      <c r="BP78" s="86"/>
      <c r="BQ78" s="86"/>
    </row>
    <row r="79" spans="1:69" s="12" customFormat="1">
      <c r="A79" s="107" t="str">
        <f>IF(C79=0,"",IF(D79=0,"",SUBTOTAL(3,$D$7:D79)*1))</f>
        <v/>
      </c>
      <c r="B79" s="113"/>
      <c r="C79" s="183"/>
      <c r="D79" s="113"/>
      <c r="E79" s="114"/>
      <c r="F79" s="114"/>
      <c r="G79" s="110"/>
      <c r="H79" s="120"/>
      <c r="I79" s="121"/>
      <c r="J79" s="122"/>
      <c r="K79" s="122"/>
      <c r="L79" s="122"/>
      <c r="M79" s="120"/>
      <c r="AZ79" s="86"/>
      <c r="BA79" s="103"/>
      <c r="BB79" s="177" t="str">
        <f t="shared" si="5"/>
        <v/>
      </c>
      <c r="BC79" s="177" t="str">
        <f t="shared" si="6"/>
        <v>()</v>
      </c>
      <c r="BD79" s="177" t="b">
        <f>IF(BB79="บริหารท้องถิ่นสูง",VLOOKUP(I79,'เงินเดือนบัญชี 5'!$AM$2:$AN$65,2,FALSE),IF(BB79="บริหารท้องถิ่นกลาง",VLOOKUP(I79,'เงินเดือนบัญชี 5'!$AJ$2:$AK$65,2,FALSE),IF(BB79="บริหารท้องถิ่นต้น",VLOOKUP(I79,'เงินเดือนบัญชี 5'!$AG$2:$AH$65,2,FALSE),IF(BB79="อำนวยการท้องถิ่นสูง",VLOOKUP(I79,'เงินเดือนบัญชี 5'!$AD$2:$AE$65,2,FALSE),IF(BB79="อำนวยการท้องถิ่นกลาง",VLOOKUP(I79,'เงินเดือนบัญชี 5'!$AA$2:$AB$65,2,FALSE),IF(BB79="อำนวยการท้องถิ่นต้น",VLOOKUP(I79,'เงินเดือนบัญชี 5'!$X$2:$Y$65,2,FALSE),IF(BB79="วิชาการชช.",VLOOKUP(I79,'เงินเดือนบัญชี 5'!$U$2:$V$65,2,FALSE),IF(BB79="วิชาการชพ.",VLOOKUP(I79,'เงินเดือนบัญชี 5'!$R$2:$S$65,2,FALSE),IF(BB79="วิชาการชก.",VLOOKUP(I79,'เงินเดือนบัญชี 5'!$O$2:$P$65,2,FALSE),IF(BB79="วิชาการปก.",VLOOKUP(I79,'เงินเดือนบัญชี 5'!$L$2:$M$65,2,FALSE),IF(BB79="ทั่วไปอส.",VLOOKUP(I79,'เงินเดือนบัญชี 5'!$I$2:$J$65,2,FALSE),IF(BB79="ทั่วไปชง.",VLOOKUP(I79,'เงินเดือนบัญชี 5'!$F$2:$G$65,2,FALSE),IF(BB79="ทั่วไปปง.",VLOOKUP(I79,'เงินเดือนบัญชี 5'!$C$2:$D$65,2,FALSE),IF(BB79="พนจ.ทั่วไป","",IF(BB79="พนจ.ภารกิจ(ปวช.)","",IF(BB79="พนจ.ภารกิจ(ปวท.)","",IF(BB79="พนจ.ภารกิจ(ปวส.)","",IF(BB79="พนจ.ภารกิจ(ป.ตรี)","",IF(BB79="พนจ.ภารกิจ(ป.โท)","",IF(BB79="พนจ.ภารกิจ(ทักษะ พนง.ขับเครื่องจักรกลขนาดกลาง/ใหญ่)","",IF(BB79="พนจ.ภารกิจ(ทักษะ)","",IF(BB79="ลูกจ้างประจำ(ช่าง)",VLOOKUP(I79,บัญชีลูกจ้างประจำ!$I$2:$J$110,2,FALSE),IF(BB79="ลูกจ้างประจำ(สนับสนุน)",VLOOKUP(I79,บัญชีลูกจ้างประจำ!$F$2:$G$102,2,FALSE),IF(BB79="ลูกจ้างประจำ(บริการพื้นฐาน)",VLOOKUP(I79,บัญชีลูกจ้างประจำ!$C$2:$D$74,2,FALSE)))))))))))))))))))))))))</f>
        <v>0</v>
      </c>
      <c r="BE79" s="177">
        <f>IF(M79="ว่างเดิม",VLOOKUP(BC79,ตำแหน่งว่าง!$A$2:$J$28,2,FALSE),IF(M79="ว่างยุบเลิก2567",VLOOKUP(BC79,ตำแหน่งว่าง!$A$2:$J$28,2,FALSE),IF(M79="ว่างยุบเลิก2568",VLOOKUP(BC79,ตำแหน่งว่าง!$A$2:$J$28,2,FALSE),IF(M79="ว่างยุบเลิก2569",VLOOKUP(BC79,ตำแหน่งว่าง!$A$2:$J$28,2,FALSE),IF(M79="เงินอุดหนุน (ว่าง)",VLOOKUP(BC79,ตำแหน่งว่าง!$A$2:$J$28,2,FALSE),IF(M79="จ่ายจากเงินรายได้ (ว่าง)",VLOOKUP(BC79,ตำแหน่งว่าง!$A$2:$J$28,2,FALSE),IF(M79="กำหนดเพิ่ม2567",0,IF(M79="กำหนดเพิ่ม2568",0,IF(M79="กำหนดเพิ่ม2569",0,I79*12)))))))))</f>
        <v>0</v>
      </c>
      <c r="BF79" s="177" t="str">
        <f t="shared" si="7"/>
        <v>1</v>
      </c>
      <c r="BG79" s="177" t="b">
        <f>IF(BB79="บริหารท้องถิ่นสูง",VLOOKUP(BF79,'เงินเดือนบัญชี 5'!$AL$2:$AM$65,2,FALSE),IF(BB79="บริหารท้องถิ่นกลาง",VLOOKUP(BF79,'เงินเดือนบัญชี 5'!$AI$2:$AJ$65,2,FALSE),IF(BB79="บริหารท้องถิ่นต้น",VLOOKUP(BF79,'เงินเดือนบัญชี 5'!$AF$2:$AG$65,2,FALSE),IF(BB79="อำนวยการท้องถิ่นสูง",VLOOKUP(BF79,'เงินเดือนบัญชี 5'!$AC$2:$AD$65,2,FALSE),IF(BB79="อำนวยการท้องถิ่นกลาง",VLOOKUP(BF79,'เงินเดือนบัญชี 5'!$Z$2:$AA$65,2,FALSE),IF(BB79="อำนวยการท้องถิ่นต้น",VLOOKUP(BF79,'เงินเดือนบัญชี 5'!$W$2:$X$65,2,FALSE),IF(BB79="วิชาการชช.",VLOOKUP(BF79,'เงินเดือนบัญชี 5'!$T$2:$U$65,2,FALSE),IF(BB79="วิชาการชพ.",VLOOKUP(BF79,'เงินเดือนบัญชี 5'!$Q$2:$R$65,2,FALSE),IF(BB79="วิชาการชก.",VLOOKUP(BF79,'เงินเดือนบัญชี 5'!$N$2:$O$65,2,FALSE),IF(BB79="วิชาการปก.",VLOOKUP(BF79,'เงินเดือนบัญชี 5'!$K$2:$L$65,2,FALSE),IF(BB79="ทั่วไปอส.",VLOOKUP(BF79,'เงินเดือนบัญชี 5'!$H$2:$I$65,2,FALSE),IF(BB79="ทั่วไปชง.",VLOOKUP(BF79,'เงินเดือนบัญชี 5'!$E$2:$F$65,2,FALSE),IF(BB79="ทั่วไปปง.",VLOOKUP(BF79,'เงินเดือนบัญชี 5'!$B$2:$C$65,2,FALSE),IF(BB79="พนจ.ทั่วไป",0,IF(BB79="พนจ.ภารกิจ(ปวช.)",CEILING((I79*4/100)+I79,10),IF(BB79="พนจ.ภารกิจ(ปวท.)",CEILING((I79*4/100)+I79,10),IF(BB79="พนจ.ภารกิจ(ปวส.)",CEILING((I79*4/100)+I79,10),IF(BB79="พนจ.ภารกิจ(ป.ตรี)",CEILING((I79*4/100)+I79,10),IF(BB79="พนจ.ภารกิจ(ป.โท)",CEILING((I79*4/100)+I79,10),IF(BB79="พนจ.ภารกิจ(ทักษะ พนง.ขับเครื่องจักรกลขนาดกลาง/ใหญ่)",CEILING((I79*4/100)+I79,10),IF(BB79="พนจ.ภารกิจ(ทักษะ)",CEILING((I79*4/100)+I79,10),IF(BB79="พนจ.ภารกิจ(ทักษะ)","",IF(C79="ครู",CEILING((I79*6/100)+I79,10),IF(C79="ครูผู้ช่วย",CEILING((I79*6/100)+I79,10),IF(C79="บริหารสถานศึกษา",CEILING((I79*6/100)+I79,10),IF(C79="บุคลากรทางการศึกษา",CEILING((I79*6/100)+I79,10),IF(BB79="ลูกจ้างประจำ(ช่าง)",VLOOKUP(BF79,บัญชีลูกจ้างประจำ!$H$2:$I$110,2,FALSE),IF(BB79="ลูกจ้างประจำ(สนับสนุน)",VLOOKUP(BF79,บัญชีลูกจ้างประจำ!$E$2:$F$102,2,FALSE),IF(BB79="ลูกจ้างประจำ(บริการพื้นฐาน)",VLOOKUP(BF79,บัญชีลูกจ้างประจำ!$B$2:$C$74,2,FALSE))))))))))))))))))))))))))))))</f>
        <v>0</v>
      </c>
      <c r="BH79" s="177">
        <f>IF(BB79&amp;M79="พนจ.ทั่วไป",0,IF(BB79&amp;M79="พนจ.ทั่วไปกำหนดเพิ่ม2567",108000,IF(M79="ว่างเดิม",VLOOKUP(BC79,ตำแหน่งว่าง!$A$2:$J$28,8,FALSE),IF(M79="กำหนดเพิ่ม2567",VLOOKUP(BC79,ตำแหน่งว่าง!$A$2:$H$28,7,FALSE),IF(M79="กำหนดเพิ่ม2568",0,IF(M79="กำหนดเพิ่ม2569",0,IF(M79="ยุบเลิก2567",0,IF(M79="ว่างยุบเลิก2567",0,IF(M79="ว่างยุบเลิก2568",VLOOKUP(BC79,ตำแหน่งว่าง!$A$2:$J$28,8,FALSE),IF(M79="ว่างยุบเลิก2569",VLOOKUP(BC79,ตำแหน่งว่าง!$A$2:$J$28,8,FALSE),IF(M79="เงินอุดหนุน (ว่าง)",VLOOKUP(BC79,ตำแหน่งว่าง!$A$2:$J$28,8,FALSE),IF(M79&amp;C79="จ่ายจากเงินรายได้พนจ.ทั่วไป",0,IF(M79="จ่ายจากเงินรายได้ (ว่าง)",VLOOKUP(BC79,ตำแหน่งว่าง!$A$2:$J$28,8,FALSE),(BG79-I79)*12)))))))))))))</f>
        <v>0</v>
      </c>
      <c r="BI79" s="177" t="str">
        <f t="shared" si="8"/>
        <v>2</v>
      </c>
      <c r="BJ79" s="177" t="b">
        <f>IF(BB79="บริหารท้องถิ่นสูง",VLOOKUP(BI79,'เงินเดือนบัญชี 5'!$AL$2:$AM$65,2,FALSE),IF(BB79="บริหารท้องถิ่นกลาง",VLOOKUP(BI79,'เงินเดือนบัญชี 5'!$AI$2:$AJ$65,2,FALSE),IF(BB79="บริหารท้องถิ่นต้น",VLOOKUP(BI79,'เงินเดือนบัญชี 5'!$AF$2:$AG$65,2,FALSE),IF(BB79="อำนวยการท้องถิ่นสูง",VLOOKUP(BI79,'เงินเดือนบัญชี 5'!$AC$2:$AD$65,2,FALSE),IF(BB79="อำนวยการท้องถิ่นกลาง",VLOOKUP(BI79,'เงินเดือนบัญชี 5'!$Z$2:$AA$65,2,FALSE),IF(BB79="อำนวยการท้องถิ่นต้น",VLOOKUP(BI79,'เงินเดือนบัญชี 5'!$W$2:$X$65,2,FALSE),IF(BB79="วิชาการชช.",VLOOKUP(BI79,'เงินเดือนบัญชี 5'!$T$2:$U$65,2,FALSE),IF(BB79="วิชาการชพ.",VLOOKUP(BI79,'เงินเดือนบัญชี 5'!$Q$2:$R$65,2,FALSE),IF(BB79="วิชาการชก.",VLOOKUP(BI79,'เงินเดือนบัญชี 5'!$N$2:$O$65,2,FALSE),IF(BB79="วิชาการปก.",VLOOKUP(BI79,'เงินเดือนบัญชี 5'!$K$2:$L$65,2,FALSE),IF(BB79="ทั่วไปอส.",VLOOKUP(BI79,'เงินเดือนบัญชี 5'!$H$2:$I$65,2,FALSE),IF(BB79="ทั่วไปชง.",VLOOKUP(BI79,'เงินเดือนบัญชี 5'!$E$2:$F$65,2,FALSE),IF(BB79="ทั่วไปปง.",VLOOKUP(BI79,'เงินเดือนบัญชี 5'!$B$2:$C$65,2,FALSE),IF(BB79="พนจ.ทั่วไป",0,IF(BB79="พนจ.ภารกิจ(ปวช.)",CEILING((BG79*4/100)+BG79,10),IF(BB79="พนจ.ภารกิจ(ปวท.)",CEILING((BG79*4/100)+BG79,10),IF(BB79="พนจ.ภารกิจ(ปวส.)",CEILING((BG79*4/100)+BG79,10),IF(BB79="พนจ.ภารกิจ(ป.ตรี)",CEILING((BG79*4/100)+BG79,10),IF(BB79="พนจ.ภารกิจ(ป.โท)",CEILING((BG79*4/100)+BG79,10),IF(BB79="พนจ.ภารกิจ(ทักษะ พนง.ขับเครื่องจักรกลขนาดกลาง/ใหญ่)",CEILING((BG79*4/100)+BG79,10),IF(BB79="พนจ.ภารกิจ(ทักษะ)",CEILING((BG79*4/100)+BG79,10),IF(BB79="พนจ.ภารกิจ(ทักษะ)","",IF(C79="ครู",CEILING((BG79*6/100)+BG79,10),IF(C79="ครูผู้ช่วย",CEILING((BG79*6/100)+BG79,10),IF(C79="บริหารสถานศึกษา",CEILING((BG79*6/100)+BG79,10),IF(C79="บุคลากรทางการศึกษา",CEILING((BG79*6/100)+BG79,10),IF(BB79="ลูกจ้างประจำ(ช่าง)",VLOOKUP(BI79,บัญชีลูกจ้างประจำ!$H$2:$I$110,2,FALSE),IF(BB79="ลูกจ้างประจำ(สนับสนุน)",VLOOKUP(BI79,บัญชีลูกจ้างประจำ!$E$2:$F$102,2,FALSE),IF(BB79="ลูกจ้างประจำ(บริการพื้นฐาน)",VLOOKUP(BI79,บัญชีลูกจ้างประจำ!$B$2:$C$74,2,FALSE))))))))))))))))))))))))))))))</f>
        <v>0</v>
      </c>
      <c r="BK79" s="177">
        <f>IF(BB79&amp;M79="พนจ.ทั่วไป",0,IF(BB79&amp;M79="พนจ.ทั่วไปกำหนดเพิ่ม2568",108000,IF(M79="ว่างเดิม",VLOOKUP(BC79,ตำแหน่งว่าง!$A$2:$J$28,9,FALSE),IF(M79&amp;C79="กำหนดเพิ่ม2567ครู",VLOOKUP(BC79,ตำแหน่งว่าง!$A$2:$J$28,8,FALSE),IF(M79&amp;C79="กำหนดเพิ่ม2567ครูผู้ช่วย",VLOOKUP(BC79,ตำแหน่งว่าง!$A$2:$J$28,8,FALSE),IF(M79&amp;C79="กำหนดเพิ่ม2567บุคลากรทางการศึกษา",VLOOKUP(BC79,ตำแหน่งว่าง!$A$2:$J$28,8,FALSE),IF(M79&amp;C79="กำหนดเพิ่ม2567บริหารสถานศึกษา",VLOOKUP(BC79,ตำแหน่งว่าง!$A$2:$J$28,8,FALSE),IF(M79="กำหนดเพิ่ม2567",VLOOKUP(BC79,ตำแหน่งว่าง!$A$2:$J$28,9,FALSE),IF(M79="กำหนดเพิ่ม2568",VLOOKUP(BC79,ตำแหน่งว่าง!$A$2:$H$28,7,FALSE),IF(M79="กำหนดเพิ่ม2569",0,IF(M79="ยุบเลิก2567",0,IF(M79="ยุบเลิก2568",0,IF(M79="ว่างยุบเลิก2567",0,IF(M79="ว่างยุบเลิก2568",0,IF(M79="ว่างยุบเลิก2569",VLOOKUP(BC79,ตำแหน่งว่าง!$A$2:$J$28,9,FALSE),IF(M79="เงินอุดหนุน (ว่าง)",VLOOKUP(BC79,ตำแหน่งว่าง!$A$2:$J$28,9,FALSE),IF(M79="จ่ายจากเงินรายได้ (ว่าง)",VLOOKUP(BC79,ตำแหน่งว่าง!$A$2:$J$28,9,FALSE),(BJ79-BG79)*12)))))))))))))))))</f>
        <v>0</v>
      </c>
      <c r="BL79" s="177" t="str">
        <f t="shared" si="9"/>
        <v>3</v>
      </c>
      <c r="BM79" s="177" t="b">
        <f>IF(BB79="บริหารท้องถิ่นสูง",VLOOKUP(BL79,'เงินเดือนบัญชี 5'!$AL$2:$AM$65,2,FALSE),IF(BB79="บริหารท้องถิ่นกลาง",VLOOKUP(BL79,'เงินเดือนบัญชี 5'!$AI$2:$AJ$65,2,FALSE),IF(BB79="บริหารท้องถิ่นต้น",VLOOKUP(BL79,'เงินเดือนบัญชี 5'!$AF$2:$AG$65,2,FALSE),IF(BB79="อำนวยการท้องถิ่นสูง",VLOOKUP(BL79,'เงินเดือนบัญชี 5'!$AC$2:$AD$65,2,FALSE),IF(BB79="อำนวยการท้องถิ่นกลาง",VLOOKUP(BL79,'เงินเดือนบัญชี 5'!$Z$2:$AA$65,2,FALSE),IF(BB79="อำนวยการท้องถิ่นต้น",VLOOKUP(BL79,'เงินเดือนบัญชี 5'!$W$2:$X$65,2,FALSE),IF(BB79="วิชาการชช.",VLOOKUP(BL79,'เงินเดือนบัญชี 5'!$T$2:$U$65,2,FALSE),IF(BB79="วิชาการชพ.",VLOOKUP(BL79,'เงินเดือนบัญชี 5'!$Q$2:$R$65,2,FALSE),IF(BB79="วิชาการชก.",VLOOKUP(BL79,'เงินเดือนบัญชี 5'!$N$2:$O$65,2,FALSE),IF(BB79="วิชาการปก.",VLOOKUP(BL79,'เงินเดือนบัญชี 5'!$K$2:$L$65,2,FALSE),IF(BB79="ทั่วไปอส.",VLOOKUP(BL79,'เงินเดือนบัญชี 5'!$H$2:$I$65,2,FALSE),IF(BB79="ทั่วไปชง.",VLOOKUP(BL79,'เงินเดือนบัญชี 5'!$E$2:$F$65,2,FALSE),IF(BB79="ทั่วไปปง.",VLOOKUP(BL79,'เงินเดือนบัญชี 5'!$B$2:$C$65,2,FALSE),IF(BB79="พนจ.ทั่วไป",0,IF(BB79="พนจ.ภารกิจ(ปวช.)",CEILING((BJ79*4/100)+BJ79,10),IF(BB79="พนจ.ภารกิจ(ปวท.)",CEILING((BJ79*4/100)+BJ79,10),IF(BB79="พนจ.ภารกิจ(ปวส.)",CEILING((BJ79*4/100)+BJ79,10),IF(BB79="พนจ.ภารกิจ(ป.ตรี)",CEILING((BJ79*4/100)+BJ79,10),IF(BB79="พนจ.ภารกิจ(ป.โท)",CEILING((BJ79*4/100)+BJ79,10),IF(BB79="พนจ.ภารกิจ(ทักษะ พนง.ขับเครื่องจักรกลขนาดกลาง/ใหญ่)",CEILING((BJ79*4/100)+BJ79,10),IF(BB79="พนจ.ภารกิจ(ทักษะ)",CEILING((BJ79*4/100)+BJ79,10),IF(BB79="พนจ.ภารกิจ(ทักษะ)","",IF(C79="ครู",CEILING((BJ79*6/100)+BJ79,10),IF(C79="ครูผู้ช่วย",CEILING((BJ79*6/100)+BJ79,10),IF(C79="บริหารสถานศึกษา",CEILING((BJ79*6/100)+BJ79,10),IF(C79="บุคลากรทางการศึกษา",CEILING((BJ79*6/100)+BJ79,10),IF(BB79="ลูกจ้างประจำ(ช่าง)",VLOOKUP(BL79,บัญชีลูกจ้างประจำ!$H$2:$I$110,2,FALSE),IF(BB79="ลูกจ้างประจำ(สนับสนุน)",VLOOKUP(BL79,บัญชีลูกจ้างประจำ!$E$2:$F$103,2,FALSE),IF(BB79="ลูกจ้างประจำ(บริการพื้นฐาน)",VLOOKUP(BL79,บัญชีลูกจ้างประจำ!$B$2:$C$74,2,FALSE))))))))))))))))))))))))))))))</f>
        <v>0</v>
      </c>
      <c r="BN79" s="177">
        <f>IF(BB79&amp;M79="พนจ.ทั่วไป",0,IF(BB79&amp;M79="พนจ.ทั่วไปกำหนดเพิ่ม2569",108000,IF(M79="ว่างเดิม",VLOOKUP(BC79,ตำแหน่งว่าง!$A$2:$J$28,10,FALSE),IF(M79&amp;C79="กำหนดเพิ่ม2567ครู",VLOOKUP(BC79,ตำแหน่งว่าง!$A$2:$J$28,9,FALSE),IF(M79&amp;C79="กำหนดเพิ่ม2567ครูผู้ช่วย",VLOOKUP(BC79,ตำแหน่งว่าง!$A$2:$J$28,9,FALSE),IF(M79&amp;C79="กำหนดเพิ่ม2567บุคลากรทางการศึกษา",VLOOKUP(BC79,ตำแหน่งว่าง!$A$2:$J$28,9,FALSE),IF(M79&amp;C79="กำหนดเพิ่ม2567บริหารสถานศึกษา",VLOOKUP(BC79,ตำแหน่งว่าง!$A$2:$J$28,9,FALSE),IF(M79="กำหนดเพิ่ม2567",VLOOKUP(BC79,ตำแหน่งว่าง!$A$2:$J$28,10,FALSE),IF(M79&amp;C79="กำหนดเพิ่ม2568ครู",VLOOKUP(BC79,ตำแหน่งว่าง!$A$2:$J$28,8,FALSE),IF(M79&amp;C79="กำหนดเพิ่ม2568ครูผู้ช่วย",VLOOKUP(BC79,ตำแหน่งว่าง!$A$2:$J$28,8,FALSE),IF(M79&amp;C79="กำหนดเพิ่ม2568บุคลากรทางการศึกษา",VLOOKUP(BC79,ตำแหน่งว่าง!$A$2:$J$28,8,FALSE),IF(M79&amp;C79="กำหนดเพิ่ม2568บริหารสถานศึกษา",VLOOKUP(BC79,ตำแหน่งว่าง!$A$2:$J$28,8,FALSE),IF(M79="กำหนดเพิ่ม2568",VLOOKUP(BC79,ตำแหน่งว่าง!$A$2:$J$28,9,FALSE),IF(M79="กำหนดเพิ่ม2569",VLOOKUP(BC79,ตำแหน่งว่าง!$A$2:$H$28,7,FALSE),IF(M79="เงินอุดหนุน (ว่าง)",VLOOKUP(BC79,ตำแหน่งว่าง!$A$2:$J$28,10,FALSE),IF(M79="จ่ายจากเงินรายได้ (ว่าง)",VLOOKUP(BC79,ตำแหน่งว่าง!$A$2:$J$28,10,FALSE),IF(M79="ยุบเลิก2567",0,IF(M79="ยุบเลิก2568",0,IF(M79="ยุบเลิก2569",0,IF(M79="ว่างยุบเลิก2567",0,IF(M79="ว่างยุบเลิก2568",0,IF(M79="ว่างยุบเลิก2569",0,(BM79-BJ79)*12))))))))))))))))))))))</f>
        <v>0</v>
      </c>
      <c r="BO79" s="103"/>
      <c r="BP79" s="86"/>
      <c r="BQ79" s="86"/>
    </row>
    <row r="80" spans="1:69" s="12" customFormat="1">
      <c r="A80" s="107" t="str">
        <f>IF(C80=0,"",IF(D80=0,"",SUBTOTAL(3,$D$7:D80)*1))</f>
        <v/>
      </c>
      <c r="B80" s="113"/>
      <c r="C80" s="183"/>
      <c r="D80" s="113"/>
      <c r="E80" s="114"/>
      <c r="F80" s="114"/>
      <c r="G80" s="110"/>
      <c r="H80" s="120"/>
      <c r="I80" s="121"/>
      <c r="J80" s="122"/>
      <c r="K80" s="122"/>
      <c r="L80" s="122"/>
      <c r="M80" s="120"/>
      <c r="AZ80" s="86"/>
      <c r="BA80" s="103"/>
      <c r="BB80" s="177" t="str">
        <f t="shared" si="5"/>
        <v/>
      </c>
      <c r="BC80" s="177" t="str">
        <f t="shared" si="6"/>
        <v>()</v>
      </c>
      <c r="BD80" s="177" t="b">
        <f>IF(BB80="บริหารท้องถิ่นสูง",VLOOKUP(I80,'เงินเดือนบัญชี 5'!$AM$2:$AN$65,2,FALSE),IF(BB80="บริหารท้องถิ่นกลาง",VLOOKUP(I80,'เงินเดือนบัญชี 5'!$AJ$2:$AK$65,2,FALSE),IF(BB80="บริหารท้องถิ่นต้น",VLOOKUP(I80,'เงินเดือนบัญชี 5'!$AG$2:$AH$65,2,FALSE),IF(BB80="อำนวยการท้องถิ่นสูง",VLOOKUP(I80,'เงินเดือนบัญชี 5'!$AD$2:$AE$65,2,FALSE),IF(BB80="อำนวยการท้องถิ่นกลาง",VLOOKUP(I80,'เงินเดือนบัญชี 5'!$AA$2:$AB$65,2,FALSE),IF(BB80="อำนวยการท้องถิ่นต้น",VLOOKUP(I80,'เงินเดือนบัญชี 5'!$X$2:$Y$65,2,FALSE),IF(BB80="วิชาการชช.",VLOOKUP(I80,'เงินเดือนบัญชี 5'!$U$2:$V$65,2,FALSE),IF(BB80="วิชาการชพ.",VLOOKUP(I80,'เงินเดือนบัญชี 5'!$R$2:$S$65,2,FALSE),IF(BB80="วิชาการชก.",VLOOKUP(I80,'เงินเดือนบัญชี 5'!$O$2:$P$65,2,FALSE),IF(BB80="วิชาการปก.",VLOOKUP(I80,'เงินเดือนบัญชี 5'!$L$2:$M$65,2,FALSE),IF(BB80="ทั่วไปอส.",VLOOKUP(I80,'เงินเดือนบัญชี 5'!$I$2:$J$65,2,FALSE),IF(BB80="ทั่วไปชง.",VLOOKUP(I80,'เงินเดือนบัญชี 5'!$F$2:$G$65,2,FALSE),IF(BB80="ทั่วไปปง.",VLOOKUP(I80,'เงินเดือนบัญชี 5'!$C$2:$D$65,2,FALSE),IF(BB80="พนจ.ทั่วไป","",IF(BB80="พนจ.ภารกิจ(ปวช.)","",IF(BB80="พนจ.ภารกิจ(ปวท.)","",IF(BB80="พนจ.ภารกิจ(ปวส.)","",IF(BB80="พนจ.ภารกิจ(ป.ตรี)","",IF(BB80="พนจ.ภารกิจ(ป.โท)","",IF(BB80="พนจ.ภารกิจ(ทักษะ พนง.ขับเครื่องจักรกลขนาดกลาง/ใหญ่)","",IF(BB80="พนจ.ภารกิจ(ทักษะ)","",IF(BB80="ลูกจ้างประจำ(ช่าง)",VLOOKUP(I80,บัญชีลูกจ้างประจำ!$I$2:$J$110,2,FALSE),IF(BB80="ลูกจ้างประจำ(สนับสนุน)",VLOOKUP(I80,บัญชีลูกจ้างประจำ!$F$2:$G$102,2,FALSE),IF(BB80="ลูกจ้างประจำ(บริการพื้นฐาน)",VLOOKUP(I80,บัญชีลูกจ้างประจำ!$C$2:$D$74,2,FALSE)))))))))))))))))))))))))</f>
        <v>0</v>
      </c>
      <c r="BE80" s="177">
        <f>IF(M80="ว่างเดิม",VLOOKUP(BC80,ตำแหน่งว่าง!$A$2:$J$28,2,FALSE),IF(M80="ว่างยุบเลิก2567",VLOOKUP(BC80,ตำแหน่งว่าง!$A$2:$J$28,2,FALSE),IF(M80="ว่างยุบเลิก2568",VLOOKUP(BC80,ตำแหน่งว่าง!$A$2:$J$28,2,FALSE),IF(M80="ว่างยุบเลิก2569",VLOOKUP(BC80,ตำแหน่งว่าง!$A$2:$J$28,2,FALSE),IF(M80="เงินอุดหนุน (ว่าง)",VLOOKUP(BC80,ตำแหน่งว่าง!$A$2:$J$28,2,FALSE),IF(M80="จ่ายจากเงินรายได้ (ว่าง)",VLOOKUP(BC80,ตำแหน่งว่าง!$A$2:$J$28,2,FALSE),IF(M80="กำหนดเพิ่ม2567",0,IF(M80="กำหนดเพิ่ม2568",0,IF(M80="กำหนดเพิ่ม2569",0,I80*12)))))))))</f>
        <v>0</v>
      </c>
      <c r="BF80" s="177" t="str">
        <f t="shared" si="7"/>
        <v>1</v>
      </c>
      <c r="BG80" s="177" t="b">
        <f>IF(BB80="บริหารท้องถิ่นสูง",VLOOKUP(BF80,'เงินเดือนบัญชี 5'!$AL$2:$AM$65,2,FALSE),IF(BB80="บริหารท้องถิ่นกลาง",VLOOKUP(BF80,'เงินเดือนบัญชี 5'!$AI$2:$AJ$65,2,FALSE),IF(BB80="บริหารท้องถิ่นต้น",VLOOKUP(BF80,'เงินเดือนบัญชี 5'!$AF$2:$AG$65,2,FALSE),IF(BB80="อำนวยการท้องถิ่นสูง",VLOOKUP(BF80,'เงินเดือนบัญชี 5'!$AC$2:$AD$65,2,FALSE),IF(BB80="อำนวยการท้องถิ่นกลาง",VLOOKUP(BF80,'เงินเดือนบัญชี 5'!$Z$2:$AA$65,2,FALSE),IF(BB80="อำนวยการท้องถิ่นต้น",VLOOKUP(BF80,'เงินเดือนบัญชี 5'!$W$2:$X$65,2,FALSE),IF(BB80="วิชาการชช.",VLOOKUP(BF80,'เงินเดือนบัญชี 5'!$T$2:$U$65,2,FALSE),IF(BB80="วิชาการชพ.",VLOOKUP(BF80,'เงินเดือนบัญชี 5'!$Q$2:$R$65,2,FALSE),IF(BB80="วิชาการชก.",VLOOKUP(BF80,'เงินเดือนบัญชี 5'!$N$2:$O$65,2,FALSE),IF(BB80="วิชาการปก.",VLOOKUP(BF80,'เงินเดือนบัญชี 5'!$K$2:$L$65,2,FALSE),IF(BB80="ทั่วไปอส.",VLOOKUP(BF80,'เงินเดือนบัญชี 5'!$H$2:$I$65,2,FALSE),IF(BB80="ทั่วไปชง.",VLOOKUP(BF80,'เงินเดือนบัญชี 5'!$E$2:$F$65,2,FALSE),IF(BB80="ทั่วไปปง.",VLOOKUP(BF80,'เงินเดือนบัญชี 5'!$B$2:$C$65,2,FALSE),IF(BB80="พนจ.ทั่วไป",0,IF(BB80="พนจ.ภารกิจ(ปวช.)",CEILING((I80*4/100)+I80,10),IF(BB80="พนจ.ภารกิจ(ปวท.)",CEILING((I80*4/100)+I80,10),IF(BB80="พนจ.ภารกิจ(ปวส.)",CEILING((I80*4/100)+I80,10),IF(BB80="พนจ.ภารกิจ(ป.ตรี)",CEILING((I80*4/100)+I80,10),IF(BB80="พนจ.ภารกิจ(ป.โท)",CEILING((I80*4/100)+I80,10),IF(BB80="พนจ.ภารกิจ(ทักษะ พนง.ขับเครื่องจักรกลขนาดกลาง/ใหญ่)",CEILING((I80*4/100)+I80,10),IF(BB80="พนจ.ภารกิจ(ทักษะ)",CEILING((I80*4/100)+I80,10),IF(BB80="พนจ.ภารกิจ(ทักษะ)","",IF(C80="ครู",CEILING((I80*6/100)+I80,10),IF(C80="ครูผู้ช่วย",CEILING((I80*6/100)+I80,10),IF(C80="บริหารสถานศึกษา",CEILING((I80*6/100)+I80,10),IF(C80="บุคลากรทางการศึกษา",CEILING((I80*6/100)+I80,10),IF(BB80="ลูกจ้างประจำ(ช่าง)",VLOOKUP(BF80,บัญชีลูกจ้างประจำ!$H$2:$I$110,2,FALSE),IF(BB80="ลูกจ้างประจำ(สนับสนุน)",VLOOKUP(BF80,บัญชีลูกจ้างประจำ!$E$2:$F$102,2,FALSE),IF(BB80="ลูกจ้างประจำ(บริการพื้นฐาน)",VLOOKUP(BF80,บัญชีลูกจ้างประจำ!$B$2:$C$74,2,FALSE))))))))))))))))))))))))))))))</f>
        <v>0</v>
      </c>
      <c r="BH80" s="177">
        <f>IF(BB80&amp;M80="พนจ.ทั่วไป",0,IF(BB80&amp;M80="พนจ.ทั่วไปกำหนดเพิ่ม2567",108000,IF(M80="ว่างเดิม",VLOOKUP(BC80,ตำแหน่งว่าง!$A$2:$J$28,8,FALSE),IF(M80="กำหนดเพิ่ม2567",VLOOKUP(BC80,ตำแหน่งว่าง!$A$2:$H$28,7,FALSE),IF(M80="กำหนดเพิ่ม2568",0,IF(M80="กำหนดเพิ่ม2569",0,IF(M80="ยุบเลิก2567",0,IF(M80="ว่างยุบเลิก2567",0,IF(M80="ว่างยุบเลิก2568",VLOOKUP(BC80,ตำแหน่งว่าง!$A$2:$J$28,8,FALSE),IF(M80="ว่างยุบเลิก2569",VLOOKUP(BC80,ตำแหน่งว่าง!$A$2:$J$28,8,FALSE),IF(M80="เงินอุดหนุน (ว่าง)",VLOOKUP(BC80,ตำแหน่งว่าง!$A$2:$J$28,8,FALSE),IF(M80&amp;C80="จ่ายจากเงินรายได้พนจ.ทั่วไป",0,IF(M80="จ่ายจากเงินรายได้ (ว่าง)",VLOOKUP(BC80,ตำแหน่งว่าง!$A$2:$J$28,8,FALSE),(BG80-I80)*12)))))))))))))</f>
        <v>0</v>
      </c>
      <c r="BI80" s="177" t="str">
        <f t="shared" si="8"/>
        <v>2</v>
      </c>
      <c r="BJ80" s="177" t="b">
        <f>IF(BB80="บริหารท้องถิ่นสูง",VLOOKUP(BI80,'เงินเดือนบัญชี 5'!$AL$2:$AM$65,2,FALSE),IF(BB80="บริหารท้องถิ่นกลาง",VLOOKUP(BI80,'เงินเดือนบัญชี 5'!$AI$2:$AJ$65,2,FALSE),IF(BB80="บริหารท้องถิ่นต้น",VLOOKUP(BI80,'เงินเดือนบัญชี 5'!$AF$2:$AG$65,2,FALSE),IF(BB80="อำนวยการท้องถิ่นสูง",VLOOKUP(BI80,'เงินเดือนบัญชี 5'!$AC$2:$AD$65,2,FALSE),IF(BB80="อำนวยการท้องถิ่นกลาง",VLOOKUP(BI80,'เงินเดือนบัญชี 5'!$Z$2:$AA$65,2,FALSE),IF(BB80="อำนวยการท้องถิ่นต้น",VLOOKUP(BI80,'เงินเดือนบัญชี 5'!$W$2:$X$65,2,FALSE),IF(BB80="วิชาการชช.",VLOOKUP(BI80,'เงินเดือนบัญชี 5'!$T$2:$U$65,2,FALSE),IF(BB80="วิชาการชพ.",VLOOKUP(BI80,'เงินเดือนบัญชี 5'!$Q$2:$R$65,2,FALSE),IF(BB80="วิชาการชก.",VLOOKUP(BI80,'เงินเดือนบัญชี 5'!$N$2:$O$65,2,FALSE),IF(BB80="วิชาการปก.",VLOOKUP(BI80,'เงินเดือนบัญชี 5'!$K$2:$L$65,2,FALSE),IF(BB80="ทั่วไปอส.",VLOOKUP(BI80,'เงินเดือนบัญชี 5'!$H$2:$I$65,2,FALSE),IF(BB80="ทั่วไปชง.",VLOOKUP(BI80,'เงินเดือนบัญชี 5'!$E$2:$F$65,2,FALSE),IF(BB80="ทั่วไปปง.",VLOOKUP(BI80,'เงินเดือนบัญชี 5'!$B$2:$C$65,2,FALSE),IF(BB80="พนจ.ทั่วไป",0,IF(BB80="พนจ.ภารกิจ(ปวช.)",CEILING((BG80*4/100)+BG80,10),IF(BB80="พนจ.ภารกิจ(ปวท.)",CEILING((BG80*4/100)+BG80,10),IF(BB80="พนจ.ภารกิจ(ปวส.)",CEILING((BG80*4/100)+BG80,10),IF(BB80="พนจ.ภารกิจ(ป.ตรี)",CEILING((BG80*4/100)+BG80,10),IF(BB80="พนจ.ภารกิจ(ป.โท)",CEILING((BG80*4/100)+BG80,10),IF(BB80="พนจ.ภารกิจ(ทักษะ พนง.ขับเครื่องจักรกลขนาดกลาง/ใหญ่)",CEILING((BG80*4/100)+BG80,10),IF(BB80="พนจ.ภารกิจ(ทักษะ)",CEILING((BG80*4/100)+BG80,10),IF(BB80="พนจ.ภารกิจ(ทักษะ)","",IF(C80="ครู",CEILING((BG80*6/100)+BG80,10),IF(C80="ครูผู้ช่วย",CEILING((BG80*6/100)+BG80,10),IF(C80="บริหารสถานศึกษา",CEILING((BG80*6/100)+BG80,10),IF(C80="บุคลากรทางการศึกษา",CEILING((BG80*6/100)+BG80,10),IF(BB80="ลูกจ้างประจำ(ช่าง)",VLOOKUP(BI80,บัญชีลูกจ้างประจำ!$H$2:$I$110,2,FALSE),IF(BB80="ลูกจ้างประจำ(สนับสนุน)",VLOOKUP(BI80,บัญชีลูกจ้างประจำ!$E$2:$F$102,2,FALSE),IF(BB80="ลูกจ้างประจำ(บริการพื้นฐาน)",VLOOKUP(BI80,บัญชีลูกจ้างประจำ!$B$2:$C$74,2,FALSE))))))))))))))))))))))))))))))</f>
        <v>0</v>
      </c>
      <c r="BK80" s="177">
        <f>IF(BB80&amp;M80="พนจ.ทั่วไป",0,IF(BB80&amp;M80="พนจ.ทั่วไปกำหนดเพิ่ม2568",108000,IF(M80="ว่างเดิม",VLOOKUP(BC80,ตำแหน่งว่าง!$A$2:$J$28,9,FALSE),IF(M80&amp;C80="กำหนดเพิ่ม2567ครู",VLOOKUP(BC80,ตำแหน่งว่าง!$A$2:$J$28,8,FALSE),IF(M80&amp;C80="กำหนดเพิ่ม2567ครูผู้ช่วย",VLOOKUP(BC80,ตำแหน่งว่าง!$A$2:$J$28,8,FALSE),IF(M80&amp;C80="กำหนดเพิ่ม2567บุคลากรทางการศึกษา",VLOOKUP(BC80,ตำแหน่งว่าง!$A$2:$J$28,8,FALSE),IF(M80&amp;C80="กำหนดเพิ่ม2567บริหารสถานศึกษา",VLOOKUP(BC80,ตำแหน่งว่าง!$A$2:$J$28,8,FALSE),IF(M80="กำหนดเพิ่ม2567",VLOOKUP(BC80,ตำแหน่งว่าง!$A$2:$J$28,9,FALSE),IF(M80="กำหนดเพิ่ม2568",VLOOKUP(BC80,ตำแหน่งว่าง!$A$2:$H$28,7,FALSE),IF(M80="กำหนดเพิ่ม2569",0,IF(M80="ยุบเลิก2567",0,IF(M80="ยุบเลิก2568",0,IF(M80="ว่างยุบเลิก2567",0,IF(M80="ว่างยุบเลิก2568",0,IF(M80="ว่างยุบเลิก2569",VLOOKUP(BC80,ตำแหน่งว่าง!$A$2:$J$28,9,FALSE),IF(M80="เงินอุดหนุน (ว่าง)",VLOOKUP(BC80,ตำแหน่งว่าง!$A$2:$J$28,9,FALSE),IF(M80="จ่ายจากเงินรายได้ (ว่าง)",VLOOKUP(BC80,ตำแหน่งว่าง!$A$2:$J$28,9,FALSE),(BJ80-BG80)*12)))))))))))))))))</f>
        <v>0</v>
      </c>
      <c r="BL80" s="177" t="str">
        <f t="shared" si="9"/>
        <v>3</v>
      </c>
      <c r="BM80" s="177" t="b">
        <f>IF(BB80="บริหารท้องถิ่นสูง",VLOOKUP(BL80,'เงินเดือนบัญชี 5'!$AL$2:$AM$65,2,FALSE),IF(BB80="บริหารท้องถิ่นกลาง",VLOOKUP(BL80,'เงินเดือนบัญชี 5'!$AI$2:$AJ$65,2,FALSE),IF(BB80="บริหารท้องถิ่นต้น",VLOOKUP(BL80,'เงินเดือนบัญชี 5'!$AF$2:$AG$65,2,FALSE),IF(BB80="อำนวยการท้องถิ่นสูง",VLOOKUP(BL80,'เงินเดือนบัญชี 5'!$AC$2:$AD$65,2,FALSE),IF(BB80="อำนวยการท้องถิ่นกลาง",VLOOKUP(BL80,'เงินเดือนบัญชี 5'!$Z$2:$AA$65,2,FALSE),IF(BB80="อำนวยการท้องถิ่นต้น",VLOOKUP(BL80,'เงินเดือนบัญชี 5'!$W$2:$X$65,2,FALSE),IF(BB80="วิชาการชช.",VLOOKUP(BL80,'เงินเดือนบัญชี 5'!$T$2:$U$65,2,FALSE),IF(BB80="วิชาการชพ.",VLOOKUP(BL80,'เงินเดือนบัญชี 5'!$Q$2:$R$65,2,FALSE),IF(BB80="วิชาการชก.",VLOOKUP(BL80,'เงินเดือนบัญชี 5'!$N$2:$O$65,2,FALSE),IF(BB80="วิชาการปก.",VLOOKUP(BL80,'เงินเดือนบัญชี 5'!$K$2:$L$65,2,FALSE),IF(BB80="ทั่วไปอส.",VLOOKUP(BL80,'เงินเดือนบัญชี 5'!$H$2:$I$65,2,FALSE),IF(BB80="ทั่วไปชง.",VLOOKUP(BL80,'เงินเดือนบัญชี 5'!$E$2:$F$65,2,FALSE),IF(BB80="ทั่วไปปง.",VLOOKUP(BL80,'เงินเดือนบัญชี 5'!$B$2:$C$65,2,FALSE),IF(BB80="พนจ.ทั่วไป",0,IF(BB80="พนจ.ภารกิจ(ปวช.)",CEILING((BJ80*4/100)+BJ80,10),IF(BB80="พนจ.ภารกิจ(ปวท.)",CEILING((BJ80*4/100)+BJ80,10),IF(BB80="พนจ.ภารกิจ(ปวส.)",CEILING((BJ80*4/100)+BJ80,10),IF(BB80="พนจ.ภารกิจ(ป.ตรี)",CEILING((BJ80*4/100)+BJ80,10),IF(BB80="พนจ.ภารกิจ(ป.โท)",CEILING((BJ80*4/100)+BJ80,10),IF(BB80="พนจ.ภารกิจ(ทักษะ พนง.ขับเครื่องจักรกลขนาดกลาง/ใหญ่)",CEILING((BJ80*4/100)+BJ80,10),IF(BB80="พนจ.ภารกิจ(ทักษะ)",CEILING((BJ80*4/100)+BJ80,10),IF(BB80="พนจ.ภารกิจ(ทักษะ)","",IF(C80="ครู",CEILING((BJ80*6/100)+BJ80,10),IF(C80="ครูผู้ช่วย",CEILING((BJ80*6/100)+BJ80,10),IF(C80="บริหารสถานศึกษา",CEILING((BJ80*6/100)+BJ80,10),IF(C80="บุคลากรทางการศึกษา",CEILING((BJ80*6/100)+BJ80,10),IF(BB80="ลูกจ้างประจำ(ช่าง)",VLOOKUP(BL80,บัญชีลูกจ้างประจำ!$H$2:$I$110,2,FALSE),IF(BB80="ลูกจ้างประจำ(สนับสนุน)",VLOOKUP(BL80,บัญชีลูกจ้างประจำ!$E$2:$F$103,2,FALSE),IF(BB80="ลูกจ้างประจำ(บริการพื้นฐาน)",VLOOKUP(BL80,บัญชีลูกจ้างประจำ!$B$2:$C$74,2,FALSE))))))))))))))))))))))))))))))</f>
        <v>0</v>
      </c>
      <c r="BN80" s="177">
        <f>IF(BB80&amp;M80="พนจ.ทั่วไป",0,IF(BB80&amp;M80="พนจ.ทั่วไปกำหนดเพิ่ม2569",108000,IF(M80="ว่างเดิม",VLOOKUP(BC80,ตำแหน่งว่าง!$A$2:$J$28,10,FALSE),IF(M80&amp;C80="กำหนดเพิ่ม2567ครู",VLOOKUP(BC80,ตำแหน่งว่าง!$A$2:$J$28,9,FALSE),IF(M80&amp;C80="กำหนดเพิ่ม2567ครูผู้ช่วย",VLOOKUP(BC80,ตำแหน่งว่าง!$A$2:$J$28,9,FALSE),IF(M80&amp;C80="กำหนดเพิ่ม2567บุคลากรทางการศึกษา",VLOOKUP(BC80,ตำแหน่งว่าง!$A$2:$J$28,9,FALSE),IF(M80&amp;C80="กำหนดเพิ่ม2567บริหารสถานศึกษา",VLOOKUP(BC80,ตำแหน่งว่าง!$A$2:$J$28,9,FALSE),IF(M80="กำหนดเพิ่ม2567",VLOOKUP(BC80,ตำแหน่งว่าง!$A$2:$J$28,10,FALSE),IF(M80&amp;C80="กำหนดเพิ่ม2568ครู",VLOOKUP(BC80,ตำแหน่งว่าง!$A$2:$J$28,8,FALSE),IF(M80&amp;C80="กำหนดเพิ่ม2568ครูผู้ช่วย",VLOOKUP(BC80,ตำแหน่งว่าง!$A$2:$J$28,8,FALSE),IF(M80&amp;C80="กำหนดเพิ่ม2568บุคลากรทางการศึกษา",VLOOKUP(BC80,ตำแหน่งว่าง!$A$2:$J$28,8,FALSE),IF(M80&amp;C80="กำหนดเพิ่ม2568บริหารสถานศึกษา",VLOOKUP(BC80,ตำแหน่งว่าง!$A$2:$J$28,8,FALSE),IF(M80="กำหนดเพิ่ม2568",VLOOKUP(BC80,ตำแหน่งว่าง!$A$2:$J$28,9,FALSE),IF(M80="กำหนดเพิ่ม2569",VLOOKUP(BC80,ตำแหน่งว่าง!$A$2:$H$28,7,FALSE),IF(M80="เงินอุดหนุน (ว่าง)",VLOOKUP(BC80,ตำแหน่งว่าง!$A$2:$J$28,10,FALSE),IF(M80="จ่ายจากเงินรายได้ (ว่าง)",VLOOKUP(BC80,ตำแหน่งว่าง!$A$2:$J$28,10,FALSE),IF(M80="ยุบเลิก2567",0,IF(M80="ยุบเลิก2568",0,IF(M80="ยุบเลิก2569",0,IF(M80="ว่างยุบเลิก2567",0,IF(M80="ว่างยุบเลิก2568",0,IF(M80="ว่างยุบเลิก2569",0,(BM80-BJ80)*12))))))))))))))))))))))</f>
        <v>0</v>
      </c>
      <c r="BO80" s="103"/>
      <c r="BP80" s="86"/>
      <c r="BQ80" s="86"/>
    </row>
    <row r="81" spans="1:69" s="12" customFormat="1">
      <c r="A81" s="107" t="str">
        <f>IF(C81=0,"",IF(D81=0,"",SUBTOTAL(3,$D$7:D81)*1))</f>
        <v/>
      </c>
      <c r="B81" s="113"/>
      <c r="C81" s="183"/>
      <c r="D81" s="113"/>
      <c r="E81" s="114"/>
      <c r="F81" s="114"/>
      <c r="G81" s="110"/>
      <c r="H81" s="120"/>
      <c r="I81" s="121"/>
      <c r="J81" s="122"/>
      <c r="K81" s="122"/>
      <c r="L81" s="122"/>
      <c r="M81" s="120"/>
      <c r="AZ81" s="86"/>
      <c r="BA81" s="103"/>
      <c r="BB81" s="177" t="str">
        <f t="shared" si="5"/>
        <v/>
      </c>
      <c r="BC81" s="177" t="str">
        <f t="shared" si="6"/>
        <v>()</v>
      </c>
      <c r="BD81" s="177" t="b">
        <f>IF(BB81="บริหารท้องถิ่นสูง",VLOOKUP(I81,'เงินเดือนบัญชี 5'!$AM$2:$AN$65,2,FALSE),IF(BB81="บริหารท้องถิ่นกลาง",VLOOKUP(I81,'เงินเดือนบัญชี 5'!$AJ$2:$AK$65,2,FALSE),IF(BB81="บริหารท้องถิ่นต้น",VLOOKUP(I81,'เงินเดือนบัญชี 5'!$AG$2:$AH$65,2,FALSE),IF(BB81="อำนวยการท้องถิ่นสูง",VLOOKUP(I81,'เงินเดือนบัญชี 5'!$AD$2:$AE$65,2,FALSE),IF(BB81="อำนวยการท้องถิ่นกลาง",VLOOKUP(I81,'เงินเดือนบัญชี 5'!$AA$2:$AB$65,2,FALSE),IF(BB81="อำนวยการท้องถิ่นต้น",VLOOKUP(I81,'เงินเดือนบัญชี 5'!$X$2:$Y$65,2,FALSE),IF(BB81="วิชาการชช.",VLOOKUP(I81,'เงินเดือนบัญชี 5'!$U$2:$V$65,2,FALSE),IF(BB81="วิชาการชพ.",VLOOKUP(I81,'เงินเดือนบัญชี 5'!$R$2:$S$65,2,FALSE),IF(BB81="วิชาการชก.",VLOOKUP(I81,'เงินเดือนบัญชี 5'!$O$2:$P$65,2,FALSE),IF(BB81="วิชาการปก.",VLOOKUP(I81,'เงินเดือนบัญชี 5'!$L$2:$M$65,2,FALSE),IF(BB81="ทั่วไปอส.",VLOOKUP(I81,'เงินเดือนบัญชี 5'!$I$2:$J$65,2,FALSE),IF(BB81="ทั่วไปชง.",VLOOKUP(I81,'เงินเดือนบัญชี 5'!$F$2:$G$65,2,FALSE),IF(BB81="ทั่วไปปง.",VLOOKUP(I81,'เงินเดือนบัญชี 5'!$C$2:$D$65,2,FALSE),IF(BB81="พนจ.ทั่วไป","",IF(BB81="พนจ.ภารกิจ(ปวช.)","",IF(BB81="พนจ.ภารกิจ(ปวท.)","",IF(BB81="พนจ.ภารกิจ(ปวส.)","",IF(BB81="พนจ.ภารกิจ(ป.ตรี)","",IF(BB81="พนจ.ภารกิจ(ป.โท)","",IF(BB81="พนจ.ภารกิจ(ทักษะ พนง.ขับเครื่องจักรกลขนาดกลาง/ใหญ่)","",IF(BB81="พนจ.ภารกิจ(ทักษะ)","",IF(BB81="ลูกจ้างประจำ(ช่าง)",VLOOKUP(I81,บัญชีลูกจ้างประจำ!$I$2:$J$110,2,FALSE),IF(BB81="ลูกจ้างประจำ(สนับสนุน)",VLOOKUP(I81,บัญชีลูกจ้างประจำ!$F$2:$G$102,2,FALSE),IF(BB81="ลูกจ้างประจำ(บริการพื้นฐาน)",VLOOKUP(I81,บัญชีลูกจ้างประจำ!$C$2:$D$74,2,FALSE)))))))))))))))))))))))))</f>
        <v>0</v>
      </c>
      <c r="BE81" s="177">
        <f>IF(M81="ว่างเดิม",VLOOKUP(BC81,ตำแหน่งว่าง!$A$2:$J$28,2,FALSE),IF(M81="ว่างยุบเลิก2567",VLOOKUP(BC81,ตำแหน่งว่าง!$A$2:$J$28,2,FALSE),IF(M81="ว่างยุบเลิก2568",VLOOKUP(BC81,ตำแหน่งว่าง!$A$2:$J$28,2,FALSE),IF(M81="ว่างยุบเลิก2569",VLOOKUP(BC81,ตำแหน่งว่าง!$A$2:$J$28,2,FALSE),IF(M81="เงินอุดหนุน (ว่าง)",VLOOKUP(BC81,ตำแหน่งว่าง!$A$2:$J$28,2,FALSE),IF(M81="จ่ายจากเงินรายได้ (ว่าง)",VLOOKUP(BC81,ตำแหน่งว่าง!$A$2:$J$28,2,FALSE),IF(M81="กำหนดเพิ่ม2567",0,IF(M81="กำหนดเพิ่ม2568",0,IF(M81="กำหนดเพิ่ม2569",0,I81*12)))))))))</f>
        <v>0</v>
      </c>
      <c r="BF81" s="177" t="str">
        <f t="shared" si="7"/>
        <v>1</v>
      </c>
      <c r="BG81" s="177" t="b">
        <f>IF(BB81="บริหารท้องถิ่นสูง",VLOOKUP(BF81,'เงินเดือนบัญชี 5'!$AL$2:$AM$65,2,FALSE),IF(BB81="บริหารท้องถิ่นกลาง",VLOOKUP(BF81,'เงินเดือนบัญชี 5'!$AI$2:$AJ$65,2,FALSE),IF(BB81="บริหารท้องถิ่นต้น",VLOOKUP(BF81,'เงินเดือนบัญชี 5'!$AF$2:$AG$65,2,FALSE),IF(BB81="อำนวยการท้องถิ่นสูง",VLOOKUP(BF81,'เงินเดือนบัญชี 5'!$AC$2:$AD$65,2,FALSE),IF(BB81="อำนวยการท้องถิ่นกลาง",VLOOKUP(BF81,'เงินเดือนบัญชี 5'!$Z$2:$AA$65,2,FALSE),IF(BB81="อำนวยการท้องถิ่นต้น",VLOOKUP(BF81,'เงินเดือนบัญชี 5'!$W$2:$X$65,2,FALSE),IF(BB81="วิชาการชช.",VLOOKUP(BF81,'เงินเดือนบัญชี 5'!$T$2:$U$65,2,FALSE),IF(BB81="วิชาการชพ.",VLOOKUP(BF81,'เงินเดือนบัญชี 5'!$Q$2:$R$65,2,FALSE),IF(BB81="วิชาการชก.",VLOOKUP(BF81,'เงินเดือนบัญชี 5'!$N$2:$O$65,2,FALSE),IF(BB81="วิชาการปก.",VLOOKUP(BF81,'เงินเดือนบัญชี 5'!$K$2:$L$65,2,FALSE),IF(BB81="ทั่วไปอส.",VLOOKUP(BF81,'เงินเดือนบัญชี 5'!$H$2:$I$65,2,FALSE),IF(BB81="ทั่วไปชง.",VLOOKUP(BF81,'เงินเดือนบัญชี 5'!$E$2:$F$65,2,FALSE),IF(BB81="ทั่วไปปง.",VLOOKUP(BF81,'เงินเดือนบัญชี 5'!$B$2:$C$65,2,FALSE),IF(BB81="พนจ.ทั่วไป",0,IF(BB81="พนจ.ภารกิจ(ปวช.)",CEILING((I81*4/100)+I81,10),IF(BB81="พนจ.ภารกิจ(ปวท.)",CEILING((I81*4/100)+I81,10),IF(BB81="พนจ.ภารกิจ(ปวส.)",CEILING((I81*4/100)+I81,10),IF(BB81="พนจ.ภารกิจ(ป.ตรี)",CEILING((I81*4/100)+I81,10),IF(BB81="พนจ.ภารกิจ(ป.โท)",CEILING((I81*4/100)+I81,10),IF(BB81="พนจ.ภารกิจ(ทักษะ พนง.ขับเครื่องจักรกลขนาดกลาง/ใหญ่)",CEILING((I81*4/100)+I81,10),IF(BB81="พนจ.ภารกิจ(ทักษะ)",CEILING((I81*4/100)+I81,10),IF(BB81="พนจ.ภารกิจ(ทักษะ)","",IF(C81="ครู",CEILING((I81*6/100)+I81,10),IF(C81="ครูผู้ช่วย",CEILING((I81*6/100)+I81,10),IF(C81="บริหารสถานศึกษา",CEILING((I81*6/100)+I81,10),IF(C81="บุคลากรทางการศึกษา",CEILING((I81*6/100)+I81,10),IF(BB81="ลูกจ้างประจำ(ช่าง)",VLOOKUP(BF81,บัญชีลูกจ้างประจำ!$H$2:$I$110,2,FALSE),IF(BB81="ลูกจ้างประจำ(สนับสนุน)",VLOOKUP(BF81,บัญชีลูกจ้างประจำ!$E$2:$F$102,2,FALSE),IF(BB81="ลูกจ้างประจำ(บริการพื้นฐาน)",VLOOKUP(BF81,บัญชีลูกจ้างประจำ!$B$2:$C$74,2,FALSE))))))))))))))))))))))))))))))</f>
        <v>0</v>
      </c>
      <c r="BH81" s="177">
        <f>IF(BB81&amp;M81="พนจ.ทั่วไป",0,IF(BB81&amp;M81="พนจ.ทั่วไปกำหนดเพิ่ม2567",108000,IF(M81="ว่างเดิม",VLOOKUP(BC81,ตำแหน่งว่าง!$A$2:$J$28,8,FALSE),IF(M81="กำหนดเพิ่ม2567",VLOOKUP(BC81,ตำแหน่งว่าง!$A$2:$H$28,7,FALSE),IF(M81="กำหนดเพิ่ม2568",0,IF(M81="กำหนดเพิ่ม2569",0,IF(M81="ยุบเลิก2567",0,IF(M81="ว่างยุบเลิก2567",0,IF(M81="ว่างยุบเลิก2568",VLOOKUP(BC81,ตำแหน่งว่าง!$A$2:$J$28,8,FALSE),IF(M81="ว่างยุบเลิก2569",VLOOKUP(BC81,ตำแหน่งว่าง!$A$2:$J$28,8,FALSE),IF(M81="เงินอุดหนุน (ว่าง)",VLOOKUP(BC81,ตำแหน่งว่าง!$A$2:$J$28,8,FALSE),IF(M81&amp;C81="จ่ายจากเงินรายได้พนจ.ทั่วไป",0,IF(M81="จ่ายจากเงินรายได้ (ว่าง)",VLOOKUP(BC81,ตำแหน่งว่าง!$A$2:$J$28,8,FALSE),(BG81-I81)*12)))))))))))))</f>
        <v>0</v>
      </c>
      <c r="BI81" s="177" t="str">
        <f t="shared" si="8"/>
        <v>2</v>
      </c>
      <c r="BJ81" s="177" t="b">
        <f>IF(BB81="บริหารท้องถิ่นสูง",VLOOKUP(BI81,'เงินเดือนบัญชี 5'!$AL$2:$AM$65,2,FALSE),IF(BB81="บริหารท้องถิ่นกลาง",VLOOKUP(BI81,'เงินเดือนบัญชี 5'!$AI$2:$AJ$65,2,FALSE),IF(BB81="บริหารท้องถิ่นต้น",VLOOKUP(BI81,'เงินเดือนบัญชี 5'!$AF$2:$AG$65,2,FALSE),IF(BB81="อำนวยการท้องถิ่นสูง",VLOOKUP(BI81,'เงินเดือนบัญชี 5'!$AC$2:$AD$65,2,FALSE),IF(BB81="อำนวยการท้องถิ่นกลาง",VLOOKUP(BI81,'เงินเดือนบัญชี 5'!$Z$2:$AA$65,2,FALSE),IF(BB81="อำนวยการท้องถิ่นต้น",VLOOKUP(BI81,'เงินเดือนบัญชี 5'!$W$2:$X$65,2,FALSE),IF(BB81="วิชาการชช.",VLOOKUP(BI81,'เงินเดือนบัญชี 5'!$T$2:$U$65,2,FALSE),IF(BB81="วิชาการชพ.",VLOOKUP(BI81,'เงินเดือนบัญชี 5'!$Q$2:$R$65,2,FALSE),IF(BB81="วิชาการชก.",VLOOKUP(BI81,'เงินเดือนบัญชี 5'!$N$2:$O$65,2,FALSE),IF(BB81="วิชาการปก.",VLOOKUP(BI81,'เงินเดือนบัญชี 5'!$K$2:$L$65,2,FALSE),IF(BB81="ทั่วไปอส.",VLOOKUP(BI81,'เงินเดือนบัญชี 5'!$H$2:$I$65,2,FALSE),IF(BB81="ทั่วไปชง.",VLOOKUP(BI81,'เงินเดือนบัญชี 5'!$E$2:$F$65,2,FALSE),IF(BB81="ทั่วไปปง.",VLOOKUP(BI81,'เงินเดือนบัญชี 5'!$B$2:$C$65,2,FALSE),IF(BB81="พนจ.ทั่วไป",0,IF(BB81="พนจ.ภารกิจ(ปวช.)",CEILING((BG81*4/100)+BG81,10),IF(BB81="พนจ.ภารกิจ(ปวท.)",CEILING((BG81*4/100)+BG81,10),IF(BB81="พนจ.ภารกิจ(ปวส.)",CEILING((BG81*4/100)+BG81,10),IF(BB81="พนจ.ภารกิจ(ป.ตรี)",CEILING((BG81*4/100)+BG81,10),IF(BB81="พนจ.ภารกิจ(ป.โท)",CEILING((BG81*4/100)+BG81,10),IF(BB81="พนจ.ภารกิจ(ทักษะ พนง.ขับเครื่องจักรกลขนาดกลาง/ใหญ่)",CEILING((BG81*4/100)+BG81,10),IF(BB81="พนจ.ภารกิจ(ทักษะ)",CEILING((BG81*4/100)+BG81,10),IF(BB81="พนจ.ภารกิจ(ทักษะ)","",IF(C81="ครู",CEILING((BG81*6/100)+BG81,10),IF(C81="ครูผู้ช่วย",CEILING((BG81*6/100)+BG81,10),IF(C81="บริหารสถานศึกษา",CEILING((BG81*6/100)+BG81,10),IF(C81="บุคลากรทางการศึกษา",CEILING((BG81*6/100)+BG81,10),IF(BB81="ลูกจ้างประจำ(ช่าง)",VLOOKUP(BI81,บัญชีลูกจ้างประจำ!$H$2:$I$110,2,FALSE),IF(BB81="ลูกจ้างประจำ(สนับสนุน)",VLOOKUP(BI81,บัญชีลูกจ้างประจำ!$E$2:$F$102,2,FALSE),IF(BB81="ลูกจ้างประจำ(บริการพื้นฐาน)",VLOOKUP(BI81,บัญชีลูกจ้างประจำ!$B$2:$C$74,2,FALSE))))))))))))))))))))))))))))))</f>
        <v>0</v>
      </c>
      <c r="BK81" s="177">
        <f>IF(BB81&amp;M81="พนจ.ทั่วไป",0,IF(BB81&amp;M81="พนจ.ทั่วไปกำหนดเพิ่ม2568",108000,IF(M81="ว่างเดิม",VLOOKUP(BC81,ตำแหน่งว่าง!$A$2:$J$28,9,FALSE),IF(M81&amp;C81="กำหนดเพิ่ม2567ครู",VLOOKUP(BC81,ตำแหน่งว่าง!$A$2:$J$28,8,FALSE),IF(M81&amp;C81="กำหนดเพิ่ม2567ครูผู้ช่วย",VLOOKUP(BC81,ตำแหน่งว่าง!$A$2:$J$28,8,FALSE),IF(M81&amp;C81="กำหนดเพิ่ม2567บุคลากรทางการศึกษา",VLOOKUP(BC81,ตำแหน่งว่าง!$A$2:$J$28,8,FALSE),IF(M81&amp;C81="กำหนดเพิ่ม2567บริหารสถานศึกษา",VLOOKUP(BC81,ตำแหน่งว่าง!$A$2:$J$28,8,FALSE),IF(M81="กำหนดเพิ่ม2567",VLOOKUP(BC81,ตำแหน่งว่าง!$A$2:$J$28,9,FALSE),IF(M81="กำหนดเพิ่ม2568",VLOOKUP(BC81,ตำแหน่งว่าง!$A$2:$H$28,7,FALSE),IF(M81="กำหนดเพิ่ม2569",0,IF(M81="ยุบเลิก2567",0,IF(M81="ยุบเลิก2568",0,IF(M81="ว่างยุบเลิก2567",0,IF(M81="ว่างยุบเลิก2568",0,IF(M81="ว่างยุบเลิก2569",VLOOKUP(BC81,ตำแหน่งว่าง!$A$2:$J$28,9,FALSE),IF(M81="เงินอุดหนุน (ว่าง)",VLOOKUP(BC81,ตำแหน่งว่าง!$A$2:$J$28,9,FALSE),IF(M81="จ่ายจากเงินรายได้ (ว่าง)",VLOOKUP(BC81,ตำแหน่งว่าง!$A$2:$J$28,9,FALSE),(BJ81-BG81)*12)))))))))))))))))</f>
        <v>0</v>
      </c>
      <c r="BL81" s="177" t="str">
        <f t="shared" si="9"/>
        <v>3</v>
      </c>
      <c r="BM81" s="177" t="b">
        <f>IF(BB81="บริหารท้องถิ่นสูง",VLOOKUP(BL81,'เงินเดือนบัญชี 5'!$AL$2:$AM$65,2,FALSE),IF(BB81="บริหารท้องถิ่นกลาง",VLOOKUP(BL81,'เงินเดือนบัญชี 5'!$AI$2:$AJ$65,2,FALSE),IF(BB81="บริหารท้องถิ่นต้น",VLOOKUP(BL81,'เงินเดือนบัญชี 5'!$AF$2:$AG$65,2,FALSE),IF(BB81="อำนวยการท้องถิ่นสูง",VLOOKUP(BL81,'เงินเดือนบัญชี 5'!$AC$2:$AD$65,2,FALSE),IF(BB81="อำนวยการท้องถิ่นกลาง",VLOOKUP(BL81,'เงินเดือนบัญชี 5'!$Z$2:$AA$65,2,FALSE),IF(BB81="อำนวยการท้องถิ่นต้น",VLOOKUP(BL81,'เงินเดือนบัญชี 5'!$W$2:$X$65,2,FALSE),IF(BB81="วิชาการชช.",VLOOKUP(BL81,'เงินเดือนบัญชี 5'!$T$2:$U$65,2,FALSE),IF(BB81="วิชาการชพ.",VLOOKUP(BL81,'เงินเดือนบัญชี 5'!$Q$2:$R$65,2,FALSE),IF(BB81="วิชาการชก.",VLOOKUP(BL81,'เงินเดือนบัญชี 5'!$N$2:$O$65,2,FALSE),IF(BB81="วิชาการปก.",VLOOKUP(BL81,'เงินเดือนบัญชี 5'!$K$2:$L$65,2,FALSE),IF(BB81="ทั่วไปอส.",VLOOKUP(BL81,'เงินเดือนบัญชี 5'!$H$2:$I$65,2,FALSE),IF(BB81="ทั่วไปชง.",VLOOKUP(BL81,'เงินเดือนบัญชี 5'!$E$2:$F$65,2,FALSE),IF(BB81="ทั่วไปปง.",VLOOKUP(BL81,'เงินเดือนบัญชี 5'!$B$2:$C$65,2,FALSE),IF(BB81="พนจ.ทั่วไป",0,IF(BB81="พนจ.ภารกิจ(ปวช.)",CEILING((BJ81*4/100)+BJ81,10),IF(BB81="พนจ.ภารกิจ(ปวท.)",CEILING((BJ81*4/100)+BJ81,10),IF(BB81="พนจ.ภารกิจ(ปวส.)",CEILING((BJ81*4/100)+BJ81,10),IF(BB81="พนจ.ภารกิจ(ป.ตรี)",CEILING((BJ81*4/100)+BJ81,10),IF(BB81="พนจ.ภารกิจ(ป.โท)",CEILING((BJ81*4/100)+BJ81,10),IF(BB81="พนจ.ภารกิจ(ทักษะ พนง.ขับเครื่องจักรกลขนาดกลาง/ใหญ่)",CEILING((BJ81*4/100)+BJ81,10),IF(BB81="พนจ.ภารกิจ(ทักษะ)",CEILING((BJ81*4/100)+BJ81,10),IF(BB81="พนจ.ภารกิจ(ทักษะ)","",IF(C81="ครู",CEILING((BJ81*6/100)+BJ81,10),IF(C81="ครูผู้ช่วย",CEILING((BJ81*6/100)+BJ81,10),IF(C81="บริหารสถานศึกษา",CEILING((BJ81*6/100)+BJ81,10),IF(C81="บุคลากรทางการศึกษา",CEILING((BJ81*6/100)+BJ81,10),IF(BB81="ลูกจ้างประจำ(ช่าง)",VLOOKUP(BL81,บัญชีลูกจ้างประจำ!$H$2:$I$110,2,FALSE),IF(BB81="ลูกจ้างประจำ(สนับสนุน)",VLOOKUP(BL81,บัญชีลูกจ้างประจำ!$E$2:$F$103,2,FALSE),IF(BB81="ลูกจ้างประจำ(บริการพื้นฐาน)",VLOOKUP(BL81,บัญชีลูกจ้างประจำ!$B$2:$C$74,2,FALSE))))))))))))))))))))))))))))))</f>
        <v>0</v>
      </c>
      <c r="BN81" s="177">
        <f>IF(BB81&amp;M81="พนจ.ทั่วไป",0,IF(BB81&amp;M81="พนจ.ทั่วไปกำหนดเพิ่ม2569",108000,IF(M81="ว่างเดิม",VLOOKUP(BC81,ตำแหน่งว่าง!$A$2:$J$28,10,FALSE),IF(M81&amp;C81="กำหนดเพิ่ม2567ครู",VLOOKUP(BC81,ตำแหน่งว่าง!$A$2:$J$28,9,FALSE),IF(M81&amp;C81="กำหนดเพิ่ม2567ครูผู้ช่วย",VLOOKUP(BC81,ตำแหน่งว่าง!$A$2:$J$28,9,FALSE),IF(M81&amp;C81="กำหนดเพิ่ม2567บุคลากรทางการศึกษา",VLOOKUP(BC81,ตำแหน่งว่าง!$A$2:$J$28,9,FALSE),IF(M81&amp;C81="กำหนดเพิ่ม2567บริหารสถานศึกษา",VLOOKUP(BC81,ตำแหน่งว่าง!$A$2:$J$28,9,FALSE),IF(M81="กำหนดเพิ่ม2567",VLOOKUP(BC81,ตำแหน่งว่าง!$A$2:$J$28,10,FALSE),IF(M81&amp;C81="กำหนดเพิ่ม2568ครู",VLOOKUP(BC81,ตำแหน่งว่าง!$A$2:$J$28,8,FALSE),IF(M81&amp;C81="กำหนดเพิ่ม2568ครูผู้ช่วย",VLOOKUP(BC81,ตำแหน่งว่าง!$A$2:$J$28,8,FALSE),IF(M81&amp;C81="กำหนดเพิ่ม2568บุคลากรทางการศึกษา",VLOOKUP(BC81,ตำแหน่งว่าง!$A$2:$J$28,8,FALSE),IF(M81&amp;C81="กำหนดเพิ่ม2568บริหารสถานศึกษา",VLOOKUP(BC81,ตำแหน่งว่าง!$A$2:$J$28,8,FALSE),IF(M81="กำหนดเพิ่ม2568",VLOOKUP(BC81,ตำแหน่งว่าง!$A$2:$J$28,9,FALSE),IF(M81="กำหนดเพิ่ม2569",VLOOKUP(BC81,ตำแหน่งว่าง!$A$2:$H$28,7,FALSE),IF(M81="เงินอุดหนุน (ว่าง)",VLOOKUP(BC81,ตำแหน่งว่าง!$A$2:$J$28,10,FALSE),IF(M81="จ่ายจากเงินรายได้ (ว่าง)",VLOOKUP(BC81,ตำแหน่งว่าง!$A$2:$J$28,10,FALSE),IF(M81="ยุบเลิก2567",0,IF(M81="ยุบเลิก2568",0,IF(M81="ยุบเลิก2569",0,IF(M81="ว่างยุบเลิก2567",0,IF(M81="ว่างยุบเลิก2568",0,IF(M81="ว่างยุบเลิก2569",0,(BM81-BJ81)*12))))))))))))))))))))))</f>
        <v>0</v>
      </c>
      <c r="BO81" s="103"/>
      <c r="BP81" s="86"/>
      <c r="BQ81" s="86"/>
    </row>
    <row r="82" spans="1:69" s="12" customFormat="1">
      <c r="A82" s="107" t="str">
        <f>IF(C82=0,"",IF(D82=0,"",SUBTOTAL(3,$D$7:D82)*1))</f>
        <v/>
      </c>
      <c r="B82" s="113"/>
      <c r="C82" s="183"/>
      <c r="D82" s="113"/>
      <c r="E82" s="114"/>
      <c r="F82" s="114"/>
      <c r="G82" s="110"/>
      <c r="H82" s="120"/>
      <c r="I82" s="121"/>
      <c r="J82" s="122"/>
      <c r="K82" s="122"/>
      <c r="L82" s="122"/>
      <c r="M82" s="120"/>
      <c r="AZ82" s="86"/>
      <c r="BA82" s="103"/>
      <c r="BB82" s="177" t="str">
        <f t="shared" si="5"/>
        <v/>
      </c>
      <c r="BC82" s="177" t="str">
        <f t="shared" si="6"/>
        <v>()</v>
      </c>
      <c r="BD82" s="177" t="b">
        <f>IF(BB82="บริหารท้องถิ่นสูง",VLOOKUP(I82,'เงินเดือนบัญชี 5'!$AM$2:$AN$65,2,FALSE),IF(BB82="บริหารท้องถิ่นกลาง",VLOOKUP(I82,'เงินเดือนบัญชี 5'!$AJ$2:$AK$65,2,FALSE),IF(BB82="บริหารท้องถิ่นต้น",VLOOKUP(I82,'เงินเดือนบัญชี 5'!$AG$2:$AH$65,2,FALSE),IF(BB82="อำนวยการท้องถิ่นสูง",VLOOKUP(I82,'เงินเดือนบัญชี 5'!$AD$2:$AE$65,2,FALSE),IF(BB82="อำนวยการท้องถิ่นกลาง",VLOOKUP(I82,'เงินเดือนบัญชี 5'!$AA$2:$AB$65,2,FALSE),IF(BB82="อำนวยการท้องถิ่นต้น",VLOOKUP(I82,'เงินเดือนบัญชี 5'!$X$2:$Y$65,2,FALSE),IF(BB82="วิชาการชช.",VLOOKUP(I82,'เงินเดือนบัญชี 5'!$U$2:$V$65,2,FALSE),IF(BB82="วิชาการชพ.",VLOOKUP(I82,'เงินเดือนบัญชี 5'!$R$2:$S$65,2,FALSE),IF(BB82="วิชาการชก.",VLOOKUP(I82,'เงินเดือนบัญชี 5'!$O$2:$P$65,2,FALSE),IF(BB82="วิชาการปก.",VLOOKUP(I82,'เงินเดือนบัญชี 5'!$L$2:$M$65,2,FALSE),IF(BB82="ทั่วไปอส.",VLOOKUP(I82,'เงินเดือนบัญชี 5'!$I$2:$J$65,2,FALSE),IF(BB82="ทั่วไปชง.",VLOOKUP(I82,'เงินเดือนบัญชี 5'!$F$2:$G$65,2,FALSE),IF(BB82="ทั่วไปปง.",VLOOKUP(I82,'เงินเดือนบัญชี 5'!$C$2:$D$65,2,FALSE),IF(BB82="พนจ.ทั่วไป","",IF(BB82="พนจ.ภารกิจ(ปวช.)","",IF(BB82="พนจ.ภารกิจ(ปวท.)","",IF(BB82="พนจ.ภารกิจ(ปวส.)","",IF(BB82="พนจ.ภารกิจ(ป.ตรี)","",IF(BB82="พนจ.ภารกิจ(ป.โท)","",IF(BB82="พนจ.ภารกิจ(ทักษะ พนง.ขับเครื่องจักรกลขนาดกลาง/ใหญ่)","",IF(BB82="พนจ.ภารกิจ(ทักษะ)","",IF(BB82="ลูกจ้างประจำ(ช่าง)",VLOOKUP(I82,บัญชีลูกจ้างประจำ!$I$2:$J$110,2,FALSE),IF(BB82="ลูกจ้างประจำ(สนับสนุน)",VLOOKUP(I82,บัญชีลูกจ้างประจำ!$F$2:$G$102,2,FALSE),IF(BB82="ลูกจ้างประจำ(บริการพื้นฐาน)",VLOOKUP(I82,บัญชีลูกจ้างประจำ!$C$2:$D$74,2,FALSE)))))))))))))))))))))))))</f>
        <v>0</v>
      </c>
      <c r="BE82" s="177">
        <f>IF(M82="ว่างเดิม",VLOOKUP(BC82,ตำแหน่งว่าง!$A$2:$J$28,2,FALSE),IF(M82="ว่างยุบเลิก2567",VLOOKUP(BC82,ตำแหน่งว่าง!$A$2:$J$28,2,FALSE),IF(M82="ว่างยุบเลิก2568",VLOOKUP(BC82,ตำแหน่งว่าง!$A$2:$J$28,2,FALSE),IF(M82="ว่างยุบเลิก2569",VLOOKUP(BC82,ตำแหน่งว่าง!$A$2:$J$28,2,FALSE),IF(M82="เงินอุดหนุน (ว่าง)",VLOOKUP(BC82,ตำแหน่งว่าง!$A$2:$J$28,2,FALSE),IF(M82="จ่ายจากเงินรายได้ (ว่าง)",VLOOKUP(BC82,ตำแหน่งว่าง!$A$2:$J$28,2,FALSE),IF(M82="กำหนดเพิ่ม2567",0,IF(M82="กำหนดเพิ่ม2568",0,IF(M82="กำหนดเพิ่ม2569",0,I82*12)))))))))</f>
        <v>0</v>
      </c>
      <c r="BF82" s="177" t="str">
        <f t="shared" si="7"/>
        <v>1</v>
      </c>
      <c r="BG82" s="177" t="b">
        <f>IF(BB82="บริหารท้องถิ่นสูง",VLOOKUP(BF82,'เงินเดือนบัญชี 5'!$AL$2:$AM$65,2,FALSE),IF(BB82="บริหารท้องถิ่นกลาง",VLOOKUP(BF82,'เงินเดือนบัญชี 5'!$AI$2:$AJ$65,2,FALSE),IF(BB82="บริหารท้องถิ่นต้น",VLOOKUP(BF82,'เงินเดือนบัญชี 5'!$AF$2:$AG$65,2,FALSE),IF(BB82="อำนวยการท้องถิ่นสูง",VLOOKUP(BF82,'เงินเดือนบัญชี 5'!$AC$2:$AD$65,2,FALSE),IF(BB82="อำนวยการท้องถิ่นกลาง",VLOOKUP(BF82,'เงินเดือนบัญชี 5'!$Z$2:$AA$65,2,FALSE),IF(BB82="อำนวยการท้องถิ่นต้น",VLOOKUP(BF82,'เงินเดือนบัญชี 5'!$W$2:$X$65,2,FALSE),IF(BB82="วิชาการชช.",VLOOKUP(BF82,'เงินเดือนบัญชี 5'!$T$2:$U$65,2,FALSE),IF(BB82="วิชาการชพ.",VLOOKUP(BF82,'เงินเดือนบัญชี 5'!$Q$2:$R$65,2,FALSE),IF(BB82="วิชาการชก.",VLOOKUP(BF82,'เงินเดือนบัญชี 5'!$N$2:$O$65,2,FALSE),IF(BB82="วิชาการปก.",VLOOKUP(BF82,'เงินเดือนบัญชี 5'!$K$2:$L$65,2,FALSE),IF(BB82="ทั่วไปอส.",VLOOKUP(BF82,'เงินเดือนบัญชี 5'!$H$2:$I$65,2,FALSE),IF(BB82="ทั่วไปชง.",VLOOKUP(BF82,'เงินเดือนบัญชี 5'!$E$2:$F$65,2,FALSE),IF(BB82="ทั่วไปปง.",VLOOKUP(BF82,'เงินเดือนบัญชี 5'!$B$2:$C$65,2,FALSE),IF(BB82="พนจ.ทั่วไป",0,IF(BB82="พนจ.ภารกิจ(ปวช.)",CEILING((I82*4/100)+I82,10),IF(BB82="พนจ.ภารกิจ(ปวท.)",CEILING((I82*4/100)+I82,10),IF(BB82="พนจ.ภารกิจ(ปวส.)",CEILING((I82*4/100)+I82,10),IF(BB82="พนจ.ภารกิจ(ป.ตรี)",CEILING((I82*4/100)+I82,10),IF(BB82="พนจ.ภารกิจ(ป.โท)",CEILING((I82*4/100)+I82,10),IF(BB82="พนจ.ภารกิจ(ทักษะ พนง.ขับเครื่องจักรกลขนาดกลาง/ใหญ่)",CEILING((I82*4/100)+I82,10),IF(BB82="พนจ.ภารกิจ(ทักษะ)",CEILING((I82*4/100)+I82,10),IF(BB82="พนจ.ภารกิจ(ทักษะ)","",IF(C82="ครู",CEILING((I82*6/100)+I82,10),IF(C82="ครูผู้ช่วย",CEILING((I82*6/100)+I82,10),IF(C82="บริหารสถานศึกษา",CEILING((I82*6/100)+I82,10),IF(C82="บุคลากรทางการศึกษา",CEILING((I82*6/100)+I82,10),IF(BB82="ลูกจ้างประจำ(ช่าง)",VLOOKUP(BF82,บัญชีลูกจ้างประจำ!$H$2:$I$110,2,FALSE),IF(BB82="ลูกจ้างประจำ(สนับสนุน)",VLOOKUP(BF82,บัญชีลูกจ้างประจำ!$E$2:$F$102,2,FALSE),IF(BB82="ลูกจ้างประจำ(บริการพื้นฐาน)",VLOOKUP(BF82,บัญชีลูกจ้างประจำ!$B$2:$C$74,2,FALSE))))))))))))))))))))))))))))))</f>
        <v>0</v>
      </c>
      <c r="BH82" s="177">
        <f>IF(BB82&amp;M82="พนจ.ทั่วไป",0,IF(BB82&amp;M82="พนจ.ทั่วไปกำหนดเพิ่ม2567",108000,IF(M82="ว่างเดิม",VLOOKUP(BC82,ตำแหน่งว่าง!$A$2:$J$28,8,FALSE),IF(M82="กำหนดเพิ่ม2567",VLOOKUP(BC82,ตำแหน่งว่าง!$A$2:$H$28,7,FALSE),IF(M82="กำหนดเพิ่ม2568",0,IF(M82="กำหนดเพิ่ม2569",0,IF(M82="ยุบเลิก2567",0,IF(M82="ว่างยุบเลิก2567",0,IF(M82="ว่างยุบเลิก2568",VLOOKUP(BC82,ตำแหน่งว่าง!$A$2:$J$28,8,FALSE),IF(M82="ว่างยุบเลิก2569",VLOOKUP(BC82,ตำแหน่งว่าง!$A$2:$J$28,8,FALSE),IF(M82="เงินอุดหนุน (ว่าง)",VLOOKUP(BC82,ตำแหน่งว่าง!$A$2:$J$28,8,FALSE),IF(M82&amp;C82="จ่ายจากเงินรายได้พนจ.ทั่วไป",0,IF(M82="จ่ายจากเงินรายได้ (ว่าง)",VLOOKUP(BC82,ตำแหน่งว่าง!$A$2:$J$28,8,FALSE),(BG82-I82)*12)))))))))))))</f>
        <v>0</v>
      </c>
      <c r="BI82" s="177" t="str">
        <f t="shared" si="8"/>
        <v>2</v>
      </c>
      <c r="BJ82" s="177" t="b">
        <f>IF(BB82="บริหารท้องถิ่นสูง",VLOOKUP(BI82,'เงินเดือนบัญชี 5'!$AL$2:$AM$65,2,FALSE),IF(BB82="บริหารท้องถิ่นกลาง",VLOOKUP(BI82,'เงินเดือนบัญชี 5'!$AI$2:$AJ$65,2,FALSE),IF(BB82="บริหารท้องถิ่นต้น",VLOOKUP(BI82,'เงินเดือนบัญชี 5'!$AF$2:$AG$65,2,FALSE),IF(BB82="อำนวยการท้องถิ่นสูง",VLOOKUP(BI82,'เงินเดือนบัญชี 5'!$AC$2:$AD$65,2,FALSE),IF(BB82="อำนวยการท้องถิ่นกลาง",VLOOKUP(BI82,'เงินเดือนบัญชี 5'!$Z$2:$AA$65,2,FALSE),IF(BB82="อำนวยการท้องถิ่นต้น",VLOOKUP(BI82,'เงินเดือนบัญชี 5'!$W$2:$X$65,2,FALSE),IF(BB82="วิชาการชช.",VLOOKUP(BI82,'เงินเดือนบัญชี 5'!$T$2:$U$65,2,FALSE),IF(BB82="วิชาการชพ.",VLOOKUP(BI82,'เงินเดือนบัญชี 5'!$Q$2:$R$65,2,FALSE),IF(BB82="วิชาการชก.",VLOOKUP(BI82,'เงินเดือนบัญชี 5'!$N$2:$O$65,2,FALSE),IF(BB82="วิชาการปก.",VLOOKUP(BI82,'เงินเดือนบัญชี 5'!$K$2:$L$65,2,FALSE),IF(BB82="ทั่วไปอส.",VLOOKUP(BI82,'เงินเดือนบัญชี 5'!$H$2:$I$65,2,FALSE),IF(BB82="ทั่วไปชง.",VLOOKUP(BI82,'เงินเดือนบัญชี 5'!$E$2:$F$65,2,FALSE),IF(BB82="ทั่วไปปง.",VLOOKUP(BI82,'เงินเดือนบัญชี 5'!$B$2:$C$65,2,FALSE),IF(BB82="พนจ.ทั่วไป",0,IF(BB82="พนจ.ภารกิจ(ปวช.)",CEILING((BG82*4/100)+BG82,10),IF(BB82="พนจ.ภารกิจ(ปวท.)",CEILING((BG82*4/100)+BG82,10),IF(BB82="พนจ.ภารกิจ(ปวส.)",CEILING((BG82*4/100)+BG82,10),IF(BB82="พนจ.ภารกิจ(ป.ตรี)",CEILING((BG82*4/100)+BG82,10),IF(BB82="พนจ.ภารกิจ(ป.โท)",CEILING((BG82*4/100)+BG82,10),IF(BB82="พนจ.ภารกิจ(ทักษะ พนง.ขับเครื่องจักรกลขนาดกลาง/ใหญ่)",CEILING((BG82*4/100)+BG82,10),IF(BB82="พนจ.ภารกิจ(ทักษะ)",CEILING((BG82*4/100)+BG82,10),IF(BB82="พนจ.ภารกิจ(ทักษะ)","",IF(C82="ครู",CEILING((BG82*6/100)+BG82,10),IF(C82="ครูผู้ช่วย",CEILING((BG82*6/100)+BG82,10),IF(C82="บริหารสถานศึกษา",CEILING((BG82*6/100)+BG82,10),IF(C82="บุคลากรทางการศึกษา",CEILING((BG82*6/100)+BG82,10),IF(BB82="ลูกจ้างประจำ(ช่าง)",VLOOKUP(BI82,บัญชีลูกจ้างประจำ!$H$2:$I$110,2,FALSE),IF(BB82="ลูกจ้างประจำ(สนับสนุน)",VLOOKUP(BI82,บัญชีลูกจ้างประจำ!$E$2:$F$102,2,FALSE),IF(BB82="ลูกจ้างประจำ(บริการพื้นฐาน)",VLOOKUP(BI82,บัญชีลูกจ้างประจำ!$B$2:$C$74,2,FALSE))))))))))))))))))))))))))))))</f>
        <v>0</v>
      </c>
      <c r="BK82" s="177">
        <f>IF(BB82&amp;M82="พนจ.ทั่วไป",0,IF(BB82&amp;M82="พนจ.ทั่วไปกำหนดเพิ่ม2568",108000,IF(M82="ว่างเดิม",VLOOKUP(BC82,ตำแหน่งว่าง!$A$2:$J$28,9,FALSE),IF(M82&amp;C82="กำหนดเพิ่ม2567ครู",VLOOKUP(BC82,ตำแหน่งว่าง!$A$2:$J$28,8,FALSE),IF(M82&amp;C82="กำหนดเพิ่ม2567ครูผู้ช่วย",VLOOKUP(BC82,ตำแหน่งว่าง!$A$2:$J$28,8,FALSE),IF(M82&amp;C82="กำหนดเพิ่ม2567บุคลากรทางการศึกษา",VLOOKUP(BC82,ตำแหน่งว่าง!$A$2:$J$28,8,FALSE),IF(M82&amp;C82="กำหนดเพิ่ม2567บริหารสถานศึกษา",VLOOKUP(BC82,ตำแหน่งว่าง!$A$2:$J$28,8,FALSE),IF(M82="กำหนดเพิ่ม2567",VLOOKUP(BC82,ตำแหน่งว่าง!$A$2:$J$28,9,FALSE),IF(M82="กำหนดเพิ่ม2568",VLOOKUP(BC82,ตำแหน่งว่าง!$A$2:$H$28,7,FALSE),IF(M82="กำหนดเพิ่ม2569",0,IF(M82="ยุบเลิก2567",0,IF(M82="ยุบเลิก2568",0,IF(M82="ว่างยุบเลิก2567",0,IF(M82="ว่างยุบเลิก2568",0,IF(M82="ว่างยุบเลิก2569",VLOOKUP(BC82,ตำแหน่งว่าง!$A$2:$J$28,9,FALSE),IF(M82="เงินอุดหนุน (ว่าง)",VLOOKUP(BC82,ตำแหน่งว่าง!$A$2:$J$28,9,FALSE),IF(M82="จ่ายจากเงินรายได้ (ว่าง)",VLOOKUP(BC82,ตำแหน่งว่าง!$A$2:$J$28,9,FALSE),(BJ82-BG82)*12)))))))))))))))))</f>
        <v>0</v>
      </c>
      <c r="BL82" s="177" t="str">
        <f t="shared" si="9"/>
        <v>3</v>
      </c>
      <c r="BM82" s="177" t="b">
        <f>IF(BB82="บริหารท้องถิ่นสูง",VLOOKUP(BL82,'เงินเดือนบัญชี 5'!$AL$2:$AM$65,2,FALSE),IF(BB82="บริหารท้องถิ่นกลาง",VLOOKUP(BL82,'เงินเดือนบัญชี 5'!$AI$2:$AJ$65,2,FALSE),IF(BB82="บริหารท้องถิ่นต้น",VLOOKUP(BL82,'เงินเดือนบัญชี 5'!$AF$2:$AG$65,2,FALSE),IF(BB82="อำนวยการท้องถิ่นสูง",VLOOKUP(BL82,'เงินเดือนบัญชี 5'!$AC$2:$AD$65,2,FALSE),IF(BB82="อำนวยการท้องถิ่นกลาง",VLOOKUP(BL82,'เงินเดือนบัญชี 5'!$Z$2:$AA$65,2,FALSE),IF(BB82="อำนวยการท้องถิ่นต้น",VLOOKUP(BL82,'เงินเดือนบัญชี 5'!$W$2:$X$65,2,FALSE),IF(BB82="วิชาการชช.",VLOOKUP(BL82,'เงินเดือนบัญชี 5'!$T$2:$U$65,2,FALSE),IF(BB82="วิชาการชพ.",VLOOKUP(BL82,'เงินเดือนบัญชี 5'!$Q$2:$R$65,2,FALSE),IF(BB82="วิชาการชก.",VLOOKUP(BL82,'เงินเดือนบัญชี 5'!$N$2:$O$65,2,FALSE),IF(BB82="วิชาการปก.",VLOOKUP(BL82,'เงินเดือนบัญชี 5'!$K$2:$L$65,2,FALSE),IF(BB82="ทั่วไปอส.",VLOOKUP(BL82,'เงินเดือนบัญชี 5'!$H$2:$I$65,2,FALSE),IF(BB82="ทั่วไปชง.",VLOOKUP(BL82,'เงินเดือนบัญชี 5'!$E$2:$F$65,2,FALSE),IF(BB82="ทั่วไปปง.",VLOOKUP(BL82,'เงินเดือนบัญชี 5'!$B$2:$C$65,2,FALSE),IF(BB82="พนจ.ทั่วไป",0,IF(BB82="พนจ.ภารกิจ(ปวช.)",CEILING((BJ82*4/100)+BJ82,10),IF(BB82="พนจ.ภารกิจ(ปวท.)",CEILING((BJ82*4/100)+BJ82,10),IF(BB82="พนจ.ภารกิจ(ปวส.)",CEILING((BJ82*4/100)+BJ82,10),IF(BB82="พนจ.ภารกิจ(ป.ตรี)",CEILING((BJ82*4/100)+BJ82,10),IF(BB82="พนจ.ภารกิจ(ป.โท)",CEILING((BJ82*4/100)+BJ82,10),IF(BB82="พนจ.ภารกิจ(ทักษะ พนง.ขับเครื่องจักรกลขนาดกลาง/ใหญ่)",CEILING((BJ82*4/100)+BJ82,10),IF(BB82="พนจ.ภารกิจ(ทักษะ)",CEILING((BJ82*4/100)+BJ82,10),IF(BB82="พนจ.ภารกิจ(ทักษะ)","",IF(C82="ครู",CEILING((BJ82*6/100)+BJ82,10),IF(C82="ครูผู้ช่วย",CEILING((BJ82*6/100)+BJ82,10),IF(C82="บริหารสถานศึกษา",CEILING((BJ82*6/100)+BJ82,10),IF(C82="บุคลากรทางการศึกษา",CEILING((BJ82*6/100)+BJ82,10),IF(BB82="ลูกจ้างประจำ(ช่าง)",VLOOKUP(BL82,บัญชีลูกจ้างประจำ!$H$2:$I$110,2,FALSE),IF(BB82="ลูกจ้างประจำ(สนับสนุน)",VLOOKUP(BL82,บัญชีลูกจ้างประจำ!$E$2:$F$103,2,FALSE),IF(BB82="ลูกจ้างประจำ(บริการพื้นฐาน)",VLOOKUP(BL82,บัญชีลูกจ้างประจำ!$B$2:$C$74,2,FALSE))))))))))))))))))))))))))))))</f>
        <v>0</v>
      </c>
      <c r="BN82" s="177">
        <f>IF(BB82&amp;M82="พนจ.ทั่วไป",0,IF(BB82&amp;M82="พนจ.ทั่วไปกำหนดเพิ่ม2569",108000,IF(M82="ว่างเดิม",VLOOKUP(BC82,ตำแหน่งว่าง!$A$2:$J$28,10,FALSE),IF(M82&amp;C82="กำหนดเพิ่ม2567ครู",VLOOKUP(BC82,ตำแหน่งว่าง!$A$2:$J$28,9,FALSE),IF(M82&amp;C82="กำหนดเพิ่ม2567ครูผู้ช่วย",VLOOKUP(BC82,ตำแหน่งว่าง!$A$2:$J$28,9,FALSE),IF(M82&amp;C82="กำหนดเพิ่ม2567บุคลากรทางการศึกษา",VLOOKUP(BC82,ตำแหน่งว่าง!$A$2:$J$28,9,FALSE),IF(M82&amp;C82="กำหนดเพิ่ม2567บริหารสถานศึกษา",VLOOKUP(BC82,ตำแหน่งว่าง!$A$2:$J$28,9,FALSE),IF(M82="กำหนดเพิ่ม2567",VLOOKUP(BC82,ตำแหน่งว่าง!$A$2:$J$28,10,FALSE),IF(M82&amp;C82="กำหนดเพิ่ม2568ครู",VLOOKUP(BC82,ตำแหน่งว่าง!$A$2:$J$28,8,FALSE),IF(M82&amp;C82="กำหนดเพิ่ม2568ครูผู้ช่วย",VLOOKUP(BC82,ตำแหน่งว่าง!$A$2:$J$28,8,FALSE),IF(M82&amp;C82="กำหนดเพิ่ม2568บุคลากรทางการศึกษา",VLOOKUP(BC82,ตำแหน่งว่าง!$A$2:$J$28,8,FALSE),IF(M82&amp;C82="กำหนดเพิ่ม2568บริหารสถานศึกษา",VLOOKUP(BC82,ตำแหน่งว่าง!$A$2:$J$28,8,FALSE),IF(M82="กำหนดเพิ่ม2568",VLOOKUP(BC82,ตำแหน่งว่าง!$A$2:$J$28,9,FALSE),IF(M82="กำหนดเพิ่ม2569",VLOOKUP(BC82,ตำแหน่งว่าง!$A$2:$H$28,7,FALSE),IF(M82="เงินอุดหนุน (ว่าง)",VLOOKUP(BC82,ตำแหน่งว่าง!$A$2:$J$28,10,FALSE),IF(M82="จ่ายจากเงินรายได้ (ว่าง)",VLOOKUP(BC82,ตำแหน่งว่าง!$A$2:$J$28,10,FALSE),IF(M82="ยุบเลิก2567",0,IF(M82="ยุบเลิก2568",0,IF(M82="ยุบเลิก2569",0,IF(M82="ว่างยุบเลิก2567",0,IF(M82="ว่างยุบเลิก2568",0,IF(M82="ว่างยุบเลิก2569",0,(BM82-BJ82)*12))))))))))))))))))))))</f>
        <v>0</v>
      </c>
      <c r="BO82" s="103"/>
      <c r="BP82" s="86"/>
      <c r="BQ82" s="86"/>
    </row>
    <row r="83" spans="1:69" s="12" customFormat="1">
      <c r="A83" s="107" t="str">
        <f>IF(C83=0,"",IF(D83=0,"",SUBTOTAL(3,$D$7:D83)*1))</f>
        <v/>
      </c>
      <c r="B83" s="113"/>
      <c r="C83" s="183"/>
      <c r="D83" s="113"/>
      <c r="E83" s="114"/>
      <c r="F83" s="114"/>
      <c r="G83" s="110"/>
      <c r="H83" s="120"/>
      <c r="I83" s="121"/>
      <c r="J83" s="122"/>
      <c r="K83" s="122"/>
      <c r="L83" s="122"/>
      <c r="M83" s="120"/>
      <c r="AZ83" s="86"/>
      <c r="BA83" s="103"/>
      <c r="BB83" s="177" t="str">
        <f t="shared" si="5"/>
        <v/>
      </c>
      <c r="BC83" s="177" t="str">
        <f t="shared" si="6"/>
        <v>()</v>
      </c>
      <c r="BD83" s="177" t="b">
        <f>IF(BB83="บริหารท้องถิ่นสูง",VLOOKUP(I83,'เงินเดือนบัญชี 5'!$AM$2:$AN$65,2,FALSE),IF(BB83="บริหารท้องถิ่นกลาง",VLOOKUP(I83,'เงินเดือนบัญชี 5'!$AJ$2:$AK$65,2,FALSE),IF(BB83="บริหารท้องถิ่นต้น",VLOOKUP(I83,'เงินเดือนบัญชี 5'!$AG$2:$AH$65,2,FALSE),IF(BB83="อำนวยการท้องถิ่นสูง",VLOOKUP(I83,'เงินเดือนบัญชี 5'!$AD$2:$AE$65,2,FALSE),IF(BB83="อำนวยการท้องถิ่นกลาง",VLOOKUP(I83,'เงินเดือนบัญชี 5'!$AA$2:$AB$65,2,FALSE),IF(BB83="อำนวยการท้องถิ่นต้น",VLOOKUP(I83,'เงินเดือนบัญชี 5'!$X$2:$Y$65,2,FALSE),IF(BB83="วิชาการชช.",VLOOKUP(I83,'เงินเดือนบัญชี 5'!$U$2:$V$65,2,FALSE),IF(BB83="วิชาการชพ.",VLOOKUP(I83,'เงินเดือนบัญชี 5'!$R$2:$S$65,2,FALSE),IF(BB83="วิชาการชก.",VLOOKUP(I83,'เงินเดือนบัญชี 5'!$O$2:$P$65,2,FALSE),IF(BB83="วิชาการปก.",VLOOKUP(I83,'เงินเดือนบัญชี 5'!$L$2:$M$65,2,FALSE),IF(BB83="ทั่วไปอส.",VLOOKUP(I83,'เงินเดือนบัญชี 5'!$I$2:$J$65,2,FALSE),IF(BB83="ทั่วไปชง.",VLOOKUP(I83,'เงินเดือนบัญชี 5'!$F$2:$G$65,2,FALSE),IF(BB83="ทั่วไปปง.",VLOOKUP(I83,'เงินเดือนบัญชี 5'!$C$2:$D$65,2,FALSE),IF(BB83="พนจ.ทั่วไป","",IF(BB83="พนจ.ภารกิจ(ปวช.)","",IF(BB83="พนจ.ภารกิจ(ปวท.)","",IF(BB83="พนจ.ภารกิจ(ปวส.)","",IF(BB83="พนจ.ภารกิจ(ป.ตรี)","",IF(BB83="พนจ.ภารกิจ(ป.โท)","",IF(BB83="พนจ.ภารกิจ(ทักษะ พนง.ขับเครื่องจักรกลขนาดกลาง/ใหญ่)","",IF(BB83="พนจ.ภารกิจ(ทักษะ)","",IF(BB83="ลูกจ้างประจำ(ช่าง)",VLOOKUP(I83,บัญชีลูกจ้างประจำ!$I$2:$J$110,2,FALSE),IF(BB83="ลูกจ้างประจำ(สนับสนุน)",VLOOKUP(I83,บัญชีลูกจ้างประจำ!$F$2:$G$102,2,FALSE),IF(BB83="ลูกจ้างประจำ(บริการพื้นฐาน)",VLOOKUP(I83,บัญชีลูกจ้างประจำ!$C$2:$D$74,2,FALSE)))))))))))))))))))))))))</f>
        <v>0</v>
      </c>
      <c r="BE83" s="177">
        <f>IF(M83="ว่างเดิม",VLOOKUP(BC83,ตำแหน่งว่าง!$A$2:$J$28,2,FALSE),IF(M83="ว่างยุบเลิก2567",VLOOKUP(BC83,ตำแหน่งว่าง!$A$2:$J$28,2,FALSE),IF(M83="ว่างยุบเลิก2568",VLOOKUP(BC83,ตำแหน่งว่าง!$A$2:$J$28,2,FALSE),IF(M83="ว่างยุบเลิก2569",VLOOKUP(BC83,ตำแหน่งว่าง!$A$2:$J$28,2,FALSE),IF(M83="เงินอุดหนุน (ว่าง)",VLOOKUP(BC83,ตำแหน่งว่าง!$A$2:$J$28,2,FALSE),IF(M83="จ่ายจากเงินรายได้ (ว่าง)",VLOOKUP(BC83,ตำแหน่งว่าง!$A$2:$J$28,2,FALSE),IF(M83="กำหนดเพิ่ม2567",0,IF(M83="กำหนดเพิ่ม2568",0,IF(M83="กำหนดเพิ่ม2569",0,I83*12)))))))))</f>
        <v>0</v>
      </c>
      <c r="BF83" s="177" t="str">
        <f t="shared" si="7"/>
        <v>1</v>
      </c>
      <c r="BG83" s="177" t="b">
        <f>IF(BB83="บริหารท้องถิ่นสูง",VLOOKUP(BF83,'เงินเดือนบัญชี 5'!$AL$2:$AM$65,2,FALSE),IF(BB83="บริหารท้องถิ่นกลาง",VLOOKUP(BF83,'เงินเดือนบัญชี 5'!$AI$2:$AJ$65,2,FALSE),IF(BB83="บริหารท้องถิ่นต้น",VLOOKUP(BF83,'เงินเดือนบัญชี 5'!$AF$2:$AG$65,2,FALSE),IF(BB83="อำนวยการท้องถิ่นสูง",VLOOKUP(BF83,'เงินเดือนบัญชี 5'!$AC$2:$AD$65,2,FALSE),IF(BB83="อำนวยการท้องถิ่นกลาง",VLOOKUP(BF83,'เงินเดือนบัญชี 5'!$Z$2:$AA$65,2,FALSE),IF(BB83="อำนวยการท้องถิ่นต้น",VLOOKUP(BF83,'เงินเดือนบัญชี 5'!$W$2:$X$65,2,FALSE),IF(BB83="วิชาการชช.",VLOOKUP(BF83,'เงินเดือนบัญชี 5'!$T$2:$U$65,2,FALSE),IF(BB83="วิชาการชพ.",VLOOKUP(BF83,'เงินเดือนบัญชี 5'!$Q$2:$R$65,2,FALSE),IF(BB83="วิชาการชก.",VLOOKUP(BF83,'เงินเดือนบัญชี 5'!$N$2:$O$65,2,FALSE),IF(BB83="วิชาการปก.",VLOOKUP(BF83,'เงินเดือนบัญชี 5'!$K$2:$L$65,2,FALSE),IF(BB83="ทั่วไปอส.",VLOOKUP(BF83,'เงินเดือนบัญชี 5'!$H$2:$I$65,2,FALSE),IF(BB83="ทั่วไปชง.",VLOOKUP(BF83,'เงินเดือนบัญชี 5'!$E$2:$F$65,2,FALSE),IF(BB83="ทั่วไปปง.",VLOOKUP(BF83,'เงินเดือนบัญชี 5'!$B$2:$C$65,2,FALSE),IF(BB83="พนจ.ทั่วไป",0,IF(BB83="พนจ.ภารกิจ(ปวช.)",CEILING((I83*4/100)+I83,10),IF(BB83="พนจ.ภารกิจ(ปวท.)",CEILING((I83*4/100)+I83,10),IF(BB83="พนจ.ภารกิจ(ปวส.)",CEILING((I83*4/100)+I83,10),IF(BB83="พนจ.ภารกิจ(ป.ตรี)",CEILING((I83*4/100)+I83,10),IF(BB83="พนจ.ภารกิจ(ป.โท)",CEILING((I83*4/100)+I83,10),IF(BB83="พนจ.ภารกิจ(ทักษะ พนง.ขับเครื่องจักรกลขนาดกลาง/ใหญ่)",CEILING((I83*4/100)+I83,10),IF(BB83="พนจ.ภารกิจ(ทักษะ)",CEILING((I83*4/100)+I83,10),IF(BB83="พนจ.ภารกิจ(ทักษะ)","",IF(C83="ครู",CEILING((I83*6/100)+I83,10),IF(C83="ครูผู้ช่วย",CEILING((I83*6/100)+I83,10),IF(C83="บริหารสถานศึกษา",CEILING((I83*6/100)+I83,10),IF(C83="บุคลากรทางการศึกษา",CEILING((I83*6/100)+I83,10),IF(BB83="ลูกจ้างประจำ(ช่าง)",VLOOKUP(BF83,บัญชีลูกจ้างประจำ!$H$2:$I$110,2,FALSE),IF(BB83="ลูกจ้างประจำ(สนับสนุน)",VLOOKUP(BF83,บัญชีลูกจ้างประจำ!$E$2:$F$102,2,FALSE),IF(BB83="ลูกจ้างประจำ(บริการพื้นฐาน)",VLOOKUP(BF83,บัญชีลูกจ้างประจำ!$B$2:$C$74,2,FALSE))))))))))))))))))))))))))))))</f>
        <v>0</v>
      </c>
      <c r="BH83" s="177">
        <f>IF(BB83&amp;M83="พนจ.ทั่วไป",0,IF(BB83&amp;M83="พนจ.ทั่วไปกำหนดเพิ่ม2567",108000,IF(M83="ว่างเดิม",VLOOKUP(BC83,ตำแหน่งว่าง!$A$2:$J$28,8,FALSE),IF(M83="กำหนดเพิ่ม2567",VLOOKUP(BC83,ตำแหน่งว่าง!$A$2:$H$28,7,FALSE),IF(M83="กำหนดเพิ่ม2568",0,IF(M83="กำหนดเพิ่ม2569",0,IF(M83="ยุบเลิก2567",0,IF(M83="ว่างยุบเลิก2567",0,IF(M83="ว่างยุบเลิก2568",VLOOKUP(BC83,ตำแหน่งว่าง!$A$2:$J$28,8,FALSE),IF(M83="ว่างยุบเลิก2569",VLOOKUP(BC83,ตำแหน่งว่าง!$A$2:$J$28,8,FALSE),IF(M83="เงินอุดหนุน (ว่าง)",VLOOKUP(BC83,ตำแหน่งว่าง!$A$2:$J$28,8,FALSE),IF(M83&amp;C83="จ่ายจากเงินรายได้พนจ.ทั่วไป",0,IF(M83="จ่ายจากเงินรายได้ (ว่าง)",VLOOKUP(BC83,ตำแหน่งว่าง!$A$2:$J$28,8,FALSE),(BG83-I83)*12)))))))))))))</f>
        <v>0</v>
      </c>
      <c r="BI83" s="177" t="str">
        <f t="shared" si="8"/>
        <v>2</v>
      </c>
      <c r="BJ83" s="177" t="b">
        <f>IF(BB83="บริหารท้องถิ่นสูง",VLOOKUP(BI83,'เงินเดือนบัญชี 5'!$AL$2:$AM$65,2,FALSE),IF(BB83="บริหารท้องถิ่นกลาง",VLOOKUP(BI83,'เงินเดือนบัญชี 5'!$AI$2:$AJ$65,2,FALSE),IF(BB83="บริหารท้องถิ่นต้น",VLOOKUP(BI83,'เงินเดือนบัญชี 5'!$AF$2:$AG$65,2,FALSE),IF(BB83="อำนวยการท้องถิ่นสูง",VLOOKUP(BI83,'เงินเดือนบัญชี 5'!$AC$2:$AD$65,2,FALSE),IF(BB83="อำนวยการท้องถิ่นกลาง",VLOOKUP(BI83,'เงินเดือนบัญชี 5'!$Z$2:$AA$65,2,FALSE),IF(BB83="อำนวยการท้องถิ่นต้น",VLOOKUP(BI83,'เงินเดือนบัญชี 5'!$W$2:$X$65,2,FALSE),IF(BB83="วิชาการชช.",VLOOKUP(BI83,'เงินเดือนบัญชี 5'!$T$2:$U$65,2,FALSE),IF(BB83="วิชาการชพ.",VLOOKUP(BI83,'เงินเดือนบัญชี 5'!$Q$2:$R$65,2,FALSE),IF(BB83="วิชาการชก.",VLOOKUP(BI83,'เงินเดือนบัญชี 5'!$N$2:$O$65,2,FALSE),IF(BB83="วิชาการปก.",VLOOKUP(BI83,'เงินเดือนบัญชี 5'!$K$2:$L$65,2,FALSE),IF(BB83="ทั่วไปอส.",VLOOKUP(BI83,'เงินเดือนบัญชี 5'!$H$2:$I$65,2,FALSE),IF(BB83="ทั่วไปชง.",VLOOKUP(BI83,'เงินเดือนบัญชี 5'!$E$2:$F$65,2,FALSE),IF(BB83="ทั่วไปปง.",VLOOKUP(BI83,'เงินเดือนบัญชี 5'!$B$2:$C$65,2,FALSE),IF(BB83="พนจ.ทั่วไป",0,IF(BB83="พนจ.ภารกิจ(ปวช.)",CEILING((BG83*4/100)+BG83,10),IF(BB83="พนจ.ภารกิจ(ปวท.)",CEILING((BG83*4/100)+BG83,10),IF(BB83="พนจ.ภารกิจ(ปวส.)",CEILING((BG83*4/100)+BG83,10),IF(BB83="พนจ.ภารกิจ(ป.ตรี)",CEILING((BG83*4/100)+BG83,10),IF(BB83="พนจ.ภารกิจ(ป.โท)",CEILING((BG83*4/100)+BG83,10),IF(BB83="พนจ.ภารกิจ(ทักษะ พนง.ขับเครื่องจักรกลขนาดกลาง/ใหญ่)",CEILING((BG83*4/100)+BG83,10),IF(BB83="พนจ.ภารกิจ(ทักษะ)",CEILING((BG83*4/100)+BG83,10),IF(BB83="พนจ.ภารกิจ(ทักษะ)","",IF(C83="ครู",CEILING((BG83*6/100)+BG83,10),IF(C83="ครูผู้ช่วย",CEILING((BG83*6/100)+BG83,10),IF(C83="บริหารสถานศึกษา",CEILING((BG83*6/100)+BG83,10),IF(C83="บุคลากรทางการศึกษา",CEILING((BG83*6/100)+BG83,10),IF(BB83="ลูกจ้างประจำ(ช่าง)",VLOOKUP(BI83,บัญชีลูกจ้างประจำ!$H$2:$I$110,2,FALSE),IF(BB83="ลูกจ้างประจำ(สนับสนุน)",VLOOKUP(BI83,บัญชีลูกจ้างประจำ!$E$2:$F$102,2,FALSE),IF(BB83="ลูกจ้างประจำ(บริการพื้นฐาน)",VLOOKUP(BI83,บัญชีลูกจ้างประจำ!$B$2:$C$74,2,FALSE))))))))))))))))))))))))))))))</f>
        <v>0</v>
      </c>
      <c r="BK83" s="177">
        <f>IF(BB83&amp;M83="พนจ.ทั่วไป",0,IF(BB83&amp;M83="พนจ.ทั่วไปกำหนดเพิ่ม2568",108000,IF(M83="ว่างเดิม",VLOOKUP(BC83,ตำแหน่งว่าง!$A$2:$J$28,9,FALSE),IF(M83&amp;C83="กำหนดเพิ่ม2567ครู",VLOOKUP(BC83,ตำแหน่งว่าง!$A$2:$J$28,8,FALSE),IF(M83&amp;C83="กำหนดเพิ่ม2567ครูผู้ช่วย",VLOOKUP(BC83,ตำแหน่งว่าง!$A$2:$J$28,8,FALSE),IF(M83&amp;C83="กำหนดเพิ่ม2567บุคลากรทางการศึกษา",VLOOKUP(BC83,ตำแหน่งว่าง!$A$2:$J$28,8,FALSE),IF(M83&amp;C83="กำหนดเพิ่ม2567บริหารสถานศึกษา",VLOOKUP(BC83,ตำแหน่งว่าง!$A$2:$J$28,8,FALSE),IF(M83="กำหนดเพิ่ม2567",VLOOKUP(BC83,ตำแหน่งว่าง!$A$2:$J$28,9,FALSE),IF(M83="กำหนดเพิ่ม2568",VLOOKUP(BC83,ตำแหน่งว่าง!$A$2:$H$28,7,FALSE),IF(M83="กำหนดเพิ่ม2569",0,IF(M83="ยุบเลิก2567",0,IF(M83="ยุบเลิก2568",0,IF(M83="ว่างยุบเลิก2567",0,IF(M83="ว่างยุบเลิก2568",0,IF(M83="ว่างยุบเลิก2569",VLOOKUP(BC83,ตำแหน่งว่าง!$A$2:$J$28,9,FALSE),IF(M83="เงินอุดหนุน (ว่าง)",VLOOKUP(BC83,ตำแหน่งว่าง!$A$2:$J$28,9,FALSE),IF(M83="จ่ายจากเงินรายได้ (ว่าง)",VLOOKUP(BC83,ตำแหน่งว่าง!$A$2:$J$28,9,FALSE),(BJ83-BG83)*12)))))))))))))))))</f>
        <v>0</v>
      </c>
      <c r="BL83" s="177" t="str">
        <f t="shared" si="9"/>
        <v>3</v>
      </c>
      <c r="BM83" s="177" t="b">
        <f>IF(BB83="บริหารท้องถิ่นสูง",VLOOKUP(BL83,'เงินเดือนบัญชี 5'!$AL$2:$AM$65,2,FALSE),IF(BB83="บริหารท้องถิ่นกลาง",VLOOKUP(BL83,'เงินเดือนบัญชี 5'!$AI$2:$AJ$65,2,FALSE),IF(BB83="บริหารท้องถิ่นต้น",VLOOKUP(BL83,'เงินเดือนบัญชี 5'!$AF$2:$AG$65,2,FALSE),IF(BB83="อำนวยการท้องถิ่นสูง",VLOOKUP(BL83,'เงินเดือนบัญชี 5'!$AC$2:$AD$65,2,FALSE),IF(BB83="อำนวยการท้องถิ่นกลาง",VLOOKUP(BL83,'เงินเดือนบัญชี 5'!$Z$2:$AA$65,2,FALSE),IF(BB83="อำนวยการท้องถิ่นต้น",VLOOKUP(BL83,'เงินเดือนบัญชี 5'!$W$2:$X$65,2,FALSE),IF(BB83="วิชาการชช.",VLOOKUP(BL83,'เงินเดือนบัญชี 5'!$T$2:$U$65,2,FALSE),IF(BB83="วิชาการชพ.",VLOOKUP(BL83,'เงินเดือนบัญชี 5'!$Q$2:$R$65,2,FALSE),IF(BB83="วิชาการชก.",VLOOKUP(BL83,'เงินเดือนบัญชี 5'!$N$2:$O$65,2,FALSE),IF(BB83="วิชาการปก.",VLOOKUP(BL83,'เงินเดือนบัญชี 5'!$K$2:$L$65,2,FALSE),IF(BB83="ทั่วไปอส.",VLOOKUP(BL83,'เงินเดือนบัญชี 5'!$H$2:$I$65,2,FALSE),IF(BB83="ทั่วไปชง.",VLOOKUP(BL83,'เงินเดือนบัญชี 5'!$E$2:$F$65,2,FALSE),IF(BB83="ทั่วไปปง.",VLOOKUP(BL83,'เงินเดือนบัญชี 5'!$B$2:$C$65,2,FALSE),IF(BB83="พนจ.ทั่วไป",0,IF(BB83="พนจ.ภารกิจ(ปวช.)",CEILING((BJ83*4/100)+BJ83,10),IF(BB83="พนจ.ภารกิจ(ปวท.)",CEILING((BJ83*4/100)+BJ83,10),IF(BB83="พนจ.ภารกิจ(ปวส.)",CEILING((BJ83*4/100)+BJ83,10),IF(BB83="พนจ.ภารกิจ(ป.ตรี)",CEILING((BJ83*4/100)+BJ83,10),IF(BB83="พนจ.ภารกิจ(ป.โท)",CEILING((BJ83*4/100)+BJ83,10),IF(BB83="พนจ.ภารกิจ(ทักษะ พนง.ขับเครื่องจักรกลขนาดกลาง/ใหญ่)",CEILING((BJ83*4/100)+BJ83,10),IF(BB83="พนจ.ภารกิจ(ทักษะ)",CEILING((BJ83*4/100)+BJ83,10),IF(BB83="พนจ.ภารกิจ(ทักษะ)","",IF(C83="ครู",CEILING((BJ83*6/100)+BJ83,10),IF(C83="ครูผู้ช่วย",CEILING((BJ83*6/100)+BJ83,10),IF(C83="บริหารสถานศึกษา",CEILING((BJ83*6/100)+BJ83,10),IF(C83="บุคลากรทางการศึกษา",CEILING((BJ83*6/100)+BJ83,10),IF(BB83="ลูกจ้างประจำ(ช่าง)",VLOOKUP(BL83,บัญชีลูกจ้างประจำ!$H$2:$I$110,2,FALSE),IF(BB83="ลูกจ้างประจำ(สนับสนุน)",VLOOKUP(BL83,บัญชีลูกจ้างประจำ!$E$2:$F$103,2,FALSE),IF(BB83="ลูกจ้างประจำ(บริการพื้นฐาน)",VLOOKUP(BL83,บัญชีลูกจ้างประจำ!$B$2:$C$74,2,FALSE))))))))))))))))))))))))))))))</f>
        <v>0</v>
      </c>
      <c r="BN83" s="177">
        <f>IF(BB83&amp;M83="พนจ.ทั่วไป",0,IF(BB83&amp;M83="พนจ.ทั่วไปกำหนดเพิ่ม2569",108000,IF(M83="ว่างเดิม",VLOOKUP(BC83,ตำแหน่งว่าง!$A$2:$J$28,10,FALSE),IF(M83&amp;C83="กำหนดเพิ่ม2567ครู",VLOOKUP(BC83,ตำแหน่งว่าง!$A$2:$J$28,9,FALSE),IF(M83&amp;C83="กำหนดเพิ่ม2567ครูผู้ช่วย",VLOOKUP(BC83,ตำแหน่งว่าง!$A$2:$J$28,9,FALSE),IF(M83&amp;C83="กำหนดเพิ่ม2567บุคลากรทางการศึกษา",VLOOKUP(BC83,ตำแหน่งว่าง!$A$2:$J$28,9,FALSE),IF(M83&amp;C83="กำหนดเพิ่ม2567บริหารสถานศึกษา",VLOOKUP(BC83,ตำแหน่งว่าง!$A$2:$J$28,9,FALSE),IF(M83="กำหนดเพิ่ม2567",VLOOKUP(BC83,ตำแหน่งว่าง!$A$2:$J$28,10,FALSE),IF(M83&amp;C83="กำหนดเพิ่ม2568ครู",VLOOKUP(BC83,ตำแหน่งว่าง!$A$2:$J$28,8,FALSE),IF(M83&amp;C83="กำหนดเพิ่ม2568ครูผู้ช่วย",VLOOKUP(BC83,ตำแหน่งว่าง!$A$2:$J$28,8,FALSE),IF(M83&amp;C83="กำหนดเพิ่ม2568บุคลากรทางการศึกษา",VLOOKUP(BC83,ตำแหน่งว่าง!$A$2:$J$28,8,FALSE),IF(M83&amp;C83="กำหนดเพิ่ม2568บริหารสถานศึกษา",VLOOKUP(BC83,ตำแหน่งว่าง!$A$2:$J$28,8,FALSE),IF(M83="กำหนดเพิ่ม2568",VLOOKUP(BC83,ตำแหน่งว่าง!$A$2:$J$28,9,FALSE),IF(M83="กำหนดเพิ่ม2569",VLOOKUP(BC83,ตำแหน่งว่าง!$A$2:$H$28,7,FALSE),IF(M83="เงินอุดหนุน (ว่าง)",VLOOKUP(BC83,ตำแหน่งว่าง!$A$2:$J$28,10,FALSE),IF(M83="จ่ายจากเงินรายได้ (ว่าง)",VLOOKUP(BC83,ตำแหน่งว่าง!$A$2:$J$28,10,FALSE),IF(M83="ยุบเลิก2567",0,IF(M83="ยุบเลิก2568",0,IF(M83="ยุบเลิก2569",0,IF(M83="ว่างยุบเลิก2567",0,IF(M83="ว่างยุบเลิก2568",0,IF(M83="ว่างยุบเลิก2569",0,(BM83-BJ83)*12))))))))))))))))))))))</f>
        <v>0</v>
      </c>
      <c r="BO83" s="103"/>
      <c r="BP83" s="86"/>
      <c r="BQ83" s="86"/>
    </row>
    <row r="84" spans="1:69" s="12" customFormat="1">
      <c r="A84" s="107" t="str">
        <f>IF(C84=0,"",IF(D84=0,"",SUBTOTAL(3,$D$7:D84)*1))</f>
        <v/>
      </c>
      <c r="B84" s="113"/>
      <c r="C84" s="183"/>
      <c r="D84" s="113"/>
      <c r="E84" s="114"/>
      <c r="F84" s="114"/>
      <c r="G84" s="110"/>
      <c r="H84" s="120"/>
      <c r="I84" s="121"/>
      <c r="J84" s="122"/>
      <c r="K84" s="122"/>
      <c r="L84" s="122"/>
      <c r="M84" s="120"/>
      <c r="AZ84" s="86"/>
      <c r="BA84" s="103"/>
      <c r="BB84" s="177" t="str">
        <f t="shared" si="5"/>
        <v/>
      </c>
      <c r="BC84" s="177" t="str">
        <f t="shared" si="6"/>
        <v>()</v>
      </c>
      <c r="BD84" s="177" t="b">
        <f>IF(BB84="บริหารท้องถิ่นสูง",VLOOKUP(I84,'เงินเดือนบัญชี 5'!$AM$2:$AN$65,2,FALSE),IF(BB84="บริหารท้องถิ่นกลาง",VLOOKUP(I84,'เงินเดือนบัญชี 5'!$AJ$2:$AK$65,2,FALSE),IF(BB84="บริหารท้องถิ่นต้น",VLOOKUP(I84,'เงินเดือนบัญชี 5'!$AG$2:$AH$65,2,FALSE),IF(BB84="อำนวยการท้องถิ่นสูง",VLOOKUP(I84,'เงินเดือนบัญชี 5'!$AD$2:$AE$65,2,FALSE),IF(BB84="อำนวยการท้องถิ่นกลาง",VLOOKUP(I84,'เงินเดือนบัญชี 5'!$AA$2:$AB$65,2,FALSE),IF(BB84="อำนวยการท้องถิ่นต้น",VLOOKUP(I84,'เงินเดือนบัญชี 5'!$X$2:$Y$65,2,FALSE),IF(BB84="วิชาการชช.",VLOOKUP(I84,'เงินเดือนบัญชี 5'!$U$2:$V$65,2,FALSE),IF(BB84="วิชาการชพ.",VLOOKUP(I84,'เงินเดือนบัญชี 5'!$R$2:$S$65,2,FALSE),IF(BB84="วิชาการชก.",VLOOKUP(I84,'เงินเดือนบัญชี 5'!$O$2:$P$65,2,FALSE),IF(BB84="วิชาการปก.",VLOOKUP(I84,'เงินเดือนบัญชี 5'!$L$2:$M$65,2,FALSE),IF(BB84="ทั่วไปอส.",VLOOKUP(I84,'เงินเดือนบัญชี 5'!$I$2:$J$65,2,FALSE),IF(BB84="ทั่วไปชง.",VLOOKUP(I84,'เงินเดือนบัญชี 5'!$F$2:$G$65,2,FALSE),IF(BB84="ทั่วไปปง.",VLOOKUP(I84,'เงินเดือนบัญชี 5'!$C$2:$D$65,2,FALSE),IF(BB84="พนจ.ทั่วไป","",IF(BB84="พนจ.ภารกิจ(ปวช.)","",IF(BB84="พนจ.ภารกิจ(ปวท.)","",IF(BB84="พนจ.ภารกิจ(ปวส.)","",IF(BB84="พนจ.ภารกิจ(ป.ตรี)","",IF(BB84="พนจ.ภารกิจ(ป.โท)","",IF(BB84="พนจ.ภารกิจ(ทักษะ พนง.ขับเครื่องจักรกลขนาดกลาง/ใหญ่)","",IF(BB84="พนจ.ภารกิจ(ทักษะ)","",IF(BB84="ลูกจ้างประจำ(ช่าง)",VLOOKUP(I84,บัญชีลูกจ้างประจำ!$I$2:$J$110,2,FALSE),IF(BB84="ลูกจ้างประจำ(สนับสนุน)",VLOOKUP(I84,บัญชีลูกจ้างประจำ!$F$2:$G$102,2,FALSE),IF(BB84="ลูกจ้างประจำ(บริการพื้นฐาน)",VLOOKUP(I84,บัญชีลูกจ้างประจำ!$C$2:$D$74,2,FALSE)))))))))))))))))))))))))</f>
        <v>0</v>
      </c>
      <c r="BE84" s="177">
        <f>IF(M84="ว่างเดิม",VLOOKUP(BC84,ตำแหน่งว่าง!$A$2:$J$28,2,FALSE),IF(M84="ว่างยุบเลิก2567",VLOOKUP(BC84,ตำแหน่งว่าง!$A$2:$J$28,2,FALSE),IF(M84="ว่างยุบเลิก2568",VLOOKUP(BC84,ตำแหน่งว่าง!$A$2:$J$28,2,FALSE),IF(M84="ว่างยุบเลิก2569",VLOOKUP(BC84,ตำแหน่งว่าง!$A$2:$J$28,2,FALSE),IF(M84="เงินอุดหนุน (ว่าง)",VLOOKUP(BC84,ตำแหน่งว่าง!$A$2:$J$28,2,FALSE),IF(M84="จ่ายจากเงินรายได้ (ว่าง)",VLOOKUP(BC84,ตำแหน่งว่าง!$A$2:$J$28,2,FALSE),IF(M84="กำหนดเพิ่ม2567",0,IF(M84="กำหนดเพิ่ม2568",0,IF(M84="กำหนดเพิ่ม2569",0,I84*12)))))))))</f>
        <v>0</v>
      </c>
      <c r="BF84" s="177" t="str">
        <f t="shared" si="7"/>
        <v>1</v>
      </c>
      <c r="BG84" s="177" t="b">
        <f>IF(BB84="บริหารท้องถิ่นสูง",VLOOKUP(BF84,'เงินเดือนบัญชี 5'!$AL$2:$AM$65,2,FALSE),IF(BB84="บริหารท้องถิ่นกลาง",VLOOKUP(BF84,'เงินเดือนบัญชี 5'!$AI$2:$AJ$65,2,FALSE),IF(BB84="บริหารท้องถิ่นต้น",VLOOKUP(BF84,'เงินเดือนบัญชี 5'!$AF$2:$AG$65,2,FALSE),IF(BB84="อำนวยการท้องถิ่นสูง",VLOOKUP(BF84,'เงินเดือนบัญชี 5'!$AC$2:$AD$65,2,FALSE),IF(BB84="อำนวยการท้องถิ่นกลาง",VLOOKUP(BF84,'เงินเดือนบัญชี 5'!$Z$2:$AA$65,2,FALSE),IF(BB84="อำนวยการท้องถิ่นต้น",VLOOKUP(BF84,'เงินเดือนบัญชี 5'!$W$2:$X$65,2,FALSE),IF(BB84="วิชาการชช.",VLOOKUP(BF84,'เงินเดือนบัญชี 5'!$T$2:$U$65,2,FALSE),IF(BB84="วิชาการชพ.",VLOOKUP(BF84,'เงินเดือนบัญชี 5'!$Q$2:$R$65,2,FALSE),IF(BB84="วิชาการชก.",VLOOKUP(BF84,'เงินเดือนบัญชี 5'!$N$2:$O$65,2,FALSE),IF(BB84="วิชาการปก.",VLOOKUP(BF84,'เงินเดือนบัญชี 5'!$K$2:$L$65,2,FALSE),IF(BB84="ทั่วไปอส.",VLOOKUP(BF84,'เงินเดือนบัญชี 5'!$H$2:$I$65,2,FALSE),IF(BB84="ทั่วไปชง.",VLOOKUP(BF84,'เงินเดือนบัญชี 5'!$E$2:$F$65,2,FALSE),IF(BB84="ทั่วไปปง.",VLOOKUP(BF84,'เงินเดือนบัญชี 5'!$B$2:$C$65,2,FALSE),IF(BB84="พนจ.ทั่วไป",0,IF(BB84="พนจ.ภารกิจ(ปวช.)",CEILING((I84*4/100)+I84,10),IF(BB84="พนจ.ภารกิจ(ปวท.)",CEILING((I84*4/100)+I84,10),IF(BB84="พนจ.ภารกิจ(ปวส.)",CEILING((I84*4/100)+I84,10),IF(BB84="พนจ.ภารกิจ(ป.ตรี)",CEILING((I84*4/100)+I84,10),IF(BB84="พนจ.ภารกิจ(ป.โท)",CEILING((I84*4/100)+I84,10),IF(BB84="พนจ.ภารกิจ(ทักษะ พนง.ขับเครื่องจักรกลขนาดกลาง/ใหญ่)",CEILING((I84*4/100)+I84,10),IF(BB84="พนจ.ภารกิจ(ทักษะ)",CEILING((I84*4/100)+I84,10),IF(BB84="พนจ.ภารกิจ(ทักษะ)","",IF(C84="ครู",CEILING((I84*6/100)+I84,10),IF(C84="ครูผู้ช่วย",CEILING((I84*6/100)+I84,10),IF(C84="บริหารสถานศึกษา",CEILING((I84*6/100)+I84,10),IF(C84="บุคลากรทางการศึกษา",CEILING((I84*6/100)+I84,10),IF(BB84="ลูกจ้างประจำ(ช่าง)",VLOOKUP(BF84,บัญชีลูกจ้างประจำ!$H$2:$I$110,2,FALSE),IF(BB84="ลูกจ้างประจำ(สนับสนุน)",VLOOKUP(BF84,บัญชีลูกจ้างประจำ!$E$2:$F$102,2,FALSE),IF(BB84="ลูกจ้างประจำ(บริการพื้นฐาน)",VLOOKUP(BF84,บัญชีลูกจ้างประจำ!$B$2:$C$74,2,FALSE))))))))))))))))))))))))))))))</f>
        <v>0</v>
      </c>
      <c r="BH84" s="177">
        <f>IF(BB84&amp;M84="พนจ.ทั่วไป",0,IF(BB84&amp;M84="พนจ.ทั่วไปกำหนดเพิ่ม2567",108000,IF(M84="ว่างเดิม",VLOOKUP(BC84,ตำแหน่งว่าง!$A$2:$J$28,8,FALSE),IF(M84="กำหนดเพิ่ม2567",VLOOKUP(BC84,ตำแหน่งว่าง!$A$2:$H$28,7,FALSE),IF(M84="กำหนดเพิ่ม2568",0,IF(M84="กำหนดเพิ่ม2569",0,IF(M84="ยุบเลิก2567",0,IF(M84="ว่างยุบเลิก2567",0,IF(M84="ว่างยุบเลิก2568",VLOOKUP(BC84,ตำแหน่งว่าง!$A$2:$J$28,8,FALSE),IF(M84="ว่างยุบเลิก2569",VLOOKUP(BC84,ตำแหน่งว่าง!$A$2:$J$28,8,FALSE),IF(M84="เงินอุดหนุน (ว่าง)",VLOOKUP(BC84,ตำแหน่งว่าง!$A$2:$J$28,8,FALSE),IF(M84&amp;C84="จ่ายจากเงินรายได้พนจ.ทั่วไป",0,IF(M84="จ่ายจากเงินรายได้ (ว่าง)",VLOOKUP(BC84,ตำแหน่งว่าง!$A$2:$J$28,8,FALSE),(BG84-I84)*12)))))))))))))</f>
        <v>0</v>
      </c>
      <c r="BI84" s="177" t="str">
        <f t="shared" si="8"/>
        <v>2</v>
      </c>
      <c r="BJ84" s="177" t="b">
        <f>IF(BB84="บริหารท้องถิ่นสูง",VLOOKUP(BI84,'เงินเดือนบัญชี 5'!$AL$2:$AM$65,2,FALSE),IF(BB84="บริหารท้องถิ่นกลาง",VLOOKUP(BI84,'เงินเดือนบัญชี 5'!$AI$2:$AJ$65,2,FALSE),IF(BB84="บริหารท้องถิ่นต้น",VLOOKUP(BI84,'เงินเดือนบัญชี 5'!$AF$2:$AG$65,2,FALSE),IF(BB84="อำนวยการท้องถิ่นสูง",VLOOKUP(BI84,'เงินเดือนบัญชี 5'!$AC$2:$AD$65,2,FALSE),IF(BB84="อำนวยการท้องถิ่นกลาง",VLOOKUP(BI84,'เงินเดือนบัญชี 5'!$Z$2:$AA$65,2,FALSE),IF(BB84="อำนวยการท้องถิ่นต้น",VLOOKUP(BI84,'เงินเดือนบัญชี 5'!$W$2:$X$65,2,FALSE),IF(BB84="วิชาการชช.",VLOOKUP(BI84,'เงินเดือนบัญชี 5'!$T$2:$U$65,2,FALSE),IF(BB84="วิชาการชพ.",VLOOKUP(BI84,'เงินเดือนบัญชี 5'!$Q$2:$R$65,2,FALSE),IF(BB84="วิชาการชก.",VLOOKUP(BI84,'เงินเดือนบัญชี 5'!$N$2:$O$65,2,FALSE),IF(BB84="วิชาการปก.",VLOOKUP(BI84,'เงินเดือนบัญชี 5'!$K$2:$L$65,2,FALSE),IF(BB84="ทั่วไปอส.",VLOOKUP(BI84,'เงินเดือนบัญชี 5'!$H$2:$I$65,2,FALSE),IF(BB84="ทั่วไปชง.",VLOOKUP(BI84,'เงินเดือนบัญชี 5'!$E$2:$F$65,2,FALSE),IF(BB84="ทั่วไปปง.",VLOOKUP(BI84,'เงินเดือนบัญชี 5'!$B$2:$C$65,2,FALSE),IF(BB84="พนจ.ทั่วไป",0,IF(BB84="พนจ.ภารกิจ(ปวช.)",CEILING((BG84*4/100)+BG84,10),IF(BB84="พนจ.ภารกิจ(ปวท.)",CEILING((BG84*4/100)+BG84,10),IF(BB84="พนจ.ภารกิจ(ปวส.)",CEILING((BG84*4/100)+BG84,10),IF(BB84="พนจ.ภารกิจ(ป.ตรี)",CEILING((BG84*4/100)+BG84,10),IF(BB84="พนจ.ภารกิจ(ป.โท)",CEILING((BG84*4/100)+BG84,10),IF(BB84="พนจ.ภารกิจ(ทักษะ พนง.ขับเครื่องจักรกลขนาดกลาง/ใหญ่)",CEILING((BG84*4/100)+BG84,10),IF(BB84="พนจ.ภารกิจ(ทักษะ)",CEILING((BG84*4/100)+BG84,10),IF(BB84="พนจ.ภารกิจ(ทักษะ)","",IF(C84="ครู",CEILING((BG84*6/100)+BG84,10),IF(C84="ครูผู้ช่วย",CEILING((BG84*6/100)+BG84,10),IF(C84="บริหารสถานศึกษา",CEILING((BG84*6/100)+BG84,10),IF(C84="บุคลากรทางการศึกษา",CEILING((BG84*6/100)+BG84,10),IF(BB84="ลูกจ้างประจำ(ช่าง)",VLOOKUP(BI84,บัญชีลูกจ้างประจำ!$H$2:$I$110,2,FALSE),IF(BB84="ลูกจ้างประจำ(สนับสนุน)",VLOOKUP(BI84,บัญชีลูกจ้างประจำ!$E$2:$F$102,2,FALSE),IF(BB84="ลูกจ้างประจำ(บริการพื้นฐาน)",VLOOKUP(BI84,บัญชีลูกจ้างประจำ!$B$2:$C$74,2,FALSE))))))))))))))))))))))))))))))</f>
        <v>0</v>
      </c>
      <c r="BK84" s="177">
        <f>IF(BB84&amp;M84="พนจ.ทั่วไป",0,IF(BB84&amp;M84="พนจ.ทั่วไปกำหนดเพิ่ม2568",108000,IF(M84="ว่างเดิม",VLOOKUP(BC84,ตำแหน่งว่าง!$A$2:$J$28,9,FALSE),IF(M84&amp;C84="กำหนดเพิ่ม2567ครู",VLOOKUP(BC84,ตำแหน่งว่าง!$A$2:$J$28,8,FALSE),IF(M84&amp;C84="กำหนดเพิ่ม2567ครูผู้ช่วย",VLOOKUP(BC84,ตำแหน่งว่าง!$A$2:$J$28,8,FALSE),IF(M84&amp;C84="กำหนดเพิ่ม2567บุคลากรทางการศึกษา",VLOOKUP(BC84,ตำแหน่งว่าง!$A$2:$J$28,8,FALSE),IF(M84&amp;C84="กำหนดเพิ่ม2567บริหารสถานศึกษา",VLOOKUP(BC84,ตำแหน่งว่าง!$A$2:$J$28,8,FALSE),IF(M84="กำหนดเพิ่ม2567",VLOOKUP(BC84,ตำแหน่งว่าง!$A$2:$J$28,9,FALSE),IF(M84="กำหนดเพิ่ม2568",VLOOKUP(BC84,ตำแหน่งว่าง!$A$2:$H$28,7,FALSE),IF(M84="กำหนดเพิ่ม2569",0,IF(M84="ยุบเลิก2567",0,IF(M84="ยุบเลิก2568",0,IF(M84="ว่างยุบเลิก2567",0,IF(M84="ว่างยุบเลิก2568",0,IF(M84="ว่างยุบเลิก2569",VLOOKUP(BC84,ตำแหน่งว่าง!$A$2:$J$28,9,FALSE),IF(M84="เงินอุดหนุน (ว่าง)",VLOOKUP(BC84,ตำแหน่งว่าง!$A$2:$J$28,9,FALSE),IF(M84="จ่ายจากเงินรายได้ (ว่าง)",VLOOKUP(BC84,ตำแหน่งว่าง!$A$2:$J$28,9,FALSE),(BJ84-BG84)*12)))))))))))))))))</f>
        <v>0</v>
      </c>
      <c r="BL84" s="177" t="str">
        <f t="shared" si="9"/>
        <v>3</v>
      </c>
      <c r="BM84" s="177" t="b">
        <f>IF(BB84="บริหารท้องถิ่นสูง",VLOOKUP(BL84,'เงินเดือนบัญชี 5'!$AL$2:$AM$65,2,FALSE),IF(BB84="บริหารท้องถิ่นกลาง",VLOOKUP(BL84,'เงินเดือนบัญชี 5'!$AI$2:$AJ$65,2,FALSE),IF(BB84="บริหารท้องถิ่นต้น",VLOOKUP(BL84,'เงินเดือนบัญชี 5'!$AF$2:$AG$65,2,FALSE),IF(BB84="อำนวยการท้องถิ่นสูง",VLOOKUP(BL84,'เงินเดือนบัญชี 5'!$AC$2:$AD$65,2,FALSE),IF(BB84="อำนวยการท้องถิ่นกลาง",VLOOKUP(BL84,'เงินเดือนบัญชี 5'!$Z$2:$AA$65,2,FALSE),IF(BB84="อำนวยการท้องถิ่นต้น",VLOOKUP(BL84,'เงินเดือนบัญชี 5'!$W$2:$X$65,2,FALSE),IF(BB84="วิชาการชช.",VLOOKUP(BL84,'เงินเดือนบัญชี 5'!$T$2:$U$65,2,FALSE),IF(BB84="วิชาการชพ.",VLOOKUP(BL84,'เงินเดือนบัญชี 5'!$Q$2:$R$65,2,FALSE),IF(BB84="วิชาการชก.",VLOOKUP(BL84,'เงินเดือนบัญชี 5'!$N$2:$O$65,2,FALSE),IF(BB84="วิชาการปก.",VLOOKUP(BL84,'เงินเดือนบัญชี 5'!$K$2:$L$65,2,FALSE),IF(BB84="ทั่วไปอส.",VLOOKUP(BL84,'เงินเดือนบัญชี 5'!$H$2:$I$65,2,FALSE),IF(BB84="ทั่วไปชง.",VLOOKUP(BL84,'เงินเดือนบัญชี 5'!$E$2:$F$65,2,FALSE),IF(BB84="ทั่วไปปง.",VLOOKUP(BL84,'เงินเดือนบัญชี 5'!$B$2:$C$65,2,FALSE),IF(BB84="พนจ.ทั่วไป",0,IF(BB84="พนจ.ภารกิจ(ปวช.)",CEILING((BJ84*4/100)+BJ84,10),IF(BB84="พนจ.ภารกิจ(ปวท.)",CEILING((BJ84*4/100)+BJ84,10),IF(BB84="พนจ.ภารกิจ(ปวส.)",CEILING((BJ84*4/100)+BJ84,10),IF(BB84="พนจ.ภารกิจ(ป.ตรี)",CEILING((BJ84*4/100)+BJ84,10),IF(BB84="พนจ.ภารกิจ(ป.โท)",CEILING((BJ84*4/100)+BJ84,10),IF(BB84="พนจ.ภารกิจ(ทักษะ พนง.ขับเครื่องจักรกลขนาดกลาง/ใหญ่)",CEILING((BJ84*4/100)+BJ84,10),IF(BB84="พนจ.ภารกิจ(ทักษะ)",CEILING((BJ84*4/100)+BJ84,10),IF(BB84="พนจ.ภารกิจ(ทักษะ)","",IF(C84="ครู",CEILING((BJ84*6/100)+BJ84,10),IF(C84="ครูผู้ช่วย",CEILING((BJ84*6/100)+BJ84,10),IF(C84="บริหารสถานศึกษา",CEILING((BJ84*6/100)+BJ84,10),IF(C84="บุคลากรทางการศึกษา",CEILING((BJ84*6/100)+BJ84,10),IF(BB84="ลูกจ้างประจำ(ช่าง)",VLOOKUP(BL84,บัญชีลูกจ้างประจำ!$H$2:$I$110,2,FALSE),IF(BB84="ลูกจ้างประจำ(สนับสนุน)",VLOOKUP(BL84,บัญชีลูกจ้างประจำ!$E$2:$F$103,2,FALSE),IF(BB84="ลูกจ้างประจำ(บริการพื้นฐาน)",VLOOKUP(BL84,บัญชีลูกจ้างประจำ!$B$2:$C$74,2,FALSE))))))))))))))))))))))))))))))</f>
        <v>0</v>
      </c>
      <c r="BN84" s="177">
        <f>IF(BB84&amp;M84="พนจ.ทั่วไป",0,IF(BB84&amp;M84="พนจ.ทั่วไปกำหนดเพิ่ม2569",108000,IF(M84="ว่างเดิม",VLOOKUP(BC84,ตำแหน่งว่าง!$A$2:$J$28,10,FALSE),IF(M84&amp;C84="กำหนดเพิ่ม2567ครู",VLOOKUP(BC84,ตำแหน่งว่าง!$A$2:$J$28,9,FALSE),IF(M84&amp;C84="กำหนดเพิ่ม2567ครูผู้ช่วย",VLOOKUP(BC84,ตำแหน่งว่าง!$A$2:$J$28,9,FALSE),IF(M84&amp;C84="กำหนดเพิ่ม2567บุคลากรทางการศึกษา",VLOOKUP(BC84,ตำแหน่งว่าง!$A$2:$J$28,9,FALSE),IF(M84&amp;C84="กำหนดเพิ่ม2567บริหารสถานศึกษา",VLOOKUP(BC84,ตำแหน่งว่าง!$A$2:$J$28,9,FALSE),IF(M84="กำหนดเพิ่ม2567",VLOOKUP(BC84,ตำแหน่งว่าง!$A$2:$J$28,10,FALSE),IF(M84&amp;C84="กำหนดเพิ่ม2568ครู",VLOOKUP(BC84,ตำแหน่งว่าง!$A$2:$J$28,8,FALSE),IF(M84&amp;C84="กำหนดเพิ่ม2568ครูผู้ช่วย",VLOOKUP(BC84,ตำแหน่งว่าง!$A$2:$J$28,8,FALSE),IF(M84&amp;C84="กำหนดเพิ่ม2568บุคลากรทางการศึกษา",VLOOKUP(BC84,ตำแหน่งว่าง!$A$2:$J$28,8,FALSE),IF(M84&amp;C84="กำหนดเพิ่ม2568บริหารสถานศึกษา",VLOOKUP(BC84,ตำแหน่งว่าง!$A$2:$J$28,8,FALSE),IF(M84="กำหนดเพิ่ม2568",VLOOKUP(BC84,ตำแหน่งว่าง!$A$2:$J$28,9,FALSE),IF(M84="กำหนดเพิ่ม2569",VLOOKUP(BC84,ตำแหน่งว่าง!$A$2:$H$28,7,FALSE),IF(M84="เงินอุดหนุน (ว่าง)",VLOOKUP(BC84,ตำแหน่งว่าง!$A$2:$J$28,10,FALSE),IF(M84="จ่ายจากเงินรายได้ (ว่าง)",VLOOKUP(BC84,ตำแหน่งว่าง!$A$2:$J$28,10,FALSE),IF(M84="ยุบเลิก2567",0,IF(M84="ยุบเลิก2568",0,IF(M84="ยุบเลิก2569",0,IF(M84="ว่างยุบเลิก2567",0,IF(M84="ว่างยุบเลิก2568",0,IF(M84="ว่างยุบเลิก2569",0,(BM84-BJ84)*12))))))))))))))))))))))</f>
        <v>0</v>
      </c>
      <c r="BO84" s="103"/>
      <c r="BP84" s="86"/>
      <c r="BQ84" s="86"/>
    </row>
    <row r="85" spans="1:69" s="12" customFormat="1">
      <c r="A85" s="107" t="str">
        <f>IF(C85=0,"",IF(D85=0,"",SUBTOTAL(3,$D$7:D85)*1))</f>
        <v/>
      </c>
      <c r="B85" s="113"/>
      <c r="C85" s="183"/>
      <c r="D85" s="113"/>
      <c r="E85" s="114"/>
      <c r="F85" s="114"/>
      <c r="G85" s="110"/>
      <c r="H85" s="120"/>
      <c r="I85" s="121"/>
      <c r="J85" s="122"/>
      <c r="K85" s="122"/>
      <c r="L85" s="122"/>
      <c r="M85" s="120"/>
      <c r="AZ85" s="86"/>
      <c r="BA85" s="103"/>
      <c r="BB85" s="177" t="str">
        <f t="shared" si="5"/>
        <v/>
      </c>
      <c r="BC85" s="177" t="str">
        <f t="shared" si="6"/>
        <v>()</v>
      </c>
      <c r="BD85" s="177" t="b">
        <f>IF(BB85="บริหารท้องถิ่นสูง",VLOOKUP(I85,'เงินเดือนบัญชี 5'!$AM$2:$AN$65,2,FALSE),IF(BB85="บริหารท้องถิ่นกลาง",VLOOKUP(I85,'เงินเดือนบัญชี 5'!$AJ$2:$AK$65,2,FALSE),IF(BB85="บริหารท้องถิ่นต้น",VLOOKUP(I85,'เงินเดือนบัญชี 5'!$AG$2:$AH$65,2,FALSE),IF(BB85="อำนวยการท้องถิ่นสูง",VLOOKUP(I85,'เงินเดือนบัญชี 5'!$AD$2:$AE$65,2,FALSE),IF(BB85="อำนวยการท้องถิ่นกลาง",VLOOKUP(I85,'เงินเดือนบัญชี 5'!$AA$2:$AB$65,2,FALSE),IF(BB85="อำนวยการท้องถิ่นต้น",VLOOKUP(I85,'เงินเดือนบัญชี 5'!$X$2:$Y$65,2,FALSE),IF(BB85="วิชาการชช.",VLOOKUP(I85,'เงินเดือนบัญชี 5'!$U$2:$V$65,2,FALSE),IF(BB85="วิชาการชพ.",VLOOKUP(I85,'เงินเดือนบัญชี 5'!$R$2:$S$65,2,FALSE),IF(BB85="วิชาการชก.",VLOOKUP(I85,'เงินเดือนบัญชี 5'!$O$2:$P$65,2,FALSE),IF(BB85="วิชาการปก.",VLOOKUP(I85,'เงินเดือนบัญชี 5'!$L$2:$M$65,2,FALSE),IF(BB85="ทั่วไปอส.",VLOOKUP(I85,'เงินเดือนบัญชี 5'!$I$2:$J$65,2,FALSE),IF(BB85="ทั่วไปชง.",VLOOKUP(I85,'เงินเดือนบัญชี 5'!$F$2:$G$65,2,FALSE),IF(BB85="ทั่วไปปง.",VLOOKUP(I85,'เงินเดือนบัญชี 5'!$C$2:$D$65,2,FALSE),IF(BB85="พนจ.ทั่วไป","",IF(BB85="พนจ.ภารกิจ(ปวช.)","",IF(BB85="พนจ.ภารกิจ(ปวท.)","",IF(BB85="พนจ.ภารกิจ(ปวส.)","",IF(BB85="พนจ.ภารกิจ(ป.ตรี)","",IF(BB85="พนจ.ภารกิจ(ป.โท)","",IF(BB85="พนจ.ภารกิจ(ทักษะ พนง.ขับเครื่องจักรกลขนาดกลาง/ใหญ่)","",IF(BB85="พนจ.ภารกิจ(ทักษะ)","",IF(BB85="ลูกจ้างประจำ(ช่าง)",VLOOKUP(I85,บัญชีลูกจ้างประจำ!$I$2:$J$110,2,FALSE),IF(BB85="ลูกจ้างประจำ(สนับสนุน)",VLOOKUP(I85,บัญชีลูกจ้างประจำ!$F$2:$G$102,2,FALSE),IF(BB85="ลูกจ้างประจำ(บริการพื้นฐาน)",VLOOKUP(I85,บัญชีลูกจ้างประจำ!$C$2:$D$74,2,FALSE)))))))))))))))))))))))))</f>
        <v>0</v>
      </c>
      <c r="BE85" s="177">
        <f>IF(M85="ว่างเดิม",VLOOKUP(BC85,ตำแหน่งว่าง!$A$2:$J$28,2,FALSE),IF(M85="ว่างยุบเลิก2567",VLOOKUP(BC85,ตำแหน่งว่าง!$A$2:$J$28,2,FALSE),IF(M85="ว่างยุบเลิก2568",VLOOKUP(BC85,ตำแหน่งว่าง!$A$2:$J$28,2,FALSE),IF(M85="ว่างยุบเลิก2569",VLOOKUP(BC85,ตำแหน่งว่าง!$A$2:$J$28,2,FALSE),IF(M85="เงินอุดหนุน (ว่าง)",VLOOKUP(BC85,ตำแหน่งว่าง!$A$2:$J$28,2,FALSE),IF(M85="จ่ายจากเงินรายได้ (ว่าง)",VLOOKUP(BC85,ตำแหน่งว่าง!$A$2:$J$28,2,FALSE),IF(M85="กำหนดเพิ่ม2567",0,IF(M85="กำหนดเพิ่ม2568",0,IF(M85="กำหนดเพิ่ม2569",0,I85*12)))))))))</f>
        <v>0</v>
      </c>
      <c r="BF85" s="177" t="str">
        <f t="shared" si="7"/>
        <v>1</v>
      </c>
      <c r="BG85" s="177" t="b">
        <f>IF(BB85="บริหารท้องถิ่นสูง",VLOOKUP(BF85,'เงินเดือนบัญชี 5'!$AL$2:$AM$65,2,FALSE),IF(BB85="บริหารท้องถิ่นกลาง",VLOOKUP(BF85,'เงินเดือนบัญชี 5'!$AI$2:$AJ$65,2,FALSE),IF(BB85="บริหารท้องถิ่นต้น",VLOOKUP(BF85,'เงินเดือนบัญชี 5'!$AF$2:$AG$65,2,FALSE),IF(BB85="อำนวยการท้องถิ่นสูง",VLOOKUP(BF85,'เงินเดือนบัญชี 5'!$AC$2:$AD$65,2,FALSE),IF(BB85="อำนวยการท้องถิ่นกลาง",VLOOKUP(BF85,'เงินเดือนบัญชี 5'!$Z$2:$AA$65,2,FALSE),IF(BB85="อำนวยการท้องถิ่นต้น",VLOOKUP(BF85,'เงินเดือนบัญชี 5'!$W$2:$X$65,2,FALSE),IF(BB85="วิชาการชช.",VLOOKUP(BF85,'เงินเดือนบัญชี 5'!$T$2:$U$65,2,FALSE),IF(BB85="วิชาการชพ.",VLOOKUP(BF85,'เงินเดือนบัญชี 5'!$Q$2:$R$65,2,FALSE),IF(BB85="วิชาการชก.",VLOOKUP(BF85,'เงินเดือนบัญชี 5'!$N$2:$O$65,2,FALSE),IF(BB85="วิชาการปก.",VLOOKUP(BF85,'เงินเดือนบัญชี 5'!$K$2:$L$65,2,FALSE),IF(BB85="ทั่วไปอส.",VLOOKUP(BF85,'เงินเดือนบัญชี 5'!$H$2:$I$65,2,FALSE),IF(BB85="ทั่วไปชง.",VLOOKUP(BF85,'เงินเดือนบัญชี 5'!$E$2:$F$65,2,FALSE),IF(BB85="ทั่วไปปง.",VLOOKUP(BF85,'เงินเดือนบัญชี 5'!$B$2:$C$65,2,FALSE),IF(BB85="พนจ.ทั่วไป",0,IF(BB85="พนจ.ภารกิจ(ปวช.)",CEILING((I85*4/100)+I85,10),IF(BB85="พนจ.ภารกิจ(ปวท.)",CEILING((I85*4/100)+I85,10),IF(BB85="พนจ.ภารกิจ(ปวส.)",CEILING((I85*4/100)+I85,10),IF(BB85="พนจ.ภารกิจ(ป.ตรี)",CEILING((I85*4/100)+I85,10),IF(BB85="พนจ.ภารกิจ(ป.โท)",CEILING((I85*4/100)+I85,10),IF(BB85="พนจ.ภารกิจ(ทักษะ พนง.ขับเครื่องจักรกลขนาดกลาง/ใหญ่)",CEILING((I85*4/100)+I85,10),IF(BB85="พนจ.ภารกิจ(ทักษะ)",CEILING((I85*4/100)+I85,10),IF(BB85="พนจ.ภารกิจ(ทักษะ)","",IF(C85="ครู",CEILING((I85*6/100)+I85,10),IF(C85="ครูผู้ช่วย",CEILING((I85*6/100)+I85,10),IF(C85="บริหารสถานศึกษา",CEILING((I85*6/100)+I85,10),IF(C85="บุคลากรทางการศึกษา",CEILING((I85*6/100)+I85,10),IF(BB85="ลูกจ้างประจำ(ช่าง)",VLOOKUP(BF85,บัญชีลูกจ้างประจำ!$H$2:$I$110,2,FALSE),IF(BB85="ลูกจ้างประจำ(สนับสนุน)",VLOOKUP(BF85,บัญชีลูกจ้างประจำ!$E$2:$F$102,2,FALSE),IF(BB85="ลูกจ้างประจำ(บริการพื้นฐาน)",VLOOKUP(BF85,บัญชีลูกจ้างประจำ!$B$2:$C$74,2,FALSE))))))))))))))))))))))))))))))</f>
        <v>0</v>
      </c>
      <c r="BH85" s="177">
        <f>IF(BB85&amp;M85="พนจ.ทั่วไป",0,IF(BB85&amp;M85="พนจ.ทั่วไปกำหนดเพิ่ม2567",108000,IF(M85="ว่างเดิม",VLOOKUP(BC85,ตำแหน่งว่าง!$A$2:$J$28,8,FALSE),IF(M85="กำหนดเพิ่ม2567",VLOOKUP(BC85,ตำแหน่งว่าง!$A$2:$H$28,7,FALSE),IF(M85="กำหนดเพิ่ม2568",0,IF(M85="กำหนดเพิ่ม2569",0,IF(M85="ยุบเลิก2567",0,IF(M85="ว่างยุบเลิก2567",0,IF(M85="ว่างยุบเลิก2568",VLOOKUP(BC85,ตำแหน่งว่าง!$A$2:$J$28,8,FALSE),IF(M85="ว่างยุบเลิก2569",VLOOKUP(BC85,ตำแหน่งว่าง!$A$2:$J$28,8,FALSE),IF(M85="เงินอุดหนุน (ว่าง)",VLOOKUP(BC85,ตำแหน่งว่าง!$A$2:$J$28,8,FALSE),IF(M85&amp;C85="จ่ายจากเงินรายได้พนจ.ทั่วไป",0,IF(M85="จ่ายจากเงินรายได้ (ว่าง)",VLOOKUP(BC85,ตำแหน่งว่าง!$A$2:$J$28,8,FALSE),(BG85-I85)*12)))))))))))))</f>
        <v>0</v>
      </c>
      <c r="BI85" s="177" t="str">
        <f t="shared" si="8"/>
        <v>2</v>
      </c>
      <c r="BJ85" s="177" t="b">
        <f>IF(BB85="บริหารท้องถิ่นสูง",VLOOKUP(BI85,'เงินเดือนบัญชี 5'!$AL$2:$AM$65,2,FALSE),IF(BB85="บริหารท้องถิ่นกลาง",VLOOKUP(BI85,'เงินเดือนบัญชี 5'!$AI$2:$AJ$65,2,FALSE),IF(BB85="บริหารท้องถิ่นต้น",VLOOKUP(BI85,'เงินเดือนบัญชี 5'!$AF$2:$AG$65,2,FALSE),IF(BB85="อำนวยการท้องถิ่นสูง",VLOOKUP(BI85,'เงินเดือนบัญชี 5'!$AC$2:$AD$65,2,FALSE),IF(BB85="อำนวยการท้องถิ่นกลาง",VLOOKUP(BI85,'เงินเดือนบัญชี 5'!$Z$2:$AA$65,2,FALSE),IF(BB85="อำนวยการท้องถิ่นต้น",VLOOKUP(BI85,'เงินเดือนบัญชี 5'!$W$2:$X$65,2,FALSE),IF(BB85="วิชาการชช.",VLOOKUP(BI85,'เงินเดือนบัญชี 5'!$T$2:$U$65,2,FALSE),IF(BB85="วิชาการชพ.",VLOOKUP(BI85,'เงินเดือนบัญชี 5'!$Q$2:$R$65,2,FALSE),IF(BB85="วิชาการชก.",VLOOKUP(BI85,'เงินเดือนบัญชี 5'!$N$2:$O$65,2,FALSE),IF(BB85="วิชาการปก.",VLOOKUP(BI85,'เงินเดือนบัญชี 5'!$K$2:$L$65,2,FALSE),IF(BB85="ทั่วไปอส.",VLOOKUP(BI85,'เงินเดือนบัญชี 5'!$H$2:$I$65,2,FALSE),IF(BB85="ทั่วไปชง.",VLOOKUP(BI85,'เงินเดือนบัญชี 5'!$E$2:$F$65,2,FALSE),IF(BB85="ทั่วไปปง.",VLOOKUP(BI85,'เงินเดือนบัญชี 5'!$B$2:$C$65,2,FALSE),IF(BB85="พนจ.ทั่วไป",0,IF(BB85="พนจ.ภารกิจ(ปวช.)",CEILING((BG85*4/100)+BG85,10),IF(BB85="พนจ.ภารกิจ(ปวท.)",CEILING((BG85*4/100)+BG85,10),IF(BB85="พนจ.ภารกิจ(ปวส.)",CEILING((BG85*4/100)+BG85,10),IF(BB85="พนจ.ภารกิจ(ป.ตรี)",CEILING((BG85*4/100)+BG85,10),IF(BB85="พนจ.ภารกิจ(ป.โท)",CEILING((BG85*4/100)+BG85,10),IF(BB85="พนจ.ภารกิจ(ทักษะ พนง.ขับเครื่องจักรกลขนาดกลาง/ใหญ่)",CEILING((BG85*4/100)+BG85,10),IF(BB85="พนจ.ภารกิจ(ทักษะ)",CEILING((BG85*4/100)+BG85,10),IF(BB85="พนจ.ภารกิจ(ทักษะ)","",IF(C85="ครู",CEILING((BG85*6/100)+BG85,10),IF(C85="ครูผู้ช่วย",CEILING((BG85*6/100)+BG85,10),IF(C85="บริหารสถานศึกษา",CEILING((BG85*6/100)+BG85,10),IF(C85="บุคลากรทางการศึกษา",CEILING((BG85*6/100)+BG85,10),IF(BB85="ลูกจ้างประจำ(ช่าง)",VLOOKUP(BI85,บัญชีลูกจ้างประจำ!$H$2:$I$110,2,FALSE),IF(BB85="ลูกจ้างประจำ(สนับสนุน)",VLOOKUP(BI85,บัญชีลูกจ้างประจำ!$E$2:$F$102,2,FALSE),IF(BB85="ลูกจ้างประจำ(บริการพื้นฐาน)",VLOOKUP(BI85,บัญชีลูกจ้างประจำ!$B$2:$C$74,2,FALSE))))))))))))))))))))))))))))))</f>
        <v>0</v>
      </c>
      <c r="BK85" s="177">
        <f>IF(BB85&amp;M85="พนจ.ทั่วไป",0,IF(BB85&amp;M85="พนจ.ทั่วไปกำหนดเพิ่ม2568",108000,IF(M85="ว่างเดิม",VLOOKUP(BC85,ตำแหน่งว่าง!$A$2:$J$28,9,FALSE),IF(M85&amp;C85="กำหนดเพิ่ม2567ครู",VLOOKUP(BC85,ตำแหน่งว่าง!$A$2:$J$28,8,FALSE),IF(M85&amp;C85="กำหนดเพิ่ม2567ครูผู้ช่วย",VLOOKUP(BC85,ตำแหน่งว่าง!$A$2:$J$28,8,FALSE),IF(M85&amp;C85="กำหนดเพิ่ม2567บุคลากรทางการศึกษา",VLOOKUP(BC85,ตำแหน่งว่าง!$A$2:$J$28,8,FALSE),IF(M85&amp;C85="กำหนดเพิ่ม2567บริหารสถานศึกษา",VLOOKUP(BC85,ตำแหน่งว่าง!$A$2:$J$28,8,FALSE),IF(M85="กำหนดเพิ่ม2567",VLOOKUP(BC85,ตำแหน่งว่าง!$A$2:$J$28,9,FALSE),IF(M85="กำหนดเพิ่ม2568",VLOOKUP(BC85,ตำแหน่งว่าง!$A$2:$H$28,7,FALSE),IF(M85="กำหนดเพิ่ม2569",0,IF(M85="ยุบเลิก2567",0,IF(M85="ยุบเลิก2568",0,IF(M85="ว่างยุบเลิก2567",0,IF(M85="ว่างยุบเลิก2568",0,IF(M85="ว่างยุบเลิก2569",VLOOKUP(BC85,ตำแหน่งว่าง!$A$2:$J$28,9,FALSE),IF(M85="เงินอุดหนุน (ว่าง)",VLOOKUP(BC85,ตำแหน่งว่าง!$A$2:$J$28,9,FALSE),IF(M85="จ่ายจากเงินรายได้ (ว่าง)",VLOOKUP(BC85,ตำแหน่งว่าง!$A$2:$J$28,9,FALSE),(BJ85-BG85)*12)))))))))))))))))</f>
        <v>0</v>
      </c>
      <c r="BL85" s="177" t="str">
        <f t="shared" si="9"/>
        <v>3</v>
      </c>
      <c r="BM85" s="177" t="b">
        <f>IF(BB85="บริหารท้องถิ่นสูง",VLOOKUP(BL85,'เงินเดือนบัญชี 5'!$AL$2:$AM$65,2,FALSE),IF(BB85="บริหารท้องถิ่นกลาง",VLOOKUP(BL85,'เงินเดือนบัญชี 5'!$AI$2:$AJ$65,2,FALSE),IF(BB85="บริหารท้องถิ่นต้น",VLOOKUP(BL85,'เงินเดือนบัญชี 5'!$AF$2:$AG$65,2,FALSE),IF(BB85="อำนวยการท้องถิ่นสูง",VLOOKUP(BL85,'เงินเดือนบัญชี 5'!$AC$2:$AD$65,2,FALSE),IF(BB85="อำนวยการท้องถิ่นกลาง",VLOOKUP(BL85,'เงินเดือนบัญชี 5'!$Z$2:$AA$65,2,FALSE),IF(BB85="อำนวยการท้องถิ่นต้น",VLOOKUP(BL85,'เงินเดือนบัญชี 5'!$W$2:$X$65,2,FALSE),IF(BB85="วิชาการชช.",VLOOKUP(BL85,'เงินเดือนบัญชี 5'!$T$2:$U$65,2,FALSE),IF(BB85="วิชาการชพ.",VLOOKUP(BL85,'เงินเดือนบัญชี 5'!$Q$2:$R$65,2,FALSE),IF(BB85="วิชาการชก.",VLOOKUP(BL85,'เงินเดือนบัญชี 5'!$N$2:$O$65,2,FALSE),IF(BB85="วิชาการปก.",VLOOKUP(BL85,'เงินเดือนบัญชี 5'!$K$2:$L$65,2,FALSE),IF(BB85="ทั่วไปอส.",VLOOKUP(BL85,'เงินเดือนบัญชี 5'!$H$2:$I$65,2,FALSE),IF(BB85="ทั่วไปชง.",VLOOKUP(BL85,'เงินเดือนบัญชี 5'!$E$2:$F$65,2,FALSE),IF(BB85="ทั่วไปปง.",VLOOKUP(BL85,'เงินเดือนบัญชี 5'!$B$2:$C$65,2,FALSE),IF(BB85="พนจ.ทั่วไป",0,IF(BB85="พนจ.ภารกิจ(ปวช.)",CEILING((BJ85*4/100)+BJ85,10),IF(BB85="พนจ.ภารกิจ(ปวท.)",CEILING((BJ85*4/100)+BJ85,10),IF(BB85="พนจ.ภารกิจ(ปวส.)",CEILING((BJ85*4/100)+BJ85,10),IF(BB85="พนจ.ภารกิจ(ป.ตรี)",CEILING((BJ85*4/100)+BJ85,10),IF(BB85="พนจ.ภารกิจ(ป.โท)",CEILING((BJ85*4/100)+BJ85,10),IF(BB85="พนจ.ภารกิจ(ทักษะ พนง.ขับเครื่องจักรกลขนาดกลาง/ใหญ่)",CEILING((BJ85*4/100)+BJ85,10),IF(BB85="พนจ.ภารกิจ(ทักษะ)",CEILING((BJ85*4/100)+BJ85,10),IF(BB85="พนจ.ภารกิจ(ทักษะ)","",IF(C85="ครู",CEILING((BJ85*6/100)+BJ85,10),IF(C85="ครูผู้ช่วย",CEILING((BJ85*6/100)+BJ85,10),IF(C85="บริหารสถานศึกษา",CEILING((BJ85*6/100)+BJ85,10),IF(C85="บุคลากรทางการศึกษา",CEILING((BJ85*6/100)+BJ85,10),IF(BB85="ลูกจ้างประจำ(ช่าง)",VLOOKUP(BL85,บัญชีลูกจ้างประจำ!$H$2:$I$110,2,FALSE),IF(BB85="ลูกจ้างประจำ(สนับสนุน)",VLOOKUP(BL85,บัญชีลูกจ้างประจำ!$E$2:$F$103,2,FALSE),IF(BB85="ลูกจ้างประจำ(บริการพื้นฐาน)",VLOOKUP(BL85,บัญชีลูกจ้างประจำ!$B$2:$C$74,2,FALSE))))))))))))))))))))))))))))))</f>
        <v>0</v>
      </c>
      <c r="BN85" s="177">
        <f>IF(BB85&amp;M85="พนจ.ทั่วไป",0,IF(BB85&amp;M85="พนจ.ทั่วไปกำหนดเพิ่ม2569",108000,IF(M85="ว่างเดิม",VLOOKUP(BC85,ตำแหน่งว่าง!$A$2:$J$28,10,FALSE),IF(M85&amp;C85="กำหนดเพิ่ม2567ครู",VLOOKUP(BC85,ตำแหน่งว่าง!$A$2:$J$28,9,FALSE),IF(M85&amp;C85="กำหนดเพิ่ม2567ครูผู้ช่วย",VLOOKUP(BC85,ตำแหน่งว่าง!$A$2:$J$28,9,FALSE),IF(M85&amp;C85="กำหนดเพิ่ม2567บุคลากรทางการศึกษา",VLOOKUP(BC85,ตำแหน่งว่าง!$A$2:$J$28,9,FALSE),IF(M85&amp;C85="กำหนดเพิ่ม2567บริหารสถานศึกษา",VLOOKUP(BC85,ตำแหน่งว่าง!$A$2:$J$28,9,FALSE),IF(M85="กำหนดเพิ่ม2567",VLOOKUP(BC85,ตำแหน่งว่าง!$A$2:$J$28,10,FALSE),IF(M85&amp;C85="กำหนดเพิ่ม2568ครู",VLOOKUP(BC85,ตำแหน่งว่าง!$A$2:$J$28,8,FALSE),IF(M85&amp;C85="กำหนดเพิ่ม2568ครูผู้ช่วย",VLOOKUP(BC85,ตำแหน่งว่าง!$A$2:$J$28,8,FALSE),IF(M85&amp;C85="กำหนดเพิ่ม2568บุคลากรทางการศึกษา",VLOOKUP(BC85,ตำแหน่งว่าง!$A$2:$J$28,8,FALSE),IF(M85&amp;C85="กำหนดเพิ่ม2568บริหารสถานศึกษา",VLOOKUP(BC85,ตำแหน่งว่าง!$A$2:$J$28,8,FALSE),IF(M85="กำหนดเพิ่ม2568",VLOOKUP(BC85,ตำแหน่งว่าง!$A$2:$J$28,9,FALSE),IF(M85="กำหนดเพิ่ม2569",VLOOKUP(BC85,ตำแหน่งว่าง!$A$2:$H$28,7,FALSE),IF(M85="เงินอุดหนุน (ว่าง)",VLOOKUP(BC85,ตำแหน่งว่าง!$A$2:$J$28,10,FALSE),IF(M85="จ่ายจากเงินรายได้ (ว่าง)",VLOOKUP(BC85,ตำแหน่งว่าง!$A$2:$J$28,10,FALSE),IF(M85="ยุบเลิก2567",0,IF(M85="ยุบเลิก2568",0,IF(M85="ยุบเลิก2569",0,IF(M85="ว่างยุบเลิก2567",0,IF(M85="ว่างยุบเลิก2568",0,IF(M85="ว่างยุบเลิก2569",0,(BM85-BJ85)*12))))))))))))))))))))))</f>
        <v>0</v>
      </c>
      <c r="BO85" s="103"/>
      <c r="BP85" s="86"/>
      <c r="BQ85" s="86"/>
    </row>
    <row r="86" spans="1:69" s="12" customFormat="1">
      <c r="A86" s="107" t="str">
        <f>IF(C86=0,"",IF(D86=0,"",SUBTOTAL(3,$D$7:D86)*1))</f>
        <v/>
      </c>
      <c r="B86" s="113"/>
      <c r="C86" s="183"/>
      <c r="D86" s="113"/>
      <c r="E86" s="114"/>
      <c r="F86" s="114"/>
      <c r="G86" s="110"/>
      <c r="H86" s="120"/>
      <c r="I86" s="121"/>
      <c r="J86" s="122"/>
      <c r="K86" s="122"/>
      <c r="L86" s="122"/>
      <c r="M86" s="120"/>
      <c r="AZ86" s="86"/>
      <c r="BA86" s="103"/>
      <c r="BB86" s="177" t="str">
        <f t="shared" si="5"/>
        <v/>
      </c>
      <c r="BC86" s="177" t="str">
        <f t="shared" si="6"/>
        <v>()</v>
      </c>
      <c r="BD86" s="177" t="b">
        <f>IF(BB86="บริหารท้องถิ่นสูง",VLOOKUP(I86,'เงินเดือนบัญชี 5'!$AM$2:$AN$65,2,FALSE),IF(BB86="บริหารท้องถิ่นกลาง",VLOOKUP(I86,'เงินเดือนบัญชี 5'!$AJ$2:$AK$65,2,FALSE),IF(BB86="บริหารท้องถิ่นต้น",VLOOKUP(I86,'เงินเดือนบัญชี 5'!$AG$2:$AH$65,2,FALSE),IF(BB86="อำนวยการท้องถิ่นสูง",VLOOKUP(I86,'เงินเดือนบัญชี 5'!$AD$2:$AE$65,2,FALSE),IF(BB86="อำนวยการท้องถิ่นกลาง",VLOOKUP(I86,'เงินเดือนบัญชี 5'!$AA$2:$AB$65,2,FALSE),IF(BB86="อำนวยการท้องถิ่นต้น",VLOOKUP(I86,'เงินเดือนบัญชี 5'!$X$2:$Y$65,2,FALSE),IF(BB86="วิชาการชช.",VLOOKUP(I86,'เงินเดือนบัญชี 5'!$U$2:$V$65,2,FALSE),IF(BB86="วิชาการชพ.",VLOOKUP(I86,'เงินเดือนบัญชี 5'!$R$2:$S$65,2,FALSE),IF(BB86="วิชาการชก.",VLOOKUP(I86,'เงินเดือนบัญชี 5'!$O$2:$P$65,2,FALSE),IF(BB86="วิชาการปก.",VLOOKUP(I86,'เงินเดือนบัญชี 5'!$L$2:$M$65,2,FALSE),IF(BB86="ทั่วไปอส.",VLOOKUP(I86,'เงินเดือนบัญชี 5'!$I$2:$J$65,2,FALSE),IF(BB86="ทั่วไปชง.",VLOOKUP(I86,'เงินเดือนบัญชี 5'!$F$2:$G$65,2,FALSE),IF(BB86="ทั่วไปปง.",VLOOKUP(I86,'เงินเดือนบัญชี 5'!$C$2:$D$65,2,FALSE),IF(BB86="พนจ.ทั่วไป","",IF(BB86="พนจ.ภารกิจ(ปวช.)","",IF(BB86="พนจ.ภารกิจ(ปวท.)","",IF(BB86="พนจ.ภารกิจ(ปวส.)","",IF(BB86="พนจ.ภารกิจ(ป.ตรี)","",IF(BB86="พนจ.ภารกิจ(ป.โท)","",IF(BB86="พนจ.ภารกิจ(ทักษะ พนง.ขับเครื่องจักรกลขนาดกลาง/ใหญ่)","",IF(BB86="พนจ.ภารกิจ(ทักษะ)","",IF(BB86="ลูกจ้างประจำ(ช่าง)",VLOOKUP(I86,บัญชีลูกจ้างประจำ!$I$2:$J$110,2,FALSE),IF(BB86="ลูกจ้างประจำ(สนับสนุน)",VLOOKUP(I86,บัญชีลูกจ้างประจำ!$F$2:$G$102,2,FALSE),IF(BB86="ลูกจ้างประจำ(บริการพื้นฐาน)",VLOOKUP(I86,บัญชีลูกจ้างประจำ!$C$2:$D$74,2,FALSE)))))))))))))))))))))))))</f>
        <v>0</v>
      </c>
      <c r="BE86" s="177">
        <f>IF(M86="ว่างเดิม",VLOOKUP(BC86,ตำแหน่งว่าง!$A$2:$J$28,2,FALSE),IF(M86="ว่างยุบเลิก2567",VLOOKUP(BC86,ตำแหน่งว่าง!$A$2:$J$28,2,FALSE),IF(M86="ว่างยุบเลิก2568",VLOOKUP(BC86,ตำแหน่งว่าง!$A$2:$J$28,2,FALSE),IF(M86="ว่างยุบเลิก2569",VLOOKUP(BC86,ตำแหน่งว่าง!$A$2:$J$28,2,FALSE),IF(M86="เงินอุดหนุน (ว่าง)",VLOOKUP(BC86,ตำแหน่งว่าง!$A$2:$J$28,2,FALSE),IF(M86="จ่ายจากเงินรายได้ (ว่าง)",VLOOKUP(BC86,ตำแหน่งว่าง!$A$2:$J$28,2,FALSE),IF(M86="กำหนดเพิ่ม2567",0,IF(M86="กำหนดเพิ่ม2568",0,IF(M86="กำหนดเพิ่ม2569",0,I86*12)))))))))</f>
        <v>0</v>
      </c>
      <c r="BF86" s="177" t="str">
        <f t="shared" si="7"/>
        <v>1</v>
      </c>
      <c r="BG86" s="177" t="b">
        <f>IF(BB86="บริหารท้องถิ่นสูง",VLOOKUP(BF86,'เงินเดือนบัญชี 5'!$AL$2:$AM$65,2,FALSE),IF(BB86="บริหารท้องถิ่นกลาง",VLOOKUP(BF86,'เงินเดือนบัญชี 5'!$AI$2:$AJ$65,2,FALSE),IF(BB86="บริหารท้องถิ่นต้น",VLOOKUP(BF86,'เงินเดือนบัญชี 5'!$AF$2:$AG$65,2,FALSE),IF(BB86="อำนวยการท้องถิ่นสูง",VLOOKUP(BF86,'เงินเดือนบัญชี 5'!$AC$2:$AD$65,2,FALSE),IF(BB86="อำนวยการท้องถิ่นกลาง",VLOOKUP(BF86,'เงินเดือนบัญชี 5'!$Z$2:$AA$65,2,FALSE),IF(BB86="อำนวยการท้องถิ่นต้น",VLOOKUP(BF86,'เงินเดือนบัญชี 5'!$W$2:$X$65,2,FALSE),IF(BB86="วิชาการชช.",VLOOKUP(BF86,'เงินเดือนบัญชี 5'!$T$2:$U$65,2,FALSE),IF(BB86="วิชาการชพ.",VLOOKUP(BF86,'เงินเดือนบัญชี 5'!$Q$2:$R$65,2,FALSE),IF(BB86="วิชาการชก.",VLOOKUP(BF86,'เงินเดือนบัญชี 5'!$N$2:$O$65,2,FALSE),IF(BB86="วิชาการปก.",VLOOKUP(BF86,'เงินเดือนบัญชี 5'!$K$2:$L$65,2,FALSE),IF(BB86="ทั่วไปอส.",VLOOKUP(BF86,'เงินเดือนบัญชี 5'!$H$2:$I$65,2,FALSE),IF(BB86="ทั่วไปชง.",VLOOKUP(BF86,'เงินเดือนบัญชี 5'!$E$2:$F$65,2,FALSE),IF(BB86="ทั่วไปปง.",VLOOKUP(BF86,'เงินเดือนบัญชี 5'!$B$2:$C$65,2,FALSE),IF(BB86="พนจ.ทั่วไป",0,IF(BB86="พนจ.ภารกิจ(ปวช.)",CEILING((I86*4/100)+I86,10),IF(BB86="พนจ.ภารกิจ(ปวท.)",CEILING((I86*4/100)+I86,10),IF(BB86="พนจ.ภารกิจ(ปวส.)",CEILING((I86*4/100)+I86,10),IF(BB86="พนจ.ภารกิจ(ป.ตรี)",CEILING((I86*4/100)+I86,10),IF(BB86="พนจ.ภารกิจ(ป.โท)",CEILING((I86*4/100)+I86,10),IF(BB86="พนจ.ภารกิจ(ทักษะ พนง.ขับเครื่องจักรกลขนาดกลาง/ใหญ่)",CEILING((I86*4/100)+I86,10),IF(BB86="พนจ.ภารกิจ(ทักษะ)",CEILING((I86*4/100)+I86,10),IF(BB86="พนจ.ภารกิจ(ทักษะ)","",IF(C86="ครู",CEILING((I86*6/100)+I86,10),IF(C86="ครูผู้ช่วย",CEILING((I86*6/100)+I86,10),IF(C86="บริหารสถานศึกษา",CEILING((I86*6/100)+I86,10),IF(C86="บุคลากรทางการศึกษา",CEILING((I86*6/100)+I86,10),IF(BB86="ลูกจ้างประจำ(ช่าง)",VLOOKUP(BF86,บัญชีลูกจ้างประจำ!$H$2:$I$110,2,FALSE),IF(BB86="ลูกจ้างประจำ(สนับสนุน)",VLOOKUP(BF86,บัญชีลูกจ้างประจำ!$E$2:$F$102,2,FALSE),IF(BB86="ลูกจ้างประจำ(บริการพื้นฐาน)",VLOOKUP(BF86,บัญชีลูกจ้างประจำ!$B$2:$C$74,2,FALSE))))))))))))))))))))))))))))))</f>
        <v>0</v>
      </c>
      <c r="BH86" s="177">
        <f>IF(BB86&amp;M86="พนจ.ทั่วไป",0,IF(BB86&amp;M86="พนจ.ทั่วไปกำหนดเพิ่ม2567",108000,IF(M86="ว่างเดิม",VLOOKUP(BC86,ตำแหน่งว่าง!$A$2:$J$28,8,FALSE),IF(M86="กำหนดเพิ่ม2567",VLOOKUP(BC86,ตำแหน่งว่าง!$A$2:$H$28,7,FALSE),IF(M86="กำหนดเพิ่ม2568",0,IF(M86="กำหนดเพิ่ม2569",0,IF(M86="ยุบเลิก2567",0,IF(M86="ว่างยุบเลิก2567",0,IF(M86="ว่างยุบเลิก2568",VLOOKUP(BC86,ตำแหน่งว่าง!$A$2:$J$28,8,FALSE),IF(M86="ว่างยุบเลิก2569",VLOOKUP(BC86,ตำแหน่งว่าง!$A$2:$J$28,8,FALSE),IF(M86="เงินอุดหนุน (ว่าง)",VLOOKUP(BC86,ตำแหน่งว่าง!$A$2:$J$28,8,FALSE),IF(M86&amp;C86="จ่ายจากเงินรายได้พนจ.ทั่วไป",0,IF(M86="จ่ายจากเงินรายได้ (ว่าง)",VLOOKUP(BC86,ตำแหน่งว่าง!$A$2:$J$28,8,FALSE),(BG86-I86)*12)))))))))))))</f>
        <v>0</v>
      </c>
      <c r="BI86" s="177" t="str">
        <f t="shared" si="8"/>
        <v>2</v>
      </c>
      <c r="BJ86" s="177" t="b">
        <f>IF(BB86="บริหารท้องถิ่นสูง",VLOOKUP(BI86,'เงินเดือนบัญชี 5'!$AL$2:$AM$65,2,FALSE),IF(BB86="บริหารท้องถิ่นกลาง",VLOOKUP(BI86,'เงินเดือนบัญชี 5'!$AI$2:$AJ$65,2,FALSE),IF(BB86="บริหารท้องถิ่นต้น",VLOOKUP(BI86,'เงินเดือนบัญชี 5'!$AF$2:$AG$65,2,FALSE),IF(BB86="อำนวยการท้องถิ่นสูง",VLOOKUP(BI86,'เงินเดือนบัญชี 5'!$AC$2:$AD$65,2,FALSE),IF(BB86="อำนวยการท้องถิ่นกลาง",VLOOKUP(BI86,'เงินเดือนบัญชี 5'!$Z$2:$AA$65,2,FALSE),IF(BB86="อำนวยการท้องถิ่นต้น",VLOOKUP(BI86,'เงินเดือนบัญชี 5'!$W$2:$X$65,2,FALSE),IF(BB86="วิชาการชช.",VLOOKUP(BI86,'เงินเดือนบัญชี 5'!$T$2:$U$65,2,FALSE),IF(BB86="วิชาการชพ.",VLOOKUP(BI86,'เงินเดือนบัญชี 5'!$Q$2:$R$65,2,FALSE),IF(BB86="วิชาการชก.",VLOOKUP(BI86,'เงินเดือนบัญชี 5'!$N$2:$O$65,2,FALSE),IF(BB86="วิชาการปก.",VLOOKUP(BI86,'เงินเดือนบัญชี 5'!$K$2:$L$65,2,FALSE),IF(BB86="ทั่วไปอส.",VLOOKUP(BI86,'เงินเดือนบัญชี 5'!$H$2:$I$65,2,FALSE),IF(BB86="ทั่วไปชง.",VLOOKUP(BI86,'เงินเดือนบัญชี 5'!$E$2:$F$65,2,FALSE),IF(BB86="ทั่วไปปง.",VLOOKUP(BI86,'เงินเดือนบัญชี 5'!$B$2:$C$65,2,FALSE),IF(BB86="พนจ.ทั่วไป",0,IF(BB86="พนจ.ภารกิจ(ปวช.)",CEILING((BG86*4/100)+BG86,10),IF(BB86="พนจ.ภารกิจ(ปวท.)",CEILING((BG86*4/100)+BG86,10),IF(BB86="พนจ.ภารกิจ(ปวส.)",CEILING((BG86*4/100)+BG86,10),IF(BB86="พนจ.ภารกิจ(ป.ตรี)",CEILING((BG86*4/100)+BG86,10),IF(BB86="พนจ.ภารกิจ(ป.โท)",CEILING((BG86*4/100)+BG86,10),IF(BB86="พนจ.ภารกิจ(ทักษะ พนง.ขับเครื่องจักรกลขนาดกลาง/ใหญ่)",CEILING((BG86*4/100)+BG86,10),IF(BB86="พนจ.ภารกิจ(ทักษะ)",CEILING((BG86*4/100)+BG86,10),IF(BB86="พนจ.ภารกิจ(ทักษะ)","",IF(C86="ครู",CEILING((BG86*6/100)+BG86,10),IF(C86="ครูผู้ช่วย",CEILING((BG86*6/100)+BG86,10),IF(C86="บริหารสถานศึกษา",CEILING((BG86*6/100)+BG86,10),IF(C86="บุคลากรทางการศึกษา",CEILING((BG86*6/100)+BG86,10),IF(BB86="ลูกจ้างประจำ(ช่าง)",VLOOKUP(BI86,บัญชีลูกจ้างประจำ!$H$2:$I$110,2,FALSE),IF(BB86="ลูกจ้างประจำ(สนับสนุน)",VLOOKUP(BI86,บัญชีลูกจ้างประจำ!$E$2:$F$102,2,FALSE),IF(BB86="ลูกจ้างประจำ(บริการพื้นฐาน)",VLOOKUP(BI86,บัญชีลูกจ้างประจำ!$B$2:$C$74,2,FALSE))))))))))))))))))))))))))))))</f>
        <v>0</v>
      </c>
      <c r="BK86" s="177">
        <f>IF(BB86&amp;M86="พนจ.ทั่วไป",0,IF(BB86&amp;M86="พนจ.ทั่วไปกำหนดเพิ่ม2568",108000,IF(M86="ว่างเดิม",VLOOKUP(BC86,ตำแหน่งว่าง!$A$2:$J$28,9,FALSE),IF(M86&amp;C86="กำหนดเพิ่ม2567ครู",VLOOKUP(BC86,ตำแหน่งว่าง!$A$2:$J$28,8,FALSE),IF(M86&amp;C86="กำหนดเพิ่ม2567ครูผู้ช่วย",VLOOKUP(BC86,ตำแหน่งว่าง!$A$2:$J$28,8,FALSE),IF(M86&amp;C86="กำหนดเพิ่ม2567บุคลากรทางการศึกษา",VLOOKUP(BC86,ตำแหน่งว่าง!$A$2:$J$28,8,FALSE),IF(M86&amp;C86="กำหนดเพิ่ม2567บริหารสถานศึกษา",VLOOKUP(BC86,ตำแหน่งว่าง!$A$2:$J$28,8,FALSE),IF(M86="กำหนดเพิ่ม2567",VLOOKUP(BC86,ตำแหน่งว่าง!$A$2:$J$28,9,FALSE),IF(M86="กำหนดเพิ่ม2568",VLOOKUP(BC86,ตำแหน่งว่าง!$A$2:$H$28,7,FALSE),IF(M86="กำหนดเพิ่ม2569",0,IF(M86="ยุบเลิก2567",0,IF(M86="ยุบเลิก2568",0,IF(M86="ว่างยุบเลิก2567",0,IF(M86="ว่างยุบเลิก2568",0,IF(M86="ว่างยุบเลิก2569",VLOOKUP(BC86,ตำแหน่งว่าง!$A$2:$J$28,9,FALSE),IF(M86="เงินอุดหนุน (ว่าง)",VLOOKUP(BC86,ตำแหน่งว่าง!$A$2:$J$28,9,FALSE),IF(M86="จ่ายจากเงินรายได้ (ว่าง)",VLOOKUP(BC86,ตำแหน่งว่าง!$A$2:$J$28,9,FALSE),(BJ86-BG86)*12)))))))))))))))))</f>
        <v>0</v>
      </c>
      <c r="BL86" s="177" t="str">
        <f t="shared" si="9"/>
        <v>3</v>
      </c>
      <c r="BM86" s="177" t="b">
        <f>IF(BB86="บริหารท้องถิ่นสูง",VLOOKUP(BL86,'เงินเดือนบัญชี 5'!$AL$2:$AM$65,2,FALSE),IF(BB86="บริหารท้องถิ่นกลาง",VLOOKUP(BL86,'เงินเดือนบัญชี 5'!$AI$2:$AJ$65,2,FALSE),IF(BB86="บริหารท้องถิ่นต้น",VLOOKUP(BL86,'เงินเดือนบัญชี 5'!$AF$2:$AG$65,2,FALSE),IF(BB86="อำนวยการท้องถิ่นสูง",VLOOKUP(BL86,'เงินเดือนบัญชี 5'!$AC$2:$AD$65,2,FALSE),IF(BB86="อำนวยการท้องถิ่นกลาง",VLOOKUP(BL86,'เงินเดือนบัญชี 5'!$Z$2:$AA$65,2,FALSE),IF(BB86="อำนวยการท้องถิ่นต้น",VLOOKUP(BL86,'เงินเดือนบัญชี 5'!$W$2:$X$65,2,FALSE),IF(BB86="วิชาการชช.",VLOOKUP(BL86,'เงินเดือนบัญชี 5'!$T$2:$U$65,2,FALSE),IF(BB86="วิชาการชพ.",VLOOKUP(BL86,'เงินเดือนบัญชี 5'!$Q$2:$R$65,2,FALSE),IF(BB86="วิชาการชก.",VLOOKUP(BL86,'เงินเดือนบัญชี 5'!$N$2:$O$65,2,FALSE),IF(BB86="วิชาการปก.",VLOOKUP(BL86,'เงินเดือนบัญชี 5'!$K$2:$L$65,2,FALSE),IF(BB86="ทั่วไปอส.",VLOOKUP(BL86,'เงินเดือนบัญชี 5'!$H$2:$I$65,2,FALSE),IF(BB86="ทั่วไปชง.",VLOOKUP(BL86,'เงินเดือนบัญชี 5'!$E$2:$F$65,2,FALSE),IF(BB86="ทั่วไปปง.",VLOOKUP(BL86,'เงินเดือนบัญชี 5'!$B$2:$C$65,2,FALSE),IF(BB86="พนจ.ทั่วไป",0,IF(BB86="พนจ.ภารกิจ(ปวช.)",CEILING((BJ86*4/100)+BJ86,10),IF(BB86="พนจ.ภารกิจ(ปวท.)",CEILING((BJ86*4/100)+BJ86,10),IF(BB86="พนจ.ภารกิจ(ปวส.)",CEILING((BJ86*4/100)+BJ86,10),IF(BB86="พนจ.ภารกิจ(ป.ตรี)",CEILING((BJ86*4/100)+BJ86,10),IF(BB86="พนจ.ภารกิจ(ป.โท)",CEILING((BJ86*4/100)+BJ86,10),IF(BB86="พนจ.ภารกิจ(ทักษะ พนง.ขับเครื่องจักรกลขนาดกลาง/ใหญ่)",CEILING((BJ86*4/100)+BJ86,10),IF(BB86="พนจ.ภารกิจ(ทักษะ)",CEILING((BJ86*4/100)+BJ86,10),IF(BB86="พนจ.ภารกิจ(ทักษะ)","",IF(C86="ครู",CEILING((BJ86*6/100)+BJ86,10),IF(C86="ครูผู้ช่วย",CEILING((BJ86*6/100)+BJ86,10),IF(C86="บริหารสถานศึกษา",CEILING((BJ86*6/100)+BJ86,10),IF(C86="บุคลากรทางการศึกษา",CEILING((BJ86*6/100)+BJ86,10),IF(BB86="ลูกจ้างประจำ(ช่าง)",VLOOKUP(BL86,บัญชีลูกจ้างประจำ!$H$2:$I$110,2,FALSE),IF(BB86="ลูกจ้างประจำ(สนับสนุน)",VLOOKUP(BL86,บัญชีลูกจ้างประจำ!$E$2:$F$103,2,FALSE),IF(BB86="ลูกจ้างประจำ(บริการพื้นฐาน)",VLOOKUP(BL86,บัญชีลูกจ้างประจำ!$B$2:$C$74,2,FALSE))))))))))))))))))))))))))))))</f>
        <v>0</v>
      </c>
      <c r="BN86" s="177">
        <f>IF(BB86&amp;M86="พนจ.ทั่วไป",0,IF(BB86&amp;M86="พนจ.ทั่วไปกำหนดเพิ่ม2569",108000,IF(M86="ว่างเดิม",VLOOKUP(BC86,ตำแหน่งว่าง!$A$2:$J$28,10,FALSE),IF(M86&amp;C86="กำหนดเพิ่ม2567ครู",VLOOKUP(BC86,ตำแหน่งว่าง!$A$2:$J$28,9,FALSE),IF(M86&amp;C86="กำหนดเพิ่ม2567ครูผู้ช่วย",VLOOKUP(BC86,ตำแหน่งว่าง!$A$2:$J$28,9,FALSE),IF(M86&amp;C86="กำหนดเพิ่ม2567บุคลากรทางการศึกษา",VLOOKUP(BC86,ตำแหน่งว่าง!$A$2:$J$28,9,FALSE),IF(M86&amp;C86="กำหนดเพิ่ม2567บริหารสถานศึกษา",VLOOKUP(BC86,ตำแหน่งว่าง!$A$2:$J$28,9,FALSE),IF(M86="กำหนดเพิ่ม2567",VLOOKUP(BC86,ตำแหน่งว่าง!$A$2:$J$28,10,FALSE),IF(M86&amp;C86="กำหนดเพิ่ม2568ครู",VLOOKUP(BC86,ตำแหน่งว่าง!$A$2:$J$28,8,FALSE),IF(M86&amp;C86="กำหนดเพิ่ม2568ครูผู้ช่วย",VLOOKUP(BC86,ตำแหน่งว่าง!$A$2:$J$28,8,FALSE),IF(M86&amp;C86="กำหนดเพิ่ม2568บุคลากรทางการศึกษา",VLOOKUP(BC86,ตำแหน่งว่าง!$A$2:$J$28,8,FALSE),IF(M86&amp;C86="กำหนดเพิ่ม2568บริหารสถานศึกษา",VLOOKUP(BC86,ตำแหน่งว่าง!$A$2:$J$28,8,FALSE),IF(M86="กำหนดเพิ่ม2568",VLOOKUP(BC86,ตำแหน่งว่าง!$A$2:$J$28,9,FALSE),IF(M86="กำหนดเพิ่ม2569",VLOOKUP(BC86,ตำแหน่งว่าง!$A$2:$H$28,7,FALSE),IF(M86="เงินอุดหนุน (ว่าง)",VLOOKUP(BC86,ตำแหน่งว่าง!$A$2:$J$28,10,FALSE),IF(M86="จ่ายจากเงินรายได้ (ว่าง)",VLOOKUP(BC86,ตำแหน่งว่าง!$A$2:$J$28,10,FALSE),IF(M86="ยุบเลิก2567",0,IF(M86="ยุบเลิก2568",0,IF(M86="ยุบเลิก2569",0,IF(M86="ว่างยุบเลิก2567",0,IF(M86="ว่างยุบเลิก2568",0,IF(M86="ว่างยุบเลิก2569",0,(BM86-BJ86)*12))))))))))))))))))))))</f>
        <v>0</v>
      </c>
      <c r="BO86" s="103"/>
      <c r="BP86" s="86"/>
      <c r="BQ86" s="86"/>
    </row>
    <row r="87" spans="1:69" s="12" customFormat="1">
      <c r="A87" s="107" t="str">
        <f>IF(C87=0,"",IF(D87=0,"",SUBTOTAL(3,$D$7:D87)*1))</f>
        <v/>
      </c>
      <c r="B87" s="113"/>
      <c r="C87" s="183"/>
      <c r="D87" s="113"/>
      <c r="E87" s="114"/>
      <c r="F87" s="114"/>
      <c r="G87" s="110"/>
      <c r="H87" s="120"/>
      <c r="I87" s="121"/>
      <c r="J87" s="122"/>
      <c r="K87" s="122"/>
      <c r="L87" s="122"/>
      <c r="M87" s="120"/>
      <c r="AZ87" s="86"/>
      <c r="BA87" s="103"/>
      <c r="BB87" s="177" t="str">
        <f t="shared" si="5"/>
        <v/>
      </c>
      <c r="BC87" s="177" t="str">
        <f t="shared" si="6"/>
        <v>()</v>
      </c>
      <c r="BD87" s="177" t="b">
        <f>IF(BB87="บริหารท้องถิ่นสูง",VLOOKUP(I87,'เงินเดือนบัญชี 5'!$AM$2:$AN$65,2,FALSE),IF(BB87="บริหารท้องถิ่นกลาง",VLOOKUP(I87,'เงินเดือนบัญชี 5'!$AJ$2:$AK$65,2,FALSE),IF(BB87="บริหารท้องถิ่นต้น",VLOOKUP(I87,'เงินเดือนบัญชี 5'!$AG$2:$AH$65,2,FALSE),IF(BB87="อำนวยการท้องถิ่นสูง",VLOOKUP(I87,'เงินเดือนบัญชี 5'!$AD$2:$AE$65,2,FALSE),IF(BB87="อำนวยการท้องถิ่นกลาง",VLOOKUP(I87,'เงินเดือนบัญชี 5'!$AA$2:$AB$65,2,FALSE),IF(BB87="อำนวยการท้องถิ่นต้น",VLOOKUP(I87,'เงินเดือนบัญชี 5'!$X$2:$Y$65,2,FALSE),IF(BB87="วิชาการชช.",VLOOKUP(I87,'เงินเดือนบัญชี 5'!$U$2:$V$65,2,FALSE),IF(BB87="วิชาการชพ.",VLOOKUP(I87,'เงินเดือนบัญชี 5'!$R$2:$S$65,2,FALSE),IF(BB87="วิชาการชก.",VLOOKUP(I87,'เงินเดือนบัญชี 5'!$O$2:$P$65,2,FALSE),IF(BB87="วิชาการปก.",VLOOKUP(I87,'เงินเดือนบัญชี 5'!$L$2:$M$65,2,FALSE),IF(BB87="ทั่วไปอส.",VLOOKUP(I87,'เงินเดือนบัญชี 5'!$I$2:$J$65,2,FALSE),IF(BB87="ทั่วไปชง.",VLOOKUP(I87,'เงินเดือนบัญชี 5'!$F$2:$G$65,2,FALSE),IF(BB87="ทั่วไปปง.",VLOOKUP(I87,'เงินเดือนบัญชี 5'!$C$2:$D$65,2,FALSE),IF(BB87="พนจ.ทั่วไป","",IF(BB87="พนจ.ภารกิจ(ปวช.)","",IF(BB87="พนจ.ภารกิจ(ปวท.)","",IF(BB87="พนจ.ภารกิจ(ปวส.)","",IF(BB87="พนจ.ภารกิจ(ป.ตรี)","",IF(BB87="พนจ.ภารกิจ(ป.โท)","",IF(BB87="พนจ.ภารกิจ(ทักษะ พนง.ขับเครื่องจักรกลขนาดกลาง/ใหญ่)","",IF(BB87="พนจ.ภารกิจ(ทักษะ)","",IF(BB87="ลูกจ้างประจำ(ช่าง)",VLOOKUP(I87,บัญชีลูกจ้างประจำ!$I$2:$J$110,2,FALSE),IF(BB87="ลูกจ้างประจำ(สนับสนุน)",VLOOKUP(I87,บัญชีลูกจ้างประจำ!$F$2:$G$102,2,FALSE),IF(BB87="ลูกจ้างประจำ(บริการพื้นฐาน)",VLOOKUP(I87,บัญชีลูกจ้างประจำ!$C$2:$D$74,2,FALSE)))))))))))))))))))))))))</f>
        <v>0</v>
      </c>
      <c r="BE87" s="177">
        <f>IF(M87="ว่างเดิม",VLOOKUP(BC87,ตำแหน่งว่าง!$A$2:$J$28,2,FALSE),IF(M87="ว่างยุบเลิก2567",VLOOKUP(BC87,ตำแหน่งว่าง!$A$2:$J$28,2,FALSE),IF(M87="ว่างยุบเลิก2568",VLOOKUP(BC87,ตำแหน่งว่าง!$A$2:$J$28,2,FALSE),IF(M87="ว่างยุบเลิก2569",VLOOKUP(BC87,ตำแหน่งว่าง!$A$2:$J$28,2,FALSE),IF(M87="เงินอุดหนุน (ว่าง)",VLOOKUP(BC87,ตำแหน่งว่าง!$A$2:$J$28,2,FALSE),IF(M87="จ่ายจากเงินรายได้ (ว่าง)",VLOOKUP(BC87,ตำแหน่งว่าง!$A$2:$J$28,2,FALSE),IF(M87="กำหนดเพิ่ม2567",0,IF(M87="กำหนดเพิ่ม2568",0,IF(M87="กำหนดเพิ่ม2569",0,I87*12)))))))))</f>
        <v>0</v>
      </c>
      <c r="BF87" s="177" t="str">
        <f t="shared" si="7"/>
        <v>1</v>
      </c>
      <c r="BG87" s="177" t="b">
        <f>IF(BB87="บริหารท้องถิ่นสูง",VLOOKUP(BF87,'เงินเดือนบัญชี 5'!$AL$2:$AM$65,2,FALSE),IF(BB87="บริหารท้องถิ่นกลาง",VLOOKUP(BF87,'เงินเดือนบัญชี 5'!$AI$2:$AJ$65,2,FALSE),IF(BB87="บริหารท้องถิ่นต้น",VLOOKUP(BF87,'เงินเดือนบัญชี 5'!$AF$2:$AG$65,2,FALSE),IF(BB87="อำนวยการท้องถิ่นสูง",VLOOKUP(BF87,'เงินเดือนบัญชี 5'!$AC$2:$AD$65,2,FALSE),IF(BB87="อำนวยการท้องถิ่นกลาง",VLOOKUP(BF87,'เงินเดือนบัญชี 5'!$Z$2:$AA$65,2,FALSE),IF(BB87="อำนวยการท้องถิ่นต้น",VLOOKUP(BF87,'เงินเดือนบัญชี 5'!$W$2:$X$65,2,FALSE),IF(BB87="วิชาการชช.",VLOOKUP(BF87,'เงินเดือนบัญชี 5'!$T$2:$U$65,2,FALSE),IF(BB87="วิชาการชพ.",VLOOKUP(BF87,'เงินเดือนบัญชี 5'!$Q$2:$R$65,2,FALSE),IF(BB87="วิชาการชก.",VLOOKUP(BF87,'เงินเดือนบัญชี 5'!$N$2:$O$65,2,FALSE),IF(BB87="วิชาการปก.",VLOOKUP(BF87,'เงินเดือนบัญชี 5'!$K$2:$L$65,2,FALSE),IF(BB87="ทั่วไปอส.",VLOOKUP(BF87,'เงินเดือนบัญชี 5'!$H$2:$I$65,2,FALSE),IF(BB87="ทั่วไปชง.",VLOOKUP(BF87,'เงินเดือนบัญชี 5'!$E$2:$F$65,2,FALSE),IF(BB87="ทั่วไปปง.",VLOOKUP(BF87,'เงินเดือนบัญชี 5'!$B$2:$C$65,2,FALSE),IF(BB87="พนจ.ทั่วไป",0,IF(BB87="พนจ.ภารกิจ(ปวช.)",CEILING((I87*4/100)+I87,10),IF(BB87="พนจ.ภารกิจ(ปวท.)",CEILING((I87*4/100)+I87,10),IF(BB87="พนจ.ภารกิจ(ปวส.)",CEILING((I87*4/100)+I87,10),IF(BB87="พนจ.ภารกิจ(ป.ตรี)",CEILING((I87*4/100)+I87,10),IF(BB87="พนจ.ภารกิจ(ป.โท)",CEILING((I87*4/100)+I87,10),IF(BB87="พนจ.ภารกิจ(ทักษะ พนง.ขับเครื่องจักรกลขนาดกลาง/ใหญ่)",CEILING((I87*4/100)+I87,10),IF(BB87="พนจ.ภารกิจ(ทักษะ)",CEILING((I87*4/100)+I87,10),IF(BB87="พนจ.ภารกิจ(ทักษะ)","",IF(C87="ครู",CEILING((I87*6/100)+I87,10),IF(C87="ครูผู้ช่วย",CEILING((I87*6/100)+I87,10),IF(C87="บริหารสถานศึกษา",CEILING((I87*6/100)+I87,10),IF(C87="บุคลากรทางการศึกษา",CEILING((I87*6/100)+I87,10),IF(BB87="ลูกจ้างประจำ(ช่าง)",VLOOKUP(BF87,บัญชีลูกจ้างประจำ!$H$2:$I$110,2,FALSE),IF(BB87="ลูกจ้างประจำ(สนับสนุน)",VLOOKUP(BF87,บัญชีลูกจ้างประจำ!$E$2:$F$102,2,FALSE),IF(BB87="ลูกจ้างประจำ(บริการพื้นฐาน)",VLOOKUP(BF87,บัญชีลูกจ้างประจำ!$B$2:$C$74,2,FALSE))))))))))))))))))))))))))))))</f>
        <v>0</v>
      </c>
      <c r="BH87" s="177">
        <f>IF(BB87&amp;M87="พนจ.ทั่วไป",0,IF(BB87&amp;M87="พนจ.ทั่วไปกำหนดเพิ่ม2567",108000,IF(M87="ว่างเดิม",VLOOKUP(BC87,ตำแหน่งว่าง!$A$2:$J$28,8,FALSE),IF(M87="กำหนดเพิ่ม2567",VLOOKUP(BC87,ตำแหน่งว่าง!$A$2:$H$28,7,FALSE),IF(M87="กำหนดเพิ่ม2568",0,IF(M87="กำหนดเพิ่ม2569",0,IF(M87="ยุบเลิก2567",0,IF(M87="ว่างยุบเลิก2567",0,IF(M87="ว่างยุบเลิก2568",VLOOKUP(BC87,ตำแหน่งว่าง!$A$2:$J$28,8,FALSE),IF(M87="ว่างยุบเลิก2569",VLOOKUP(BC87,ตำแหน่งว่าง!$A$2:$J$28,8,FALSE),IF(M87="เงินอุดหนุน (ว่าง)",VLOOKUP(BC87,ตำแหน่งว่าง!$A$2:$J$28,8,FALSE),IF(M87&amp;C87="จ่ายจากเงินรายได้พนจ.ทั่วไป",0,IF(M87="จ่ายจากเงินรายได้ (ว่าง)",VLOOKUP(BC87,ตำแหน่งว่าง!$A$2:$J$28,8,FALSE),(BG87-I87)*12)))))))))))))</f>
        <v>0</v>
      </c>
      <c r="BI87" s="177" t="str">
        <f t="shared" si="8"/>
        <v>2</v>
      </c>
      <c r="BJ87" s="177" t="b">
        <f>IF(BB87="บริหารท้องถิ่นสูง",VLOOKUP(BI87,'เงินเดือนบัญชี 5'!$AL$2:$AM$65,2,FALSE),IF(BB87="บริหารท้องถิ่นกลาง",VLOOKUP(BI87,'เงินเดือนบัญชี 5'!$AI$2:$AJ$65,2,FALSE),IF(BB87="บริหารท้องถิ่นต้น",VLOOKUP(BI87,'เงินเดือนบัญชี 5'!$AF$2:$AG$65,2,FALSE),IF(BB87="อำนวยการท้องถิ่นสูง",VLOOKUP(BI87,'เงินเดือนบัญชี 5'!$AC$2:$AD$65,2,FALSE),IF(BB87="อำนวยการท้องถิ่นกลาง",VLOOKUP(BI87,'เงินเดือนบัญชี 5'!$Z$2:$AA$65,2,FALSE),IF(BB87="อำนวยการท้องถิ่นต้น",VLOOKUP(BI87,'เงินเดือนบัญชี 5'!$W$2:$X$65,2,FALSE),IF(BB87="วิชาการชช.",VLOOKUP(BI87,'เงินเดือนบัญชี 5'!$T$2:$U$65,2,FALSE),IF(BB87="วิชาการชพ.",VLOOKUP(BI87,'เงินเดือนบัญชี 5'!$Q$2:$R$65,2,FALSE),IF(BB87="วิชาการชก.",VLOOKUP(BI87,'เงินเดือนบัญชี 5'!$N$2:$O$65,2,FALSE),IF(BB87="วิชาการปก.",VLOOKUP(BI87,'เงินเดือนบัญชี 5'!$K$2:$L$65,2,FALSE),IF(BB87="ทั่วไปอส.",VLOOKUP(BI87,'เงินเดือนบัญชี 5'!$H$2:$I$65,2,FALSE),IF(BB87="ทั่วไปชง.",VLOOKUP(BI87,'เงินเดือนบัญชี 5'!$E$2:$F$65,2,FALSE),IF(BB87="ทั่วไปปง.",VLOOKUP(BI87,'เงินเดือนบัญชี 5'!$B$2:$C$65,2,FALSE),IF(BB87="พนจ.ทั่วไป",0,IF(BB87="พนจ.ภารกิจ(ปวช.)",CEILING((BG87*4/100)+BG87,10),IF(BB87="พนจ.ภารกิจ(ปวท.)",CEILING((BG87*4/100)+BG87,10),IF(BB87="พนจ.ภารกิจ(ปวส.)",CEILING((BG87*4/100)+BG87,10),IF(BB87="พนจ.ภารกิจ(ป.ตรี)",CEILING((BG87*4/100)+BG87,10),IF(BB87="พนจ.ภารกิจ(ป.โท)",CEILING((BG87*4/100)+BG87,10),IF(BB87="พนจ.ภารกิจ(ทักษะ พนง.ขับเครื่องจักรกลขนาดกลาง/ใหญ่)",CEILING((BG87*4/100)+BG87,10),IF(BB87="พนจ.ภารกิจ(ทักษะ)",CEILING((BG87*4/100)+BG87,10),IF(BB87="พนจ.ภารกิจ(ทักษะ)","",IF(C87="ครู",CEILING((BG87*6/100)+BG87,10),IF(C87="ครูผู้ช่วย",CEILING((BG87*6/100)+BG87,10),IF(C87="บริหารสถานศึกษา",CEILING((BG87*6/100)+BG87,10),IF(C87="บุคลากรทางการศึกษา",CEILING((BG87*6/100)+BG87,10),IF(BB87="ลูกจ้างประจำ(ช่าง)",VLOOKUP(BI87,บัญชีลูกจ้างประจำ!$H$2:$I$110,2,FALSE),IF(BB87="ลูกจ้างประจำ(สนับสนุน)",VLOOKUP(BI87,บัญชีลูกจ้างประจำ!$E$2:$F$102,2,FALSE),IF(BB87="ลูกจ้างประจำ(บริการพื้นฐาน)",VLOOKUP(BI87,บัญชีลูกจ้างประจำ!$B$2:$C$74,2,FALSE))))))))))))))))))))))))))))))</f>
        <v>0</v>
      </c>
      <c r="BK87" s="177">
        <f>IF(BB87&amp;M87="พนจ.ทั่วไป",0,IF(BB87&amp;M87="พนจ.ทั่วไปกำหนดเพิ่ม2568",108000,IF(M87="ว่างเดิม",VLOOKUP(BC87,ตำแหน่งว่าง!$A$2:$J$28,9,FALSE),IF(M87&amp;C87="กำหนดเพิ่ม2567ครู",VLOOKUP(BC87,ตำแหน่งว่าง!$A$2:$J$28,8,FALSE),IF(M87&amp;C87="กำหนดเพิ่ม2567ครูผู้ช่วย",VLOOKUP(BC87,ตำแหน่งว่าง!$A$2:$J$28,8,FALSE),IF(M87&amp;C87="กำหนดเพิ่ม2567บุคลากรทางการศึกษา",VLOOKUP(BC87,ตำแหน่งว่าง!$A$2:$J$28,8,FALSE),IF(M87&amp;C87="กำหนดเพิ่ม2567บริหารสถานศึกษา",VLOOKUP(BC87,ตำแหน่งว่าง!$A$2:$J$28,8,FALSE),IF(M87="กำหนดเพิ่ม2567",VLOOKUP(BC87,ตำแหน่งว่าง!$A$2:$J$28,9,FALSE),IF(M87="กำหนดเพิ่ม2568",VLOOKUP(BC87,ตำแหน่งว่าง!$A$2:$H$28,7,FALSE),IF(M87="กำหนดเพิ่ม2569",0,IF(M87="ยุบเลิก2567",0,IF(M87="ยุบเลิก2568",0,IF(M87="ว่างยุบเลิก2567",0,IF(M87="ว่างยุบเลิก2568",0,IF(M87="ว่างยุบเลิก2569",VLOOKUP(BC87,ตำแหน่งว่าง!$A$2:$J$28,9,FALSE),IF(M87="เงินอุดหนุน (ว่าง)",VLOOKUP(BC87,ตำแหน่งว่าง!$A$2:$J$28,9,FALSE),IF(M87="จ่ายจากเงินรายได้ (ว่าง)",VLOOKUP(BC87,ตำแหน่งว่าง!$A$2:$J$28,9,FALSE),(BJ87-BG87)*12)))))))))))))))))</f>
        <v>0</v>
      </c>
      <c r="BL87" s="177" t="str">
        <f t="shared" si="9"/>
        <v>3</v>
      </c>
      <c r="BM87" s="177" t="b">
        <f>IF(BB87="บริหารท้องถิ่นสูง",VLOOKUP(BL87,'เงินเดือนบัญชี 5'!$AL$2:$AM$65,2,FALSE),IF(BB87="บริหารท้องถิ่นกลาง",VLOOKUP(BL87,'เงินเดือนบัญชี 5'!$AI$2:$AJ$65,2,FALSE),IF(BB87="บริหารท้องถิ่นต้น",VLOOKUP(BL87,'เงินเดือนบัญชี 5'!$AF$2:$AG$65,2,FALSE),IF(BB87="อำนวยการท้องถิ่นสูง",VLOOKUP(BL87,'เงินเดือนบัญชี 5'!$AC$2:$AD$65,2,FALSE),IF(BB87="อำนวยการท้องถิ่นกลาง",VLOOKUP(BL87,'เงินเดือนบัญชี 5'!$Z$2:$AA$65,2,FALSE),IF(BB87="อำนวยการท้องถิ่นต้น",VLOOKUP(BL87,'เงินเดือนบัญชี 5'!$W$2:$X$65,2,FALSE),IF(BB87="วิชาการชช.",VLOOKUP(BL87,'เงินเดือนบัญชี 5'!$T$2:$U$65,2,FALSE),IF(BB87="วิชาการชพ.",VLOOKUP(BL87,'เงินเดือนบัญชี 5'!$Q$2:$R$65,2,FALSE),IF(BB87="วิชาการชก.",VLOOKUP(BL87,'เงินเดือนบัญชี 5'!$N$2:$O$65,2,FALSE),IF(BB87="วิชาการปก.",VLOOKUP(BL87,'เงินเดือนบัญชี 5'!$K$2:$L$65,2,FALSE),IF(BB87="ทั่วไปอส.",VLOOKUP(BL87,'เงินเดือนบัญชี 5'!$H$2:$I$65,2,FALSE),IF(BB87="ทั่วไปชง.",VLOOKUP(BL87,'เงินเดือนบัญชี 5'!$E$2:$F$65,2,FALSE),IF(BB87="ทั่วไปปง.",VLOOKUP(BL87,'เงินเดือนบัญชี 5'!$B$2:$C$65,2,FALSE),IF(BB87="พนจ.ทั่วไป",0,IF(BB87="พนจ.ภารกิจ(ปวช.)",CEILING((BJ87*4/100)+BJ87,10),IF(BB87="พนจ.ภารกิจ(ปวท.)",CEILING((BJ87*4/100)+BJ87,10),IF(BB87="พนจ.ภารกิจ(ปวส.)",CEILING((BJ87*4/100)+BJ87,10),IF(BB87="พนจ.ภารกิจ(ป.ตรี)",CEILING((BJ87*4/100)+BJ87,10),IF(BB87="พนจ.ภารกิจ(ป.โท)",CEILING((BJ87*4/100)+BJ87,10),IF(BB87="พนจ.ภารกิจ(ทักษะ พนง.ขับเครื่องจักรกลขนาดกลาง/ใหญ่)",CEILING((BJ87*4/100)+BJ87,10),IF(BB87="พนจ.ภารกิจ(ทักษะ)",CEILING((BJ87*4/100)+BJ87,10),IF(BB87="พนจ.ภารกิจ(ทักษะ)","",IF(C87="ครู",CEILING((BJ87*6/100)+BJ87,10),IF(C87="ครูผู้ช่วย",CEILING((BJ87*6/100)+BJ87,10),IF(C87="บริหารสถานศึกษา",CEILING((BJ87*6/100)+BJ87,10),IF(C87="บุคลากรทางการศึกษา",CEILING((BJ87*6/100)+BJ87,10),IF(BB87="ลูกจ้างประจำ(ช่าง)",VLOOKUP(BL87,บัญชีลูกจ้างประจำ!$H$2:$I$110,2,FALSE),IF(BB87="ลูกจ้างประจำ(สนับสนุน)",VLOOKUP(BL87,บัญชีลูกจ้างประจำ!$E$2:$F$103,2,FALSE),IF(BB87="ลูกจ้างประจำ(บริการพื้นฐาน)",VLOOKUP(BL87,บัญชีลูกจ้างประจำ!$B$2:$C$74,2,FALSE))))))))))))))))))))))))))))))</f>
        <v>0</v>
      </c>
      <c r="BN87" s="177">
        <f>IF(BB87&amp;M87="พนจ.ทั่วไป",0,IF(BB87&amp;M87="พนจ.ทั่วไปกำหนดเพิ่ม2569",108000,IF(M87="ว่างเดิม",VLOOKUP(BC87,ตำแหน่งว่าง!$A$2:$J$28,10,FALSE),IF(M87&amp;C87="กำหนดเพิ่ม2567ครู",VLOOKUP(BC87,ตำแหน่งว่าง!$A$2:$J$28,9,FALSE),IF(M87&amp;C87="กำหนดเพิ่ม2567ครูผู้ช่วย",VLOOKUP(BC87,ตำแหน่งว่าง!$A$2:$J$28,9,FALSE),IF(M87&amp;C87="กำหนดเพิ่ม2567บุคลากรทางการศึกษา",VLOOKUP(BC87,ตำแหน่งว่าง!$A$2:$J$28,9,FALSE),IF(M87&amp;C87="กำหนดเพิ่ม2567บริหารสถานศึกษา",VLOOKUP(BC87,ตำแหน่งว่าง!$A$2:$J$28,9,FALSE),IF(M87="กำหนดเพิ่ม2567",VLOOKUP(BC87,ตำแหน่งว่าง!$A$2:$J$28,10,FALSE),IF(M87&amp;C87="กำหนดเพิ่ม2568ครู",VLOOKUP(BC87,ตำแหน่งว่าง!$A$2:$J$28,8,FALSE),IF(M87&amp;C87="กำหนดเพิ่ม2568ครูผู้ช่วย",VLOOKUP(BC87,ตำแหน่งว่าง!$A$2:$J$28,8,FALSE),IF(M87&amp;C87="กำหนดเพิ่ม2568บุคลากรทางการศึกษา",VLOOKUP(BC87,ตำแหน่งว่าง!$A$2:$J$28,8,FALSE),IF(M87&amp;C87="กำหนดเพิ่ม2568บริหารสถานศึกษา",VLOOKUP(BC87,ตำแหน่งว่าง!$A$2:$J$28,8,FALSE),IF(M87="กำหนดเพิ่ม2568",VLOOKUP(BC87,ตำแหน่งว่าง!$A$2:$J$28,9,FALSE),IF(M87="กำหนดเพิ่ม2569",VLOOKUP(BC87,ตำแหน่งว่าง!$A$2:$H$28,7,FALSE),IF(M87="เงินอุดหนุน (ว่าง)",VLOOKUP(BC87,ตำแหน่งว่าง!$A$2:$J$28,10,FALSE),IF(M87="จ่ายจากเงินรายได้ (ว่าง)",VLOOKUP(BC87,ตำแหน่งว่าง!$A$2:$J$28,10,FALSE),IF(M87="ยุบเลิก2567",0,IF(M87="ยุบเลิก2568",0,IF(M87="ยุบเลิก2569",0,IF(M87="ว่างยุบเลิก2567",0,IF(M87="ว่างยุบเลิก2568",0,IF(M87="ว่างยุบเลิก2569",0,(BM87-BJ87)*12))))))))))))))))))))))</f>
        <v>0</v>
      </c>
      <c r="BO87" s="103"/>
      <c r="BP87" s="86"/>
      <c r="BQ87" s="86"/>
    </row>
    <row r="88" spans="1:69" s="12" customFormat="1">
      <c r="A88" s="107" t="str">
        <f>IF(C88=0,"",IF(D88=0,"",SUBTOTAL(3,$D$7:D88)*1))</f>
        <v/>
      </c>
      <c r="B88" s="113"/>
      <c r="C88" s="183"/>
      <c r="D88" s="113"/>
      <c r="E88" s="114"/>
      <c r="F88" s="114"/>
      <c r="G88" s="110"/>
      <c r="H88" s="120"/>
      <c r="I88" s="121"/>
      <c r="J88" s="122"/>
      <c r="K88" s="122"/>
      <c r="L88" s="122"/>
      <c r="M88" s="120"/>
      <c r="AZ88" s="86"/>
      <c r="BA88" s="103"/>
      <c r="BB88" s="177" t="str">
        <f t="shared" si="5"/>
        <v/>
      </c>
      <c r="BC88" s="177" t="str">
        <f t="shared" si="6"/>
        <v>()</v>
      </c>
      <c r="BD88" s="177" t="b">
        <f>IF(BB88="บริหารท้องถิ่นสูง",VLOOKUP(I88,'เงินเดือนบัญชี 5'!$AM$2:$AN$65,2,FALSE),IF(BB88="บริหารท้องถิ่นกลาง",VLOOKUP(I88,'เงินเดือนบัญชี 5'!$AJ$2:$AK$65,2,FALSE),IF(BB88="บริหารท้องถิ่นต้น",VLOOKUP(I88,'เงินเดือนบัญชี 5'!$AG$2:$AH$65,2,FALSE),IF(BB88="อำนวยการท้องถิ่นสูง",VLOOKUP(I88,'เงินเดือนบัญชี 5'!$AD$2:$AE$65,2,FALSE),IF(BB88="อำนวยการท้องถิ่นกลาง",VLOOKUP(I88,'เงินเดือนบัญชี 5'!$AA$2:$AB$65,2,FALSE),IF(BB88="อำนวยการท้องถิ่นต้น",VLOOKUP(I88,'เงินเดือนบัญชี 5'!$X$2:$Y$65,2,FALSE),IF(BB88="วิชาการชช.",VLOOKUP(I88,'เงินเดือนบัญชี 5'!$U$2:$V$65,2,FALSE),IF(BB88="วิชาการชพ.",VLOOKUP(I88,'เงินเดือนบัญชี 5'!$R$2:$S$65,2,FALSE),IF(BB88="วิชาการชก.",VLOOKUP(I88,'เงินเดือนบัญชี 5'!$O$2:$P$65,2,FALSE),IF(BB88="วิชาการปก.",VLOOKUP(I88,'เงินเดือนบัญชี 5'!$L$2:$M$65,2,FALSE),IF(BB88="ทั่วไปอส.",VLOOKUP(I88,'เงินเดือนบัญชี 5'!$I$2:$J$65,2,FALSE),IF(BB88="ทั่วไปชง.",VLOOKUP(I88,'เงินเดือนบัญชี 5'!$F$2:$G$65,2,FALSE),IF(BB88="ทั่วไปปง.",VLOOKUP(I88,'เงินเดือนบัญชี 5'!$C$2:$D$65,2,FALSE),IF(BB88="พนจ.ทั่วไป","",IF(BB88="พนจ.ภารกิจ(ปวช.)","",IF(BB88="พนจ.ภารกิจ(ปวท.)","",IF(BB88="พนจ.ภารกิจ(ปวส.)","",IF(BB88="พนจ.ภารกิจ(ป.ตรี)","",IF(BB88="พนจ.ภารกิจ(ป.โท)","",IF(BB88="พนจ.ภารกิจ(ทักษะ พนง.ขับเครื่องจักรกลขนาดกลาง/ใหญ่)","",IF(BB88="พนจ.ภารกิจ(ทักษะ)","",IF(BB88="ลูกจ้างประจำ(ช่าง)",VLOOKUP(I88,บัญชีลูกจ้างประจำ!$I$2:$J$110,2,FALSE),IF(BB88="ลูกจ้างประจำ(สนับสนุน)",VLOOKUP(I88,บัญชีลูกจ้างประจำ!$F$2:$G$102,2,FALSE),IF(BB88="ลูกจ้างประจำ(บริการพื้นฐาน)",VLOOKUP(I88,บัญชีลูกจ้างประจำ!$C$2:$D$74,2,FALSE)))))))))))))))))))))))))</f>
        <v>0</v>
      </c>
      <c r="BE88" s="177">
        <f>IF(M88="ว่างเดิม",VLOOKUP(BC88,ตำแหน่งว่าง!$A$2:$J$28,2,FALSE),IF(M88="ว่างยุบเลิก2567",VLOOKUP(BC88,ตำแหน่งว่าง!$A$2:$J$28,2,FALSE),IF(M88="ว่างยุบเลิก2568",VLOOKUP(BC88,ตำแหน่งว่าง!$A$2:$J$28,2,FALSE),IF(M88="ว่างยุบเลิก2569",VLOOKUP(BC88,ตำแหน่งว่าง!$A$2:$J$28,2,FALSE),IF(M88="เงินอุดหนุน (ว่าง)",VLOOKUP(BC88,ตำแหน่งว่าง!$A$2:$J$28,2,FALSE),IF(M88="จ่ายจากเงินรายได้ (ว่าง)",VLOOKUP(BC88,ตำแหน่งว่าง!$A$2:$J$28,2,FALSE),IF(M88="กำหนดเพิ่ม2567",0,IF(M88="กำหนดเพิ่ม2568",0,IF(M88="กำหนดเพิ่ม2569",0,I88*12)))))))))</f>
        <v>0</v>
      </c>
      <c r="BF88" s="177" t="str">
        <f t="shared" si="7"/>
        <v>1</v>
      </c>
      <c r="BG88" s="177" t="b">
        <f>IF(BB88="บริหารท้องถิ่นสูง",VLOOKUP(BF88,'เงินเดือนบัญชี 5'!$AL$2:$AM$65,2,FALSE),IF(BB88="บริหารท้องถิ่นกลาง",VLOOKUP(BF88,'เงินเดือนบัญชี 5'!$AI$2:$AJ$65,2,FALSE),IF(BB88="บริหารท้องถิ่นต้น",VLOOKUP(BF88,'เงินเดือนบัญชี 5'!$AF$2:$AG$65,2,FALSE),IF(BB88="อำนวยการท้องถิ่นสูง",VLOOKUP(BF88,'เงินเดือนบัญชี 5'!$AC$2:$AD$65,2,FALSE),IF(BB88="อำนวยการท้องถิ่นกลาง",VLOOKUP(BF88,'เงินเดือนบัญชี 5'!$Z$2:$AA$65,2,FALSE),IF(BB88="อำนวยการท้องถิ่นต้น",VLOOKUP(BF88,'เงินเดือนบัญชี 5'!$W$2:$X$65,2,FALSE),IF(BB88="วิชาการชช.",VLOOKUP(BF88,'เงินเดือนบัญชี 5'!$T$2:$U$65,2,FALSE),IF(BB88="วิชาการชพ.",VLOOKUP(BF88,'เงินเดือนบัญชี 5'!$Q$2:$R$65,2,FALSE),IF(BB88="วิชาการชก.",VLOOKUP(BF88,'เงินเดือนบัญชี 5'!$N$2:$O$65,2,FALSE),IF(BB88="วิชาการปก.",VLOOKUP(BF88,'เงินเดือนบัญชี 5'!$K$2:$L$65,2,FALSE),IF(BB88="ทั่วไปอส.",VLOOKUP(BF88,'เงินเดือนบัญชี 5'!$H$2:$I$65,2,FALSE),IF(BB88="ทั่วไปชง.",VLOOKUP(BF88,'เงินเดือนบัญชี 5'!$E$2:$F$65,2,FALSE),IF(BB88="ทั่วไปปง.",VLOOKUP(BF88,'เงินเดือนบัญชี 5'!$B$2:$C$65,2,FALSE),IF(BB88="พนจ.ทั่วไป",0,IF(BB88="พนจ.ภารกิจ(ปวช.)",CEILING((I88*4/100)+I88,10),IF(BB88="พนจ.ภารกิจ(ปวท.)",CEILING((I88*4/100)+I88,10),IF(BB88="พนจ.ภารกิจ(ปวส.)",CEILING((I88*4/100)+I88,10),IF(BB88="พนจ.ภารกิจ(ป.ตรี)",CEILING((I88*4/100)+I88,10),IF(BB88="พนจ.ภารกิจ(ป.โท)",CEILING((I88*4/100)+I88,10),IF(BB88="พนจ.ภารกิจ(ทักษะ พนง.ขับเครื่องจักรกลขนาดกลาง/ใหญ่)",CEILING((I88*4/100)+I88,10),IF(BB88="พนจ.ภารกิจ(ทักษะ)",CEILING((I88*4/100)+I88,10),IF(BB88="พนจ.ภารกิจ(ทักษะ)","",IF(C88="ครู",CEILING((I88*6/100)+I88,10),IF(C88="ครูผู้ช่วย",CEILING((I88*6/100)+I88,10),IF(C88="บริหารสถานศึกษา",CEILING((I88*6/100)+I88,10),IF(C88="บุคลากรทางการศึกษา",CEILING((I88*6/100)+I88,10),IF(BB88="ลูกจ้างประจำ(ช่าง)",VLOOKUP(BF88,บัญชีลูกจ้างประจำ!$H$2:$I$110,2,FALSE),IF(BB88="ลูกจ้างประจำ(สนับสนุน)",VLOOKUP(BF88,บัญชีลูกจ้างประจำ!$E$2:$F$102,2,FALSE),IF(BB88="ลูกจ้างประจำ(บริการพื้นฐาน)",VLOOKUP(BF88,บัญชีลูกจ้างประจำ!$B$2:$C$74,2,FALSE))))))))))))))))))))))))))))))</f>
        <v>0</v>
      </c>
      <c r="BH88" s="177">
        <f>IF(BB88&amp;M88="พนจ.ทั่วไป",0,IF(BB88&amp;M88="พนจ.ทั่วไปกำหนดเพิ่ม2567",108000,IF(M88="ว่างเดิม",VLOOKUP(BC88,ตำแหน่งว่าง!$A$2:$J$28,8,FALSE),IF(M88="กำหนดเพิ่ม2567",VLOOKUP(BC88,ตำแหน่งว่าง!$A$2:$H$28,7,FALSE),IF(M88="กำหนดเพิ่ม2568",0,IF(M88="กำหนดเพิ่ม2569",0,IF(M88="ยุบเลิก2567",0,IF(M88="ว่างยุบเลิก2567",0,IF(M88="ว่างยุบเลิก2568",VLOOKUP(BC88,ตำแหน่งว่าง!$A$2:$J$28,8,FALSE),IF(M88="ว่างยุบเลิก2569",VLOOKUP(BC88,ตำแหน่งว่าง!$A$2:$J$28,8,FALSE),IF(M88="เงินอุดหนุน (ว่าง)",VLOOKUP(BC88,ตำแหน่งว่าง!$A$2:$J$28,8,FALSE),IF(M88&amp;C88="จ่ายจากเงินรายได้พนจ.ทั่วไป",0,IF(M88="จ่ายจากเงินรายได้ (ว่าง)",VLOOKUP(BC88,ตำแหน่งว่าง!$A$2:$J$28,8,FALSE),(BG88-I88)*12)))))))))))))</f>
        <v>0</v>
      </c>
      <c r="BI88" s="177" t="str">
        <f t="shared" si="8"/>
        <v>2</v>
      </c>
      <c r="BJ88" s="177" t="b">
        <f>IF(BB88="บริหารท้องถิ่นสูง",VLOOKUP(BI88,'เงินเดือนบัญชี 5'!$AL$2:$AM$65,2,FALSE),IF(BB88="บริหารท้องถิ่นกลาง",VLOOKUP(BI88,'เงินเดือนบัญชี 5'!$AI$2:$AJ$65,2,FALSE),IF(BB88="บริหารท้องถิ่นต้น",VLOOKUP(BI88,'เงินเดือนบัญชี 5'!$AF$2:$AG$65,2,FALSE),IF(BB88="อำนวยการท้องถิ่นสูง",VLOOKUP(BI88,'เงินเดือนบัญชี 5'!$AC$2:$AD$65,2,FALSE),IF(BB88="อำนวยการท้องถิ่นกลาง",VLOOKUP(BI88,'เงินเดือนบัญชี 5'!$Z$2:$AA$65,2,FALSE),IF(BB88="อำนวยการท้องถิ่นต้น",VLOOKUP(BI88,'เงินเดือนบัญชี 5'!$W$2:$X$65,2,FALSE),IF(BB88="วิชาการชช.",VLOOKUP(BI88,'เงินเดือนบัญชี 5'!$T$2:$U$65,2,FALSE),IF(BB88="วิชาการชพ.",VLOOKUP(BI88,'เงินเดือนบัญชี 5'!$Q$2:$R$65,2,FALSE),IF(BB88="วิชาการชก.",VLOOKUP(BI88,'เงินเดือนบัญชี 5'!$N$2:$O$65,2,FALSE),IF(BB88="วิชาการปก.",VLOOKUP(BI88,'เงินเดือนบัญชี 5'!$K$2:$L$65,2,FALSE),IF(BB88="ทั่วไปอส.",VLOOKUP(BI88,'เงินเดือนบัญชี 5'!$H$2:$I$65,2,FALSE),IF(BB88="ทั่วไปชง.",VLOOKUP(BI88,'เงินเดือนบัญชี 5'!$E$2:$F$65,2,FALSE),IF(BB88="ทั่วไปปง.",VLOOKUP(BI88,'เงินเดือนบัญชี 5'!$B$2:$C$65,2,FALSE),IF(BB88="พนจ.ทั่วไป",0,IF(BB88="พนจ.ภารกิจ(ปวช.)",CEILING((BG88*4/100)+BG88,10),IF(BB88="พนจ.ภารกิจ(ปวท.)",CEILING((BG88*4/100)+BG88,10),IF(BB88="พนจ.ภารกิจ(ปวส.)",CEILING((BG88*4/100)+BG88,10),IF(BB88="พนจ.ภารกิจ(ป.ตรี)",CEILING((BG88*4/100)+BG88,10),IF(BB88="พนจ.ภารกิจ(ป.โท)",CEILING((BG88*4/100)+BG88,10),IF(BB88="พนจ.ภารกิจ(ทักษะ พนง.ขับเครื่องจักรกลขนาดกลาง/ใหญ่)",CEILING((BG88*4/100)+BG88,10),IF(BB88="พนจ.ภารกิจ(ทักษะ)",CEILING((BG88*4/100)+BG88,10),IF(BB88="พนจ.ภารกิจ(ทักษะ)","",IF(C88="ครู",CEILING((BG88*6/100)+BG88,10),IF(C88="ครูผู้ช่วย",CEILING((BG88*6/100)+BG88,10),IF(C88="บริหารสถานศึกษา",CEILING((BG88*6/100)+BG88,10),IF(C88="บุคลากรทางการศึกษา",CEILING((BG88*6/100)+BG88,10),IF(BB88="ลูกจ้างประจำ(ช่าง)",VLOOKUP(BI88,บัญชีลูกจ้างประจำ!$H$2:$I$110,2,FALSE),IF(BB88="ลูกจ้างประจำ(สนับสนุน)",VLOOKUP(BI88,บัญชีลูกจ้างประจำ!$E$2:$F$102,2,FALSE),IF(BB88="ลูกจ้างประจำ(บริการพื้นฐาน)",VLOOKUP(BI88,บัญชีลูกจ้างประจำ!$B$2:$C$74,2,FALSE))))))))))))))))))))))))))))))</f>
        <v>0</v>
      </c>
      <c r="BK88" s="177">
        <f>IF(BB88&amp;M88="พนจ.ทั่วไป",0,IF(BB88&amp;M88="พนจ.ทั่วไปกำหนดเพิ่ม2568",108000,IF(M88="ว่างเดิม",VLOOKUP(BC88,ตำแหน่งว่าง!$A$2:$J$28,9,FALSE),IF(M88&amp;C88="กำหนดเพิ่ม2567ครู",VLOOKUP(BC88,ตำแหน่งว่าง!$A$2:$J$28,8,FALSE),IF(M88&amp;C88="กำหนดเพิ่ม2567ครูผู้ช่วย",VLOOKUP(BC88,ตำแหน่งว่าง!$A$2:$J$28,8,FALSE),IF(M88&amp;C88="กำหนดเพิ่ม2567บุคลากรทางการศึกษา",VLOOKUP(BC88,ตำแหน่งว่าง!$A$2:$J$28,8,FALSE),IF(M88&amp;C88="กำหนดเพิ่ม2567บริหารสถานศึกษา",VLOOKUP(BC88,ตำแหน่งว่าง!$A$2:$J$28,8,FALSE),IF(M88="กำหนดเพิ่ม2567",VLOOKUP(BC88,ตำแหน่งว่าง!$A$2:$J$28,9,FALSE),IF(M88="กำหนดเพิ่ม2568",VLOOKUP(BC88,ตำแหน่งว่าง!$A$2:$H$28,7,FALSE),IF(M88="กำหนดเพิ่ม2569",0,IF(M88="ยุบเลิก2567",0,IF(M88="ยุบเลิก2568",0,IF(M88="ว่างยุบเลิก2567",0,IF(M88="ว่างยุบเลิก2568",0,IF(M88="ว่างยุบเลิก2569",VLOOKUP(BC88,ตำแหน่งว่าง!$A$2:$J$28,9,FALSE),IF(M88="เงินอุดหนุน (ว่าง)",VLOOKUP(BC88,ตำแหน่งว่าง!$A$2:$J$28,9,FALSE),IF(M88="จ่ายจากเงินรายได้ (ว่าง)",VLOOKUP(BC88,ตำแหน่งว่าง!$A$2:$J$28,9,FALSE),(BJ88-BG88)*12)))))))))))))))))</f>
        <v>0</v>
      </c>
      <c r="BL88" s="177" t="str">
        <f t="shared" si="9"/>
        <v>3</v>
      </c>
      <c r="BM88" s="177" t="b">
        <f>IF(BB88="บริหารท้องถิ่นสูง",VLOOKUP(BL88,'เงินเดือนบัญชี 5'!$AL$2:$AM$65,2,FALSE),IF(BB88="บริหารท้องถิ่นกลาง",VLOOKUP(BL88,'เงินเดือนบัญชี 5'!$AI$2:$AJ$65,2,FALSE),IF(BB88="บริหารท้องถิ่นต้น",VLOOKUP(BL88,'เงินเดือนบัญชี 5'!$AF$2:$AG$65,2,FALSE),IF(BB88="อำนวยการท้องถิ่นสูง",VLOOKUP(BL88,'เงินเดือนบัญชี 5'!$AC$2:$AD$65,2,FALSE),IF(BB88="อำนวยการท้องถิ่นกลาง",VLOOKUP(BL88,'เงินเดือนบัญชี 5'!$Z$2:$AA$65,2,FALSE),IF(BB88="อำนวยการท้องถิ่นต้น",VLOOKUP(BL88,'เงินเดือนบัญชี 5'!$W$2:$X$65,2,FALSE),IF(BB88="วิชาการชช.",VLOOKUP(BL88,'เงินเดือนบัญชี 5'!$T$2:$U$65,2,FALSE),IF(BB88="วิชาการชพ.",VLOOKUP(BL88,'เงินเดือนบัญชี 5'!$Q$2:$R$65,2,FALSE),IF(BB88="วิชาการชก.",VLOOKUP(BL88,'เงินเดือนบัญชี 5'!$N$2:$O$65,2,FALSE),IF(BB88="วิชาการปก.",VLOOKUP(BL88,'เงินเดือนบัญชี 5'!$K$2:$L$65,2,FALSE),IF(BB88="ทั่วไปอส.",VLOOKUP(BL88,'เงินเดือนบัญชี 5'!$H$2:$I$65,2,FALSE),IF(BB88="ทั่วไปชง.",VLOOKUP(BL88,'เงินเดือนบัญชี 5'!$E$2:$F$65,2,FALSE),IF(BB88="ทั่วไปปง.",VLOOKUP(BL88,'เงินเดือนบัญชี 5'!$B$2:$C$65,2,FALSE),IF(BB88="พนจ.ทั่วไป",0,IF(BB88="พนจ.ภารกิจ(ปวช.)",CEILING((BJ88*4/100)+BJ88,10),IF(BB88="พนจ.ภารกิจ(ปวท.)",CEILING((BJ88*4/100)+BJ88,10),IF(BB88="พนจ.ภารกิจ(ปวส.)",CEILING((BJ88*4/100)+BJ88,10),IF(BB88="พนจ.ภารกิจ(ป.ตรี)",CEILING((BJ88*4/100)+BJ88,10),IF(BB88="พนจ.ภารกิจ(ป.โท)",CEILING((BJ88*4/100)+BJ88,10),IF(BB88="พนจ.ภารกิจ(ทักษะ พนง.ขับเครื่องจักรกลขนาดกลาง/ใหญ่)",CEILING((BJ88*4/100)+BJ88,10),IF(BB88="พนจ.ภารกิจ(ทักษะ)",CEILING((BJ88*4/100)+BJ88,10),IF(BB88="พนจ.ภารกิจ(ทักษะ)","",IF(C88="ครู",CEILING((BJ88*6/100)+BJ88,10),IF(C88="ครูผู้ช่วย",CEILING((BJ88*6/100)+BJ88,10),IF(C88="บริหารสถานศึกษา",CEILING((BJ88*6/100)+BJ88,10),IF(C88="บุคลากรทางการศึกษา",CEILING((BJ88*6/100)+BJ88,10),IF(BB88="ลูกจ้างประจำ(ช่าง)",VLOOKUP(BL88,บัญชีลูกจ้างประจำ!$H$2:$I$110,2,FALSE),IF(BB88="ลูกจ้างประจำ(สนับสนุน)",VLOOKUP(BL88,บัญชีลูกจ้างประจำ!$E$2:$F$103,2,FALSE),IF(BB88="ลูกจ้างประจำ(บริการพื้นฐาน)",VLOOKUP(BL88,บัญชีลูกจ้างประจำ!$B$2:$C$74,2,FALSE))))))))))))))))))))))))))))))</f>
        <v>0</v>
      </c>
      <c r="BN88" s="177">
        <f>IF(BB88&amp;M88="พนจ.ทั่วไป",0,IF(BB88&amp;M88="พนจ.ทั่วไปกำหนดเพิ่ม2569",108000,IF(M88="ว่างเดิม",VLOOKUP(BC88,ตำแหน่งว่าง!$A$2:$J$28,10,FALSE),IF(M88&amp;C88="กำหนดเพิ่ม2567ครู",VLOOKUP(BC88,ตำแหน่งว่าง!$A$2:$J$28,9,FALSE),IF(M88&amp;C88="กำหนดเพิ่ม2567ครูผู้ช่วย",VLOOKUP(BC88,ตำแหน่งว่าง!$A$2:$J$28,9,FALSE),IF(M88&amp;C88="กำหนดเพิ่ม2567บุคลากรทางการศึกษา",VLOOKUP(BC88,ตำแหน่งว่าง!$A$2:$J$28,9,FALSE),IF(M88&amp;C88="กำหนดเพิ่ม2567บริหารสถานศึกษา",VLOOKUP(BC88,ตำแหน่งว่าง!$A$2:$J$28,9,FALSE),IF(M88="กำหนดเพิ่ม2567",VLOOKUP(BC88,ตำแหน่งว่าง!$A$2:$J$28,10,FALSE),IF(M88&amp;C88="กำหนดเพิ่ม2568ครู",VLOOKUP(BC88,ตำแหน่งว่าง!$A$2:$J$28,8,FALSE),IF(M88&amp;C88="กำหนดเพิ่ม2568ครูผู้ช่วย",VLOOKUP(BC88,ตำแหน่งว่าง!$A$2:$J$28,8,FALSE),IF(M88&amp;C88="กำหนดเพิ่ม2568บุคลากรทางการศึกษา",VLOOKUP(BC88,ตำแหน่งว่าง!$A$2:$J$28,8,FALSE),IF(M88&amp;C88="กำหนดเพิ่ม2568บริหารสถานศึกษา",VLOOKUP(BC88,ตำแหน่งว่าง!$A$2:$J$28,8,FALSE),IF(M88="กำหนดเพิ่ม2568",VLOOKUP(BC88,ตำแหน่งว่าง!$A$2:$J$28,9,FALSE),IF(M88="กำหนดเพิ่ม2569",VLOOKUP(BC88,ตำแหน่งว่าง!$A$2:$H$28,7,FALSE),IF(M88="เงินอุดหนุน (ว่าง)",VLOOKUP(BC88,ตำแหน่งว่าง!$A$2:$J$28,10,FALSE),IF(M88="จ่ายจากเงินรายได้ (ว่าง)",VLOOKUP(BC88,ตำแหน่งว่าง!$A$2:$J$28,10,FALSE),IF(M88="ยุบเลิก2567",0,IF(M88="ยุบเลิก2568",0,IF(M88="ยุบเลิก2569",0,IF(M88="ว่างยุบเลิก2567",0,IF(M88="ว่างยุบเลิก2568",0,IF(M88="ว่างยุบเลิก2569",0,(BM88-BJ88)*12))))))))))))))))))))))</f>
        <v>0</v>
      </c>
      <c r="BO88" s="103"/>
      <c r="BP88" s="86"/>
      <c r="BQ88" s="86"/>
    </row>
    <row r="89" spans="1:69" s="12" customFormat="1">
      <c r="A89" s="107" t="str">
        <f>IF(C89=0,"",IF(D89=0,"",SUBTOTAL(3,$D$7:D89)*1))</f>
        <v/>
      </c>
      <c r="B89" s="113"/>
      <c r="C89" s="183"/>
      <c r="D89" s="113"/>
      <c r="E89" s="114"/>
      <c r="F89" s="114"/>
      <c r="G89" s="110"/>
      <c r="H89" s="120"/>
      <c r="I89" s="121"/>
      <c r="J89" s="122"/>
      <c r="K89" s="122"/>
      <c r="L89" s="122"/>
      <c r="M89" s="120"/>
      <c r="AZ89" s="86"/>
      <c r="BA89" s="103"/>
      <c r="BB89" s="177" t="str">
        <f t="shared" si="5"/>
        <v/>
      </c>
      <c r="BC89" s="177" t="str">
        <f t="shared" si="6"/>
        <v>()</v>
      </c>
      <c r="BD89" s="177" t="b">
        <f>IF(BB89="บริหารท้องถิ่นสูง",VLOOKUP(I89,'เงินเดือนบัญชี 5'!$AM$2:$AN$65,2,FALSE),IF(BB89="บริหารท้องถิ่นกลาง",VLOOKUP(I89,'เงินเดือนบัญชี 5'!$AJ$2:$AK$65,2,FALSE),IF(BB89="บริหารท้องถิ่นต้น",VLOOKUP(I89,'เงินเดือนบัญชี 5'!$AG$2:$AH$65,2,FALSE),IF(BB89="อำนวยการท้องถิ่นสูง",VLOOKUP(I89,'เงินเดือนบัญชี 5'!$AD$2:$AE$65,2,FALSE),IF(BB89="อำนวยการท้องถิ่นกลาง",VLOOKUP(I89,'เงินเดือนบัญชี 5'!$AA$2:$AB$65,2,FALSE),IF(BB89="อำนวยการท้องถิ่นต้น",VLOOKUP(I89,'เงินเดือนบัญชี 5'!$X$2:$Y$65,2,FALSE),IF(BB89="วิชาการชช.",VLOOKUP(I89,'เงินเดือนบัญชี 5'!$U$2:$V$65,2,FALSE),IF(BB89="วิชาการชพ.",VLOOKUP(I89,'เงินเดือนบัญชี 5'!$R$2:$S$65,2,FALSE),IF(BB89="วิชาการชก.",VLOOKUP(I89,'เงินเดือนบัญชี 5'!$O$2:$P$65,2,FALSE),IF(BB89="วิชาการปก.",VLOOKUP(I89,'เงินเดือนบัญชี 5'!$L$2:$M$65,2,FALSE),IF(BB89="ทั่วไปอส.",VLOOKUP(I89,'เงินเดือนบัญชี 5'!$I$2:$J$65,2,FALSE),IF(BB89="ทั่วไปชง.",VLOOKUP(I89,'เงินเดือนบัญชี 5'!$F$2:$G$65,2,FALSE),IF(BB89="ทั่วไปปง.",VLOOKUP(I89,'เงินเดือนบัญชี 5'!$C$2:$D$65,2,FALSE),IF(BB89="พนจ.ทั่วไป","",IF(BB89="พนจ.ภารกิจ(ปวช.)","",IF(BB89="พนจ.ภารกิจ(ปวท.)","",IF(BB89="พนจ.ภารกิจ(ปวส.)","",IF(BB89="พนจ.ภารกิจ(ป.ตรี)","",IF(BB89="พนจ.ภารกิจ(ป.โท)","",IF(BB89="พนจ.ภารกิจ(ทักษะ พนง.ขับเครื่องจักรกลขนาดกลาง/ใหญ่)","",IF(BB89="พนจ.ภารกิจ(ทักษะ)","",IF(BB89="ลูกจ้างประจำ(ช่าง)",VLOOKUP(I89,บัญชีลูกจ้างประจำ!$I$2:$J$110,2,FALSE),IF(BB89="ลูกจ้างประจำ(สนับสนุน)",VLOOKUP(I89,บัญชีลูกจ้างประจำ!$F$2:$G$102,2,FALSE),IF(BB89="ลูกจ้างประจำ(บริการพื้นฐาน)",VLOOKUP(I89,บัญชีลูกจ้างประจำ!$C$2:$D$74,2,FALSE)))))))))))))))))))))))))</f>
        <v>0</v>
      </c>
      <c r="BE89" s="177">
        <f>IF(M89="ว่างเดิม",VLOOKUP(BC89,ตำแหน่งว่าง!$A$2:$J$28,2,FALSE),IF(M89="ว่างยุบเลิก2567",VLOOKUP(BC89,ตำแหน่งว่าง!$A$2:$J$28,2,FALSE),IF(M89="ว่างยุบเลิก2568",VLOOKUP(BC89,ตำแหน่งว่าง!$A$2:$J$28,2,FALSE),IF(M89="ว่างยุบเลิก2569",VLOOKUP(BC89,ตำแหน่งว่าง!$A$2:$J$28,2,FALSE),IF(M89="เงินอุดหนุน (ว่าง)",VLOOKUP(BC89,ตำแหน่งว่าง!$A$2:$J$28,2,FALSE),IF(M89="จ่ายจากเงินรายได้ (ว่าง)",VLOOKUP(BC89,ตำแหน่งว่าง!$A$2:$J$28,2,FALSE),IF(M89="กำหนดเพิ่ม2567",0,IF(M89="กำหนดเพิ่ม2568",0,IF(M89="กำหนดเพิ่ม2569",0,I89*12)))))))))</f>
        <v>0</v>
      </c>
      <c r="BF89" s="177" t="str">
        <f t="shared" si="7"/>
        <v>1</v>
      </c>
      <c r="BG89" s="177" t="b">
        <f>IF(BB89="บริหารท้องถิ่นสูง",VLOOKUP(BF89,'เงินเดือนบัญชี 5'!$AL$2:$AM$65,2,FALSE),IF(BB89="บริหารท้องถิ่นกลาง",VLOOKUP(BF89,'เงินเดือนบัญชี 5'!$AI$2:$AJ$65,2,FALSE),IF(BB89="บริหารท้องถิ่นต้น",VLOOKUP(BF89,'เงินเดือนบัญชี 5'!$AF$2:$AG$65,2,FALSE),IF(BB89="อำนวยการท้องถิ่นสูง",VLOOKUP(BF89,'เงินเดือนบัญชี 5'!$AC$2:$AD$65,2,FALSE),IF(BB89="อำนวยการท้องถิ่นกลาง",VLOOKUP(BF89,'เงินเดือนบัญชี 5'!$Z$2:$AA$65,2,FALSE),IF(BB89="อำนวยการท้องถิ่นต้น",VLOOKUP(BF89,'เงินเดือนบัญชี 5'!$W$2:$X$65,2,FALSE),IF(BB89="วิชาการชช.",VLOOKUP(BF89,'เงินเดือนบัญชี 5'!$T$2:$U$65,2,FALSE),IF(BB89="วิชาการชพ.",VLOOKUP(BF89,'เงินเดือนบัญชี 5'!$Q$2:$R$65,2,FALSE),IF(BB89="วิชาการชก.",VLOOKUP(BF89,'เงินเดือนบัญชี 5'!$N$2:$O$65,2,FALSE),IF(BB89="วิชาการปก.",VLOOKUP(BF89,'เงินเดือนบัญชี 5'!$K$2:$L$65,2,FALSE),IF(BB89="ทั่วไปอส.",VLOOKUP(BF89,'เงินเดือนบัญชี 5'!$H$2:$I$65,2,FALSE),IF(BB89="ทั่วไปชง.",VLOOKUP(BF89,'เงินเดือนบัญชี 5'!$E$2:$F$65,2,FALSE),IF(BB89="ทั่วไปปง.",VLOOKUP(BF89,'เงินเดือนบัญชี 5'!$B$2:$C$65,2,FALSE),IF(BB89="พนจ.ทั่วไป",0,IF(BB89="พนจ.ภารกิจ(ปวช.)",CEILING((I89*4/100)+I89,10),IF(BB89="พนจ.ภารกิจ(ปวท.)",CEILING((I89*4/100)+I89,10),IF(BB89="พนจ.ภารกิจ(ปวส.)",CEILING((I89*4/100)+I89,10),IF(BB89="พนจ.ภารกิจ(ป.ตรี)",CEILING((I89*4/100)+I89,10),IF(BB89="พนจ.ภารกิจ(ป.โท)",CEILING((I89*4/100)+I89,10),IF(BB89="พนจ.ภารกิจ(ทักษะ พนง.ขับเครื่องจักรกลขนาดกลาง/ใหญ่)",CEILING((I89*4/100)+I89,10),IF(BB89="พนจ.ภารกิจ(ทักษะ)",CEILING((I89*4/100)+I89,10),IF(BB89="พนจ.ภารกิจ(ทักษะ)","",IF(C89="ครู",CEILING((I89*6/100)+I89,10),IF(C89="ครูผู้ช่วย",CEILING((I89*6/100)+I89,10),IF(C89="บริหารสถานศึกษา",CEILING((I89*6/100)+I89,10),IF(C89="บุคลากรทางการศึกษา",CEILING((I89*6/100)+I89,10),IF(BB89="ลูกจ้างประจำ(ช่าง)",VLOOKUP(BF89,บัญชีลูกจ้างประจำ!$H$2:$I$110,2,FALSE),IF(BB89="ลูกจ้างประจำ(สนับสนุน)",VLOOKUP(BF89,บัญชีลูกจ้างประจำ!$E$2:$F$102,2,FALSE),IF(BB89="ลูกจ้างประจำ(บริการพื้นฐาน)",VLOOKUP(BF89,บัญชีลูกจ้างประจำ!$B$2:$C$74,2,FALSE))))))))))))))))))))))))))))))</f>
        <v>0</v>
      </c>
      <c r="BH89" s="177">
        <f>IF(BB89&amp;M89="พนจ.ทั่วไป",0,IF(BB89&amp;M89="พนจ.ทั่วไปกำหนดเพิ่ม2567",108000,IF(M89="ว่างเดิม",VLOOKUP(BC89,ตำแหน่งว่าง!$A$2:$J$28,8,FALSE),IF(M89="กำหนดเพิ่ม2567",VLOOKUP(BC89,ตำแหน่งว่าง!$A$2:$H$28,7,FALSE),IF(M89="กำหนดเพิ่ม2568",0,IF(M89="กำหนดเพิ่ม2569",0,IF(M89="ยุบเลิก2567",0,IF(M89="ว่างยุบเลิก2567",0,IF(M89="ว่างยุบเลิก2568",VLOOKUP(BC89,ตำแหน่งว่าง!$A$2:$J$28,8,FALSE),IF(M89="ว่างยุบเลิก2569",VLOOKUP(BC89,ตำแหน่งว่าง!$A$2:$J$28,8,FALSE),IF(M89="เงินอุดหนุน (ว่าง)",VLOOKUP(BC89,ตำแหน่งว่าง!$A$2:$J$28,8,FALSE),IF(M89&amp;C89="จ่ายจากเงินรายได้พนจ.ทั่วไป",0,IF(M89="จ่ายจากเงินรายได้ (ว่าง)",VLOOKUP(BC89,ตำแหน่งว่าง!$A$2:$J$28,8,FALSE),(BG89-I89)*12)))))))))))))</f>
        <v>0</v>
      </c>
      <c r="BI89" s="177" t="str">
        <f t="shared" si="8"/>
        <v>2</v>
      </c>
      <c r="BJ89" s="177" t="b">
        <f>IF(BB89="บริหารท้องถิ่นสูง",VLOOKUP(BI89,'เงินเดือนบัญชี 5'!$AL$2:$AM$65,2,FALSE),IF(BB89="บริหารท้องถิ่นกลาง",VLOOKUP(BI89,'เงินเดือนบัญชี 5'!$AI$2:$AJ$65,2,FALSE),IF(BB89="บริหารท้องถิ่นต้น",VLOOKUP(BI89,'เงินเดือนบัญชี 5'!$AF$2:$AG$65,2,FALSE),IF(BB89="อำนวยการท้องถิ่นสูง",VLOOKUP(BI89,'เงินเดือนบัญชี 5'!$AC$2:$AD$65,2,FALSE),IF(BB89="อำนวยการท้องถิ่นกลาง",VLOOKUP(BI89,'เงินเดือนบัญชี 5'!$Z$2:$AA$65,2,FALSE),IF(BB89="อำนวยการท้องถิ่นต้น",VLOOKUP(BI89,'เงินเดือนบัญชี 5'!$W$2:$X$65,2,FALSE),IF(BB89="วิชาการชช.",VLOOKUP(BI89,'เงินเดือนบัญชี 5'!$T$2:$U$65,2,FALSE),IF(BB89="วิชาการชพ.",VLOOKUP(BI89,'เงินเดือนบัญชี 5'!$Q$2:$R$65,2,FALSE),IF(BB89="วิชาการชก.",VLOOKUP(BI89,'เงินเดือนบัญชี 5'!$N$2:$O$65,2,FALSE),IF(BB89="วิชาการปก.",VLOOKUP(BI89,'เงินเดือนบัญชี 5'!$K$2:$L$65,2,FALSE),IF(BB89="ทั่วไปอส.",VLOOKUP(BI89,'เงินเดือนบัญชี 5'!$H$2:$I$65,2,FALSE),IF(BB89="ทั่วไปชง.",VLOOKUP(BI89,'เงินเดือนบัญชี 5'!$E$2:$F$65,2,FALSE),IF(BB89="ทั่วไปปง.",VLOOKUP(BI89,'เงินเดือนบัญชี 5'!$B$2:$C$65,2,FALSE),IF(BB89="พนจ.ทั่วไป",0,IF(BB89="พนจ.ภารกิจ(ปวช.)",CEILING((BG89*4/100)+BG89,10),IF(BB89="พนจ.ภารกิจ(ปวท.)",CEILING((BG89*4/100)+BG89,10),IF(BB89="พนจ.ภารกิจ(ปวส.)",CEILING((BG89*4/100)+BG89,10),IF(BB89="พนจ.ภารกิจ(ป.ตรี)",CEILING((BG89*4/100)+BG89,10),IF(BB89="พนจ.ภารกิจ(ป.โท)",CEILING((BG89*4/100)+BG89,10),IF(BB89="พนจ.ภารกิจ(ทักษะ พนง.ขับเครื่องจักรกลขนาดกลาง/ใหญ่)",CEILING((BG89*4/100)+BG89,10),IF(BB89="พนจ.ภารกิจ(ทักษะ)",CEILING((BG89*4/100)+BG89,10),IF(BB89="พนจ.ภารกิจ(ทักษะ)","",IF(C89="ครู",CEILING((BG89*6/100)+BG89,10),IF(C89="ครูผู้ช่วย",CEILING((BG89*6/100)+BG89,10),IF(C89="บริหารสถานศึกษา",CEILING((BG89*6/100)+BG89,10),IF(C89="บุคลากรทางการศึกษา",CEILING((BG89*6/100)+BG89,10),IF(BB89="ลูกจ้างประจำ(ช่าง)",VLOOKUP(BI89,บัญชีลูกจ้างประจำ!$H$2:$I$110,2,FALSE),IF(BB89="ลูกจ้างประจำ(สนับสนุน)",VLOOKUP(BI89,บัญชีลูกจ้างประจำ!$E$2:$F$102,2,FALSE),IF(BB89="ลูกจ้างประจำ(บริการพื้นฐาน)",VLOOKUP(BI89,บัญชีลูกจ้างประจำ!$B$2:$C$74,2,FALSE))))))))))))))))))))))))))))))</f>
        <v>0</v>
      </c>
      <c r="BK89" s="177">
        <f>IF(BB89&amp;M89="พนจ.ทั่วไป",0,IF(BB89&amp;M89="พนจ.ทั่วไปกำหนดเพิ่ม2568",108000,IF(M89="ว่างเดิม",VLOOKUP(BC89,ตำแหน่งว่าง!$A$2:$J$28,9,FALSE),IF(M89&amp;C89="กำหนดเพิ่ม2567ครู",VLOOKUP(BC89,ตำแหน่งว่าง!$A$2:$J$28,8,FALSE),IF(M89&amp;C89="กำหนดเพิ่ม2567ครูผู้ช่วย",VLOOKUP(BC89,ตำแหน่งว่าง!$A$2:$J$28,8,FALSE),IF(M89&amp;C89="กำหนดเพิ่ม2567บุคลากรทางการศึกษา",VLOOKUP(BC89,ตำแหน่งว่าง!$A$2:$J$28,8,FALSE),IF(M89&amp;C89="กำหนดเพิ่ม2567บริหารสถานศึกษา",VLOOKUP(BC89,ตำแหน่งว่าง!$A$2:$J$28,8,FALSE),IF(M89="กำหนดเพิ่ม2567",VLOOKUP(BC89,ตำแหน่งว่าง!$A$2:$J$28,9,FALSE),IF(M89="กำหนดเพิ่ม2568",VLOOKUP(BC89,ตำแหน่งว่าง!$A$2:$H$28,7,FALSE),IF(M89="กำหนดเพิ่ม2569",0,IF(M89="ยุบเลิก2567",0,IF(M89="ยุบเลิก2568",0,IF(M89="ว่างยุบเลิก2567",0,IF(M89="ว่างยุบเลิก2568",0,IF(M89="ว่างยุบเลิก2569",VLOOKUP(BC89,ตำแหน่งว่าง!$A$2:$J$28,9,FALSE),IF(M89="เงินอุดหนุน (ว่าง)",VLOOKUP(BC89,ตำแหน่งว่าง!$A$2:$J$28,9,FALSE),IF(M89="จ่ายจากเงินรายได้ (ว่าง)",VLOOKUP(BC89,ตำแหน่งว่าง!$A$2:$J$28,9,FALSE),(BJ89-BG89)*12)))))))))))))))))</f>
        <v>0</v>
      </c>
      <c r="BL89" s="177" t="str">
        <f t="shared" si="9"/>
        <v>3</v>
      </c>
      <c r="BM89" s="177" t="b">
        <f>IF(BB89="บริหารท้องถิ่นสูง",VLOOKUP(BL89,'เงินเดือนบัญชี 5'!$AL$2:$AM$65,2,FALSE),IF(BB89="บริหารท้องถิ่นกลาง",VLOOKUP(BL89,'เงินเดือนบัญชี 5'!$AI$2:$AJ$65,2,FALSE),IF(BB89="บริหารท้องถิ่นต้น",VLOOKUP(BL89,'เงินเดือนบัญชี 5'!$AF$2:$AG$65,2,FALSE),IF(BB89="อำนวยการท้องถิ่นสูง",VLOOKUP(BL89,'เงินเดือนบัญชี 5'!$AC$2:$AD$65,2,FALSE),IF(BB89="อำนวยการท้องถิ่นกลาง",VLOOKUP(BL89,'เงินเดือนบัญชี 5'!$Z$2:$AA$65,2,FALSE),IF(BB89="อำนวยการท้องถิ่นต้น",VLOOKUP(BL89,'เงินเดือนบัญชี 5'!$W$2:$X$65,2,FALSE),IF(BB89="วิชาการชช.",VLOOKUP(BL89,'เงินเดือนบัญชี 5'!$T$2:$U$65,2,FALSE),IF(BB89="วิชาการชพ.",VLOOKUP(BL89,'เงินเดือนบัญชี 5'!$Q$2:$R$65,2,FALSE),IF(BB89="วิชาการชก.",VLOOKUP(BL89,'เงินเดือนบัญชี 5'!$N$2:$O$65,2,FALSE),IF(BB89="วิชาการปก.",VLOOKUP(BL89,'เงินเดือนบัญชี 5'!$K$2:$L$65,2,FALSE),IF(BB89="ทั่วไปอส.",VLOOKUP(BL89,'เงินเดือนบัญชี 5'!$H$2:$I$65,2,FALSE),IF(BB89="ทั่วไปชง.",VLOOKUP(BL89,'เงินเดือนบัญชี 5'!$E$2:$F$65,2,FALSE),IF(BB89="ทั่วไปปง.",VLOOKUP(BL89,'เงินเดือนบัญชี 5'!$B$2:$C$65,2,FALSE),IF(BB89="พนจ.ทั่วไป",0,IF(BB89="พนจ.ภารกิจ(ปวช.)",CEILING((BJ89*4/100)+BJ89,10),IF(BB89="พนจ.ภารกิจ(ปวท.)",CEILING((BJ89*4/100)+BJ89,10),IF(BB89="พนจ.ภารกิจ(ปวส.)",CEILING((BJ89*4/100)+BJ89,10),IF(BB89="พนจ.ภารกิจ(ป.ตรี)",CEILING((BJ89*4/100)+BJ89,10),IF(BB89="พนจ.ภารกิจ(ป.โท)",CEILING((BJ89*4/100)+BJ89,10),IF(BB89="พนจ.ภารกิจ(ทักษะ พนง.ขับเครื่องจักรกลขนาดกลาง/ใหญ่)",CEILING((BJ89*4/100)+BJ89,10),IF(BB89="พนจ.ภารกิจ(ทักษะ)",CEILING((BJ89*4/100)+BJ89,10),IF(BB89="พนจ.ภารกิจ(ทักษะ)","",IF(C89="ครู",CEILING((BJ89*6/100)+BJ89,10),IF(C89="ครูผู้ช่วย",CEILING((BJ89*6/100)+BJ89,10),IF(C89="บริหารสถานศึกษา",CEILING((BJ89*6/100)+BJ89,10),IF(C89="บุคลากรทางการศึกษา",CEILING((BJ89*6/100)+BJ89,10),IF(BB89="ลูกจ้างประจำ(ช่าง)",VLOOKUP(BL89,บัญชีลูกจ้างประจำ!$H$2:$I$110,2,FALSE),IF(BB89="ลูกจ้างประจำ(สนับสนุน)",VLOOKUP(BL89,บัญชีลูกจ้างประจำ!$E$2:$F$103,2,FALSE),IF(BB89="ลูกจ้างประจำ(บริการพื้นฐาน)",VLOOKUP(BL89,บัญชีลูกจ้างประจำ!$B$2:$C$74,2,FALSE))))))))))))))))))))))))))))))</f>
        <v>0</v>
      </c>
      <c r="BN89" s="177">
        <f>IF(BB89&amp;M89="พนจ.ทั่วไป",0,IF(BB89&amp;M89="พนจ.ทั่วไปกำหนดเพิ่ม2569",108000,IF(M89="ว่างเดิม",VLOOKUP(BC89,ตำแหน่งว่าง!$A$2:$J$28,10,FALSE),IF(M89&amp;C89="กำหนดเพิ่ม2567ครู",VLOOKUP(BC89,ตำแหน่งว่าง!$A$2:$J$28,9,FALSE),IF(M89&amp;C89="กำหนดเพิ่ม2567ครูผู้ช่วย",VLOOKUP(BC89,ตำแหน่งว่าง!$A$2:$J$28,9,FALSE),IF(M89&amp;C89="กำหนดเพิ่ม2567บุคลากรทางการศึกษา",VLOOKUP(BC89,ตำแหน่งว่าง!$A$2:$J$28,9,FALSE),IF(M89&amp;C89="กำหนดเพิ่ม2567บริหารสถานศึกษา",VLOOKUP(BC89,ตำแหน่งว่าง!$A$2:$J$28,9,FALSE),IF(M89="กำหนดเพิ่ม2567",VLOOKUP(BC89,ตำแหน่งว่าง!$A$2:$J$28,10,FALSE),IF(M89&amp;C89="กำหนดเพิ่ม2568ครู",VLOOKUP(BC89,ตำแหน่งว่าง!$A$2:$J$28,8,FALSE),IF(M89&amp;C89="กำหนดเพิ่ม2568ครูผู้ช่วย",VLOOKUP(BC89,ตำแหน่งว่าง!$A$2:$J$28,8,FALSE),IF(M89&amp;C89="กำหนดเพิ่ม2568บุคลากรทางการศึกษา",VLOOKUP(BC89,ตำแหน่งว่าง!$A$2:$J$28,8,FALSE),IF(M89&amp;C89="กำหนดเพิ่ม2568บริหารสถานศึกษา",VLOOKUP(BC89,ตำแหน่งว่าง!$A$2:$J$28,8,FALSE),IF(M89="กำหนดเพิ่ม2568",VLOOKUP(BC89,ตำแหน่งว่าง!$A$2:$J$28,9,FALSE),IF(M89="กำหนดเพิ่ม2569",VLOOKUP(BC89,ตำแหน่งว่าง!$A$2:$H$28,7,FALSE),IF(M89="เงินอุดหนุน (ว่าง)",VLOOKUP(BC89,ตำแหน่งว่าง!$A$2:$J$28,10,FALSE),IF(M89="จ่ายจากเงินรายได้ (ว่าง)",VLOOKUP(BC89,ตำแหน่งว่าง!$A$2:$J$28,10,FALSE),IF(M89="ยุบเลิก2567",0,IF(M89="ยุบเลิก2568",0,IF(M89="ยุบเลิก2569",0,IF(M89="ว่างยุบเลิก2567",0,IF(M89="ว่างยุบเลิก2568",0,IF(M89="ว่างยุบเลิก2569",0,(BM89-BJ89)*12))))))))))))))))))))))</f>
        <v>0</v>
      </c>
      <c r="BO89" s="103"/>
      <c r="BP89" s="86"/>
      <c r="BQ89" s="86"/>
    </row>
    <row r="90" spans="1:69" s="12" customFormat="1">
      <c r="A90" s="107" t="str">
        <f>IF(C90=0,"",IF(D90=0,"",SUBTOTAL(3,$D$7:D90)*1))</f>
        <v/>
      </c>
      <c r="B90" s="113"/>
      <c r="C90" s="183"/>
      <c r="D90" s="113"/>
      <c r="E90" s="114"/>
      <c r="F90" s="114"/>
      <c r="G90" s="110"/>
      <c r="H90" s="120"/>
      <c r="I90" s="121"/>
      <c r="J90" s="122"/>
      <c r="K90" s="122"/>
      <c r="L90" s="122"/>
      <c r="M90" s="120"/>
      <c r="AZ90" s="86"/>
      <c r="BA90" s="103"/>
      <c r="BB90" s="177" t="str">
        <f t="shared" si="5"/>
        <v/>
      </c>
      <c r="BC90" s="177" t="str">
        <f t="shared" si="6"/>
        <v>()</v>
      </c>
      <c r="BD90" s="177" t="b">
        <f>IF(BB90="บริหารท้องถิ่นสูง",VLOOKUP(I90,'เงินเดือนบัญชี 5'!$AM$2:$AN$65,2,FALSE),IF(BB90="บริหารท้องถิ่นกลาง",VLOOKUP(I90,'เงินเดือนบัญชี 5'!$AJ$2:$AK$65,2,FALSE),IF(BB90="บริหารท้องถิ่นต้น",VLOOKUP(I90,'เงินเดือนบัญชี 5'!$AG$2:$AH$65,2,FALSE),IF(BB90="อำนวยการท้องถิ่นสูง",VLOOKUP(I90,'เงินเดือนบัญชี 5'!$AD$2:$AE$65,2,FALSE),IF(BB90="อำนวยการท้องถิ่นกลาง",VLOOKUP(I90,'เงินเดือนบัญชี 5'!$AA$2:$AB$65,2,FALSE),IF(BB90="อำนวยการท้องถิ่นต้น",VLOOKUP(I90,'เงินเดือนบัญชี 5'!$X$2:$Y$65,2,FALSE),IF(BB90="วิชาการชช.",VLOOKUP(I90,'เงินเดือนบัญชี 5'!$U$2:$V$65,2,FALSE),IF(BB90="วิชาการชพ.",VLOOKUP(I90,'เงินเดือนบัญชี 5'!$R$2:$S$65,2,FALSE),IF(BB90="วิชาการชก.",VLOOKUP(I90,'เงินเดือนบัญชี 5'!$O$2:$P$65,2,FALSE),IF(BB90="วิชาการปก.",VLOOKUP(I90,'เงินเดือนบัญชี 5'!$L$2:$M$65,2,FALSE),IF(BB90="ทั่วไปอส.",VLOOKUP(I90,'เงินเดือนบัญชี 5'!$I$2:$J$65,2,FALSE),IF(BB90="ทั่วไปชง.",VLOOKUP(I90,'เงินเดือนบัญชี 5'!$F$2:$G$65,2,FALSE),IF(BB90="ทั่วไปปง.",VLOOKUP(I90,'เงินเดือนบัญชี 5'!$C$2:$D$65,2,FALSE),IF(BB90="พนจ.ทั่วไป","",IF(BB90="พนจ.ภารกิจ(ปวช.)","",IF(BB90="พนจ.ภารกิจ(ปวท.)","",IF(BB90="พนจ.ภารกิจ(ปวส.)","",IF(BB90="พนจ.ภารกิจ(ป.ตรี)","",IF(BB90="พนจ.ภารกิจ(ป.โท)","",IF(BB90="พนจ.ภารกิจ(ทักษะ พนง.ขับเครื่องจักรกลขนาดกลาง/ใหญ่)","",IF(BB90="พนจ.ภารกิจ(ทักษะ)","",IF(BB90="ลูกจ้างประจำ(ช่าง)",VLOOKUP(I90,บัญชีลูกจ้างประจำ!$I$2:$J$110,2,FALSE),IF(BB90="ลูกจ้างประจำ(สนับสนุน)",VLOOKUP(I90,บัญชีลูกจ้างประจำ!$F$2:$G$102,2,FALSE),IF(BB90="ลูกจ้างประจำ(บริการพื้นฐาน)",VLOOKUP(I90,บัญชีลูกจ้างประจำ!$C$2:$D$74,2,FALSE)))))))))))))))))))))))))</f>
        <v>0</v>
      </c>
      <c r="BE90" s="177">
        <f>IF(M90="ว่างเดิม",VLOOKUP(BC90,ตำแหน่งว่าง!$A$2:$J$28,2,FALSE),IF(M90="ว่างยุบเลิก2567",VLOOKUP(BC90,ตำแหน่งว่าง!$A$2:$J$28,2,FALSE),IF(M90="ว่างยุบเลิก2568",VLOOKUP(BC90,ตำแหน่งว่าง!$A$2:$J$28,2,FALSE),IF(M90="ว่างยุบเลิก2569",VLOOKUP(BC90,ตำแหน่งว่าง!$A$2:$J$28,2,FALSE),IF(M90="เงินอุดหนุน (ว่าง)",VLOOKUP(BC90,ตำแหน่งว่าง!$A$2:$J$28,2,FALSE),IF(M90="จ่ายจากเงินรายได้ (ว่าง)",VLOOKUP(BC90,ตำแหน่งว่าง!$A$2:$J$28,2,FALSE),IF(M90="กำหนดเพิ่ม2567",0,IF(M90="กำหนดเพิ่ม2568",0,IF(M90="กำหนดเพิ่ม2569",0,I90*12)))))))))</f>
        <v>0</v>
      </c>
      <c r="BF90" s="177" t="str">
        <f t="shared" si="7"/>
        <v>1</v>
      </c>
      <c r="BG90" s="177" t="b">
        <f>IF(BB90="บริหารท้องถิ่นสูง",VLOOKUP(BF90,'เงินเดือนบัญชี 5'!$AL$2:$AM$65,2,FALSE),IF(BB90="บริหารท้องถิ่นกลาง",VLOOKUP(BF90,'เงินเดือนบัญชี 5'!$AI$2:$AJ$65,2,FALSE),IF(BB90="บริหารท้องถิ่นต้น",VLOOKUP(BF90,'เงินเดือนบัญชี 5'!$AF$2:$AG$65,2,FALSE),IF(BB90="อำนวยการท้องถิ่นสูง",VLOOKUP(BF90,'เงินเดือนบัญชี 5'!$AC$2:$AD$65,2,FALSE),IF(BB90="อำนวยการท้องถิ่นกลาง",VLOOKUP(BF90,'เงินเดือนบัญชี 5'!$Z$2:$AA$65,2,FALSE),IF(BB90="อำนวยการท้องถิ่นต้น",VLOOKUP(BF90,'เงินเดือนบัญชี 5'!$W$2:$X$65,2,FALSE),IF(BB90="วิชาการชช.",VLOOKUP(BF90,'เงินเดือนบัญชี 5'!$T$2:$U$65,2,FALSE),IF(BB90="วิชาการชพ.",VLOOKUP(BF90,'เงินเดือนบัญชี 5'!$Q$2:$R$65,2,FALSE),IF(BB90="วิชาการชก.",VLOOKUP(BF90,'เงินเดือนบัญชี 5'!$N$2:$O$65,2,FALSE),IF(BB90="วิชาการปก.",VLOOKUP(BF90,'เงินเดือนบัญชี 5'!$K$2:$L$65,2,FALSE),IF(BB90="ทั่วไปอส.",VLOOKUP(BF90,'เงินเดือนบัญชี 5'!$H$2:$I$65,2,FALSE),IF(BB90="ทั่วไปชง.",VLOOKUP(BF90,'เงินเดือนบัญชี 5'!$E$2:$F$65,2,FALSE),IF(BB90="ทั่วไปปง.",VLOOKUP(BF90,'เงินเดือนบัญชี 5'!$B$2:$C$65,2,FALSE),IF(BB90="พนจ.ทั่วไป",0,IF(BB90="พนจ.ภารกิจ(ปวช.)",CEILING((I90*4/100)+I90,10),IF(BB90="พนจ.ภารกิจ(ปวท.)",CEILING((I90*4/100)+I90,10),IF(BB90="พนจ.ภารกิจ(ปวส.)",CEILING((I90*4/100)+I90,10),IF(BB90="พนจ.ภารกิจ(ป.ตรี)",CEILING((I90*4/100)+I90,10),IF(BB90="พนจ.ภารกิจ(ป.โท)",CEILING((I90*4/100)+I90,10),IF(BB90="พนจ.ภารกิจ(ทักษะ พนง.ขับเครื่องจักรกลขนาดกลาง/ใหญ่)",CEILING((I90*4/100)+I90,10),IF(BB90="พนจ.ภารกิจ(ทักษะ)",CEILING((I90*4/100)+I90,10),IF(BB90="พนจ.ภารกิจ(ทักษะ)","",IF(C90="ครู",CEILING((I90*6/100)+I90,10),IF(C90="ครูผู้ช่วย",CEILING((I90*6/100)+I90,10),IF(C90="บริหารสถานศึกษา",CEILING((I90*6/100)+I90,10),IF(C90="บุคลากรทางการศึกษา",CEILING((I90*6/100)+I90,10),IF(BB90="ลูกจ้างประจำ(ช่าง)",VLOOKUP(BF90,บัญชีลูกจ้างประจำ!$H$2:$I$110,2,FALSE),IF(BB90="ลูกจ้างประจำ(สนับสนุน)",VLOOKUP(BF90,บัญชีลูกจ้างประจำ!$E$2:$F$102,2,FALSE),IF(BB90="ลูกจ้างประจำ(บริการพื้นฐาน)",VLOOKUP(BF90,บัญชีลูกจ้างประจำ!$B$2:$C$74,2,FALSE))))))))))))))))))))))))))))))</f>
        <v>0</v>
      </c>
      <c r="BH90" s="177">
        <f>IF(BB90&amp;M90="พนจ.ทั่วไป",0,IF(BB90&amp;M90="พนจ.ทั่วไปกำหนดเพิ่ม2567",108000,IF(M90="ว่างเดิม",VLOOKUP(BC90,ตำแหน่งว่าง!$A$2:$J$28,8,FALSE),IF(M90="กำหนดเพิ่ม2567",VLOOKUP(BC90,ตำแหน่งว่าง!$A$2:$H$28,7,FALSE),IF(M90="กำหนดเพิ่ม2568",0,IF(M90="กำหนดเพิ่ม2569",0,IF(M90="ยุบเลิก2567",0,IF(M90="ว่างยุบเลิก2567",0,IF(M90="ว่างยุบเลิก2568",VLOOKUP(BC90,ตำแหน่งว่าง!$A$2:$J$28,8,FALSE),IF(M90="ว่างยุบเลิก2569",VLOOKUP(BC90,ตำแหน่งว่าง!$A$2:$J$28,8,FALSE),IF(M90="เงินอุดหนุน (ว่าง)",VLOOKUP(BC90,ตำแหน่งว่าง!$A$2:$J$28,8,FALSE),IF(M90&amp;C90="จ่ายจากเงินรายได้พนจ.ทั่วไป",0,IF(M90="จ่ายจากเงินรายได้ (ว่าง)",VLOOKUP(BC90,ตำแหน่งว่าง!$A$2:$J$28,8,FALSE),(BG90-I90)*12)))))))))))))</f>
        <v>0</v>
      </c>
      <c r="BI90" s="177" t="str">
        <f t="shared" si="8"/>
        <v>2</v>
      </c>
      <c r="BJ90" s="177" t="b">
        <f>IF(BB90="บริหารท้องถิ่นสูง",VLOOKUP(BI90,'เงินเดือนบัญชี 5'!$AL$2:$AM$65,2,FALSE),IF(BB90="บริหารท้องถิ่นกลาง",VLOOKUP(BI90,'เงินเดือนบัญชี 5'!$AI$2:$AJ$65,2,FALSE),IF(BB90="บริหารท้องถิ่นต้น",VLOOKUP(BI90,'เงินเดือนบัญชี 5'!$AF$2:$AG$65,2,FALSE),IF(BB90="อำนวยการท้องถิ่นสูง",VLOOKUP(BI90,'เงินเดือนบัญชี 5'!$AC$2:$AD$65,2,FALSE),IF(BB90="อำนวยการท้องถิ่นกลาง",VLOOKUP(BI90,'เงินเดือนบัญชี 5'!$Z$2:$AA$65,2,FALSE),IF(BB90="อำนวยการท้องถิ่นต้น",VLOOKUP(BI90,'เงินเดือนบัญชี 5'!$W$2:$X$65,2,FALSE),IF(BB90="วิชาการชช.",VLOOKUP(BI90,'เงินเดือนบัญชี 5'!$T$2:$U$65,2,FALSE),IF(BB90="วิชาการชพ.",VLOOKUP(BI90,'เงินเดือนบัญชี 5'!$Q$2:$R$65,2,FALSE),IF(BB90="วิชาการชก.",VLOOKUP(BI90,'เงินเดือนบัญชี 5'!$N$2:$O$65,2,FALSE),IF(BB90="วิชาการปก.",VLOOKUP(BI90,'เงินเดือนบัญชี 5'!$K$2:$L$65,2,FALSE),IF(BB90="ทั่วไปอส.",VLOOKUP(BI90,'เงินเดือนบัญชี 5'!$H$2:$I$65,2,FALSE),IF(BB90="ทั่วไปชง.",VLOOKUP(BI90,'เงินเดือนบัญชี 5'!$E$2:$F$65,2,FALSE),IF(BB90="ทั่วไปปง.",VLOOKUP(BI90,'เงินเดือนบัญชี 5'!$B$2:$C$65,2,FALSE),IF(BB90="พนจ.ทั่วไป",0,IF(BB90="พนจ.ภารกิจ(ปวช.)",CEILING((BG90*4/100)+BG90,10),IF(BB90="พนจ.ภารกิจ(ปวท.)",CEILING((BG90*4/100)+BG90,10),IF(BB90="พนจ.ภารกิจ(ปวส.)",CEILING((BG90*4/100)+BG90,10),IF(BB90="พนจ.ภารกิจ(ป.ตรี)",CEILING((BG90*4/100)+BG90,10),IF(BB90="พนจ.ภารกิจ(ป.โท)",CEILING((BG90*4/100)+BG90,10),IF(BB90="พนจ.ภารกิจ(ทักษะ พนง.ขับเครื่องจักรกลขนาดกลาง/ใหญ่)",CEILING((BG90*4/100)+BG90,10),IF(BB90="พนจ.ภารกิจ(ทักษะ)",CEILING((BG90*4/100)+BG90,10),IF(BB90="พนจ.ภารกิจ(ทักษะ)","",IF(C90="ครู",CEILING((BG90*6/100)+BG90,10),IF(C90="ครูผู้ช่วย",CEILING((BG90*6/100)+BG90,10),IF(C90="บริหารสถานศึกษา",CEILING((BG90*6/100)+BG90,10),IF(C90="บุคลากรทางการศึกษา",CEILING((BG90*6/100)+BG90,10),IF(BB90="ลูกจ้างประจำ(ช่าง)",VLOOKUP(BI90,บัญชีลูกจ้างประจำ!$H$2:$I$110,2,FALSE),IF(BB90="ลูกจ้างประจำ(สนับสนุน)",VLOOKUP(BI90,บัญชีลูกจ้างประจำ!$E$2:$F$102,2,FALSE),IF(BB90="ลูกจ้างประจำ(บริการพื้นฐาน)",VLOOKUP(BI90,บัญชีลูกจ้างประจำ!$B$2:$C$74,2,FALSE))))))))))))))))))))))))))))))</f>
        <v>0</v>
      </c>
      <c r="BK90" s="177">
        <f>IF(BB90&amp;M90="พนจ.ทั่วไป",0,IF(BB90&amp;M90="พนจ.ทั่วไปกำหนดเพิ่ม2568",108000,IF(M90="ว่างเดิม",VLOOKUP(BC90,ตำแหน่งว่าง!$A$2:$J$28,9,FALSE),IF(M90&amp;C90="กำหนดเพิ่ม2567ครู",VLOOKUP(BC90,ตำแหน่งว่าง!$A$2:$J$28,8,FALSE),IF(M90&amp;C90="กำหนดเพิ่ม2567ครูผู้ช่วย",VLOOKUP(BC90,ตำแหน่งว่าง!$A$2:$J$28,8,FALSE),IF(M90&amp;C90="กำหนดเพิ่ม2567บุคลากรทางการศึกษา",VLOOKUP(BC90,ตำแหน่งว่าง!$A$2:$J$28,8,FALSE),IF(M90&amp;C90="กำหนดเพิ่ม2567บริหารสถานศึกษา",VLOOKUP(BC90,ตำแหน่งว่าง!$A$2:$J$28,8,FALSE),IF(M90="กำหนดเพิ่ม2567",VLOOKUP(BC90,ตำแหน่งว่าง!$A$2:$J$28,9,FALSE),IF(M90="กำหนดเพิ่ม2568",VLOOKUP(BC90,ตำแหน่งว่าง!$A$2:$H$28,7,FALSE),IF(M90="กำหนดเพิ่ม2569",0,IF(M90="ยุบเลิก2567",0,IF(M90="ยุบเลิก2568",0,IF(M90="ว่างยุบเลิก2567",0,IF(M90="ว่างยุบเลิก2568",0,IF(M90="ว่างยุบเลิก2569",VLOOKUP(BC90,ตำแหน่งว่าง!$A$2:$J$28,9,FALSE),IF(M90="เงินอุดหนุน (ว่าง)",VLOOKUP(BC90,ตำแหน่งว่าง!$A$2:$J$28,9,FALSE),IF(M90="จ่ายจากเงินรายได้ (ว่าง)",VLOOKUP(BC90,ตำแหน่งว่าง!$A$2:$J$28,9,FALSE),(BJ90-BG90)*12)))))))))))))))))</f>
        <v>0</v>
      </c>
      <c r="BL90" s="177" t="str">
        <f t="shared" si="9"/>
        <v>3</v>
      </c>
      <c r="BM90" s="177" t="b">
        <f>IF(BB90="บริหารท้องถิ่นสูง",VLOOKUP(BL90,'เงินเดือนบัญชี 5'!$AL$2:$AM$65,2,FALSE),IF(BB90="บริหารท้องถิ่นกลาง",VLOOKUP(BL90,'เงินเดือนบัญชี 5'!$AI$2:$AJ$65,2,FALSE),IF(BB90="บริหารท้องถิ่นต้น",VLOOKUP(BL90,'เงินเดือนบัญชี 5'!$AF$2:$AG$65,2,FALSE),IF(BB90="อำนวยการท้องถิ่นสูง",VLOOKUP(BL90,'เงินเดือนบัญชี 5'!$AC$2:$AD$65,2,FALSE),IF(BB90="อำนวยการท้องถิ่นกลาง",VLOOKUP(BL90,'เงินเดือนบัญชี 5'!$Z$2:$AA$65,2,FALSE),IF(BB90="อำนวยการท้องถิ่นต้น",VLOOKUP(BL90,'เงินเดือนบัญชี 5'!$W$2:$X$65,2,FALSE),IF(BB90="วิชาการชช.",VLOOKUP(BL90,'เงินเดือนบัญชี 5'!$T$2:$U$65,2,FALSE),IF(BB90="วิชาการชพ.",VLOOKUP(BL90,'เงินเดือนบัญชี 5'!$Q$2:$R$65,2,FALSE),IF(BB90="วิชาการชก.",VLOOKUP(BL90,'เงินเดือนบัญชี 5'!$N$2:$O$65,2,FALSE),IF(BB90="วิชาการปก.",VLOOKUP(BL90,'เงินเดือนบัญชี 5'!$K$2:$L$65,2,FALSE),IF(BB90="ทั่วไปอส.",VLOOKUP(BL90,'เงินเดือนบัญชี 5'!$H$2:$I$65,2,FALSE),IF(BB90="ทั่วไปชง.",VLOOKUP(BL90,'เงินเดือนบัญชี 5'!$E$2:$F$65,2,FALSE),IF(BB90="ทั่วไปปง.",VLOOKUP(BL90,'เงินเดือนบัญชี 5'!$B$2:$C$65,2,FALSE),IF(BB90="พนจ.ทั่วไป",0,IF(BB90="พนจ.ภารกิจ(ปวช.)",CEILING((BJ90*4/100)+BJ90,10),IF(BB90="พนจ.ภารกิจ(ปวท.)",CEILING((BJ90*4/100)+BJ90,10),IF(BB90="พนจ.ภารกิจ(ปวส.)",CEILING((BJ90*4/100)+BJ90,10),IF(BB90="พนจ.ภารกิจ(ป.ตรี)",CEILING((BJ90*4/100)+BJ90,10),IF(BB90="พนจ.ภารกิจ(ป.โท)",CEILING((BJ90*4/100)+BJ90,10),IF(BB90="พนจ.ภารกิจ(ทักษะ พนง.ขับเครื่องจักรกลขนาดกลาง/ใหญ่)",CEILING((BJ90*4/100)+BJ90,10),IF(BB90="พนจ.ภารกิจ(ทักษะ)",CEILING((BJ90*4/100)+BJ90,10),IF(BB90="พนจ.ภารกิจ(ทักษะ)","",IF(C90="ครู",CEILING((BJ90*6/100)+BJ90,10),IF(C90="ครูผู้ช่วย",CEILING((BJ90*6/100)+BJ90,10),IF(C90="บริหารสถานศึกษา",CEILING((BJ90*6/100)+BJ90,10),IF(C90="บุคลากรทางการศึกษา",CEILING((BJ90*6/100)+BJ90,10),IF(BB90="ลูกจ้างประจำ(ช่าง)",VLOOKUP(BL90,บัญชีลูกจ้างประจำ!$H$2:$I$110,2,FALSE),IF(BB90="ลูกจ้างประจำ(สนับสนุน)",VLOOKUP(BL90,บัญชีลูกจ้างประจำ!$E$2:$F$103,2,FALSE),IF(BB90="ลูกจ้างประจำ(บริการพื้นฐาน)",VLOOKUP(BL90,บัญชีลูกจ้างประจำ!$B$2:$C$74,2,FALSE))))))))))))))))))))))))))))))</f>
        <v>0</v>
      </c>
      <c r="BN90" s="177">
        <f>IF(BB90&amp;M90="พนจ.ทั่วไป",0,IF(BB90&amp;M90="พนจ.ทั่วไปกำหนดเพิ่ม2569",108000,IF(M90="ว่างเดิม",VLOOKUP(BC90,ตำแหน่งว่าง!$A$2:$J$28,10,FALSE),IF(M90&amp;C90="กำหนดเพิ่ม2567ครู",VLOOKUP(BC90,ตำแหน่งว่าง!$A$2:$J$28,9,FALSE),IF(M90&amp;C90="กำหนดเพิ่ม2567ครูผู้ช่วย",VLOOKUP(BC90,ตำแหน่งว่าง!$A$2:$J$28,9,FALSE),IF(M90&amp;C90="กำหนดเพิ่ม2567บุคลากรทางการศึกษา",VLOOKUP(BC90,ตำแหน่งว่าง!$A$2:$J$28,9,FALSE),IF(M90&amp;C90="กำหนดเพิ่ม2567บริหารสถานศึกษา",VLOOKUP(BC90,ตำแหน่งว่าง!$A$2:$J$28,9,FALSE),IF(M90="กำหนดเพิ่ม2567",VLOOKUP(BC90,ตำแหน่งว่าง!$A$2:$J$28,10,FALSE),IF(M90&amp;C90="กำหนดเพิ่ม2568ครู",VLOOKUP(BC90,ตำแหน่งว่าง!$A$2:$J$28,8,FALSE),IF(M90&amp;C90="กำหนดเพิ่ม2568ครูผู้ช่วย",VLOOKUP(BC90,ตำแหน่งว่าง!$A$2:$J$28,8,FALSE),IF(M90&amp;C90="กำหนดเพิ่ม2568บุคลากรทางการศึกษา",VLOOKUP(BC90,ตำแหน่งว่าง!$A$2:$J$28,8,FALSE),IF(M90&amp;C90="กำหนดเพิ่ม2568บริหารสถานศึกษา",VLOOKUP(BC90,ตำแหน่งว่าง!$A$2:$J$28,8,FALSE),IF(M90="กำหนดเพิ่ม2568",VLOOKUP(BC90,ตำแหน่งว่าง!$A$2:$J$28,9,FALSE),IF(M90="กำหนดเพิ่ม2569",VLOOKUP(BC90,ตำแหน่งว่าง!$A$2:$H$28,7,FALSE),IF(M90="เงินอุดหนุน (ว่าง)",VLOOKUP(BC90,ตำแหน่งว่าง!$A$2:$J$28,10,FALSE),IF(M90="จ่ายจากเงินรายได้ (ว่าง)",VLOOKUP(BC90,ตำแหน่งว่าง!$A$2:$J$28,10,FALSE),IF(M90="ยุบเลิก2567",0,IF(M90="ยุบเลิก2568",0,IF(M90="ยุบเลิก2569",0,IF(M90="ว่างยุบเลิก2567",0,IF(M90="ว่างยุบเลิก2568",0,IF(M90="ว่างยุบเลิก2569",0,(BM90-BJ90)*12))))))))))))))))))))))</f>
        <v>0</v>
      </c>
      <c r="BO90" s="103"/>
      <c r="BP90" s="86"/>
      <c r="BQ90" s="86"/>
    </row>
    <row r="91" spans="1:69" s="12" customFormat="1">
      <c r="A91" s="107" t="str">
        <f>IF(C91=0,"",IF(D91=0,"",SUBTOTAL(3,$D$7:D91)*1))</f>
        <v/>
      </c>
      <c r="B91" s="113"/>
      <c r="C91" s="183"/>
      <c r="D91" s="113"/>
      <c r="E91" s="114"/>
      <c r="F91" s="114"/>
      <c r="G91" s="110"/>
      <c r="H91" s="120"/>
      <c r="I91" s="121"/>
      <c r="J91" s="122"/>
      <c r="K91" s="122"/>
      <c r="L91" s="122"/>
      <c r="M91" s="120"/>
      <c r="AZ91" s="86"/>
      <c r="BA91" s="103"/>
      <c r="BB91" s="177" t="str">
        <f t="shared" si="5"/>
        <v/>
      </c>
      <c r="BC91" s="177" t="str">
        <f t="shared" si="6"/>
        <v>()</v>
      </c>
      <c r="BD91" s="177" t="b">
        <f>IF(BB91="บริหารท้องถิ่นสูง",VLOOKUP(I91,'เงินเดือนบัญชี 5'!$AM$2:$AN$65,2,FALSE),IF(BB91="บริหารท้องถิ่นกลาง",VLOOKUP(I91,'เงินเดือนบัญชี 5'!$AJ$2:$AK$65,2,FALSE),IF(BB91="บริหารท้องถิ่นต้น",VLOOKUP(I91,'เงินเดือนบัญชี 5'!$AG$2:$AH$65,2,FALSE),IF(BB91="อำนวยการท้องถิ่นสูง",VLOOKUP(I91,'เงินเดือนบัญชี 5'!$AD$2:$AE$65,2,FALSE),IF(BB91="อำนวยการท้องถิ่นกลาง",VLOOKUP(I91,'เงินเดือนบัญชี 5'!$AA$2:$AB$65,2,FALSE),IF(BB91="อำนวยการท้องถิ่นต้น",VLOOKUP(I91,'เงินเดือนบัญชี 5'!$X$2:$Y$65,2,FALSE),IF(BB91="วิชาการชช.",VLOOKUP(I91,'เงินเดือนบัญชี 5'!$U$2:$V$65,2,FALSE),IF(BB91="วิชาการชพ.",VLOOKUP(I91,'เงินเดือนบัญชี 5'!$R$2:$S$65,2,FALSE),IF(BB91="วิชาการชก.",VLOOKUP(I91,'เงินเดือนบัญชี 5'!$O$2:$P$65,2,FALSE),IF(BB91="วิชาการปก.",VLOOKUP(I91,'เงินเดือนบัญชี 5'!$L$2:$M$65,2,FALSE),IF(BB91="ทั่วไปอส.",VLOOKUP(I91,'เงินเดือนบัญชี 5'!$I$2:$J$65,2,FALSE),IF(BB91="ทั่วไปชง.",VLOOKUP(I91,'เงินเดือนบัญชี 5'!$F$2:$G$65,2,FALSE),IF(BB91="ทั่วไปปง.",VLOOKUP(I91,'เงินเดือนบัญชี 5'!$C$2:$D$65,2,FALSE),IF(BB91="พนจ.ทั่วไป","",IF(BB91="พนจ.ภารกิจ(ปวช.)","",IF(BB91="พนจ.ภารกิจ(ปวท.)","",IF(BB91="พนจ.ภารกิจ(ปวส.)","",IF(BB91="พนจ.ภารกิจ(ป.ตรี)","",IF(BB91="พนจ.ภารกิจ(ป.โท)","",IF(BB91="พนจ.ภารกิจ(ทักษะ พนง.ขับเครื่องจักรกลขนาดกลาง/ใหญ่)","",IF(BB91="พนจ.ภารกิจ(ทักษะ)","",IF(BB91="ลูกจ้างประจำ(ช่าง)",VLOOKUP(I91,บัญชีลูกจ้างประจำ!$I$2:$J$110,2,FALSE),IF(BB91="ลูกจ้างประจำ(สนับสนุน)",VLOOKUP(I91,บัญชีลูกจ้างประจำ!$F$2:$G$102,2,FALSE),IF(BB91="ลูกจ้างประจำ(บริการพื้นฐาน)",VLOOKUP(I91,บัญชีลูกจ้างประจำ!$C$2:$D$74,2,FALSE)))))))))))))))))))))))))</f>
        <v>0</v>
      </c>
      <c r="BE91" s="177">
        <f>IF(M91="ว่างเดิม",VLOOKUP(BC91,ตำแหน่งว่าง!$A$2:$J$28,2,FALSE),IF(M91="ว่างยุบเลิก2567",VLOOKUP(BC91,ตำแหน่งว่าง!$A$2:$J$28,2,FALSE),IF(M91="ว่างยุบเลิก2568",VLOOKUP(BC91,ตำแหน่งว่าง!$A$2:$J$28,2,FALSE),IF(M91="ว่างยุบเลิก2569",VLOOKUP(BC91,ตำแหน่งว่าง!$A$2:$J$28,2,FALSE),IF(M91="เงินอุดหนุน (ว่าง)",VLOOKUP(BC91,ตำแหน่งว่าง!$A$2:$J$28,2,FALSE),IF(M91="จ่ายจากเงินรายได้ (ว่าง)",VLOOKUP(BC91,ตำแหน่งว่าง!$A$2:$J$28,2,FALSE),IF(M91="กำหนดเพิ่ม2567",0,IF(M91="กำหนดเพิ่ม2568",0,IF(M91="กำหนดเพิ่ม2569",0,I91*12)))))))))</f>
        <v>0</v>
      </c>
      <c r="BF91" s="177" t="str">
        <f t="shared" si="7"/>
        <v>1</v>
      </c>
      <c r="BG91" s="177" t="b">
        <f>IF(BB91="บริหารท้องถิ่นสูง",VLOOKUP(BF91,'เงินเดือนบัญชี 5'!$AL$2:$AM$65,2,FALSE),IF(BB91="บริหารท้องถิ่นกลาง",VLOOKUP(BF91,'เงินเดือนบัญชี 5'!$AI$2:$AJ$65,2,FALSE),IF(BB91="บริหารท้องถิ่นต้น",VLOOKUP(BF91,'เงินเดือนบัญชี 5'!$AF$2:$AG$65,2,FALSE),IF(BB91="อำนวยการท้องถิ่นสูง",VLOOKUP(BF91,'เงินเดือนบัญชี 5'!$AC$2:$AD$65,2,FALSE),IF(BB91="อำนวยการท้องถิ่นกลาง",VLOOKUP(BF91,'เงินเดือนบัญชี 5'!$Z$2:$AA$65,2,FALSE),IF(BB91="อำนวยการท้องถิ่นต้น",VLOOKUP(BF91,'เงินเดือนบัญชี 5'!$W$2:$X$65,2,FALSE),IF(BB91="วิชาการชช.",VLOOKUP(BF91,'เงินเดือนบัญชี 5'!$T$2:$U$65,2,FALSE),IF(BB91="วิชาการชพ.",VLOOKUP(BF91,'เงินเดือนบัญชี 5'!$Q$2:$R$65,2,FALSE),IF(BB91="วิชาการชก.",VLOOKUP(BF91,'เงินเดือนบัญชี 5'!$N$2:$O$65,2,FALSE),IF(BB91="วิชาการปก.",VLOOKUP(BF91,'เงินเดือนบัญชี 5'!$K$2:$L$65,2,FALSE),IF(BB91="ทั่วไปอส.",VLOOKUP(BF91,'เงินเดือนบัญชี 5'!$H$2:$I$65,2,FALSE),IF(BB91="ทั่วไปชง.",VLOOKUP(BF91,'เงินเดือนบัญชี 5'!$E$2:$F$65,2,FALSE),IF(BB91="ทั่วไปปง.",VLOOKUP(BF91,'เงินเดือนบัญชี 5'!$B$2:$C$65,2,FALSE),IF(BB91="พนจ.ทั่วไป",0,IF(BB91="พนจ.ภารกิจ(ปวช.)",CEILING((I91*4/100)+I91,10),IF(BB91="พนจ.ภารกิจ(ปวท.)",CEILING((I91*4/100)+I91,10),IF(BB91="พนจ.ภารกิจ(ปวส.)",CEILING((I91*4/100)+I91,10),IF(BB91="พนจ.ภารกิจ(ป.ตรี)",CEILING((I91*4/100)+I91,10),IF(BB91="พนจ.ภารกิจ(ป.โท)",CEILING((I91*4/100)+I91,10),IF(BB91="พนจ.ภารกิจ(ทักษะ พนง.ขับเครื่องจักรกลขนาดกลาง/ใหญ่)",CEILING((I91*4/100)+I91,10),IF(BB91="พนจ.ภารกิจ(ทักษะ)",CEILING((I91*4/100)+I91,10),IF(BB91="พนจ.ภารกิจ(ทักษะ)","",IF(C91="ครู",CEILING((I91*6/100)+I91,10),IF(C91="ครูผู้ช่วย",CEILING((I91*6/100)+I91,10),IF(C91="บริหารสถานศึกษา",CEILING((I91*6/100)+I91,10),IF(C91="บุคลากรทางการศึกษา",CEILING((I91*6/100)+I91,10),IF(BB91="ลูกจ้างประจำ(ช่าง)",VLOOKUP(BF91,บัญชีลูกจ้างประจำ!$H$2:$I$110,2,FALSE),IF(BB91="ลูกจ้างประจำ(สนับสนุน)",VLOOKUP(BF91,บัญชีลูกจ้างประจำ!$E$2:$F$102,2,FALSE),IF(BB91="ลูกจ้างประจำ(บริการพื้นฐาน)",VLOOKUP(BF91,บัญชีลูกจ้างประจำ!$B$2:$C$74,2,FALSE))))))))))))))))))))))))))))))</f>
        <v>0</v>
      </c>
      <c r="BH91" s="177">
        <f>IF(BB91&amp;M91="พนจ.ทั่วไป",0,IF(BB91&amp;M91="พนจ.ทั่วไปกำหนดเพิ่ม2567",108000,IF(M91="ว่างเดิม",VLOOKUP(BC91,ตำแหน่งว่าง!$A$2:$J$28,8,FALSE),IF(M91="กำหนดเพิ่ม2567",VLOOKUP(BC91,ตำแหน่งว่าง!$A$2:$H$28,7,FALSE),IF(M91="กำหนดเพิ่ม2568",0,IF(M91="กำหนดเพิ่ม2569",0,IF(M91="ยุบเลิก2567",0,IF(M91="ว่างยุบเลิก2567",0,IF(M91="ว่างยุบเลิก2568",VLOOKUP(BC91,ตำแหน่งว่าง!$A$2:$J$28,8,FALSE),IF(M91="ว่างยุบเลิก2569",VLOOKUP(BC91,ตำแหน่งว่าง!$A$2:$J$28,8,FALSE),IF(M91="เงินอุดหนุน (ว่าง)",VLOOKUP(BC91,ตำแหน่งว่าง!$A$2:$J$28,8,FALSE),IF(M91&amp;C91="จ่ายจากเงินรายได้พนจ.ทั่วไป",0,IF(M91="จ่ายจากเงินรายได้ (ว่าง)",VLOOKUP(BC91,ตำแหน่งว่าง!$A$2:$J$28,8,FALSE),(BG91-I91)*12)))))))))))))</f>
        <v>0</v>
      </c>
      <c r="BI91" s="177" t="str">
        <f t="shared" si="8"/>
        <v>2</v>
      </c>
      <c r="BJ91" s="177" t="b">
        <f>IF(BB91="บริหารท้องถิ่นสูง",VLOOKUP(BI91,'เงินเดือนบัญชี 5'!$AL$2:$AM$65,2,FALSE),IF(BB91="บริหารท้องถิ่นกลาง",VLOOKUP(BI91,'เงินเดือนบัญชี 5'!$AI$2:$AJ$65,2,FALSE),IF(BB91="บริหารท้องถิ่นต้น",VLOOKUP(BI91,'เงินเดือนบัญชี 5'!$AF$2:$AG$65,2,FALSE),IF(BB91="อำนวยการท้องถิ่นสูง",VLOOKUP(BI91,'เงินเดือนบัญชี 5'!$AC$2:$AD$65,2,FALSE),IF(BB91="อำนวยการท้องถิ่นกลาง",VLOOKUP(BI91,'เงินเดือนบัญชี 5'!$Z$2:$AA$65,2,FALSE),IF(BB91="อำนวยการท้องถิ่นต้น",VLOOKUP(BI91,'เงินเดือนบัญชี 5'!$W$2:$X$65,2,FALSE),IF(BB91="วิชาการชช.",VLOOKUP(BI91,'เงินเดือนบัญชี 5'!$T$2:$U$65,2,FALSE),IF(BB91="วิชาการชพ.",VLOOKUP(BI91,'เงินเดือนบัญชี 5'!$Q$2:$R$65,2,FALSE),IF(BB91="วิชาการชก.",VLOOKUP(BI91,'เงินเดือนบัญชี 5'!$N$2:$O$65,2,FALSE),IF(BB91="วิชาการปก.",VLOOKUP(BI91,'เงินเดือนบัญชี 5'!$K$2:$L$65,2,FALSE),IF(BB91="ทั่วไปอส.",VLOOKUP(BI91,'เงินเดือนบัญชี 5'!$H$2:$I$65,2,FALSE),IF(BB91="ทั่วไปชง.",VLOOKUP(BI91,'เงินเดือนบัญชี 5'!$E$2:$F$65,2,FALSE),IF(BB91="ทั่วไปปง.",VLOOKUP(BI91,'เงินเดือนบัญชี 5'!$B$2:$C$65,2,FALSE),IF(BB91="พนจ.ทั่วไป",0,IF(BB91="พนจ.ภารกิจ(ปวช.)",CEILING((BG91*4/100)+BG91,10),IF(BB91="พนจ.ภารกิจ(ปวท.)",CEILING((BG91*4/100)+BG91,10),IF(BB91="พนจ.ภารกิจ(ปวส.)",CEILING((BG91*4/100)+BG91,10),IF(BB91="พนจ.ภารกิจ(ป.ตรี)",CEILING((BG91*4/100)+BG91,10),IF(BB91="พนจ.ภารกิจ(ป.โท)",CEILING((BG91*4/100)+BG91,10),IF(BB91="พนจ.ภารกิจ(ทักษะ พนง.ขับเครื่องจักรกลขนาดกลาง/ใหญ่)",CEILING((BG91*4/100)+BG91,10),IF(BB91="พนจ.ภารกิจ(ทักษะ)",CEILING((BG91*4/100)+BG91,10),IF(BB91="พนจ.ภารกิจ(ทักษะ)","",IF(C91="ครู",CEILING((BG91*6/100)+BG91,10),IF(C91="ครูผู้ช่วย",CEILING((BG91*6/100)+BG91,10),IF(C91="บริหารสถานศึกษา",CEILING((BG91*6/100)+BG91,10),IF(C91="บุคลากรทางการศึกษา",CEILING((BG91*6/100)+BG91,10),IF(BB91="ลูกจ้างประจำ(ช่าง)",VLOOKUP(BI91,บัญชีลูกจ้างประจำ!$H$2:$I$110,2,FALSE),IF(BB91="ลูกจ้างประจำ(สนับสนุน)",VLOOKUP(BI91,บัญชีลูกจ้างประจำ!$E$2:$F$102,2,FALSE),IF(BB91="ลูกจ้างประจำ(บริการพื้นฐาน)",VLOOKUP(BI91,บัญชีลูกจ้างประจำ!$B$2:$C$74,2,FALSE))))))))))))))))))))))))))))))</f>
        <v>0</v>
      </c>
      <c r="BK91" s="177">
        <f>IF(BB91&amp;M91="พนจ.ทั่วไป",0,IF(BB91&amp;M91="พนจ.ทั่วไปกำหนดเพิ่ม2568",108000,IF(M91="ว่างเดิม",VLOOKUP(BC91,ตำแหน่งว่าง!$A$2:$J$28,9,FALSE),IF(M91&amp;C91="กำหนดเพิ่ม2567ครู",VLOOKUP(BC91,ตำแหน่งว่าง!$A$2:$J$28,8,FALSE),IF(M91&amp;C91="กำหนดเพิ่ม2567ครูผู้ช่วย",VLOOKUP(BC91,ตำแหน่งว่าง!$A$2:$J$28,8,FALSE),IF(M91&amp;C91="กำหนดเพิ่ม2567บุคลากรทางการศึกษา",VLOOKUP(BC91,ตำแหน่งว่าง!$A$2:$J$28,8,FALSE),IF(M91&amp;C91="กำหนดเพิ่ม2567บริหารสถานศึกษา",VLOOKUP(BC91,ตำแหน่งว่าง!$A$2:$J$28,8,FALSE),IF(M91="กำหนดเพิ่ม2567",VLOOKUP(BC91,ตำแหน่งว่าง!$A$2:$J$28,9,FALSE),IF(M91="กำหนดเพิ่ม2568",VLOOKUP(BC91,ตำแหน่งว่าง!$A$2:$H$28,7,FALSE),IF(M91="กำหนดเพิ่ม2569",0,IF(M91="ยุบเลิก2567",0,IF(M91="ยุบเลิก2568",0,IF(M91="ว่างยุบเลิก2567",0,IF(M91="ว่างยุบเลิก2568",0,IF(M91="ว่างยุบเลิก2569",VLOOKUP(BC91,ตำแหน่งว่าง!$A$2:$J$28,9,FALSE),IF(M91="เงินอุดหนุน (ว่าง)",VLOOKUP(BC91,ตำแหน่งว่าง!$A$2:$J$28,9,FALSE),IF(M91="จ่ายจากเงินรายได้ (ว่าง)",VLOOKUP(BC91,ตำแหน่งว่าง!$A$2:$J$28,9,FALSE),(BJ91-BG91)*12)))))))))))))))))</f>
        <v>0</v>
      </c>
      <c r="BL91" s="177" t="str">
        <f t="shared" si="9"/>
        <v>3</v>
      </c>
      <c r="BM91" s="177" t="b">
        <f>IF(BB91="บริหารท้องถิ่นสูง",VLOOKUP(BL91,'เงินเดือนบัญชี 5'!$AL$2:$AM$65,2,FALSE),IF(BB91="บริหารท้องถิ่นกลาง",VLOOKUP(BL91,'เงินเดือนบัญชี 5'!$AI$2:$AJ$65,2,FALSE),IF(BB91="บริหารท้องถิ่นต้น",VLOOKUP(BL91,'เงินเดือนบัญชี 5'!$AF$2:$AG$65,2,FALSE),IF(BB91="อำนวยการท้องถิ่นสูง",VLOOKUP(BL91,'เงินเดือนบัญชี 5'!$AC$2:$AD$65,2,FALSE),IF(BB91="อำนวยการท้องถิ่นกลาง",VLOOKUP(BL91,'เงินเดือนบัญชี 5'!$Z$2:$AA$65,2,FALSE),IF(BB91="อำนวยการท้องถิ่นต้น",VLOOKUP(BL91,'เงินเดือนบัญชี 5'!$W$2:$X$65,2,FALSE),IF(BB91="วิชาการชช.",VLOOKUP(BL91,'เงินเดือนบัญชี 5'!$T$2:$U$65,2,FALSE),IF(BB91="วิชาการชพ.",VLOOKUP(BL91,'เงินเดือนบัญชี 5'!$Q$2:$R$65,2,FALSE),IF(BB91="วิชาการชก.",VLOOKUP(BL91,'เงินเดือนบัญชี 5'!$N$2:$O$65,2,FALSE),IF(BB91="วิชาการปก.",VLOOKUP(BL91,'เงินเดือนบัญชี 5'!$K$2:$L$65,2,FALSE),IF(BB91="ทั่วไปอส.",VLOOKUP(BL91,'เงินเดือนบัญชี 5'!$H$2:$I$65,2,FALSE),IF(BB91="ทั่วไปชง.",VLOOKUP(BL91,'เงินเดือนบัญชี 5'!$E$2:$F$65,2,FALSE),IF(BB91="ทั่วไปปง.",VLOOKUP(BL91,'เงินเดือนบัญชี 5'!$B$2:$C$65,2,FALSE),IF(BB91="พนจ.ทั่วไป",0,IF(BB91="พนจ.ภารกิจ(ปวช.)",CEILING((BJ91*4/100)+BJ91,10),IF(BB91="พนจ.ภารกิจ(ปวท.)",CEILING((BJ91*4/100)+BJ91,10),IF(BB91="พนจ.ภารกิจ(ปวส.)",CEILING((BJ91*4/100)+BJ91,10),IF(BB91="พนจ.ภารกิจ(ป.ตรี)",CEILING((BJ91*4/100)+BJ91,10),IF(BB91="พนจ.ภารกิจ(ป.โท)",CEILING((BJ91*4/100)+BJ91,10),IF(BB91="พนจ.ภารกิจ(ทักษะ พนง.ขับเครื่องจักรกลขนาดกลาง/ใหญ่)",CEILING((BJ91*4/100)+BJ91,10),IF(BB91="พนจ.ภารกิจ(ทักษะ)",CEILING((BJ91*4/100)+BJ91,10),IF(BB91="พนจ.ภารกิจ(ทักษะ)","",IF(C91="ครู",CEILING((BJ91*6/100)+BJ91,10),IF(C91="ครูผู้ช่วย",CEILING((BJ91*6/100)+BJ91,10),IF(C91="บริหารสถานศึกษา",CEILING((BJ91*6/100)+BJ91,10),IF(C91="บุคลากรทางการศึกษา",CEILING((BJ91*6/100)+BJ91,10),IF(BB91="ลูกจ้างประจำ(ช่าง)",VLOOKUP(BL91,บัญชีลูกจ้างประจำ!$H$2:$I$110,2,FALSE),IF(BB91="ลูกจ้างประจำ(สนับสนุน)",VLOOKUP(BL91,บัญชีลูกจ้างประจำ!$E$2:$F$103,2,FALSE),IF(BB91="ลูกจ้างประจำ(บริการพื้นฐาน)",VLOOKUP(BL91,บัญชีลูกจ้างประจำ!$B$2:$C$74,2,FALSE))))))))))))))))))))))))))))))</f>
        <v>0</v>
      </c>
      <c r="BN91" s="177">
        <f>IF(BB91&amp;M91="พนจ.ทั่วไป",0,IF(BB91&amp;M91="พนจ.ทั่วไปกำหนดเพิ่ม2569",108000,IF(M91="ว่างเดิม",VLOOKUP(BC91,ตำแหน่งว่าง!$A$2:$J$28,10,FALSE),IF(M91&amp;C91="กำหนดเพิ่ม2567ครู",VLOOKUP(BC91,ตำแหน่งว่าง!$A$2:$J$28,9,FALSE),IF(M91&amp;C91="กำหนดเพิ่ม2567ครูผู้ช่วย",VLOOKUP(BC91,ตำแหน่งว่าง!$A$2:$J$28,9,FALSE),IF(M91&amp;C91="กำหนดเพิ่ม2567บุคลากรทางการศึกษา",VLOOKUP(BC91,ตำแหน่งว่าง!$A$2:$J$28,9,FALSE),IF(M91&amp;C91="กำหนดเพิ่ม2567บริหารสถานศึกษา",VLOOKUP(BC91,ตำแหน่งว่าง!$A$2:$J$28,9,FALSE),IF(M91="กำหนดเพิ่ม2567",VLOOKUP(BC91,ตำแหน่งว่าง!$A$2:$J$28,10,FALSE),IF(M91&amp;C91="กำหนดเพิ่ม2568ครู",VLOOKUP(BC91,ตำแหน่งว่าง!$A$2:$J$28,8,FALSE),IF(M91&amp;C91="กำหนดเพิ่ม2568ครูผู้ช่วย",VLOOKUP(BC91,ตำแหน่งว่าง!$A$2:$J$28,8,FALSE),IF(M91&amp;C91="กำหนดเพิ่ม2568บุคลากรทางการศึกษา",VLOOKUP(BC91,ตำแหน่งว่าง!$A$2:$J$28,8,FALSE),IF(M91&amp;C91="กำหนดเพิ่ม2568บริหารสถานศึกษา",VLOOKUP(BC91,ตำแหน่งว่าง!$A$2:$J$28,8,FALSE),IF(M91="กำหนดเพิ่ม2568",VLOOKUP(BC91,ตำแหน่งว่าง!$A$2:$J$28,9,FALSE),IF(M91="กำหนดเพิ่ม2569",VLOOKUP(BC91,ตำแหน่งว่าง!$A$2:$H$28,7,FALSE),IF(M91="เงินอุดหนุน (ว่าง)",VLOOKUP(BC91,ตำแหน่งว่าง!$A$2:$J$28,10,FALSE),IF(M91="จ่ายจากเงินรายได้ (ว่าง)",VLOOKUP(BC91,ตำแหน่งว่าง!$A$2:$J$28,10,FALSE),IF(M91="ยุบเลิก2567",0,IF(M91="ยุบเลิก2568",0,IF(M91="ยุบเลิก2569",0,IF(M91="ว่างยุบเลิก2567",0,IF(M91="ว่างยุบเลิก2568",0,IF(M91="ว่างยุบเลิก2569",0,(BM91-BJ91)*12))))))))))))))))))))))</f>
        <v>0</v>
      </c>
      <c r="BO91" s="103"/>
      <c r="BP91" s="86"/>
      <c r="BQ91" s="86"/>
    </row>
    <row r="92" spans="1:69" s="12" customFormat="1">
      <c r="A92" s="107" t="str">
        <f>IF(C92=0,"",IF(D92=0,"",SUBTOTAL(3,$D$7:D92)*1))</f>
        <v/>
      </c>
      <c r="B92" s="113"/>
      <c r="C92" s="183"/>
      <c r="D92" s="113"/>
      <c r="E92" s="114"/>
      <c r="F92" s="114"/>
      <c r="G92" s="110"/>
      <c r="H92" s="120"/>
      <c r="I92" s="121"/>
      <c r="J92" s="122"/>
      <c r="K92" s="122"/>
      <c r="L92" s="122"/>
      <c r="M92" s="120"/>
      <c r="AZ92" s="86"/>
      <c r="BA92" s="103"/>
      <c r="BB92" s="177" t="str">
        <f t="shared" si="5"/>
        <v/>
      </c>
      <c r="BC92" s="177" t="str">
        <f t="shared" si="6"/>
        <v>()</v>
      </c>
      <c r="BD92" s="177" t="b">
        <f>IF(BB92="บริหารท้องถิ่นสูง",VLOOKUP(I92,'เงินเดือนบัญชี 5'!$AM$2:$AN$65,2,FALSE),IF(BB92="บริหารท้องถิ่นกลาง",VLOOKUP(I92,'เงินเดือนบัญชี 5'!$AJ$2:$AK$65,2,FALSE),IF(BB92="บริหารท้องถิ่นต้น",VLOOKUP(I92,'เงินเดือนบัญชี 5'!$AG$2:$AH$65,2,FALSE),IF(BB92="อำนวยการท้องถิ่นสูง",VLOOKUP(I92,'เงินเดือนบัญชี 5'!$AD$2:$AE$65,2,FALSE),IF(BB92="อำนวยการท้องถิ่นกลาง",VLOOKUP(I92,'เงินเดือนบัญชี 5'!$AA$2:$AB$65,2,FALSE),IF(BB92="อำนวยการท้องถิ่นต้น",VLOOKUP(I92,'เงินเดือนบัญชี 5'!$X$2:$Y$65,2,FALSE),IF(BB92="วิชาการชช.",VLOOKUP(I92,'เงินเดือนบัญชี 5'!$U$2:$V$65,2,FALSE),IF(BB92="วิชาการชพ.",VLOOKUP(I92,'เงินเดือนบัญชี 5'!$R$2:$S$65,2,FALSE),IF(BB92="วิชาการชก.",VLOOKUP(I92,'เงินเดือนบัญชี 5'!$O$2:$P$65,2,FALSE),IF(BB92="วิชาการปก.",VLOOKUP(I92,'เงินเดือนบัญชี 5'!$L$2:$M$65,2,FALSE),IF(BB92="ทั่วไปอส.",VLOOKUP(I92,'เงินเดือนบัญชี 5'!$I$2:$J$65,2,FALSE),IF(BB92="ทั่วไปชง.",VLOOKUP(I92,'เงินเดือนบัญชี 5'!$F$2:$G$65,2,FALSE),IF(BB92="ทั่วไปปง.",VLOOKUP(I92,'เงินเดือนบัญชี 5'!$C$2:$D$65,2,FALSE),IF(BB92="พนจ.ทั่วไป","",IF(BB92="พนจ.ภารกิจ(ปวช.)","",IF(BB92="พนจ.ภารกิจ(ปวท.)","",IF(BB92="พนจ.ภารกิจ(ปวส.)","",IF(BB92="พนจ.ภารกิจ(ป.ตรี)","",IF(BB92="พนจ.ภารกิจ(ป.โท)","",IF(BB92="พนจ.ภารกิจ(ทักษะ พนง.ขับเครื่องจักรกลขนาดกลาง/ใหญ่)","",IF(BB92="พนจ.ภารกิจ(ทักษะ)","",IF(BB92="ลูกจ้างประจำ(ช่าง)",VLOOKUP(I92,บัญชีลูกจ้างประจำ!$I$2:$J$110,2,FALSE),IF(BB92="ลูกจ้างประจำ(สนับสนุน)",VLOOKUP(I92,บัญชีลูกจ้างประจำ!$F$2:$G$102,2,FALSE),IF(BB92="ลูกจ้างประจำ(บริการพื้นฐาน)",VLOOKUP(I92,บัญชีลูกจ้างประจำ!$C$2:$D$74,2,FALSE)))))))))))))))))))))))))</f>
        <v>0</v>
      </c>
      <c r="BE92" s="177">
        <f>IF(M92="ว่างเดิม",VLOOKUP(BC92,ตำแหน่งว่าง!$A$2:$J$28,2,FALSE),IF(M92="ว่างยุบเลิก2567",VLOOKUP(BC92,ตำแหน่งว่าง!$A$2:$J$28,2,FALSE),IF(M92="ว่างยุบเลิก2568",VLOOKUP(BC92,ตำแหน่งว่าง!$A$2:$J$28,2,FALSE),IF(M92="ว่างยุบเลิก2569",VLOOKUP(BC92,ตำแหน่งว่าง!$A$2:$J$28,2,FALSE),IF(M92="เงินอุดหนุน (ว่าง)",VLOOKUP(BC92,ตำแหน่งว่าง!$A$2:$J$28,2,FALSE),IF(M92="จ่ายจากเงินรายได้ (ว่าง)",VLOOKUP(BC92,ตำแหน่งว่าง!$A$2:$J$28,2,FALSE),IF(M92="กำหนดเพิ่ม2567",0,IF(M92="กำหนดเพิ่ม2568",0,IF(M92="กำหนดเพิ่ม2569",0,I92*12)))))))))</f>
        <v>0</v>
      </c>
      <c r="BF92" s="177" t="str">
        <f t="shared" si="7"/>
        <v>1</v>
      </c>
      <c r="BG92" s="177" t="b">
        <f>IF(BB92="บริหารท้องถิ่นสูง",VLOOKUP(BF92,'เงินเดือนบัญชี 5'!$AL$2:$AM$65,2,FALSE),IF(BB92="บริหารท้องถิ่นกลาง",VLOOKUP(BF92,'เงินเดือนบัญชี 5'!$AI$2:$AJ$65,2,FALSE),IF(BB92="บริหารท้องถิ่นต้น",VLOOKUP(BF92,'เงินเดือนบัญชี 5'!$AF$2:$AG$65,2,FALSE),IF(BB92="อำนวยการท้องถิ่นสูง",VLOOKUP(BF92,'เงินเดือนบัญชี 5'!$AC$2:$AD$65,2,FALSE),IF(BB92="อำนวยการท้องถิ่นกลาง",VLOOKUP(BF92,'เงินเดือนบัญชี 5'!$Z$2:$AA$65,2,FALSE),IF(BB92="อำนวยการท้องถิ่นต้น",VLOOKUP(BF92,'เงินเดือนบัญชี 5'!$W$2:$X$65,2,FALSE),IF(BB92="วิชาการชช.",VLOOKUP(BF92,'เงินเดือนบัญชี 5'!$T$2:$U$65,2,FALSE),IF(BB92="วิชาการชพ.",VLOOKUP(BF92,'เงินเดือนบัญชี 5'!$Q$2:$R$65,2,FALSE),IF(BB92="วิชาการชก.",VLOOKUP(BF92,'เงินเดือนบัญชี 5'!$N$2:$O$65,2,FALSE),IF(BB92="วิชาการปก.",VLOOKUP(BF92,'เงินเดือนบัญชี 5'!$K$2:$L$65,2,FALSE),IF(BB92="ทั่วไปอส.",VLOOKUP(BF92,'เงินเดือนบัญชี 5'!$H$2:$I$65,2,FALSE),IF(BB92="ทั่วไปชง.",VLOOKUP(BF92,'เงินเดือนบัญชี 5'!$E$2:$F$65,2,FALSE),IF(BB92="ทั่วไปปง.",VLOOKUP(BF92,'เงินเดือนบัญชี 5'!$B$2:$C$65,2,FALSE),IF(BB92="พนจ.ทั่วไป",0,IF(BB92="พนจ.ภารกิจ(ปวช.)",CEILING((I92*4/100)+I92,10),IF(BB92="พนจ.ภารกิจ(ปวท.)",CEILING((I92*4/100)+I92,10),IF(BB92="พนจ.ภารกิจ(ปวส.)",CEILING((I92*4/100)+I92,10),IF(BB92="พนจ.ภารกิจ(ป.ตรี)",CEILING((I92*4/100)+I92,10),IF(BB92="พนจ.ภารกิจ(ป.โท)",CEILING((I92*4/100)+I92,10),IF(BB92="พนจ.ภารกิจ(ทักษะ พนง.ขับเครื่องจักรกลขนาดกลาง/ใหญ่)",CEILING((I92*4/100)+I92,10),IF(BB92="พนจ.ภารกิจ(ทักษะ)",CEILING((I92*4/100)+I92,10),IF(BB92="พนจ.ภารกิจ(ทักษะ)","",IF(C92="ครู",CEILING((I92*6/100)+I92,10),IF(C92="ครูผู้ช่วย",CEILING((I92*6/100)+I92,10),IF(C92="บริหารสถานศึกษา",CEILING((I92*6/100)+I92,10),IF(C92="บุคลากรทางการศึกษา",CEILING((I92*6/100)+I92,10),IF(BB92="ลูกจ้างประจำ(ช่าง)",VLOOKUP(BF92,บัญชีลูกจ้างประจำ!$H$2:$I$110,2,FALSE),IF(BB92="ลูกจ้างประจำ(สนับสนุน)",VLOOKUP(BF92,บัญชีลูกจ้างประจำ!$E$2:$F$102,2,FALSE),IF(BB92="ลูกจ้างประจำ(บริการพื้นฐาน)",VLOOKUP(BF92,บัญชีลูกจ้างประจำ!$B$2:$C$74,2,FALSE))))))))))))))))))))))))))))))</f>
        <v>0</v>
      </c>
      <c r="BH92" s="177">
        <f>IF(BB92&amp;M92="พนจ.ทั่วไป",0,IF(BB92&amp;M92="พนจ.ทั่วไปกำหนดเพิ่ม2567",108000,IF(M92="ว่างเดิม",VLOOKUP(BC92,ตำแหน่งว่าง!$A$2:$J$28,8,FALSE),IF(M92="กำหนดเพิ่ม2567",VLOOKUP(BC92,ตำแหน่งว่าง!$A$2:$H$28,7,FALSE),IF(M92="กำหนดเพิ่ม2568",0,IF(M92="กำหนดเพิ่ม2569",0,IF(M92="ยุบเลิก2567",0,IF(M92="ว่างยุบเลิก2567",0,IF(M92="ว่างยุบเลิก2568",VLOOKUP(BC92,ตำแหน่งว่าง!$A$2:$J$28,8,FALSE),IF(M92="ว่างยุบเลิก2569",VLOOKUP(BC92,ตำแหน่งว่าง!$A$2:$J$28,8,FALSE),IF(M92="เงินอุดหนุน (ว่าง)",VLOOKUP(BC92,ตำแหน่งว่าง!$A$2:$J$28,8,FALSE),IF(M92&amp;C92="จ่ายจากเงินรายได้พนจ.ทั่วไป",0,IF(M92="จ่ายจากเงินรายได้ (ว่าง)",VLOOKUP(BC92,ตำแหน่งว่าง!$A$2:$J$28,8,FALSE),(BG92-I92)*12)))))))))))))</f>
        <v>0</v>
      </c>
      <c r="BI92" s="177" t="str">
        <f t="shared" si="8"/>
        <v>2</v>
      </c>
      <c r="BJ92" s="177" t="b">
        <f>IF(BB92="บริหารท้องถิ่นสูง",VLOOKUP(BI92,'เงินเดือนบัญชี 5'!$AL$2:$AM$65,2,FALSE),IF(BB92="บริหารท้องถิ่นกลาง",VLOOKUP(BI92,'เงินเดือนบัญชี 5'!$AI$2:$AJ$65,2,FALSE),IF(BB92="บริหารท้องถิ่นต้น",VLOOKUP(BI92,'เงินเดือนบัญชี 5'!$AF$2:$AG$65,2,FALSE),IF(BB92="อำนวยการท้องถิ่นสูง",VLOOKUP(BI92,'เงินเดือนบัญชี 5'!$AC$2:$AD$65,2,FALSE),IF(BB92="อำนวยการท้องถิ่นกลาง",VLOOKUP(BI92,'เงินเดือนบัญชี 5'!$Z$2:$AA$65,2,FALSE),IF(BB92="อำนวยการท้องถิ่นต้น",VLOOKUP(BI92,'เงินเดือนบัญชี 5'!$W$2:$X$65,2,FALSE),IF(BB92="วิชาการชช.",VLOOKUP(BI92,'เงินเดือนบัญชี 5'!$T$2:$U$65,2,FALSE),IF(BB92="วิชาการชพ.",VLOOKUP(BI92,'เงินเดือนบัญชี 5'!$Q$2:$R$65,2,FALSE),IF(BB92="วิชาการชก.",VLOOKUP(BI92,'เงินเดือนบัญชี 5'!$N$2:$O$65,2,FALSE),IF(BB92="วิชาการปก.",VLOOKUP(BI92,'เงินเดือนบัญชี 5'!$K$2:$L$65,2,FALSE),IF(BB92="ทั่วไปอส.",VLOOKUP(BI92,'เงินเดือนบัญชี 5'!$H$2:$I$65,2,FALSE),IF(BB92="ทั่วไปชง.",VLOOKUP(BI92,'เงินเดือนบัญชี 5'!$E$2:$F$65,2,FALSE),IF(BB92="ทั่วไปปง.",VLOOKUP(BI92,'เงินเดือนบัญชี 5'!$B$2:$C$65,2,FALSE),IF(BB92="พนจ.ทั่วไป",0,IF(BB92="พนจ.ภารกิจ(ปวช.)",CEILING((BG92*4/100)+BG92,10),IF(BB92="พนจ.ภารกิจ(ปวท.)",CEILING((BG92*4/100)+BG92,10),IF(BB92="พนจ.ภารกิจ(ปวส.)",CEILING((BG92*4/100)+BG92,10),IF(BB92="พนจ.ภารกิจ(ป.ตรี)",CEILING((BG92*4/100)+BG92,10),IF(BB92="พนจ.ภารกิจ(ป.โท)",CEILING((BG92*4/100)+BG92,10),IF(BB92="พนจ.ภารกิจ(ทักษะ พนง.ขับเครื่องจักรกลขนาดกลาง/ใหญ่)",CEILING((BG92*4/100)+BG92,10),IF(BB92="พนจ.ภารกิจ(ทักษะ)",CEILING((BG92*4/100)+BG92,10),IF(BB92="พนจ.ภารกิจ(ทักษะ)","",IF(C92="ครู",CEILING((BG92*6/100)+BG92,10),IF(C92="ครูผู้ช่วย",CEILING((BG92*6/100)+BG92,10),IF(C92="บริหารสถานศึกษา",CEILING((BG92*6/100)+BG92,10),IF(C92="บุคลากรทางการศึกษา",CEILING((BG92*6/100)+BG92,10),IF(BB92="ลูกจ้างประจำ(ช่าง)",VLOOKUP(BI92,บัญชีลูกจ้างประจำ!$H$2:$I$110,2,FALSE),IF(BB92="ลูกจ้างประจำ(สนับสนุน)",VLOOKUP(BI92,บัญชีลูกจ้างประจำ!$E$2:$F$102,2,FALSE),IF(BB92="ลูกจ้างประจำ(บริการพื้นฐาน)",VLOOKUP(BI92,บัญชีลูกจ้างประจำ!$B$2:$C$74,2,FALSE))))))))))))))))))))))))))))))</f>
        <v>0</v>
      </c>
      <c r="BK92" s="177">
        <f>IF(BB92&amp;M92="พนจ.ทั่วไป",0,IF(BB92&amp;M92="พนจ.ทั่วไปกำหนดเพิ่ม2568",108000,IF(M92="ว่างเดิม",VLOOKUP(BC92,ตำแหน่งว่าง!$A$2:$J$28,9,FALSE),IF(M92&amp;C92="กำหนดเพิ่ม2567ครู",VLOOKUP(BC92,ตำแหน่งว่าง!$A$2:$J$28,8,FALSE),IF(M92&amp;C92="กำหนดเพิ่ม2567ครูผู้ช่วย",VLOOKUP(BC92,ตำแหน่งว่าง!$A$2:$J$28,8,FALSE),IF(M92&amp;C92="กำหนดเพิ่ม2567บุคลากรทางการศึกษา",VLOOKUP(BC92,ตำแหน่งว่าง!$A$2:$J$28,8,FALSE),IF(M92&amp;C92="กำหนดเพิ่ม2567บริหารสถานศึกษา",VLOOKUP(BC92,ตำแหน่งว่าง!$A$2:$J$28,8,FALSE),IF(M92="กำหนดเพิ่ม2567",VLOOKUP(BC92,ตำแหน่งว่าง!$A$2:$J$28,9,FALSE),IF(M92="กำหนดเพิ่ม2568",VLOOKUP(BC92,ตำแหน่งว่าง!$A$2:$H$28,7,FALSE),IF(M92="กำหนดเพิ่ม2569",0,IF(M92="ยุบเลิก2567",0,IF(M92="ยุบเลิก2568",0,IF(M92="ว่างยุบเลิก2567",0,IF(M92="ว่างยุบเลิก2568",0,IF(M92="ว่างยุบเลิก2569",VLOOKUP(BC92,ตำแหน่งว่าง!$A$2:$J$28,9,FALSE),IF(M92="เงินอุดหนุน (ว่าง)",VLOOKUP(BC92,ตำแหน่งว่าง!$A$2:$J$28,9,FALSE),IF(M92="จ่ายจากเงินรายได้ (ว่าง)",VLOOKUP(BC92,ตำแหน่งว่าง!$A$2:$J$28,9,FALSE),(BJ92-BG92)*12)))))))))))))))))</f>
        <v>0</v>
      </c>
      <c r="BL92" s="177" t="str">
        <f t="shared" si="9"/>
        <v>3</v>
      </c>
      <c r="BM92" s="177" t="b">
        <f>IF(BB92="บริหารท้องถิ่นสูง",VLOOKUP(BL92,'เงินเดือนบัญชี 5'!$AL$2:$AM$65,2,FALSE),IF(BB92="บริหารท้องถิ่นกลาง",VLOOKUP(BL92,'เงินเดือนบัญชี 5'!$AI$2:$AJ$65,2,FALSE),IF(BB92="บริหารท้องถิ่นต้น",VLOOKUP(BL92,'เงินเดือนบัญชี 5'!$AF$2:$AG$65,2,FALSE),IF(BB92="อำนวยการท้องถิ่นสูง",VLOOKUP(BL92,'เงินเดือนบัญชี 5'!$AC$2:$AD$65,2,FALSE),IF(BB92="อำนวยการท้องถิ่นกลาง",VLOOKUP(BL92,'เงินเดือนบัญชี 5'!$Z$2:$AA$65,2,FALSE),IF(BB92="อำนวยการท้องถิ่นต้น",VLOOKUP(BL92,'เงินเดือนบัญชี 5'!$W$2:$X$65,2,FALSE),IF(BB92="วิชาการชช.",VLOOKUP(BL92,'เงินเดือนบัญชี 5'!$T$2:$U$65,2,FALSE),IF(BB92="วิชาการชพ.",VLOOKUP(BL92,'เงินเดือนบัญชี 5'!$Q$2:$R$65,2,FALSE),IF(BB92="วิชาการชก.",VLOOKUP(BL92,'เงินเดือนบัญชี 5'!$N$2:$O$65,2,FALSE),IF(BB92="วิชาการปก.",VLOOKUP(BL92,'เงินเดือนบัญชี 5'!$K$2:$L$65,2,FALSE),IF(BB92="ทั่วไปอส.",VLOOKUP(BL92,'เงินเดือนบัญชี 5'!$H$2:$I$65,2,FALSE),IF(BB92="ทั่วไปชง.",VLOOKUP(BL92,'เงินเดือนบัญชี 5'!$E$2:$F$65,2,FALSE),IF(BB92="ทั่วไปปง.",VLOOKUP(BL92,'เงินเดือนบัญชี 5'!$B$2:$C$65,2,FALSE),IF(BB92="พนจ.ทั่วไป",0,IF(BB92="พนจ.ภารกิจ(ปวช.)",CEILING((BJ92*4/100)+BJ92,10),IF(BB92="พนจ.ภารกิจ(ปวท.)",CEILING((BJ92*4/100)+BJ92,10),IF(BB92="พนจ.ภารกิจ(ปวส.)",CEILING((BJ92*4/100)+BJ92,10),IF(BB92="พนจ.ภารกิจ(ป.ตรี)",CEILING((BJ92*4/100)+BJ92,10),IF(BB92="พนจ.ภารกิจ(ป.โท)",CEILING((BJ92*4/100)+BJ92,10),IF(BB92="พนจ.ภารกิจ(ทักษะ พนง.ขับเครื่องจักรกลขนาดกลาง/ใหญ่)",CEILING((BJ92*4/100)+BJ92,10),IF(BB92="พนจ.ภารกิจ(ทักษะ)",CEILING((BJ92*4/100)+BJ92,10),IF(BB92="พนจ.ภารกิจ(ทักษะ)","",IF(C92="ครู",CEILING((BJ92*6/100)+BJ92,10),IF(C92="ครูผู้ช่วย",CEILING((BJ92*6/100)+BJ92,10),IF(C92="บริหารสถานศึกษา",CEILING((BJ92*6/100)+BJ92,10),IF(C92="บุคลากรทางการศึกษา",CEILING((BJ92*6/100)+BJ92,10),IF(BB92="ลูกจ้างประจำ(ช่าง)",VLOOKUP(BL92,บัญชีลูกจ้างประจำ!$H$2:$I$110,2,FALSE),IF(BB92="ลูกจ้างประจำ(สนับสนุน)",VLOOKUP(BL92,บัญชีลูกจ้างประจำ!$E$2:$F$103,2,FALSE),IF(BB92="ลูกจ้างประจำ(บริการพื้นฐาน)",VLOOKUP(BL92,บัญชีลูกจ้างประจำ!$B$2:$C$74,2,FALSE))))))))))))))))))))))))))))))</f>
        <v>0</v>
      </c>
      <c r="BN92" s="177">
        <f>IF(BB92&amp;M92="พนจ.ทั่วไป",0,IF(BB92&amp;M92="พนจ.ทั่วไปกำหนดเพิ่ม2569",108000,IF(M92="ว่างเดิม",VLOOKUP(BC92,ตำแหน่งว่าง!$A$2:$J$28,10,FALSE),IF(M92&amp;C92="กำหนดเพิ่ม2567ครู",VLOOKUP(BC92,ตำแหน่งว่าง!$A$2:$J$28,9,FALSE),IF(M92&amp;C92="กำหนดเพิ่ม2567ครูผู้ช่วย",VLOOKUP(BC92,ตำแหน่งว่าง!$A$2:$J$28,9,FALSE),IF(M92&amp;C92="กำหนดเพิ่ม2567บุคลากรทางการศึกษา",VLOOKUP(BC92,ตำแหน่งว่าง!$A$2:$J$28,9,FALSE),IF(M92&amp;C92="กำหนดเพิ่ม2567บริหารสถานศึกษา",VLOOKUP(BC92,ตำแหน่งว่าง!$A$2:$J$28,9,FALSE),IF(M92="กำหนดเพิ่ม2567",VLOOKUP(BC92,ตำแหน่งว่าง!$A$2:$J$28,10,FALSE),IF(M92&amp;C92="กำหนดเพิ่ม2568ครู",VLOOKUP(BC92,ตำแหน่งว่าง!$A$2:$J$28,8,FALSE),IF(M92&amp;C92="กำหนดเพิ่ม2568ครูผู้ช่วย",VLOOKUP(BC92,ตำแหน่งว่าง!$A$2:$J$28,8,FALSE),IF(M92&amp;C92="กำหนดเพิ่ม2568บุคลากรทางการศึกษา",VLOOKUP(BC92,ตำแหน่งว่าง!$A$2:$J$28,8,FALSE),IF(M92&amp;C92="กำหนดเพิ่ม2568บริหารสถานศึกษา",VLOOKUP(BC92,ตำแหน่งว่าง!$A$2:$J$28,8,FALSE),IF(M92="กำหนดเพิ่ม2568",VLOOKUP(BC92,ตำแหน่งว่าง!$A$2:$J$28,9,FALSE),IF(M92="กำหนดเพิ่ม2569",VLOOKUP(BC92,ตำแหน่งว่าง!$A$2:$H$28,7,FALSE),IF(M92="เงินอุดหนุน (ว่าง)",VLOOKUP(BC92,ตำแหน่งว่าง!$A$2:$J$28,10,FALSE),IF(M92="จ่ายจากเงินรายได้ (ว่าง)",VLOOKUP(BC92,ตำแหน่งว่าง!$A$2:$J$28,10,FALSE),IF(M92="ยุบเลิก2567",0,IF(M92="ยุบเลิก2568",0,IF(M92="ยุบเลิก2569",0,IF(M92="ว่างยุบเลิก2567",0,IF(M92="ว่างยุบเลิก2568",0,IF(M92="ว่างยุบเลิก2569",0,(BM92-BJ92)*12))))))))))))))))))))))</f>
        <v>0</v>
      </c>
      <c r="BO92" s="103"/>
      <c r="BP92" s="86"/>
      <c r="BQ92" s="86"/>
    </row>
    <row r="93" spans="1:69" s="12" customFormat="1">
      <c r="A93" s="107" t="str">
        <f>IF(C93=0,"",IF(D93=0,"",SUBTOTAL(3,$D$7:D93)*1))</f>
        <v/>
      </c>
      <c r="B93" s="113"/>
      <c r="C93" s="183"/>
      <c r="D93" s="113"/>
      <c r="E93" s="114"/>
      <c r="F93" s="114"/>
      <c r="G93" s="110"/>
      <c r="H93" s="120"/>
      <c r="I93" s="121"/>
      <c r="J93" s="122"/>
      <c r="K93" s="122"/>
      <c r="L93" s="122"/>
      <c r="M93" s="120"/>
      <c r="AZ93" s="86"/>
      <c r="BA93" s="103"/>
      <c r="BB93" s="177" t="str">
        <f t="shared" si="5"/>
        <v/>
      </c>
      <c r="BC93" s="177" t="str">
        <f t="shared" si="6"/>
        <v>()</v>
      </c>
      <c r="BD93" s="177" t="b">
        <f>IF(BB93="บริหารท้องถิ่นสูง",VLOOKUP(I93,'เงินเดือนบัญชี 5'!$AM$2:$AN$65,2,FALSE),IF(BB93="บริหารท้องถิ่นกลาง",VLOOKUP(I93,'เงินเดือนบัญชี 5'!$AJ$2:$AK$65,2,FALSE),IF(BB93="บริหารท้องถิ่นต้น",VLOOKUP(I93,'เงินเดือนบัญชี 5'!$AG$2:$AH$65,2,FALSE),IF(BB93="อำนวยการท้องถิ่นสูง",VLOOKUP(I93,'เงินเดือนบัญชี 5'!$AD$2:$AE$65,2,FALSE),IF(BB93="อำนวยการท้องถิ่นกลาง",VLOOKUP(I93,'เงินเดือนบัญชี 5'!$AA$2:$AB$65,2,FALSE),IF(BB93="อำนวยการท้องถิ่นต้น",VLOOKUP(I93,'เงินเดือนบัญชี 5'!$X$2:$Y$65,2,FALSE),IF(BB93="วิชาการชช.",VLOOKUP(I93,'เงินเดือนบัญชี 5'!$U$2:$V$65,2,FALSE),IF(BB93="วิชาการชพ.",VLOOKUP(I93,'เงินเดือนบัญชี 5'!$R$2:$S$65,2,FALSE),IF(BB93="วิชาการชก.",VLOOKUP(I93,'เงินเดือนบัญชี 5'!$O$2:$P$65,2,FALSE),IF(BB93="วิชาการปก.",VLOOKUP(I93,'เงินเดือนบัญชี 5'!$L$2:$M$65,2,FALSE),IF(BB93="ทั่วไปอส.",VLOOKUP(I93,'เงินเดือนบัญชี 5'!$I$2:$J$65,2,FALSE),IF(BB93="ทั่วไปชง.",VLOOKUP(I93,'เงินเดือนบัญชี 5'!$F$2:$G$65,2,FALSE),IF(BB93="ทั่วไปปง.",VLOOKUP(I93,'เงินเดือนบัญชี 5'!$C$2:$D$65,2,FALSE),IF(BB93="พนจ.ทั่วไป","",IF(BB93="พนจ.ภารกิจ(ปวช.)","",IF(BB93="พนจ.ภารกิจ(ปวท.)","",IF(BB93="พนจ.ภารกิจ(ปวส.)","",IF(BB93="พนจ.ภารกิจ(ป.ตรี)","",IF(BB93="พนจ.ภารกิจ(ป.โท)","",IF(BB93="พนจ.ภารกิจ(ทักษะ พนง.ขับเครื่องจักรกลขนาดกลาง/ใหญ่)","",IF(BB93="พนจ.ภารกิจ(ทักษะ)","",IF(BB93="ลูกจ้างประจำ(ช่าง)",VLOOKUP(I93,บัญชีลูกจ้างประจำ!$I$2:$J$110,2,FALSE),IF(BB93="ลูกจ้างประจำ(สนับสนุน)",VLOOKUP(I93,บัญชีลูกจ้างประจำ!$F$2:$G$102,2,FALSE),IF(BB93="ลูกจ้างประจำ(บริการพื้นฐาน)",VLOOKUP(I93,บัญชีลูกจ้างประจำ!$C$2:$D$74,2,FALSE)))))))))))))))))))))))))</f>
        <v>0</v>
      </c>
      <c r="BE93" s="177">
        <f>IF(M93="ว่างเดิม",VLOOKUP(BC93,ตำแหน่งว่าง!$A$2:$J$28,2,FALSE),IF(M93="ว่างยุบเลิก2567",VLOOKUP(BC93,ตำแหน่งว่าง!$A$2:$J$28,2,FALSE),IF(M93="ว่างยุบเลิก2568",VLOOKUP(BC93,ตำแหน่งว่าง!$A$2:$J$28,2,FALSE),IF(M93="ว่างยุบเลิก2569",VLOOKUP(BC93,ตำแหน่งว่าง!$A$2:$J$28,2,FALSE),IF(M93="เงินอุดหนุน (ว่าง)",VLOOKUP(BC93,ตำแหน่งว่าง!$A$2:$J$28,2,FALSE),IF(M93="จ่ายจากเงินรายได้ (ว่าง)",VLOOKUP(BC93,ตำแหน่งว่าง!$A$2:$J$28,2,FALSE),IF(M93="กำหนดเพิ่ม2567",0,IF(M93="กำหนดเพิ่ม2568",0,IF(M93="กำหนดเพิ่ม2569",0,I93*12)))))))))</f>
        <v>0</v>
      </c>
      <c r="BF93" s="177" t="str">
        <f t="shared" si="7"/>
        <v>1</v>
      </c>
      <c r="BG93" s="177" t="b">
        <f>IF(BB93="บริหารท้องถิ่นสูง",VLOOKUP(BF93,'เงินเดือนบัญชี 5'!$AL$2:$AM$65,2,FALSE),IF(BB93="บริหารท้องถิ่นกลาง",VLOOKUP(BF93,'เงินเดือนบัญชี 5'!$AI$2:$AJ$65,2,FALSE),IF(BB93="บริหารท้องถิ่นต้น",VLOOKUP(BF93,'เงินเดือนบัญชี 5'!$AF$2:$AG$65,2,FALSE),IF(BB93="อำนวยการท้องถิ่นสูง",VLOOKUP(BF93,'เงินเดือนบัญชี 5'!$AC$2:$AD$65,2,FALSE),IF(BB93="อำนวยการท้องถิ่นกลาง",VLOOKUP(BF93,'เงินเดือนบัญชี 5'!$Z$2:$AA$65,2,FALSE),IF(BB93="อำนวยการท้องถิ่นต้น",VLOOKUP(BF93,'เงินเดือนบัญชี 5'!$W$2:$X$65,2,FALSE),IF(BB93="วิชาการชช.",VLOOKUP(BF93,'เงินเดือนบัญชี 5'!$T$2:$U$65,2,FALSE),IF(BB93="วิชาการชพ.",VLOOKUP(BF93,'เงินเดือนบัญชี 5'!$Q$2:$R$65,2,FALSE),IF(BB93="วิชาการชก.",VLOOKUP(BF93,'เงินเดือนบัญชี 5'!$N$2:$O$65,2,FALSE),IF(BB93="วิชาการปก.",VLOOKUP(BF93,'เงินเดือนบัญชี 5'!$K$2:$L$65,2,FALSE),IF(BB93="ทั่วไปอส.",VLOOKUP(BF93,'เงินเดือนบัญชี 5'!$H$2:$I$65,2,FALSE),IF(BB93="ทั่วไปชง.",VLOOKUP(BF93,'เงินเดือนบัญชี 5'!$E$2:$F$65,2,FALSE),IF(BB93="ทั่วไปปง.",VLOOKUP(BF93,'เงินเดือนบัญชี 5'!$B$2:$C$65,2,FALSE),IF(BB93="พนจ.ทั่วไป",0,IF(BB93="พนจ.ภารกิจ(ปวช.)",CEILING((I93*4/100)+I93,10),IF(BB93="พนจ.ภารกิจ(ปวท.)",CEILING((I93*4/100)+I93,10),IF(BB93="พนจ.ภารกิจ(ปวส.)",CEILING((I93*4/100)+I93,10),IF(BB93="พนจ.ภารกิจ(ป.ตรี)",CEILING((I93*4/100)+I93,10),IF(BB93="พนจ.ภารกิจ(ป.โท)",CEILING((I93*4/100)+I93,10),IF(BB93="พนจ.ภารกิจ(ทักษะ พนง.ขับเครื่องจักรกลขนาดกลาง/ใหญ่)",CEILING((I93*4/100)+I93,10),IF(BB93="พนจ.ภารกิจ(ทักษะ)",CEILING((I93*4/100)+I93,10),IF(BB93="พนจ.ภารกิจ(ทักษะ)","",IF(C93="ครู",CEILING((I93*6/100)+I93,10),IF(C93="ครูผู้ช่วย",CEILING((I93*6/100)+I93,10),IF(C93="บริหารสถานศึกษา",CEILING((I93*6/100)+I93,10),IF(C93="บุคลากรทางการศึกษา",CEILING((I93*6/100)+I93,10),IF(BB93="ลูกจ้างประจำ(ช่าง)",VLOOKUP(BF93,บัญชีลูกจ้างประจำ!$H$2:$I$110,2,FALSE),IF(BB93="ลูกจ้างประจำ(สนับสนุน)",VLOOKUP(BF93,บัญชีลูกจ้างประจำ!$E$2:$F$102,2,FALSE),IF(BB93="ลูกจ้างประจำ(บริการพื้นฐาน)",VLOOKUP(BF93,บัญชีลูกจ้างประจำ!$B$2:$C$74,2,FALSE))))))))))))))))))))))))))))))</f>
        <v>0</v>
      </c>
      <c r="BH93" s="177">
        <f>IF(BB93&amp;M93="พนจ.ทั่วไป",0,IF(BB93&amp;M93="พนจ.ทั่วไปกำหนดเพิ่ม2567",108000,IF(M93="ว่างเดิม",VLOOKUP(BC93,ตำแหน่งว่าง!$A$2:$J$28,8,FALSE),IF(M93="กำหนดเพิ่ม2567",VLOOKUP(BC93,ตำแหน่งว่าง!$A$2:$H$28,7,FALSE),IF(M93="กำหนดเพิ่ม2568",0,IF(M93="กำหนดเพิ่ม2569",0,IF(M93="ยุบเลิก2567",0,IF(M93="ว่างยุบเลิก2567",0,IF(M93="ว่างยุบเลิก2568",VLOOKUP(BC93,ตำแหน่งว่าง!$A$2:$J$28,8,FALSE),IF(M93="ว่างยุบเลิก2569",VLOOKUP(BC93,ตำแหน่งว่าง!$A$2:$J$28,8,FALSE),IF(M93="เงินอุดหนุน (ว่าง)",VLOOKUP(BC93,ตำแหน่งว่าง!$A$2:$J$28,8,FALSE),IF(M93&amp;C93="จ่ายจากเงินรายได้พนจ.ทั่วไป",0,IF(M93="จ่ายจากเงินรายได้ (ว่าง)",VLOOKUP(BC93,ตำแหน่งว่าง!$A$2:$J$28,8,FALSE),(BG93-I93)*12)))))))))))))</f>
        <v>0</v>
      </c>
      <c r="BI93" s="177" t="str">
        <f t="shared" si="8"/>
        <v>2</v>
      </c>
      <c r="BJ93" s="177" t="b">
        <f>IF(BB93="บริหารท้องถิ่นสูง",VLOOKUP(BI93,'เงินเดือนบัญชี 5'!$AL$2:$AM$65,2,FALSE),IF(BB93="บริหารท้องถิ่นกลาง",VLOOKUP(BI93,'เงินเดือนบัญชี 5'!$AI$2:$AJ$65,2,FALSE),IF(BB93="บริหารท้องถิ่นต้น",VLOOKUP(BI93,'เงินเดือนบัญชี 5'!$AF$2:$AG$65,2,FALSE),IF(BB93="อำนวยการท้องถิ่นสูง",VLOOKUP(BI93,'เงินเดือนบัญชี 5'!$AC$2:$AD$65,2,FALSE),IF(BB93="อำนวยการท้องถิ่นกลาง",VLOOKUP(BI93,'เงินเดือนบัญชี 5'!$Z$2:$AA$65,2,FALSE),IF(BB93="อำนวยการท้องถิ่นต้น",VLOOKUP(BI93,'เงินเดือนบัญชี 5'!$W$2:$X$65,2,FALSE),IF(BB93="วิชาการชช.",VLOOKUP(BI93,'เงินเดือนบัญชี 5'!$T$2:$U$65,2,FALSE),IF(BB93="วิชาการชพ.",VLOOKUP(BI93,'เงินเดือนบัญชี 5'!$Q$2:$R$65,2,FALSE),IF(BB93="วิชาการชก.",VLOOKUP(BI93,'เงินเดือนบัญชี 5'!$N$2:$O$65,2,FALSE),IF(BB93="วิชาการปก.",VLOOKUP(BI93,'เงินเดือนบัญชี 5'!$K$2:$L$65,2,FALSE),IF(BB93="ทั่วไปอส.",VLOOKUP(BI93,'เงินเดือนบัญชี 5'!$H$2:$I$65,2,FALSE),IF(BB93="ทั่วไปชง.",VLOOKUP(BI93,'เงินเดือนบัญชี 5'!$E$2:$F$65,2,FALSE),IF(BB93="ทั่วไปปง.",VLOOKUP(BI93,'เงินเดือนบัญชี 5'!$B$2:$C$65,2,FALSE),IF(BB93="พนจ.ทั่วไป",0,IF(BB93="พนจ.ภารกิจ(ปวช.)",CEILING((BG93*4/100)+BG93,10),IF(BB93="พนจ.ภารกิจ(ปวท.)",CEILING((BG93*4/100)+BG93,10),IF(BB93="พนจ.ภารกิจ(ปวส.)",CEILING((BG93*4/100)+BG93,10),IF(BB93="พนจ.ภารกิจ(ป.ตรี)",CEILING((BG93*4/100)+BG93,10),IF(BB93="พนจ.ภารกิจ(ป.โท)",CEILING((BG93*4/100)+BG93,10),IF(BB93="พนจ.ภารกิจ(ทักษะ พนง.ขับเครื่องจักรกลขนาดกลาง/ใหญ่)",CEILING((BG93*4/100)+BG93,10),IF(BB93="พนจ.ภารกิจ(ทักษะ)",CEILING((BG93*4/100)+BG93,10),IF(BB93="พนจ.ภารกิจ(ทักษะ)","",IF(C93="ครู",CEILING((BG93*6/100)+BG93,10),IF(C93="ครูผู้ช่วย",CEILING((BG93*6/100)+BG93,10),IF(C93="บริหารสถานศึกษา",CEILING((BG93*6/100)+BG93,10),IF(C93="บุคลากรทางการศึกษา",CEILING((BG93*6/100)+BG93,10),IF(BB93="ลูกจ้างประจำ(ช่าง)",VLOOKUP(BI93,บัญชีลูกจ้างประจำ!$H$2:$I$110,2,FALSE),IF(BB93="ลูกจ้างประจำ(สนับสนุน)",VLOOKUP(BI93,บัญชีลูกจ้างประจำ!$E$2:$F$102,2,FALSE),IF(BB93="ลูกจ้างประจำ(บริการพื้นฐาน)",VLOOKUP(BI93,บัญชีลูกจ้างประจำ!$B$2:$C$74,2,FALSE))))))))))))))))))))))))))))))</f>
        <v>0</v>
      </c>
      <c r="BK93" s="177">
        <f>IF(BB93&amp;M93="พนจ.ทั่วไป",0,IF(BB93&amp;M93="พนจ.ทั่วไปกำหนดเพิ่ม2568",108000,IF(M93="ว่างเดิม",VLOOKUP(BC93,ตำแหน่งว่าง!$A$2:$J$28,9,FALSE),IF(M93&amp;C93="กำหนดเพิ่ม2567ครู",VLOOKUP(BC93,ตำแหน่งว่าง!$A$2:$J$28,8,FALSE),IF(M93&amp;C93="กำหนดเพิ่ม2567ครูผู้ช่วย",VLOOKUP(BC93,ตำแหน่งว่าง!$A$2:$J$28,8,FALSE),IF(M93&amp;C93="กำหนดเพิ่ม2567บุคลากรทางการศึกษา",VLOOKUP(BC93,ตำแหน่งว่าง!$A$2:$J$28,8,FALSE),IF(M93&amp;C93="กำหนดเพิ่ม2567บริหารสถานศึกษา",VLOOKUP(BC93,ตำแหน่งว่าง!$A$2:$J$28,8,FALSE),IF(M93="กำหนดเพิ่ม2567",VLOOKUP(BC93,ตำแหน่งว่าง!$A$2:$J$28,9,FALSE),IF(M93="กำหนดเพิ่ม2568",VLOOKUP(BC93,ตำแหน่งว่าง!$A$2:$H$28,7,FALSE),IF(M93="กำหนดเพิ่ม2569",0,IF(M93="ยุบเลิก2567",0,IF(M93="ยุบเลิก2568",0,IF(M93="ว่างยุบเลิก2567",0,IF(M93="ว่างยุบเลิก2568",0,IF(M93="ว่างยุบเลิก2569",VLOOKUP(BC93,ตำแหน่งว่าง!$A$2:$J$28,9,FALSE),IF(M93="เงินอุดหนุน (ว่าง)",VLOOKUP(BC93,ตำแหน่งว่าง!$A$2:$J$28,9,FALSE),IF(M93="จ่ายจากเงินรายได้ (ว่าง)",VLOOKUP(BC93,ตำแหน่งว่าง!$A$2:$J$28,9,FALSE),(BJ93-BG93)*12)))))))))))))))))</f>
        <v>0</v>
      </c>
      <c r="BL93" s="177" t="str">
        <f t="shared" si="9"/>
        <v>3</v>
      </c>
      <c r="BM93" s="177" t="b">
        <f>IF(BB93="บริหารท้องถิ่นสูง",VLOOKUP(BL93,'เงินเดือนบัญชี 5'!$AL$2:$AM$65,2,FALSE),IF(BB93="บริหารท้องถิ่นกลาง",VLOOKUP(BL93,'เงินเดือนบัญชี 5'!$AI$2:$AJ$65,2,FALSE),IF(BB93="บริหารท้องถิ่นต้น",VLOOKUP(BL93,'เงินเดือนบัญชี 5'!$AF$2:$AG$65,2,FALSE),IF(BB93="อำนวยการท้องถิ่นสูง",VLOOKUP(BL93,'เงินเดือนบัญชี 5'!$AC$2:$AD$65,2,FALSE),IF(BB93="อำนวยการท้องถิ่นกลาง",VLOOKUP(BL93,'เงินเดือนบัญชี 5'!$Z$2:$AA$65,2,FALSE),IF(BB93="อำนวยการท้องถิ่นต้น",VLOOKUP(BL93,'เงินเดือนบัญชี 5'!$W$2:$X$65,2,FALSE),IF(BB93="วิชาการชช.",VLOOKUP(BL93,'เงินเดือนบัญชี 5'!$T$2:$U$65,2,FALSE),IF(BB93="วิชาการชพ.",VLOOKUP(BL93,'เงินเดือนบัญชี 5'!$Q$2:$R$65,2,FALSE),IF(BB93="วิชาการชก.",VLOOKUP(BL93,'เงินเดือนบัญชี 5'!$N$2:$O$65,2,FALSE),IF(BB93="วิชาการปก.",VLOOKUP(BL93,'เงินเดือนบัญชี 5'!$K$2:$L$65,2,FALSE),IF(BB93="ทั่วไปอส.",VLOOKUP(BL93,'เงินเดือนบัญชี 5'!$H$2:$I$65,2,FALSE),IF(BB93="ทั่วไปชง.",VLOOKUP(BL93,'เงินเดือนบัญชี 5'!$E$2:$F$65,2,FALSE),IF(BB93="ทั่วไปปง.",VLOOKUP(BL93,'เงินเดือนบัญชี 5'!$B$2:$C$65,2,FALSE),IF(BB93="พนจ.ทั่วไป",0,IF(BB93="พนจ.ภารกิจ(ปวช.)",CEILING((BJ93*4/100)+BJ93,10),IF(BB93="พนจ.ภารกิจ(ปวท.)",CEILING((BJ93*4/100)+BJ93,10),IF(BB93="พนจ.ภารกิจ(ปวส.)",CEILING((BJ93*4/100)+BJ93,10),IF(BB93="พนจ.ภารกิจ(ป.ตรี)",CEILING((BJ93*4/100)+BJ93,10),IF(BB93="พนจ.ภารกิจ(ป.โท)",CEILING((BJ93*4/100)+BJ93,10),IF(BB93="พนจ.ภารกิจ(ทักษะ พนง.ขับเครื่องจักรกลขนาดกลาง/ใหญ่)",CEILING((BJ93*4/100)+BJ93,10),IF(BB93="พนจ.ภารกิจ(ทักษะ)",CEILING((BJ93*4/100)+BJ93,10),IF(BB93="พนจ.ภารกิจ(ทักษะ)","",IF(C93="ครู",CEILING((BJ93*6/100)+BJ93,10),IF(C93="ครูผู้ช่วย",CEILING((BJ93*6/100)+BJ93,10),IF(C93="บริหารสถานศึกษา",CEILING((BJ93*6/100)+BJ93,10),IF(C93="บุคลากรทางการศึกษา",CEILING((BJ93*6/100)+BJ93,10),IF(BB93="ลูกจ้างประจำ(ช่าง)",VLOOKUP(BL93,บัญชีลูกจ้างประจำ!$H$2:$I$110,2,FALSE),IF(BB93="ลูกจ้างประจำ(สนับสนุน)",VLOOKUP(BL93,บัญชีลูกจ้างประจำ!$E$2:$F$103,2,FALSE),IF(BB93="ลูกจ้างประจำ(บริการพื้นฐาน)",VLOOKUP(BL93,บัญชีลูกจ้างประจำ!$B$2:$C$74,2,FALSE))))))))))))))))))))))))))))))</f>
        <v>0</v>
      </c>
      <c r="BN93" s="177">
        <f>IF(BB93&amp;M93="พนจ.ทั่วไป",0,IF(BB93&amp;M93="พนจ.ทั่วไปกำหนดเพิ่ม2569",108000,IF(M93="ว่างเดิม",VLOOKUP(BC93,ตำแหน่งว่าง!$A$2:$J$28,10,FALSE),IF(M93&amp;C93="กำหนดเพิ่ม2567ครู",VLOOKUP(BC93,ตำแหน่งว่าง!$A$2:$J$28,9,FALSE),IF(M93&amp;C93="กำหนดเพิ่ม2567ครูผู้ช่วย",VLOOKUP(BC93,ตำแหน่งว่าง!$A$2:$J$28,9,FALSE),IF(M93&amp;C93="กำหนดเพิ่ม2567บุคลากรทางการศึกษา",VLOOKUP(BC93,ตำแหน่งว่าง!$A$2:$J$28,9,FALSE),IF(M93&amp;C93="กำหนดเพิ่ม2567บริหารสถานศึกษา",VLOOKUP(BC93,ตำแหน่งว่าง!$A$2:$J$28,9,FALSE),IF(M93="กำหนดเพิ่ม2567",VLOOKUP(BC93,ตำแหน่งว่าง!$A$2:$J$28,10,FALSE),IF(M93&amp;C93="กำหนดเพิ่ม2568ครู",VLOOKUP(BC93,ตำแหน่งว่าง!$A$2:$J$28,8,FALSE),IF(M93&amp;C93="กำหนดเพิ่ม2568ครูผู้ช่วย",VLOOKUP(BC93,ตำแหน่งว่าง!$A$2:$J$28,8,FALSE),IF(M93&amp;C93="กำหนดเพิ่ม2568บุคลากรทางการศึกษา",VLOOKUP(BC93,ตำแหน่งว่าง!$A$2:$J$28,8,FALSE),IF(M93&amp;C93="กำหนดเพิ่ม2568บริหารสถานศึกษา",VLOOKUP(BC93,ตำแหน่งว่าง!$A$2:$J$28,8,FALSE),IF(M93="กำหนดเพิ่ม2568",VLOOKUP(BC93,ตำแหน่งว่าง!$A$2:$J$28,9,FALSE),IF(M93="กำหนดเพิ่ม2569",VLOOKUP(BC93,ตำแหน่งว่าง!$A$2:$H$28,7,FALSE),IF(M93="เงินอุดหนุน (ว่าง)",VLOOKUP(BC93,ตำแหน่งว่าง!$A$2:$J$28,10,FALSE),IF(M93="จ่ายจากเงินรายได้ (ว่าง)",VLOOKUP(BC93,ตำแหน่งว่าง!$A$2:$J$28,10,FALSE),IF(M93="ยุบเลิก2567",0,IF(M93="ยุบเลิก2568",0,IF(M93="ยุบเลิก2569",0,IF(M93="ว่างยุบเลิก2567",0,IF(M93="ว่างยุบเลิก2568",0,IF(M93="ว่างยุบเลิก2569",0,(BM93-BJ93)*12))))))))))))))))))))))</f>
        <v>0</v>
      </c>
      <c r="BO93" s="103"/>
      <c r="BP93" s="86"/>
      <c r="BQ93" s="86"/>
    </row>
    <row r="94" spans="1:69" s="12" customFormat="1">
      <c r="A94" s="107" t="str">
        <f>IF(C94=0,"",IF(D94=0,"",SUBTOTAL(3,$D$7:D94)*1))</f>
        <v/>
      </c>
      <c r="B94" s="113"/>
      <c r="C94" s="183"/>
      <c r="D94" s="113"/>
      <c r="E94" s="114"/>
      <c r="F94" s="114"/>
      <c r="G94" s="110"/>
      <c r="H94" s="120"/>
      <c r="I94" s="121"/>
      <c r="J94" s="122"/>
      <c r="K94" s="122"/>
      <c r="L94" s="122"/>
      <c r="M94" s="120"/>
      <c r="AZ94" s="86"/>
      <c r="BA94" s="103"/>
      <c r="BB94" s="177" t="str">
        <f t="shared" si="5"/>
        <v/>
      </c>
      <c r="BC94" s="177" t="str">
        <f t="shared" si="6"/>
        <v>()</v>
      </c>
      <c r="BD94" s="177" t="b">
        <f>IF(BB94="บริหารท้องถิ่นสูง",VLOOKUP(I94,'เงินเดือนบัญชี 5'!$AM$2:$AN$65,2,FALSE),IF(BB94="บริหารท้องถิ่นกลาง",VLOOKUP(I94,'เงินเดือนบัญชี 5'!$AJ$2:$AK$65,2,FALSE),IF(BB94="บริหารท้องถิ่นต้น",VLOOKUP(I94,'เงินเดือนบัญชี 5'!$AG$2:$AH$65,2,FALSE),IF(BB94="อำนวยการท้องถิ่นสูง",VLOOKUP(I94,'เงินเดือนบัญชี 5'!$AD$2:$AE$65,2,FALSE),IF(BB94="อำนวยการท้องถิ่นกลาง",VLOOKUP(I94,'เงินเดือนบัญชี 5'!$AA$2:$AB$65,2,FALSE),IF(BB94="อำนวยการท้องถิ่นต้น",VLOOKUP(I94,'เงินเดือนบัญชี 5'!$X$2:$Y$65,2,FALSE),IF(BB94="วิชาการชช.",VLOOKUP(I94,'เงินเดือนบัญชี 5'!$U$2:$V$65,2,FALSE),IF(BB94="วิชาการชพ.",VLOOKUP(I94,'เงินเดือนบัญชี 5'!$R$2:$S$65,2,FALSE),IF(BB94="วิชาการชก.",VLOOKUP(I94,'เงินเดือนบัญชี 5'!$O$2:$P$65,2,FALSE),IF(BB94="วิชาการปก.",VLOOKUP(I94,'เงินเดือนบัญชี 5'!$L$2:$M$65,2,FALSE),IF(BB94="ทั่วไปอส.",VLOOKUP(I94,'เงินเดือนบัญชี 5'!$I$2:$J$65,2,FALSE),IF(BB94="ทั่วไปชง.",VLOOKUP(I94,'เงินเดือนบัญชี 5'!$F$2:$G$65,2,FALSE),IF(BB94="ทั่วไปปง.",VLOOKUP(I94,'เงินเดือนบัญชี 5'!$C$2:$D$65,2,FALSE),IF(BB94="พนจ.ทั่วไป","",IF(BB94="พนจ.ภารกิจ(ปวช.)","",IF(BB94="พนจ.ภารกิจ(ปวท.)","",IF(BB94="พนจ.ภารกิจ(ปวส.)","",IF(BB94="พนจ.ภารกิจ(ป.ตรี)","",IF(BB94="พนจ.ภารกิจ(ป.โท)","",IF(BB94="พนจ.ภารกิจ(ทักษะ พนง.ขับเครื่องจักรกลขนาดกลาง/ใหญ่)","",IF(BB94="พนจ.ภารกิจ(ทักษะ)","",IF(BB94="ลูกจ้างประจำ(ช่าง)",VLOOKUP(I94,บัญชีลูกจ้างประจำ!$I$2:$J$110,2,FALSE),IF(BB94="ลูกจ้างประจำ(สนับสนุน)",VLOOKUP(I94,บัญชีลูกจ้างประจำ!$F$2:$G$102,2,FALSE),IF(BB94="ลูกจ้างประจำ(บริการพื้นฐาน)",VLOOKUP(I94,บัญชีลูกจ้างประจำ!$C$2:$D$74,2,FALSE)))))))))))))))))))))))))</f>
        <v>0</v>
      </c>
      <c r="BE94" s="177">
        <f>IF(M94="ว่างเดิม",VLOOKUP(BC94,ตำแหน่งว่าง!$A$2:$J$28,2,FALSE),IF(M94="ว่างยุบเลิก2567",VLOOKUP(BC94,ตำแหน่งว่าง!$A$2:$J$28,2,FALSE),IF(M94="ว่างยุบเลิก2568",VLOOKUP(BC94,ตำแหน่งว่าง!$A$2:$J$28,2,FALSE),IF(M94="ว่างยุบเลิก2569",VLOOKUP(BC94,ตำแหน่งว่าง!$A$2:$J$28,2,FALSE),IF(M94="เงินอุดหนุน (ว่าง)",VLOOKUP(BC94,ตำแหน่งว่าง!$A$2:$J$28,2,FALSE),IF(M94="จ่ายจากเงินรายได้ (ว่าง)",VLOOKUP(BC94,ตำแหน่งว่าง!$A$2:$J$28,2,FALSE),IF(M94="กำหนดเพิ่ม2567",0,IF(M94="กำหนดเพิ่ม2568",0,IF(M94="กำหนดเพิ่ม2569",0,I94*12)))))))))</f>
        <v>0</v>
      </c>
      <c r="BF94" s="177" t="str">
        <f t="shared" si="7"/>
        <v>1</v>
      </c>
      <c r="BG94" s="177" t="b">
        <f>IF(BB94="บริหารท้องถิ่นสูง",VLOOKUP(BF94,'เงินเดือนบัญชี 5'!$AL$2:$AM$65,2,FALSE),IF(BB94="บริหารท้องถิ่นกลาง",VLOOKUP(BF94,'เงินเดือนบัญชี 5'!$AI$2:$AJ$65,2,FALSE),IF(BB94="บริหารท้องถิ่นต้น",VLOOKUP(BF94,'เงินเดือนบัญชี 5'!$AF$2:$AG$65,2,FALSE),IF(BB94="อำนวยการท้องถิ่นสูง",VLOOKUP(BF94,'เงินเดือนบัญชี 5'!$AC$2:$AD$65,2,FALSE),IF(BB94="อำนวยการท้องถิ่นกลาง",VLOOKUP(BF94,'เงินเดือนบัญชี 5'!$Z$2:$AA$65,2,FALSE),IF(BB94="อำนวยการท้องถิ่นต้น",VLOOKUP(BF94,'เงินเดือนบัญชี 5'!$W$2:$X$65,2,FALSE),IF(BB94="วิชาการชช.",VLOOKUP(BF94,'เงินเดือนบัญชี 5'!$T$2:$U$65,2,FALSE),IF(BB94="วิชาการชพ.",VLOOKUP(BF94,'เงินเดือนบัญชี 5'!$Q$2:$R$65,2,FALSE),IF(BB94="วิชาการชก.",VLOOKUP(BF94,'เงินเดือนบัญชี 5'!$N$2:$O$65,2,FALSE),IF(BB94="วิชาการปก.",VLOOKUP(BF94,'เงินเดือนบัญชี 5'!$K$2:$L$65,2,FALSE),IF(BB94="ทั่วไปอส.",VLOOKUP(BF94,'เงินเดือนบัญชี 5'!$H$2:$I$65,2,FALSE),IF(BB94="ทั่วไปชง.",VLOOKUP(BF94,'เงินเดือนบัญชี 5'!$E$2:$F$65,2,FALSE),IF(BB94="ทั่วไปปง.",VLOOKUP(BF94,'เงินเดือนบัญชี 5'!$B$2:$C$65,2,FALSE),IF(BB94="พนจ.ทั่วไป",0,IF(BB94="พนจ.ภารกิจ(ปวช.)",CEILING((I94*4/100)+I94,10),IF(BB94="พนจ.ภารกิจ(ปวท.)",CEILING((I94*4/100)+I94,10),IF(BB94="พนจ.ภารกิจ(ปวส.)",CEILING((I94*4/100)+I94,10),IF(BB94="พนจ.ภารกิจ(ป.ตรี)",CEILING((I94*4/100)+I94,10),IF(BB94="พนจ.ภารกิจ(ป.โท)",CEILING((I94*4/100)+I94,10),IF(BB94="พนจ.ภารกิจ(ทักษะ พนง.ขับเครื่องจักรกลขนาดกลาง/ใหญ่)",CEILING((I94*4/100)+I94,10),IF(BB94="พนจ.ภารกิจ(ทักษะ)",CEILING((I94*4/100)+I94,10),IF(BB94="พนจ.ภารกิจ(ทักษะ)","",IF(C94="ครู",CEILING((I94*6/100)+I94,10),IF(C94="ครูผู้ช่วย",CEILING((I94*6/100)+I94,10),IF(C94="บริหารสถานศึกษา",CEILING((I94*6/100)+I94,10),IF(C94="บุคลากรทางการศึกษา",CEILING((I94*6/100)+I94,10),IF(BB94="ลูกจ้างประจำ(ช่าง)",VLOOKUP(BF94,บัญชีลูกจ้างประจำ!$H$2:$I$110,2,FALSE),IF(BB94="ลูกจ้างประจำ(สนับสนุน)",VLOOKUP(BF94,บัญชีลูกจ้างประจำ!$E$2:$F$102,2,FALSE),IF(BB94="ลูกจ้างประจำ(บริการพื้นฐาน)",VLOOKUP(BF94,บัญชีลูกจ้างประจำ!$B$2:$C$74,2,FALSE))))))))))))))))))))))))))))))</f>
        <v>0</v>
      </c>
      <c r="BH94" s="177">
        <f>IF(BB94&amp;M94="พนจ.ทั่วไป",0,IF(BB94&amp;M94="พนจ.ทั่วไปกำหนดเพิ่ม2567",108000,IF(M94="ว่างเดิม",VLOOKUP(BC94,ตำแหน่งว่าง!$A$2:$J$28,8,FALSE),IF(M94="กำหนดเพิ่ม2567",VLOOKUP(BC94,ตำแหน่งว่าง!$A$2:$H$28,7,FALSE),IF(M94="กำหนดเพิ่ม2568",0,IF(M94="กำหนดเพิ่ม2569",0,IF(M94="ยุบเลิก2567",0,IF(M94="ว่างยุบเลิก2567",0,IF(M94="ว่างยุบเลิก2568",VLOOKUP(BC94,ตำแหน่งว่าง!$A$2:$J$28,8,FALSE),IF(M94="ว่างยุบเลิก2569",VLOOKUP(BC94,ตำแหน่งว่าง!$A$2:$J$28,8,FALSE),IF(M94="เงินอุดหนุน (ว่าง)",VLOOKUP(BC94,ตำแหน่งว่าง!$A$2:$J$28,8,FALSE),IF(M94&amp;C94="จ่ายจากเงินรายได้พนจ.ทั่วไป",0,IF(M94="จ่ายจากเงินรายได้ (ว่าง)",VLOOKUP(BC94,ตำแหน่งว่าง!$A$2:$J$28,8,FALSE),(BG94-I94)*12)))))))))))))</f>
        <v>0</v>
      </c>
      <c r="BI94" s="177" t="str">
        <f t="shared" si="8"/>
        <v>2</v>
      </c>
      <c r="BJ94" s="177" t="b">
        <f>IF(BB94="บริหารท้องถิ่นสูง",VLOOKUP(BI94,'เงินเดือนบัญชี 5'!$AL$2:$AM$65,2,FALSE),IF(BB94="บริหารท้องถิ่นกลาง",VLOOKUP(BI94,'เงินเดือนบัญชี 5'!$AI$2:$AJ$65,2,FALSE),IF(BB94="บริหารท้องถิ่นต้น",VLOOKUP(BI94,'เงินเดือนบัญชี 5'!$AF$2:$AG$65,2,FALSE),IF(BB94="อำนวยการท้องถิ่นสูง",VLOOKUP(BI94,'เงินเดือนบัญชี 5'!$AC$2:$AD$65,2,FALSE),IF(BB94="อำนวยการท้องถิ่นกลาง",VLOOKUP(BI94,'เงินเดือนบัญชี 5'!$Z$2:$AA$65,2,FALSE),IF(BB94="อำนวยการท้องถิ่นต้น",VLOOKUP(BI94,'เงินเดือนบัญชี 5'!$W$2:$X$65,2,FALSE),IF(BB94="วิชาการชช.",VLOOKUP(BI94,'เงินเดือนบัญชี 5'!$T$2:$U$65,2,FALSE),IF(BB94="วิชาการชพ.",VLOOKUP(BI94,'เงินเดือนบัญชี 5'!$Q$2:$R$65,2,FALSE),IF(BB94="วิชาการชก.",VLOOKUP(BI94,'เงินเดือนบัญชี 5'!$N$2:$O$65,2,FALSE),IF(BB94="วิชาการปก.",VLOOKUP(BI94,'เงินเดือนบัญชี 5'!$K$2:$L$65,2,FALSE),IF(BB94="ทั่วไปอส.",VLOOKUP(BI94,'เงินเดือนบัญชี 5'!$H$2:$I$65,2,FALSE),IF(BB94="ทั่วไปชง.",VLOOKUP(BI94,'เงินเดือนบัญชี 5'!$E$2:$F$65,2,FALSE),IF(BB94="ทั่วไปปง.",VLOOKUP(BI94,'เงินเดือนบัญชี 5'!$B$2:$C$65,2,FALSE),IF(BB94="พนจ.ทั่วไป",0,IF(BB94="พนจ.ภารกิจ(ปวช.)",CEILING((BG94*4/100)+BG94,10),IF(BB94="พนจ.ภารกิจ(ปวท.)",CEILING((BG94*4/100)+BG94,10),IF(BB94="พนจ.ภารกิจ(ปวส.)",CEILING((BG94*4/100)+BG94,10),IF(BB94="พนจ.ภารกิจ(ป.ตรี)",CEILING((BG94*4/100)+BG94,10),IF(BB94="พนจ.ภารกิจ(ป.โท)",CEILING((BG94*4/100)+BG94,10),IF(BB94="พนจ.ภารกิจ(ทักษะ พนง.ขับเครื่องจักรกลขนาดกลาง/ใหญ่)",CEILING((BG94*4/100)+BG94,10),IF(BB94="พนจ.ภารกิจ(ทักษะ)",CEILING((BG94*4/100)+BG94,10),IF(BB94="พนจ.ภารกิจ(ทักษะ)","",IF(C94="ครู",CEILING((BG94*6/100)+BG94,10),IF(C94="ครูผู้ช่วย",CEILING((BG94*6/100)+BG94,10),IF(C94="บริหารสถานศึกษา",CEILING((BG94*6/100)+BG94,10),IF(C94="บุคลากรทางการศึกษา",CEILING((BG94*6/100)+BG94,10),IF(BB94="ลูกจ้างประจำ(ช่าง)",VLOOKUP(BI94,บัญชีลูกจ้างประจำ!$H$2:$I$110,2,FALSE),IF(BB94="ลูกจ้างประจำ(สนับสนุน)",VLOOKUP(BI94,บัญชีลูกจ้างประจำ!$E$2:$F$102,2,FALSE),IF(BB94="ลูกจ้างประจำ(บริการพื้นฐาน)",VLOOKUP(BI94,บัญชีลูกจ้างประจำ!$B$2:$C$74,2,FALSE))))))))))))))))))))))))))))))</f>
        <v>0</v>
      </c>
      <c r="BK94" s="177">
        <f>IF(BB94&amp;M94="พนจ.ทั่วไป",0,IF(BB94&amp;M94="พนจ.ทั่วไปกำหนดเพิ่ม2568",108000,IF(M94="ว่างเดิม",VLOOKUP(BC94,ตำแหน่งว่าง!$A$2:$J$28,9,FALSE),IF(M94&amp;C94="กำหนดเพิ่ม2567ครู",VLOOKUP(BC94,ตำแหน่งว่าง!$A$2:$J$28,8,FALSE),IF(M94&amp;C94="กำหนดเพิ่ม2567ครูผู้ช่วย",VLOOKUP(BC94,ตำแหน่งว่าง!$A$2:$J$28,8,FALSE),IF(M94&amp;C94="กำหนดเพิ่ม2567บุคลากรทางการศึกษา",VLOOKUP(BC94,ตำแหน่งว่าง!$A$2:$J$28,8,FALSE),IF(M94&amp;C94="กำหนดเพิ่ม2567บริหารสถานศึกษา",VLOOKUP(BC94,ตำแหน่งว่าง!$A$2:$J$28,8,FALSE),IF(M94="กำหนดเพิ่ม2567",VLOOKUP(BC94,ตำแหน่งว่าง!$A$2:$J$28,9,FALSE),IF(M94="กำหนดเพิ่ม2568",VLOOKUP(BC94,ตำแหน่งว่าง!$A$2:$H$28,7,FALSE),IF(M94="กำหนดเพิ่ม2569",0,IF(M94="ยุบเลิก2567",0,IF(M94="ยุบเลิก2568",0,IF(M94="ว่างยุบเลิก2567",0,IF(M94="ว่างยุบเลิก2568",0,IF(M94="ว่างยุบเลิก2569",VLOOKUP(BC94,ตำแหน่งว่าง!$A$2:$J$28,9,FALSE),IF(M94="เงินอุดหนุน (ว่าง)",VLOOKUP(BC94,ตำแหน่งว่าง!$A$2:$J$28,9,FALSE),IF(M94="จ่ายจากเงินรายได้ (ว่าง)",VLOOKUP(BC94,ตำแหน่งว่าง!$A$2:$J$28,9,FALSE),(BJ94-BG94)*12)))))))))))))))))</f>
        <v>0</v>
      </c>
      <c r="BL94" s="177" t="str">
        <f t="shared" si="9"/>
        <v>3</v>
      </c>
      <c r="BM94" s="177" t="b">
        <f>IF(BB94="บริหารท้องถิ่นสูง",VLOOKUP(BL94,'เงินเดือนบัญชี 5'!$AL$2:$AM$65,2,FALSE),IF(BB94="บริหารท้องถิ่นกลาง",VLOOKUP(BL94,'เงินเดือนบัญชี 5'!$AI$2:$AJ$65,2,FALSE),IF(BB94="บริหารท้องถิ่นต้น",VLOOKUP(BL94,'เงินเดือนบัญชี 5'!$AF$2:$AG$65,2,FALSE),IF(BB94="อำนวยการท้องถิ่นสูง",VLOOKUP(BL94,'เงินเดือนบัญชี 5'!$AC$2:$AD$65,2,FALSE),IF(BB94="อำนวยการท้องถิ่นกลาง",VLOOKUP(BL94,'เงินเดือนบัญชี 5'!$Z$2:$AA$65,2,FALSE),IF(BB94="อำนวยการท้องถิ่นต้น",VLOOKUP(BL94,'เงินเดือนบัญชี 5'!$W$2:$X$65,2,FALSE),IF(BB94="วิชาการชช.",VLOOKUP(BL94,'เงินเดือนบัญชี 5'!$T$2:$U$65,2,FALSE),IF(BB94="วิชาการชพ.",VLOOKUP(BL94,'เงินเดือนบัญชี 5'!$Q$2:$R$65,2,FALSE),IF(BB94="วิชาการชก.",VLOOKUP(BL94,'เงินเดือนบัญชี 5'!$N$2:$O$65,2,FALSE),IF(BB94="วิชาการปก.",VLOOKUP(BL94,'เงินเดือนบัญชี 5'!$K$2:$L$65,2,FALSE),IF(BB94="ทั่วไปอส.",VLOOKUP(BL94,'เงินเดือนบัญชี 5'!$H$2:$I$65,2,FALSE),IF(BB94="ทั่วไปชง.",VLOOKUP(BL94,'เงินเดือนบัญชี 5'!$E$2:$F$65,2,FALSE),IF(BB94="ทั่วไปปง.",VLOOKUP(BL94,'เงินเดือนบัญชี 5'!$B$2:$C$65,2,FALSE),IF(BB94="พนจ.ทั่วไป",0,IF(BB94="พนจ.ภารกิจ(ปวช.)",CEILING((BJ94*4/100)+BJ94,10),IF(BB94="พนจ.ภารกิจ(ปวท.)",CEILING((BJ94*4/100)+BJ94,10),IF(BB94="พนจ.ภารกิจ(ปวส.)",CEILING((BJ94*4/100)+BJ94,10),IF(BB94="พนจ.ภารกิจ(ป.ตรี)",CEILING((BJ94*4/100)+BJ94,10),IF(BB94="พนจ.ภารกิจ(ป.โท)",CEILING((BJ94*4/100)+BJ94,10),IF(BB94="พนจ.ภารกิจ(ทักษะ พนง.ขับเครื่องจักรกลขนาดกลาง/ใหญ่)",CEILING((BJ94*4/100)+BJ94,10),IF(BB94="พนจ.ภารกิจ(ทักษะ)",CEILING((BJ94*4/100)+BJ94,10),IF(BB94="พนจ.ภารกิจ(ทักษะ)","",IF(C94="ครู",CEILING((BJ94*6/100)+BJ94,10),IF(C94="ครูผู้ช่วย",CEILING((BJ94*6/100)+BJ94,10),IF(C94="บริหารสถานศึกษา",CEILING((BJ94*6/100)+BJ94,10),IF(C94="บุคลากรทางการศึกษา",CEILING((BJ94*6/100)+BJ94,10),IF(BB94="ลูกจ้างประจำ(ช่าง)",VLOOKUP(BL94,บัญชีลูกจ้างประจำ!$H$2:$I$110,2,FALSE),IF(BB94="ลูกจ้างประจำ(สนับสนุน)",VLOOKUP(BL94,บัญชีลูกจ้างประจำ!$E$2:$F$103,2,FALSE),IF(BB94="ลูกจ้างประจำ(บริการพื้นฐาน)",VLOOKUP(BL94,บัญชีลูกจ้างประจำ!$B$2:$C$74,2,FALSE))))))))))))))))))))))))))))))</f>
        <v>0</v>
      </c>
      <c r="BN94" s="177">
        <f>IF(BB94&amp;M94="พนจ.ทั่วไป",0,IF(BB94&amp;M94="พนจ.ทั่วไปกำหนดเพิ่ม2569",108000,IF(M94="ว่างเดิม",VLOOKUP(BC94,ตำแหน่งว่าง!$A$2:$J$28,10,FALSE),IF(M94&amp;C94="กำหนดเพิ่ม2567ครู",VLOOKUP(BC94,ตำแหน่งว่าง!$A$2:$J$28,9,FALSE),IF(M94&amp;C94="กำหนดเพิ่ม2567ครูผู้ช่วย",VLOOKUP(BC94,ตำแหน่งว่าง!$A$2:$J$28,9,FALSE),IF(M94&amp;C94="กำหนดเพิ่ม2567บุคลากรทางการศึกษา",VLOOKUP(BC94,ตำแหน่งว่าง!$A$2:$J$28,9,FALSE),IF(M94&amp;C94="กำหนดเพิ่ม2567บริหารสถานศึกษา",VLOOKUP(BC94,ตำแหน่งว่าง!$A$2:$J$28,9,FALSE),IF(M94="กำหนดเพิ่ม2567",VLOOKUP(BC94,ตำแหน่งว่าง!$A$2:$J$28,10,FALSE),IF(M94&amp;C94="กำหนดเพิ่ม2568ครู",VLOOKUP(BC94,ตำแหน่งว่าง!$A$2:$J$28,8,FALSE),IF(M94&amp;C94="กำหนดเพิ่ม2568ครูผู้ช่วย",VLOOKUP(BC94,ตำแหน่งว่าง!$A$2:$J$28,8,FALSE),IF(M94&amp;C94="กำหนดเพิ่ม2568บุคลากรทางการศึกษา",VLOOKUP(BC94,ตำแหน่งว่าง!$A$2:$J$28,8,FALSE),IF(M94&amp;C94="กำหนดเพิ่ม2568บริหารสถานศึกษา",VLOOKUP(BC94,ตำแหน่งว่าง!$A$2:$J$28,8,FALSE),IF(M94="กำหนดเพิ่ม2568",VLOOKUP(BC94,ตำแหน่งว่าง!$A$2:$J$28,9,FALSE),IF(M94="กำหนดเพิ่ม2569",VLOOKUP(BC94,ตำแหน่งว่าง!$A$2:$H$28,7,FALSE),IF(M94="เงินอุดหนุน (ว่าง)",VLOOKUP(BC94,ตำแหน่งว่าง!$A$2:$J$28,10,FALSE),IF(M94="จ่ายจากเงินรายได้ (ว่าง)",VLOOKUP(BC94,ตำแหน่งว่าง!$A$2:$J$28,10,FALSE),IF(M94="ยุบเลิก2567",0,IF(M94="ยุบเลิก2568",0,IF(M94="ยุบเลิก2569",0,IF(M94="ว่างยุบเลิก2567",0,IF(M94="ว่างยุบเลิก2568",0,IF(M94="ว่างยุบเลิก2569",0,(BM94-BJ94)*12))))))))))))))))))))))</f>
        <v>0</v>
      </c>
      <c r="BO94" s="103"/>
      <c r="BP94" s="86"/>
      <c r="BQ94" s="86"/>
    </row>
    <row r="95" spans="1:69" s="12" customFormat="1">
      <c r="A95" s="107" t="str">
        <f>IF(C95=0,"",IF(D95=0,"",SUBTOTAL(3,$D$7:D95)*1))</f>
        <v/>
      </c>
      <c r="B95" s="113"/>
      <c r="C95" s="183"/>
      <c r="D95" s="113"/>
      <c r="E95" s="114"/>
      <c r="F95" s="114"/>
      <c r="G95" s="110"/>
      <c r="H95" s="120"/>
      <c r="I95" s="121"/>
      <c r="J95" s="122"/>
      <c r="K95" s="122"/>
      <c r="L95" s="122"/>
      <c r="M95" s="120"/>
      <c r="AZ95" s="86"/>
      <c r="BA95" s="103"/>
      <c r="BB95" s="177" t="str">
        <f t="shared" si="5"/>
        <v/>
      </c>
      <c r="BC95" s="177" t="str">
        <f t="shared" si="6"/>
        <v>()</v>
      </c>
      <c r="BD95" s="177" t="b">
        <f>IF(BB95="บริหารท้องถิ่นสูง",VLOOKUP(I95,'เงินเดือนบัญชี 5'!$AM$2:$AN$65,2,FALSE),IF(BB95="บริหารท้องถิ่นกลาง",VLOOKUP(I95,'เงินเดือนบัญชี 5'!$AJ$2:$AK$65,2,FALSE),IF(BB95="บริหารท้องถิ่นต้น",VLOOKUP(I95,'เงินเดือนบัญชี 5'!$AG$2:$AH$65,2,FALSE),IF(BB95="อำนวยการท้องถิ่นสูง",VLOOKUP(I95,'เงินเดือนบัญชี 5'!$AD$2:$AE$65,2,FALSE),IF(BB95="อำนวยการท้องถิ่นกลาง",VLOOKUP(I95,'เงินเดือนบัญชี 5'!$AA$2:$AB$65,2,FALSE),IF(BB95="อำนวยการท้องถิ่นต้น",VLOOKUP(I95,'เงินเดือนบัญชี 5'!$X$2:$Y$65,2,FALSE),IF(BB95="วิชาการชช.",VLOOKUP(I95,'เงินเดือนบัญชี 5'!$U$2:$V$65,2,FALSE),IF(BB95="วิชาการชพ.",VLOOKUP(I95,'เงินเดือนบัญชี 5'!$R$2:$S$65,2,FALSE),IF(BB95="วิชาการชก.",VLOOKUP(I95,'เงินเดือนบัญชี 5'!$O$2:$P$65,2,FALSE),IF(BB95="วิชาการปก.",VLOOKUP(I95,'เงินเดือนบัญชี 5'!$L$2:$M$65,2,FALSE),IF(BB95="ทั่วไปอส.",VLOOKUP(I95,'เงินเดือนบัญชี 5'!$I$2:$J$65,2,FALSE),IF(BB95="ทั่วไปชง.",VLOOKUP(I95,'เงินเดือนบัญชี 5'!$F$2:$G$65,2,FALSE),IF(BB95="ทั่วไปปง.",VLOOKUP(I95,'เงินเดือนบัญชี 5'!$C$2:$D$65,2,FALSE),IF(BB95="พนจ.ทั่วไป","",IF(BB95="พนจ.ภารกิจ(ปวช.)","",IF(BB95="พนจ.ภารกิจ(ปวท.)","",IF(BB95="พนจ.ภารกิจ(ปวส.)","",IF(BB95="พนจ.ภารกิจ(ป.ตรี)","",IF(BB95="พนจ.ภารกิจ(ป.โท)","",IF(BB95="พนจ.ภารกิจ(ทักษะ พนง.ขับเครื่องจักรกลขนาดกลาง/ใหญ่)","",IF(BB95="พนจ.ภารกิจ(ทักษะ)","",IF(BB95="ลูกจ้างประจำ(ช่าง)",VLOOKUP(I95,บัญชีลูกจ้างประจำ!$I$2:$J$110,2,FALSE),IF(BB95="ลูกจ้างประจำ(สนับสนุน)",VLOOKUP(I95,บัญชีลูกจ้างประจำ!$F$2:$G$102,2,FALSE),IF(BB95="ลูกจ้างประจำ(บริการพื้นฐาน)",VLOOKUP(I95,บัญชีลูกจ้างประจำ!$C$2:$D$74,2,FALSE)))))))))))))))))))))))))</f>
        <v>0</v>
      </c>
      <c r="BE95" s="177">
        <f>IF(M95="ว่างเดิม",VLOOKUP(BC95,ตำแหน่งว่าง!$A$2:$J$28,2,FALSE),IF(M95="ว่างยุบเลิก2567",VLOOKUP(BC95,ตำแหน่งว่าง!$A$2:$J$28,2,FALSE),IF(M95="ว่างยุบเลิก2568",VLOOKUP(BC95,ตำแหน่งว่าง!$A$2:$J$28,2,FALSE),IF(M95="ว่างยุบเลิก2569",VLOOKUP(BC95,ตำแหน่งว่าง!$A$2:$J$28,2,FALSE),IF(M95="เงินอุดหนุน (ว่าง)",VLOOKUP(BC95,ตำแหน่งว่าง!$A$2:$J$28,2,FALSE),IF(M95="จ่ายจากเงินรายได้ (ว่าง)",VLOOKUP(BC95,ตำแหน่งว่าง!$A$2:$J$28,2,FALSE),IF(M95="กำหนดเพิ่ม2567",0,IF(M95="กำหนดเพิ่ม2568",0,IF(M95="กำหนดเพิ่ม2569",0,I95*12)))))))))</f>
        <v>0</v>
      </c>
      <c r="BF95" s="177" t="str">
        <f t="shared" si="7"/>
        <v>1</v>
      </c>
      <c r="BG95" s="177" t="b">
        <f>IF(BB95="บริหารท้องถิ่นสูง",VLOOKUP(BF95,'เงินเดือนบัญชี 5'!$AL$2:$AM$65,2,FALSE),IF(BB95="บริหารท้องถิ่นกลาง",VLOOKUP(BF95,'เงินเดือนบัญชี 5'!$AI$2:$AJ$65,2,FALSE),IF(BB95="บริหารท้องถิ่นต้น",VLOOKUP(BF95,'เงินเดือนบัญชี 5'!$AF$2:$AG$65,2,FALSE),IF(BB95="อำนวยการท้องถิ่นสูง",VLOOKUP(BF95,'เงินเดือนบัญชี 5'!$AC$2:$AD$65,2,FALSE),IF(BB95="อำนวยการท้องถิ่นกลาง",VLOOKUP(BF95,'เงินเดือนบัญชี 5'!$Z$2:$AA$65,2,FALSE),IF(BB95="อำนวยการท้องถิ่นต้น",VLOOKUP(BF95,'เงินเดือนบัญชี 5'!$W$2:$X$65,2,FALSE),IF(BB95="วิชาการชช.",VLOOKUP(BF95,'เงินเดือนบัญชี 5'!$T$2:$U$65,2,FALSE),IF(BB95="วิชาการชพ.",VLOOKUP(BF95,'เงินเดือนบัญชี 5'!$Q$2:$R$65,2,FALSE),IF(BB95="วิชาการชก.",VLOOKUP(BF95,'เงินเดือนบัญชี 5'!$N$2:$O$65,2,FALSE),IF(BB95="วิชาการปก.",VLOOKUP(BF95,'เงินเดือนบัญชี 5'!$K$2:$L$65,2,FALSE),IF(BB95="ทั่วไปอส.",VLOOKUP(BF95,'เงินเดือนบัญชี 5'!$H$2:$I$65,2,FALSE),IF(BB95="ทั่วไปชง.",VLOOKUP(BF95,'เงินเดือนบัญชี 5'!$E$2:$F$65,2,FALSE),IF(BB95="ทั่วไปปง.",VLOOKUP(BF95,'เงินเดือนบัญชี 5'!$B$2:$C$65,2,FALSE),IF(BB95="พนจ.ทั่วไป",0,IF(BB95="พนจ.ภารกิจ(ปวช.)",CEILING((I95*4/100)+I95,10),IF(BB95="พนจ.ภารกิจ(ปวท.)",CEILING((I95*4/100)+I95,10),IF(BB95="พนจ.ภารกิจ(ปวส.)",CEILING((I95*4/100)+I95,10),IF(BB95="พนจ.ภารกิจ(ป.ตรี)",CEILING((I95*4/100)+I95,10),IF(BB95="พนจ.ภารกิจ(ป.โท)",CEILING((I95*4/100)+I95,10),IF(BB95="พนจ.ภารกิจ(ทักษะ พนง.ขับเครื่องจักรกลขนาดกลาง/ใหญ่)",CEILING((I95*4/100)+I95,10),IF(BB95="พนจ.ภารกิจ(ทักษะ)",CEILING((I95*4/100)+I95,10),IF(BB95="พนจ.ภารกิจ(ทักษะ)","",IF(C95="ครู",CEILING((I95*6/100)+I95,10),IF(C95="ครูผู้ช่วย",CEILING((I95*6/100)+I95,10),IF(C95="บริหารสถานศึกษา",CEILING((I95*6/100)+I95,10),IF(C95="บุคลากรทางการศึกษา",CEILING((I95*6/100)+I95,10),IF(BB95="ลูกจ้างประจำ(ช่าง)",VLOOKUP(BF95,บัญชีลูกจ้างประจำ!$H$2:$I$110,2,FALSE),IF(BB95="ลูกจ้างประจำ(สนับสนุน)",VLOOKUP(BF95,บัญชีลูกจ้างประจำ!$E$2:$F$102,2,FALSE),IF(BB95="ลูกจ้างประจำ(บริการพื้นฐาน)",VLOOKUP(BF95,บัญชีลูกจ้างประจำ!$B$2:$C$74,2,FALSE))))))))))))))))))))))))))))))</f>
        <v>0</v>
      </c>
      <c r="BH95" s="177">
        <f>IF(BB95&amp;M95="พนจ.ทั่วไป",0,IF(BB95&amp;M95="พนจ.ทั่วไปกำหนดเพิ่ม2567",108000,IF(M95="ว่างเดิม",VLOOKUP(BC95,ตำแหน่งว่าง!$A$2:$J$28,8,FALSE),IF(M95="กำหนดเพิ่ม2567",VLOOKUP(BC95,ตำแหน่งว่าง!$A$2:$H$28,7,FALSE),IF(M95="กำหนดเพิ่ม2568",0,IF(M95="กำหนดเพิ่ม2569",0,IF(M95="ยุบเลิก2567",0,IF(M95="ว่างยุบเลิก2567",0,IF(M95="ว่างยุบเลิก2568",VLOOKUP(BC95,ตำแหน่งว่าง!$A$2:$J$28,8,FALSE),IF(M95="ว่างยุบเลิก2569",VLOOKUP(BC95,ตำแหน่งว่าง!$A$2:$J$28,8,FALSE),IF(M95="เงินอุดหนุน (ว่าง)",VLOOKUP(BC95,ตำแหน่งว่าง!$A$2:$J$28,8,FALSE),IF(M95&amp;C95="จ่ายจากเงินรายได้พนจ.ทั่วไป",0,IF(M95="จ่ายจากเงินรายได้ (ว่าง)",VLOOKUP(BC95,ตำแหน่งว่าง!$A$2:$J$28,8,FALSE),(BG95-I95)*12)))))))))))))</f>
        <v>0</v>
      </c>
      <c r="BI95" s="177" t="str">
        <f t="shared" si="8"/>
        <v>2</v>
      </c>
      <c r="BJ95" s="177" t="b">
        <f>IF(BB95="บริหารท้องถิ่นสูง",VLOOKUP(BI95,'เงินเดือนบัญชี 5'!$AL$2:$AM$65,2,FALSE),IF(BB95="บริหารท้องถิ่นกลาง",VLOOKUP(BI95,'เงินเดือนบัญชี 5'!$AI$2:$AJ$65,2,FALSE),IF(BB95="บริหารท้องถิ่นต้น",VLOOKUP(BI95,'เงินเดือนบัญชี 5'!$AF$2:$AG$65,2,FALSE),IF(BB95="อำนวยการท้องถิ่นสูง",VLOOKUP(BI95,'เงินเดือนบัญชี 5'!$AC$2:$AD$65,2,FALSE),IF(BB95="อำนวยการท้องถิ่นกลาง",VLOOKUP(BI95,'เงินเดือนบัญชี 5'!$Z$2:$AA$65,2,FALSE),IF(BB95="อำนวยการท้องถิ่นต้น",VLOOKUP(BI95,'เงินเดือนบัญชี 5'!$W$2:$X$65,2,FALSE),IF(BB95="วิชาการชช.",VLOOKUP(BI95,'เงินเดือนบัญชี 5'!$T$2:$U$65,2,FALSE),IF(BB95="วิชาการชพ.",VLOOKUP(BI95,'เงินเดือนบัญชี 5'!$Q$2:$R$65,2,FALSE),IF(BB95="วิชาการชก.",VLOOKUP(BI95,'เงินเดือนบัญชี 5'!$N$2:$O$65,2,FALSE),IF(BB95="วิชาการปก.",VLOOKUP(BI95,'เงินเดือนบัญชี 5'!$K$2:$L$65,2,FALSE),IF(BB95="ทั่วไปอส.",VLOOKUP(BI95,'เงินเดือนบัญชี 5'!$H$2:$I$65,2,FALSE),IF(BB95="ทั่วไปชง.",VLOOKUP(BI95,'เงินเดือนบัญชี 5'!$E$2:$F$65,2,FALSE),IF(BB95="ทั่วไปปง.",VLOOKUP(BI95,'เงินเดือนบัญชี 5'!$B$2:$C$65,2,FALSE),IF(BB95="พนจ.ทั่วไป",0,IF(BB95="พนจ.ภารกิจ(ปวช.)",CEILING((BG95*4/100)+BG95,10),IF(BB95="พนจ.ภารกิจ(ปวท.)",CEILING((BG95*4/100)+BG95,10),IF(BB95="พนจ.ภารกิจ(ปวส.)",CEILING((BG95*4/100)+BG95,10),IF(BB95="พนจ.ภารกิจ(ป.ตรี)",CEILING((BG95*4/100)+BG95,10),IF(BB95="พนจ.ภารกิจ(ป.โท)",CEILING((BG95*4/100)+BG95,10),IF(BB95="พนจ.ภารกิจ(ทักษะ พนง.ขับเครื่องจักรกลขนาดกลาง/ใหญ่)",CEILING((BG95*4/100)+BG95,10),IF(BB95="พนจ.ภารกิจ(ทักษะ)",CEILING((BG95*4/100)+BG95,10),IF(BB95="พนจ.ภารกิจ(ทักษะ)","",IF(C95="ครู",CEILING((BG95*6/100)+BG95,10),IF(C95="ครูผู้ช่วย",CEILING((BG95*6/100)+BG95,10),IF(C95="บริหารสถานศึกษา",CEILING((BG95*6/100)+BG95,10),IF(C95="บุคลากรทางการศึกษา",CEILING((BG95*6/100)+BG95,10),IF(BB95="ลูกจ้างประจำ(ช่าง)",VLOOKUP(BI95,บัญชีลูกจ้างประจำ!$H$2:$I$110,2,FALSE),IF(BB95="ลูกจ้างประจำ(สนับสนุน)",VLOOKUP(BI95,บัญชีลูกจ้างประจำ!$E$2:$F$102,2,FALSE),IF(BB95="ลูกจ้างประจำ(บริการพื้นฐาน)",VLOOKUP(BI95,บัญชีลูกจ้างประจำ!$B$2:$C$74,2,FALSE))))))))))))))))))))))))))))))</f>
        <v>0</v>
      </c>
      <c r="BK95" s="177">
        <f>IF(BB95&amp;M95="พนจ.ทั่วไป",0,IF(BB95&amp;M95="พนจ.ทั่วไปกำหนดเพิ่ม2568",108000,IF(M95="ว่างเดิม",VLOOKUP(BC95,ตำแหน่งว่าง!$A$2:$J$28,9,FALSE),IF(M95&amp;C95="กำหนดเพิ่ม2567ครู",VLOOKUP(BC95,ตำแหน่งว่าง!$A$2:$J$28,8,FALSE),IF(M95&amp;C95="กำหนดเพิ่ม2567ครูผู้ช่วย",VLOOKUP(BC95,ตำแหน่งว่าง!$A$2:$J$28,8,FALSE),IF(M95&amp;C95="กำหนดเพิ่ม2567บุคลากรทางการศึกษา",VLOOKUP(BC95,ตำแหน่งว่าง!$A$2:$J$28,8,FALSE),IF(M95&amp;C95="กำหนดเพิ่ม2567บริหารสถานศึกษา",VLOOKUP(BC95,ตำแหน่งว่าง!$A$2:$J$28,8,FALSE),IF(M95="กำหนดเพิ่ม2567",VLOOKUP(BC95,ตำแหน่งว่าง!$A$2:$J$28,9,FALSE),IF(M95="กำหนดเพิ่ม2568",VLOOKUP(BC95,ตำแหน่งว่าง!$A$2:$H$28,7,FALSE),IF(M95="กำหนดเพิ่ม2569",0,IF(M95="ยุบเลิก2567",0,IF(M95="ยุบเลิก2568",0,IF(M95="ว่างยุบเลิก2567",0,IF(M95="ว่างยุบเลิก2568",0,IF(M95="ว่างยุบเลิก2569",VLOOKUP(BC95,ตำแหน่งว่าง!$A$2:$J$28,9,FALSE),IF(M95="เงินอุดหนุน (ว่าง)",VLOOKUP(BC95,ตำแหน่งว่าง!$A$2:$J$28,9,FALSE),IF(M95="จ่ายจากเงินรายได้ (ว่าง)",VLOOKUP(BC95,ตำแหน่งว่าง!$A$2:$J$28,9,FALSE),(BJ95-BG95)*12)))))))))))))))))</f>
        <v>0</v>
      </c>
      <c r="BL95" s="177" t="str">
        <f t="shared" si="9"/>
        <v>3</v>
      </c>
      <c r="BM95" s="177" t="b">
        <f>IF(BB95="บริหารท้องถิ่นสูง",VLOOKUP(BL95,'เงินเดือนบัญชี 5'!$AL$2:$AM$65,2,FALSE),IF(BB95="บริหารท้องถิ่นกลาง",VLOOKUP(BL95,'เงินเดือนบัญชี 5'!$AI$2:$AJ$65,2,FALSE),IF(BB95="บริหารท้องถิ่นต้น",VLOOKUP(BL95,'เงินเดือนบัญชี 5'!$AF$2:$AG$65,2,FALSE),IF(BB95="อำนวยการท้องถิ่นสูง",VLOOKUP(BL95,'เงินเดือนบัญชี 5'!$AC$2:$AD$65,2,FALSE),IF(BB95="อำนวยการท้องถิ่นกลาง",VLOOKUP(BL95,'เงินเดือนบัญชี 5'!$Z$2:$AA$65,2,FALSE),IF(BB95="อำนวยการท้องถิ่นต้น",VLOOKUP(BL95,'เงินเดือนบัญชี 5'!$W$2:$X$65,2,FALSE),IF(BB95="วิชาการชช.",VLOOKUP(BL95,'เงินเดือนบัญชี 5'!$T$2:$U$65,2,FALSE),IF(BB95="วิชาการชพ.",VLOOKUP(BL95,'เงินเดือนบัญชี 5'!$Q$2:$R$65,2,FALSE),IF(BB95="วิชาการชก.",VLOOKUP(BL95,'เงินเดือนบัญชี 5'!$N$2:$O$65,2,FALSE),IF(BB95="วิชาการปก.",VLOOKUP(BL95,'เงินเดือนบัญชี 5'!$K$2:$L$65,2,FALSE),IF(BB95="ทั่วไปอส.",VLOOKUP(BL95,'เงินเดือนบัญชี 5'!$H$2:$I$65,2,FALSE),IF(BB95="ทั่วไปชง.",VLOOKUP(BL95,'เงินเดือนบัญชี 5'!$E$2:$F$65,2,FALSE),IF(BB95="ทั่วไปปง.",VLOOKUP(BL95,'เงินเดือนบัญชี 5'!$B$2:$C$65,2,FALSE),IF(BB95="พนจ.ทั่วไป",0,IF(BB95="พนจ.ภารกิจ(ปวช.)",CEILING((BJ95*4/100)+BJ95,10),IF(BB95="พนจ.ภารกิจ(ปวท.)",CEILING((BJ95*4/100)+BJ95,10),IF(BB95="พนจ.ภารกิจ(ปวส.)",CEILING((BJ95*4/100)+BJ95,10),IF(BB95="พนจ.ภารกิจ(ป.ตรี)",CEILING((BJ95*4/100)+BJ95,10),IF(BB95="พนจ.ภารกิจ(ป.โท)",CEILING((BJ95*4/100)+BJ95,10),IF(BB95="พนจ.ภารกิจ(ทักษะ พนง.ขับเครื่องจักรกลขนาดกลาง/ใหญ่)",CEILING((BJ95*4/100)+BJ95,10),IF(BB95="พนจ.ภารกิจ(ทักษะ)",CEILING((BJ95*4/100)+BJ95,10),IF(BB95="พนจ.ภารกิจ(ทักษะ)","",IF(C95="ครู",CEILING((BJ95*6/100)+BJ95,10),IF(C95="ครูผู้ช่วย",CEILING((BJ95*6/100)+BJ95,10),IF(C95="บริหารสถานศึกษา",CEILING((BJ95*6/100)+BJ95,10),IF(C95="บุคลากรทางการศึกษา",CEILING((BJ95*6/100)+BJ95,10),IF(BB95="ลูกจ้างประจำ(ช่าง)",VLOOKUP(BL95,บัญชีลูกจ้างประจำ!$H$2:$I$110,2,FALSE),IF(BB95="ลูกจ้างประจำ(สนับสนุน)",VLOOKUP(BL95,บัญชีลูกจ้างประจำ!$E$2:$F$103,2,FALSE),IF(BB95="ลูกจ้างประจำ(บริการพื้นฐาน)",VLOOKUP(BL95,บัญชีลูกจ้างประจำ!$B$2:$C$74,2,FALSE))))))))))))))))))))))))))))))</f>
        <v>0</v>
      </c>
      <c r="BN95" s="177">
        <f>IF(BB95&amp;M95="พนจ.ทั่วไป",0,IF(BB95&amp;M95="พนจ.ทั่วไปกำหนดเพิ่ม2569",108000,IF(M95="ว่างเดิม",VLOOKUP(BC95,ตำแหน่งว่าง!$A$2:$J$28,10,FALSE),IF(M95&amp;C95="กำหนดเพิ่ม2567ครู",VLOOKUP(BC95,ตำแหน่งว่าง!$A$2:$J$28,9,FALSE),IF(M95&amp;C95="กำหนดเพิ่ม2567ครูผู้ช่วย",VLOOKUP(BC95,ตำแหน่งว่าง!$A$2:$J$28,9,FALSE),IF(M95&amp;C95="กำหนดเพิ่ม2567บุคลากรทางการศึกษา",VLOOKUP(BC95,ตำแหน่งว่าง!$A$2:$J$28,9,FALSE),IF(M95&amp;C95="กำหนดเพิ่ม2567บริหารสถานศึกษา",VLOOKUP(BC95,ตำแหน่งว่าง!$A$2:$J$28,9,FALSE),IF(M95="กำหนดเพิ่ม2567",VLOOKUP(BC95,ตำแหน่งว่าง!$A$2:$J$28,10,FALSE),IF(M95&amp;C95="กำหนดเพิ่ม2568ครู",VLOOKUP(BC95,ตำแหน่งว่าง!$A$2:$J$28,8,FALSE),IF(M95&amp;C95="กำหนดเพิ่ม2568ครูผู้ช่วย",VLOOKUP(BC95,ตำแหน่งว่าง!$A$2:$J$28,8,FALSE),IF(M95&amp;C95="กำหนดเพิ่ม2568บุคลากรทางการศึกษา",VLOOKUP(BC95,ตำแหน่งว่าง!$A$2:$J$28,8,FALSE),IF(M95&amp;C95="กำหนดเพิ่ม2568บริหารสถานศึกษา",VLOOKUP(BC95,ตำแหน่งว่าง!$A$2:$J$28,8,FALSE),IF(M95="กำหนดเพิ่ม2568",VLOOKUP(BC95,ตำแหน่งว่าง!$A$2:$J$28,9,FALSE),IF(M95="กำหนดเพิ่ม2569",VLOOKUP(BC95,ตำแหน่งว่าง!$A$2:$H$28,7,FALSE),IF(M95="เงินอุดหนุน (ว่าง)",VLOOKUP(BC95,ตำแหน่งว่าง!$A$2:$J$28,10,FALSE),IF(M95="จ่ายจากเงินรายได้ (ว่าง)",VLOOKUP(BC95,ตำแหน่งว่าง!$A$2:$J$28,10,FALSE),IF(M95="ยุบเลิก2567",0,IF(M95="ยุบเลิก2568",0,IF(M95="ยุบเลิก2569",0,IF(M95="ว่างยุบเลิก2567",0,IF(M95="ว่างยุบเลิก2568",0,IF(M95="ว่างยุบเลิก2569",0,(BM95-BJ95)*12))))))))))))))))))))))</f>
        <v>0</v>
      </c>
      <c r="BO95" s="103"/>
      <c r="BP95" s="86"/>
      <c r="BQ95" s="86"/>
    </row>
    <row r="96" spans="1:69" s="12" customFormat="1">
      <c r="A96" s="107" t="str">
        <f>IF(C96=0,"",IF(D96=0,"",SUBTOTAL(3,$D$7:D96)*1))</f>
        <v/>
      </c>
      <c r="B96" s="113"/>
      <c r="C96" s="183"/>
      <c r="D96" s="113"/>
      <c r="E96" s="114"/>
      <c r="F96" s="114"/>
      <c r="G96" s="110"/>
      <c r="H96" s="120"/>
      <c r="I96" s="121"/>
      <c r="J96" s="122"/>
      <c r="K96" s="122"/>
      <c r="L96" s="122"/>
      <c r="M96" s="120"/>
      <c r="AZ96" s="86"/>
      <c r="BA96" s="103"/>
      <c r="BB96" s="177" t="str">
        <f t="shared" si="5"/>
        <v/>
      </c>
      <c r="BC96" s="177" t="str">
        <f t="shared" si="6"/>
        <v>()</v>
      </c>
      <c r="BD96" s="177" t="b">
        <f>IF(BB96="บริหารท้องถิ่นสูง",VLOOKUP(I96,'เงินเดือนบัญชี 5'!$AM$2:$AN$65,2,FALSE),IF(BB96="บริหารท้องถิ่นกลาง",VLOOKUP(I96,'เงินเดือนบัญชี 5'!$AJ$2:$AK$65,2,FALSE),IF(BB96="บริหารท้องถิ่นต้น",VLOOKUP(I96,'เงินเดือนบัญชี 5'!$AG$2:$AH$65,2,FALSE),IF(BB96="อำนวยการท้องถิ่นสูง",VLOOKUP(I96,'เงินเดือนบัญชี 5'!$AD$2:$AE$65,2,FALSE),IF(BB96="อำนวยการท้องถิ่นกลาง",VLOOKUP(I96,'เงินเดือนบัญชี 5'!$AA$2:$AB$65,2,FALSE),IF(BB96="อำนวยการท้องถิ่นต้น",VLOOKUP(I96,'เงินเดือนบัญชี 5'!$X$2:$Y$65,2,FALSE),IF(BB96="วิชาการชช.",VLOOKUP(I96,'เงินเดือนบัญชี 5'!$U$2:$V$65,2,FALSE),IF(BB96="วิชาการชพ.",VLOOKUP(I96,'เงินเดือนบัญชี 5'!$R$2:$S$65,2,FALSE),IF(BB96="วิชาการชก.",VLOOKUP(I96,'เงินเดือนบัญชี 5'!$O$2:$P$65,2,FALSE),IF(BB96="วิชาการปก.",VLOOKUP(I96,'เงินเดือนบัญชี 5'!$L$2:$M$65,2,FALSE),IF(BB96="ทั่วไปอส.",VLOOKUP(I96,'เงินเดือนบัญชี 5'!$I$2:$J$65,2,FALSE),IF(BB96="ทั่วไปชง.",VLOOKUP(I96,'เงินเดือนบัญชี 5'!$F$2:$G$65,2,FALSE),IF(BB96="ทั่วไปปง.",VLOOKUP(I96,'เงินเดือนบัญชี 5'!$C$2:$D$65,2,FALSE),IF(BB96="พนจ.ทั่วไป","",IF(BB96="พนจ.ภารกิจ(ปวช.)","",IF(BB96="พนจ.ภารกิจ(ปวท.)","",IF(BB96="พนจ.ภารกิจ(ปวส.)","",IF(BB96="พนจ.ภารกิจ(ป.ตรี)","",IF(BB96="พนจ.ภารกิจ(ป.โท)","",IF(BB96="พนจ.ภารกิจ(ทักษะ พนง.ขับเครื่องจักรกลขนาดกลาง/ใหญ่)","",IF(BB96="พนจ.ภารกิจ(ทักษะ)","",IF(BB96="ลูกจ้างประจำ(ช่าง)",VLOOKUP(I96,บัญชีลูกจ้างประจำ!$I$2:$J$110,2,FALSE),IF(BB96="ลูกจ้างประจำ(สนับสนุน)",VLOOKUP(I96,บัญชีลูกจ้างประจำ!$F$2:$G$102,2,FALSE),IF(BB96="ลูกจ้างประจำ(บริการพื้นฐาน)",VLOOKUP(I96,บัญชีลูกจ้างประจำ!$C$2:$D$74,2,FALSE)))))))))))))))))))))))))</f>
        <v>0</v>
      </c>
      <c r="BE96" s="177">
        <f>IF(M96="ว่างเดิม",VLOOKUP(BC96,ตำแหน่งว่าง!$A$2:$J$28,2,FALSE),IF(M96="ว่างยุบเลิก2567",VLOOKUP(BC96,ตำแหน่งว่าง!$A$2:$J$28,2,FALSE),IF(M96="ว่างยุบเลิก2568",VLOOKUP(BC96,ตำแหน่งว่าง!$A$2:$J$28,2,FALSE),IF(M96="ว่างยุบเลิก2569",VLOOKUP(BC96,ตำแหน่งว่าง!$A$2:$J$28,2,FALSE),IF(M96="เงินอุดหนุน (ว่าง)",VLOOKUP(BC96,ตำแหน่งว่าง!$A$2:$J$28,2,FALSE),IF(M96="จ่ายจากเงินรายได้ (ว่าง)",VLOOKUP(BC96,ตำแหน่งว่าง!$A$2:$J$28,2,FALSE),IF(M96="กำหนดเพิ่ม2567",0,IF(M96="กำหนดเพิ่ม2568",0,IF(M96="กำหนดเพิ่ม2569",0,I96*12)))))))))</f>
        <v>0</v>
      </c>
      <c r="BF96" s="177" t="str">
        <f t="shared" si="7"/>
        <v>1</v>
      </c>
      <c r="BG96" s="177" t="b">
        <f>IF(BB96="บริหารท้องถิ่นสูง",VLOOKUP(BF96,'เงินเดือนบัญชี 5'!$AL$2:$AM$65,2,FALSE),IF(BB96="บริหารท้องถิ่นกลาง",VLOOKUP(BF96,'เงินเดือนบัญชี 5'!$AI$2:$AJ$65,2,FALSE),IF(BB96="บริหารท้องถิ่นต้น",VLOOKUP(BF96,'เงินเดือนบัญชี 5'!$AF$2:$AG$65,2,FALSE),IF(BB96="อำนวยการท้องถิ่นสูง",VLOOKUP(BF96,'เงินเดือนบัญชี 5'!$AC$2:$AD$65,2,FALSE),IF(BB96="อำนวยการท้องถิ่นกลาง",VLOOKUP(BF96,'เงินเดือนบัญชี 5'!$Z$2:$AA$65,2,FALSE),IF(BB96="อำนวยการท้องถิ่นต้น",VLOOKUP(BF96,'เงินเดือนบัญชี 5'!$W$2:$X$65,2,FALSE),IF(BB96="วิชาการชช.",VLOOKUP(BF96,'เงินเดือนบัญชี 5'!$T$2:$U$65,2,FALSE),IF(BB96="วิชาการชพ.",VLOOKUP(BF96,'เงินเดือนบัญชี 5'!$Q$2:$R$65,2,FALSE),IF(BB96="วิชาการชก.",VLOOKUP(BF96,'เงินเดือนบัญชี 5'!$N$2:$O$65,2,FALSE),IF(BB96="วิชาการปก.",VLOOKUP(BF96,'เงินเดือนบัญชี 5'!$K$2:$L$65,2,FALSE),IF(BB96="ทั่วไปอส.",VLOOKUP(BF96,'เงินเดือนบัญชี 5'!$H$2:$I$65,2,FALSE),IF(BB96="ทั่วไปชง.",VLOOKUP(BF96,'เงินเดือนบัญชี 5'!$E$2:$F$65,2,FALSE),IF(BB96="ทั่วไปปง.",VLOOKUP(BF96,'เงินเดือนบัญชี 5'!$B$2:$C$65,2,FALSE),IF(BB96="พนจ.ทั่วไป",0,IF(BB96="พนจ.ภารกิจ(ปวช.)",CEILING((I96*4/100)+I96,10),IF(BB96="พนจ.ภารกิจ(ปวท.)",CEILING((I96*4/100)+I96,10),IF(BB96="พนจ.ภารกิจ(ปวส.)",CEILING((I96*4/100)+I96,10),IF(BB96="พนจ.ภารกิจ(ป.ตรี)",CEILING((I96*4/100)+I96,10),IF(BB96="พนจ.ภารกิจ(ป.โท)",CEILING((I96*4/100)+I96,10),IF(BB96="พนจ.ภารกิจ(ทักษะ พนง.ขับเครื่องจักรกลขนาดกลาง/ใหญ่)",CEILING((I96*4/100)+I96,10),IF(BB96="พนจ.ภารกิจ(ทักษะ)",CEILING((I96*4/100)+I96,10),IF(BB96="พนจ.ภารกิจ(ทักษะ)","",IF(C96="ครู",CEILING((I96*6/100)+I96,10),IF(C96="ครูผู้ช่วย",CEILING((I96*6/100)+I96,10),IF(C96="บริหารสถานศึกษา",CEILING((I96*6/100)+I96,10),IF(C96="บุคลากรทางการศึกษา",CEILING((I96*6/100)+I96,10),IF(BB96="ลูกจ้างประจำ(ช่าง)",VLOOKUP(BF96,บัญชีลูกจ้างประจำ!$H$2:$I$110,2,FALSE),IF(BB96="ลูกจ้างประจำ(สนับสนุน)",VLOOKUP(BF96,บัญชีลูกจ้างประจำ!$E$2:$F$102,2,FALSE),IF(BB96="ลูกจ้างประจำ(บริการพื้นฐาน)",VLOOKUP(BF96,บัญชีลูกจ้างประจำ!$B$2:$C$74,2,FALSE))))))))))))))))))))))))))))))</f>
        <v>0</v>
      </c>
      <c r="BH96" s="177">
        <f>IF(BB96&amp;M96="พนจ.ทั่วไป",0,IF(BB96&amp;M96="พนจ.ทั่วไปกำหนดเพิ่ม2567",108000,IF(M96="ว่างเดิม",VLOOKUP(BC96,ตำแหน่งว่าง!$A$2:$J$28,8,FALSE),IF(M96="กำหนดเพิ่ม2567",VLOOKUP(BC96,ตำแหน่งว่าง!$A$2:$H$28,7,FALSE),IF(M96="กำหนดเพิ่ม2568",0,IF(M96="กำหนดเพิ่ม2569",0,IF(M96="ยุบเลิก2567",0,IF(M96="ว่างยุบเลิก2567",0,IF(M96="ว่างยุบเลิก2568",VLOOKUP(BC96,ตำแหน่งว่าง!$A$2:$J$28,8,FALSE),IF(M96="ว่างยุบเลิก2569",VLOOKUP(BC96,ตำแหน่งว่าง!$A$2:$J$28,8,FALSE),IF(M96="เงินอุดหนุน (ว่าง)",VLOOKUP(BC96,ตำแหน่งว่าง!$A$2:$J$28,8,FALSE),IF(M96&amp;C96="จ่ายจากเงินรายได้พนจ.ทั่วไป",0,IF(M96="จ่ายจากเงินรายได้ (ว่าง)",VLOOKUP(BC96,ตำแหน่งว่าง!$A$2:$J$28,8,FALSE),(BG96-I96)*12)))))))))))))</f>
        <v>0</v>
      </c>
      <c r="BI96" s="177" t="str">
        <f t="shared" si="8"/>
        <v>2</v>
      </c>
      <c r="BJ96" s="177" t="b">
        <f>IF(BB96="บริหารท้องถิ่นสูง",VLOOKUP(BI96,'เงินเดือนบัญชี 5'!$AL$2:$AM$65,2,FALSE),IF(BB96="บริหารท้องถิ่นกลาง",VLOOKUP(BI96,'เงินเดือนบัญชี 5'!$AI$2:$AJ$65,2,FALSE),IF(BB96="บริหารท้องถิ่นต้น",VLOOKUP(BI96,'เงินเดือนบัญชี 5'!$AF$2:$AG$65,2,FALSE),IF(BB96="อำนวยการท้องถิ่นสูง",VLOOKUP(BI96,'เงินเดือนบัญชี 5'!$AC$2:$AD$65,2,FALSE),IF(BB96="อำนวยการท้องถิ่นกลาง",VLOOKUP(BI96,'เงินเดือนบัญชี 5'!$Z$2:$AA$65,2,FALSE),IF(BB96="อำนวยการท้องถิ่นต้น",VLOOKUP(BI96,'เงินเดือนบัญชี 5'!$W$2:$X$65,2,FALSE),IF(BB96="วิชาการชช.",VLOOKUP(BI96,'เงินเดือนบัญชี 5'!$T$2:$U$65,2,FALSE),IF(BB96="วิชาการชพ.",VLOOKUP(BI96,'เงินเดือนบัญชี 5'!$Q$2:$R$65,2,FALSE),IF(BB96="วิชาการชก.",VLOOKUP(BI96,'เงินเดือนบัญชี 5'!$N$2:$O$65,2,FALSE),IF(BB96="วิชาการปก.",VLOOKUP(BI96,'เงินเดือนบัญชี 5'!$K$2:$L$65,2,FALSE),IF(BB96="ทั่วไปอส.",VLOOKUP(BI96,'เงินเดือนบัญชี 5'!$H$2:$I$65,2,FALSE),IF(BB96="ทั่วไปชง.",VLOOKUP(BI96,'เงินเดือนบัญชี 5'!$E$2:$F$65,2,FALSE),IF(BB96="ทั่วไปปง.",VLOOKUP(BI96,'เงินเดือนบัญชี 5'!$B$2:$C$65,2,FALSE),IF(BB96="พนจ.ทั่วไป",0,IF(BB96="พนจ.ภารกิจ(ปวช.)",CEILING((BG96*4/100)+BG96,10),IF(BB96="พนจ.ภารกิจ(ปวท.)",CEILING((BG96*4/100)+BG96,10),IF(BB96="พนจ.ภารกิจ(ปวส.)",CEILING((BG96*4/100)+BG96,10),IF(BB96="พนจ.ภารกิจ(ป.ตรี)",CEILING((BG96*4/100)+BG96,10),IF(BB96="พนจ.ภารกิจ(ป.โท)",CEILING((BG96*4/100)+BG96,10),IF(BB96="พนจ.ภารกิจ(ทักษะ พนง.ขับเครื่องจักรกลขนาดกลาง/ใหญ่)",CEILING((BG96*4/100)+BG96,10),IF(BB96="พนจ.ภารกิจ(ทักษะ)",CEILING((BG96*4/100)+BG96,10),IF(BB96="พนจ.ภารกิจ(ทักษะ)","",IF(C96="ครู",CEILING((BG96*6/100)+BG96,10),IF(C96="ครูผู้ช่วย",CEILING((BG96*6/100)+BG96,10),IF(C96="บริหารสถานศึกษา",CEILING((BG96*6/100)+BG96,10),IF(C96="บุคลากรทางการศึกษา",CEILING((BG96*6/100)+BG96,10),IF(BB96="ลูกจ้างประจำ(ช่าง)",VLOOKUP(BI96,บัญชีลูกจ้างประจำ!$H$2:$I$110,2,FALSE),IF(BB96="ลูกจ้างประจำ(สนับสนุน)",VLOOKUP(BI96,บัญชีลูกจ้างประจำ!$E$2:$F$102,2,FALSE),IF(BB96="ลูกจ้างประจำ(บริการพื้นฐาน)",VLOOKUP(BI96,บัญชีลูกจ้างประจำ!$B$2:$C$74,2,FALSE))))))))))))))))))))))))))))))</f>
        <v>0</v>
      </c>
      <c r="BK96" s="177">
        <f>IF(BB96&amp;M96="พนจ.ทั่วไป",0,IF(BB96&amp;M96="พนจ.ทั่วไปกำหนดเพิ่ม2568",108000,IF(M96="ว่างเดิม",VLOOKUP(BC96,ตำแหน่งว่าง!$A$2:$J$28,9,FALSE),IF(M96&amp;C96="กำหนดเพิ่ม2567ครู",VLOOKUP(BC96,ตำแหน่งว่าง!$A$2:$J$28,8,FALSE),IF(M96&amp;C96="กำหนดเพิ่ม2567ครูผู้ช่วย",VLOOKUP(BC96,ตำแหน่งว่าง!$A$2:$J$28,8,FALSE),IF(M96&amp;C96="กำหนดเพิ่ม2567บุคลากรทางการศึกษา",VLOOKUP(BC96,ตำแหน่งว่าง!$A$2:$J$28,8,FALSE),IF(M96&amp;C96="กำหนดเพิ่ม2567บริหารสถานศึกษา",VLOOKUP(BC96,ตำแหน่งว่าง!$A$2:$J$28,8,FALSE),IF(M96="กำหนดเพิ่ม2567",VLOOKUP(BC96,ตำแหน่งว่าง!$A$2:$J$28,9,FALSE),IF(M96="กำหนดเพิ่ม2568",VLOOKUP(BC96,ตำแหน่งว่าง!$A$2:$H$28,7,FALSE),IF(M96="กำหนดเพิ่ม2569",0,IF(M96="ยุบเลิก2567",0,IF(M96="ยุบเลิก2568",0,IF(M96="ว่างยุบเลิก2567",0,IF(M96="ว่างยุบเลิก2568",0,IF(M96="ว่างยุบเลิก2569",VLOOKUP(BC96,ตำแหน่งว่าง!$A$2:$J$28,9,FALSE),IF(M96="เงินอุดหนุน (ว่าง)",VLOOKUP(BC96,ตำแหน่งว่าง!$A$2:$J$28,9,FALSE),IF(M96="จ่ายจากเงินรายได้ (ว่าง)",VLOOKUP(BC96,ตำแหน่งว่าง!$A$2:$J$28,9,FALSE),(BJ96-BG96)*12)))))))))))))))))</f>
        <v>0</v>
      </c>
      <c r="BL96" s="177" t="str">
        <f t="shared" si="9"/>
        <v>3</v>
      </c>
      <c r="BM96" s="177" t="b">
        <f>IF(BB96="บริหารท้องถิ่นสูง",VLOOKUP(BL96,'เงินเดือนบัญชี 5'!$AL$2:$AM$65,2,FALSE),IF(BB96="บริหารท้องถิ่นกลาง",VLOOKUP(BL96,'เงินเดือนบัญชี 5'!$AI$2:$AJ$65,2,FALSE),IF(BB96="บริหารท้องถิ่นต้น",VLOOKUP(BL96,'เงินเดือนบัญชี 5'!$AF$2:$AG$65,2,FALSE),IF(BB96="อำนวยการท้องถิ่นสูง",VLOOKUP(BL96,'เงินเดือนบัญชี 5'!$AC$2:$AD$65,2,FALSE),IF(BB96="อำนวยการท้องถิ่นกลาง",VLOOKUP(BL96,'เงินเดือนบัญชี 5'!$Z$2:$AA$65,2,FALSE),IF(BB96="อำนวยการท้องถิ่นต้น",VLOOKUP(BL96,'เงินเดือนบัญชี 5'!$W$2:$X$65,2,FALSE),IF(BB96="วิชาการชช.",VLOOKUP(BL96,'เงินเดือนบัญชี 5'!$T$2:$U$65,2,FALSE),IF(BB96="วิชาการชพ.",VLOOKUP(BL96,'เงินเดือนบัญชี 5'!$Q$2:$R$65,2,FALSE),IF(BB96="วิชาการชก.",VLOOKUP(BL96,'เงินเดือนบัญชี 5'!$N$2:$O$65,2,FALSE),IF(BB96="วิชาการปก.",VLOOKUP(BL96,'เงินเดือนบัญชี 5'!$K$2:$L$65,2,FALSE),IF(BB96="ทั่วไปอส.",VLOOKUP(BL96,'เงินเดือนบัญชี 5'!$H$2:$I$65,2,FALSE),IF(BB96="ทั่วไปชง.",VLOOKUP(BL96,'เงินเดือนบัญชี 5'!$E$2:$F$65,2,FALSE),IF(BB96="ทั่วไปปง.",VLOOKUP(BL96,'เงินเดือนบัญชี 5'!$B$2:$C$65,2,FALSE),IF(BB96="พนจ.ทั่วไป",0,IF(BB96="พนจ.ภารกิจ(ปวช.)",CEILING((BJ96*4/100)+BJ96,10),IF(BB96="พนจ.ภารกิจ(ปวท.)",CEILING((BJ96*4/100)+BJ96,10),IF(BB96="พนจ.ภารกิจ(ปวส.)",CEILING((BJ96*4/100)+BJ96,10),IF(BB96="พนจ.ภารกิจ(ป.ตรี)",CEILING((BJ96*4/100)+BJ96,10),IF(BB96="พนจ.ภารกิจ(ป.โท)",CEILING((BJ96*4/100)+BJ96,10),IF(BB96="พนจ.ภารกิจ(ทักษะ พนง.ขับเครื่องจักรกลขนาดกลาง/ใหญ่)",CEILING((BJ96*4/100)+BJ96,10),IF(BB96="พนจ.ภารกิจ(ทักษะ)",CEILING((BJ96*4/100)+BJ96,10),IF(BB96="พนจ.ภารกิจ(ทักษะ)","",IF(C96="ครู",CEILING((BJ96*6/100)+BJ96,10),IF(C96="ครูผู้ช่วย",CEILING((BJ96*6/100)+BJ96,10),IF(C96="บริหารสถานศึกษา",CEILING((BJ96*6/100)+BJ96,10),IF(C96="บุคลากรทางการศึกษา",CEILING((BJ96*6/100)+BJ96,10),IF(BB96="ลูกจ้างประจำ(ช่าง)",VLOOKUP(BL96,บัญชีลูกจ้างประจำ!$H$2:$I$110,2,FALSE),IF(BB96="ลูกจ้างประจำ(สนับสนุน)",VLOOKUP(BL96,บัญชีลูกจ้างประจำ!$E$2:$F$103,2,FALSE),IF(BB96="ลูกจ้างประจำ(บริการพื้นฐาน)",VLOOKUP(BL96,บัญชีลูกจ้างประจำ!$B$2:$C$74,2,FALSE))))))))))))))))))))))))))))))</f>
        <v>0</v>
      </c>
      <c r="BN96" s="177">
        <f>IF(BB96&amp;M96="พนจ.ทั่วไป",0,IF(BB96&amp;M96="พนจ.ทั่วไปกำหนดเพิ่ม2569",108000,IF(M96="ว่างเดิม",VLOOKUP(BC96,ตำแหน่งว่าง!$A$2:$J$28,10,FALSE),IF(M96&amp;C96="กำหนดเพิ่ม2567ครู",VLOOKUP(BC96,ตำแหน่งว่าง!$A$2:$J$28,9,FALSE),IF(M96&amp;C96="กำหนดเพิ่ม2567ครูผู้ช่วย",VLOOKUP(BC96,ตำแหน่งว่าง!$A$2:$J$28,9,FALSE),IF(M96&amp;C96="กำหนดเพิ่ม2567บุคลากรทางการศึกษา",VLOOKUP(BC96,ตำแหน่งว่าง!$A$2:$J$28,9,FALSE),IF(M96&amp;C96="กำหนดเพิ่ม2567บริหารสถานศึกษา",VLOOKUP(BC96,ตำแหน่งว่าง!$A$2:$J$28,9,FALSE),IF(M96="กำหนดเพิ่ม2567",VLOOKUP(BC96,ตำแหน่งว่าง!$A$2:$J$28,10,FALSE),IF(M96&amp;C96="กำหนดเพิ่ม2568ครู",VLOOKUP(BC96,ตำแหน่งว่าง!$A$2:$J$28,8,FALSE),IF(M96&amp;C96="กำหนดเพิ่ม2568ครูผู้ช่วย",VLOOKUP(BC96,ตำแหน่งว่าง!$A$2:$J$28,8,FALSE),IF(M96&amp;C96="กำหนดเพิ่ม2568บุคลากรทางการศึกษา",VLOOKUP(BC96,ตำแหน่งว่าง!$A$2:$J$28,8,FALSE),IF(M96&amp;C96="กำหนดเพิ่ม2568บริหารสถานศึกษา",VLOOKUP(BC96,ตำแหน่งว่าง!$A$2:$J$28,8,FALSE),IF(M96="กำหนดเพิ่ม2568",VLOOKUP(BC96,ตำแหน่งว่าง!$A$2:$J$28,9,FALSE),IF(M96="กำหนดเพิ่ม2569",VLOOKUP(BC96,ตำแหน่งว่าง!$A$2:$H$28,7,FALSE),IF(M96="เงินอุดหนุน (ว่าง)",VLOOKUP(BC96,ตำแหน่งว่าง!$A$2:$J$28,10,FALSE),IF(M96="จ่ายจากเงินรายได้ (ว่าง)",VLOOKUP(BC96,ตำแหน่งว่าง!$A$2:$J$28,10,FALSE),IF(M96="ยุบเลิก2567",0,IF(M96="ยุบเลิก2568",0,IF(M96="ยุบเลิก2569",0,IF(M96="ว่างยุบเลิก2567",0,IF(M96="ว่างยุบเลิก2568",0,IF(M96="ว่างยุบเลิก2569",0,(BM96-BJ96)*12))))))))))))))))))))))</f>
        <v>0</v>
      </c>
      <c r="BO96" s="103"/>
      <c r="BP96" s="86"/>
      <c r="BQ96" s="86"/>
    </row>
    <row r="97" spans="1:69" s="12" customFormat="1">
      <c r="A97" s="107" t="str">
        <f>IF(C97=0,"",IF(D97=0,"",SUBTOTAL(3,$D$7:D97)*1))</f>
        <v/>
      </c>
      <c r="B97" s="113"/>
      <c r="C97" s="183"/>
      <c r="D97" s="113"/>
      <c r="E97" s="114"/>
      <c r="F97" s="114"/>
      <c r="G97" s="110"/>
      <c r="H97" s="120"/>
      <c r="I97" s="121"/>
      <c r="J97" s="122"/>
      <c r="K97" s="122"/>
      <c r="L97" s="122"/>
      <c r="M97" s="120"/>
      <c r="AZ97" s="86"/>
      <c r="BA97" s="103"/>
      <c r="BB97" s="177" t="str">
        <f t="shared" si="5"/>
        <v/>
      </c>
      <c r="BC97" s="177" t="str">
        <f t="shared" si="6"/>
        <v>()</v>
      </c>
      <c r="BD97" s="177" t="b">
        <f>IF(BB97="บริหารท้องถิ่นสูง",VLOOKUP(I97,'เงินเดือนบัญชี 5'!$AM$2:$AN$65,2,FALSE),IF(BB97="บริหารท้องถิ่นกลาง",VLOOKUP(I97,'เงินเดือนบัญชี 5'!$AJ$2:$AK$65,2,FALSE),IF(BB97="บริหารท้องถิ่นต้น",VLOOKUP(I97,'เงินเดือนบัญชี 5'!$AG$2:$AH$65,2,FALSE),IF(BB97="อำนวยการท้องถิ่นสูง",VLOOKUP(I97,'เงินเดือนบัญชี 5'!$AD$2:$AE$65,2,FALSE),IF(BB97="อำนวยการท้องถิ่นกลาง",VLOOKUP(I97,'เงินเดือนบัญชี 5'!$AA$2:$AB$65,2,FALSE),IF(BB97="อำนวยการท้องถิ่นต้น",VLOOKUP(I97,'เงินเดือนบัญชี 5'!$X$2:$Y$65,2,FALSE),IF(BB97="วิชาการชช.",VLOOKUP(I97,'เงินเดือนบัญชี 5'!$U$2:$V$65,2,FALSE),IF(BB97="วิชาการชพ.",VLOOKUP(I97,'เงินเดือนบัญชี 5'!$R$2:$S$65,2,FALSE),IF(BB97="วิชาการชก.",VLOOKUP(I97,'เงินเดือนบัญชี 5'!$O$2:$P$65,2,FALSE),IF(BB97="วิชาการปก.",VLOOKUP(I97,'เงินเดือนบัญชี 5'!$L$2:$M$65,2,FALSE),IF(BB97="ทั่วไปอส.",VLOOKUP(I97,'เงินเดือนบัญชี 5'!$I$2:$J$65,2,FALSE),IF(BB97="ทั่วไปชง.",VLOOKUP(I97,'เงินเดือนบัญชี 5'!$F$2:$G$65,2,FALSE),IF(BB97="ทั่วไปปง.",VLOOKUP(I97,'เงินเดือนบัญชี 5'!$C$2:$D$65,2,FALSE),IF(BB97="พนจ.ทั่วไป","",IF(BB97="พนจ.ภารกิจ(ปวช.)","",IF(BB97="พนจ.ภารกิจ(ปวท.)","",IF(BB97="พนจ.ภารกิจ(ปวส.)","",IF(BB97="พนจ.ภารกิจ(ป.ตรี)","",IF(BB97="พนจ.ภารกิจ(ป.โท)","",IF(BB97="พนจ.ภารกิจ(ทักษะ พนง.ขับเครื่องจักรกลขนาดกลาง/ใหญ่)","",IF(BB97="พนจ.ภารกิจ(ทักษะ)","",IF(BB97="ลูกจ้างประจำ(ช่าง)",VLOOKUP(I97,บัญชีลูกจ้างประจำ!$I$2:$J$110,2,FALSE),IF(BB97="ลูกจ้างประจำ(สนับสนุน)",VLOOKUP(I97,บัญชีลูกจ้างประจำ!$F$2:$G$102,2,FALSE),IF(BB97="ลูกจ้างประจำ(บริการพื้นฐาน)",VLOOKUP(I97,บัญชีลูกจ้างประจำ!$C$2:$D$74,2,FALSE)))))))))))))))))))))))))</f>
        <v>0</v>
      </c>
      <c r="BE97" s="177">
        <f>IF(M97="ว่างเดิม",VLOOKUP(BC97,ตำแหน่งว่าง!$A$2:$J$28,2,FALSE),IF(M97="ว่างยุบเลิก2567",VLOOKUP(BC97,ตำแหน่งว่าง!$A$2:$J$28,2,FALSE),IF(M97="ว่างยุบเลิก2568",VLOOKUP(BC97,ตำแหน่งว่าง!$A$2:$J$28,2,FALSE),IF(M97="ว่างยุบเลิก2569",VLOOKUP(BC97,ตำแหน่งว่าง!$A$2:$J$28,2,FALSE),IF(M97="เงินอุดหนุน (ว่าง)",VLOOKUP(BC97,ตำแหน่งว่าง!$A$2:$J$28,2,FALSE),IF(M97="จ่ายจากเงินรายได้ (ว่าง)",VLOOKUP(BC97,ตำแหน่งว่าง!$A$2:$J$28,2,FALSE),IF(M97="กำหนดเพิ่ม2567",0,IF(M97="กำหนดเพิ่ม2568",0,IF(M97="กำหนดเพิ่ม2569",0,I97*12)))))))))</f>
        <v>0</v>
      </c>
      <c r="BF97" s="177" t="str">
        <f t="shared" si="7"/>
        <v>1</v>
      </c>
      <c r="BG97" s="177" t="b">
        <f>IF(BB97="บริหารท้องถิ่นสูง",VLOOKUP(BF97,'เงินเดือนบัญชี 5'!$AL$2:$AM$65,2,FALSE),IF(BB97="บริหารท้องถิ่นกลาง",VLOOKUP(BF97,'เงินเดือนบัญชี 5'!$AI$2:$AJ$65,2,FALSE),IF(BB97="บริหารท้องถิ่นต้น",VLOOKUP(BF97,'เงินเดือนบัญชี 5'!$AF$2:$AG$65,2,FALSE),IF(BB97="อำนวยการท้องถิ่นสูง",VLOOKUP(BF97,'เงินเดือนบัญชี 5'!$AC$2:$AD$65,2,FALSE),IF(BB97="อำนวยการท้องถิ่นกลาง",VLOOKUP(BF97,'เงินเดือนบัญชี 5'!$Z$2:$AA$65,2,FALSE),IF(BB97="อำนวยการท้องถิ่นต้น",VLOOKUP(BF97,'เงินเดือนบัญชี 5'!$W$2:$X$65,2,FALSE),IF(BB97="วิชาการชช.",VLOOKUP(BF97,'เงินเดือนบัญชี 5'!$T$2:$U$65,2,FALSE),IF(BB97="วิชาการชพ.",VLOOKUP(BF97,'เงินเดือนบัญชี 5'!$Q$2:$R$65,2,FALSE),IF(BB97="วิชาการชก.",VLOOKUP(BF97,'เงินเดือนบัญชี 5'!$N$2:$O$65,2,FALSE),IF(BB97="วิชาการปก.",VLOOKUP(BF97,'เงินเดือนบัญชี 5'!$K$2:$L$65,2,FALSE),IF(BB97="ทั่วไปอส.",VLOOKUP(BF97,'เงินเดือนบัญชี 5'!$H$2:$I$65,2,FALSE),IF(BB97="ทั่วไปชง.",VLOOKUP(BF97,'เงินเดือนบัญชี 5'!$E$2:$F$65,2,FALSE),IF(BB97="ทั่วไปปง.",VLOOKUP(BF97,'เงินเดือนบัญชี 5'!$B$2:$C$65,2,FALSE),IF(BB97="พนจ.ทั่วไป",0,IF(BB97="พนจ.ภารกิจ(ปวช.)",CEILING((I97*4/100)+I97,10),IF(BB97="พนจ.ภารกิจ(ปวท.)",CEILING((I97*4/100)+I97,10),IF(BB97="พนจ.ภารกิจ(ปวส.)",CEILING((I97*4/100)+I97,10),IF(BB97="พนจ.ภารกิจ(ป.ตรี)",CEILING((I97*4/100)+I97,10),IF(BB97="พนจ.ภารกิจ(ป.โท)",CEILING((I97*4/100)+I97,10),IF(BB97="พนจ.ภารกิจ(ทักษะ พนง.ขับเครื่องจักรกลขนาดกลาง/ใหญ่)",CEILING((I97*4/100)+I97,10),IF(BB97="พนจ.ภารกิจ(ทักษะ)",CEILING((I97*4/100)+I97,10),IF(BB97="พนจ.ภารกิจ(ทักษะ)","",IF(C97="ครู",CEILING((I97*6/100)+I97,10),IF(C97="ครูผู้ช่วย",CEILING((I97*6/100)+I97,10),IF(C97="บริหารสถานศึกษา",CEILING((I97*6/100)+I97,10),IF(C97="บุคลากรทางการศึกษา",CEILING((I97*6/100)+I97,10),IF(BB97="ลูกจ้างประจำ(ช่าง)",VLOOKUP(BF97,บัญชีลูกจ้างประจำ!$H$2:$I$110,2,FALSE),IF(BB97="ลูกจ้างประจำ(สนับสนุน)",VLOOKUP(BF97,บัญชีลูกจ้างประจำ!$E$2:$F$102,2,FALSE),IF(BB97="ลูกจ้างประจำ(บริการพื้นฐาน)",VLOOKUP(BF97,บัญชีลูกจ้างประจำ!$B$2:$C$74,2,FALSE))))))))))))))))))))))))))))))</f>
        <v>0</v>
      </c>
      <c r="BH97" s="177">
        <f>IF(BB97&amp;M97="พนจ.ทั่วไป",0,IF(BB97&amp;M97="พนจ.ทั่วไปกำหนดเพิ่ม2567",108000,IF(M97="ว่างเดิม",VLOOKUP(BC97,ตำแหน่งว่าง!$A$2:$J$28,8,FALSE),IF(M97="กำหนดเพิ่ม2567",VLOOKUP(BC97,ตำแหน่งว่าง!$A$2:$H$28,7,FALSE),IF(M97="กำหนดเพิ่ม2568",0,IF(M97="กำหนดเพิ่ม2569",0,IF(M97="ยุบเลิก2567",0,IF(M97="ว่างยุบเลิก2567",0,IF(M97="ว่างยุบเลิก2568",VLOOKUP(BC97,ตำแหน่งว่าง!$A$2:$J$28,8,FALSE),IF(M97="ว่างยุบเลิก2569",VLOOKUP(BC97,ตำแหน่งว่าง!$A$2:$J$28,8,FALSE),IF(M97="เงินอุดหนุน (ว่าง)",VLOOKUP(BC97,ตำแหน่งว่าง!$A$2:$J$28,8,FALSE),IF(M97&amp;C97="จ่ายจากเงินรายได้พนจ.ทั่วไป",0,IF(M97="จ่ายจากเงินรายได้ (ว่าง)",VLOOKUP(BC97,ตำแหน่งว่าง!$A$2:$J$28,8,FALSE),(BG97-I97)*12)))))))))))))</f>
        <v>0</v>
      </c>
      <c r="BI97" s="177" t="str">
        <f t="shared" si="8"/>
        <v>2</v>
      </c>
      <c r="BJ97" s="177" t="b">
        <f>IF(BB97="บริหารท้องถิ่นสูง",VLOOKUP(BI97,'เงินเดือนบัญชี 5'!$AL$2:$AM$65,2,FALSE),IF(BB97="บริหารท้องถิ่นกลาง",VLOOKUP(BI97,'เงินเดือนบัญชี 5'!$AI$2:$AJ$65,2,FALSE),IF(BB97="บริหารท้องถิ่นต้น",VLOOKUP(BI97,'เงินเดือนบัญชี 5'!$AF$2:$AG$65,2,FALSE),IF(BB97="อำนวยการท้องถิ่นสูง",VLOOKUP(BI97,'เงินเดือนบัญชี 5'!$AC$2:$AD$65,2,FALSE),IF(BB97="อำนวยการท้องถิ่นกลาง",VLOOKUP(BI97,'เงินเดือนบัญชี 5'!$Z$2:$AA$65,2,FALSE),IF(BB97="อำนวยการท้องถิ่นต้น",VLOOKUP(BI97,'เงินเดือนบัญชี 5'!$W$2:$X$65,2,FALSE),IF(BB97="วิชาการชช.",VLOOKUP(BI97,'เงินเดือนบัญชี 5'!$T$2:$U$65,2,FALSE),IF(BB97="วิชาการชพ.",VLOOKUP(BI97,'เงินเดือนบัญชี 5'!$Q$2:$R$65,2,FALSE),IF(BB97="วิชาการชก.",VLOOKUP(BI97,'เงินเดือนบัญชี 5'!$N$2:$O$65,2,FALSE),IF(BB97="วิชาการปก.",VLOOKUP(BI97,'เงินเดือนบัญชี 5'!$K$2:$L$65,2,FALSE),IF(BB97="ทั่วไปอส.",VLOOKUP(BI97,'เงินเดือนบัญชี 5'!$H$2:$I$65,2,FALSE),IF(BB97="ทั่วไปชง.",VLOOKUP(BI97,'เงินเดือนบัญชี 5'!$E$2:$F$65,2,FALSE),IF(BB97="ทั่วไปปง.",VLOOKUP(BI97,'เงินเดือนบัญชี 5'!$B$2:$C$65,2,FALSE),IF(BB97="พนจ.ทั่วไป",0,IF(BB97="พนจ.ภารกิจ(ปวช.)",CEILING((BG97*4/100)+BG97,10),IF(BB97="พนจ.ภารกิจ(ปวท.)",CEILING((BG97*4/100)+BG97,10),IF(BB97="พนจ.ภารกิจ(ปวส.)",CEILING((BG97*4/100)+BG97,10),IF(BB97="พนจ.ภารกิจ(ป.ตรี)",CEILING((BG97*4/100)+BG97,10),IF(BB97="พนจ.ภารกิจ(ป.โท)",CEILING((BG97*4/100)+BG97,10),IF(BB97="พนจ.ภารกิจ(ทักษะ พนง.ขับเครื่องจักรกลขนาดกลาง/ใหญ่)",CEILING((BG97*4/100)+BG97,10),IF(BB97="พนจ.ภารกิจ(ทักษะ)",CEILING((BG97*4/100)+BG97,10),IF(BB97="พนจ.ภารกิจ(ทักษะ)","",IF(C97="ครู",CEILING((BG97*6/100)+BG97,10),IF(C97="ครูผู้ช่วย",CEILING((BG97*6/100)+BG97,10),IF(C97="บริหารสถานศึกษา",CEILING((BG97*6/100)+BG97,10),IF(C97="บุคลากรทางการศึกษา",CEILING((BG97*6/100)+BG97,10),IF(BB97="ลูกจ้างประจำ(ช่าง)",VLOOKUP(BI97,บัญชีลูกจ้างประจำ!$H$2:$I$110,2,FALSE),IF(BB97="ลูกจ้างประจำ(สนับสนุน)",VLOOKUP(BI97,บัญชีลูกจ้างประจำ!$E$2:$F$102,2,FALSE),IF(BB97="ลูกจ้างประจำ(บริการพื้นฐาน)",VLOOKUP(BI97,บัญชีลูกจ้างประจำ!$B$2:$C$74,2,FALSE))))))))))))))))))))))))))))))</f>
        <v>0</v>
      </c>
      <c r="BK97" s="177">
        <f>IF(BB97&amp;M97="พนจ.ทั่วไป",0,IF(BB97&amp;M97="พนจ.ทั่วไปกำหนดเพิ่ม2568",108000,IF(M97="ว่างเดิม",VLOOKUP(BC97,ตำแหน่งว่าง!$A$2:$J$28,9,FALSE),IF(M97&amp;C97="กำหนดเพิ่ม2567ครู",VLOOKUP(BC97,ตำแหน่งว่าง!$A$2:$J$28,8,FALSE),IF(M97&amp;C97="กำหนดเพิ่ม2567ครูผู้ช่วย",VLOOKUP(BC97,ตำแหน่งว่าง!$A$2:$J$28,8,FALSE),IF(M97&amp;C97="กำหนดเพิ่ม2567บุคลากรทางการศึกษา",VLOOKUP(BC97,ตำแหน่งว่าง!$A$2:$J$28,8,FALSE),IF(M97&amp;C97="กำหนดเพิ่ม2567บริหารสถานศึกษา",VLOOKUP(BC97,ตำแหน่งว่าง!$A$2:$J$28,8,FALSE),IF(M97="กำหนดเพิ่ม2567",VLOOKUP(BC97,ตำแหน่งว่าง!$A$2:$J$28,9,FALSE),IF(M97="กำหนดเพิ่ม2568",VLOOKUP(BC97,ตำแหน่งว่าง!$A$2:$H$28,7,FALSE),IF(M97="กำหนดเพิ่ม2569",0,IF(M97="ยุบเลิก2567",0,IF(M97="ยุบเลิก2568",0,IF(M97="ว่างยุบเลิก2567",0,IF(M97="ว่างยุบเลิก2568",0,IF(M97="ว่างยุบเลิก2569",VLOOKUP(BC97,ตำแหน่งว่าง!$A$2:$J$28,9,FALSE),IF(M97="เงินอุดหนุน (ว่าง)",VLOOKUP(BC97,ตำแหน่งว่าง!$A$2:$J$28,9,FALSE),IF(M97="จ่ายจากเงินรายได้ (ว่าง)",VLOOKUP(BC97,ตำแหน่งว่าง!$A$2:$J$28,9,FALSE),(BJ97-BG97)*12)))))))))))))))))</f>
        <v>0</v>
      </c>
      <c r="BL97" s="177" t="str">
        <f t="shared" si="9"/>
        <v>3</v>
      </c>
      <c r="BM97" s="177" t="b">
        <f>IF(BB97="บริหารท้องถิ่นสูง",VLOOKUP(BL97,'เงินเดือนบัญชี 5'!$AL$2:$AM$65,2,FALSE),IF(BB97="บริหารท้องถิ่นกลาง",VLOOKUP(BL97,'เงินเดือนบัญชี 5'!$AI$2:$AJ$65,2,FALSE),IF(BB97="บริหารท้องถิ่นต้น",VLOOKUP(BL97,'เงินเดือนบัญชี 5'!$AF$2:$AG$65,2,FALSE),IF(BB97="อำนวยการท้องถิ่นสูง",VLOOKUP(BL97,'เงินเดือนบัญชี 5'!$AC$2:$AD$65,2,FALSE),IF(BB97="อำนวยการท้องถิ่นกลาง",VLOOKUP(BL97,'เงินเดือนบัญชี 5'!$Z$2:$AA$65,2,FALSE),IF(BB97="อำนวยการท้องถิ่นต้น",VLOOKUP(BL97,'เงินเดือนบัญชี 5'!$W$2:$X$65,2,FALSE),IF(BB97="วิชาการชช.",VLOOKUP(BL97,'เงินเดือนบัญชี 5'!$T$2:$U$65,2,FALSE),IF(BB97="วิชาการชพ.",VLOOKUP(BL97,'เงินเดือนบัญชี 5'!$Q$2:$R$65,2,FALSE),IF(BB97="วิชาการชก.",VLOOKUP(BL97,'เงินเดือนบัญชี 5'!$N$2:$O$65,2,FALSE),IF(BB97="วิชาการปก.",VLOOKUP(BL97,'เงินเดือนบัญชี 5'!$K$2:$L$65,2,FALSE),IF(BB97="ทั่วไปอส.",VLOOKUP(BL97,'เงินเดือนบัญชี 5'!$H$2:$I$65,2,FALSE),IF(BB97="ทั่วไปชง.",VLOOKUP(BL97,'เงินเดือนบัญชี 5'!$E$2:$F$65,2,FALSE),IF(BB97="ทั่วไปปง.",VLOOKUP(BL97,'เงินเดือนบัญชี 5'!$B$2:$C$65,2,FALSE),IF(BB97="พนจ.ทั่วไป",0,IF(BB97="พนจ.ภารกิจ(ปวช.)",CEILING((BJ97*4/100)+BJ97,10),IF(BB97="พนจ.ภารกิจ(ปวท.)",CEILING((BJ97*4/100)+BJ97,10),IF(BB97="พนจ.ภารกิจ(ปวส.)",CEILING((BJ97*4/100)+BJ97,10),IF(BB97="พนจ.ภารกิจ(ป.ตรี)",CEILING((BJ97*4/100)+BJ97,10),IF(BB97="พนจ.ภารกิจ(ป.โท)",CEILING((BJ97*4/100)+BJ97,10),IF(BB97="พนจ.ภารกิจ(ทักษะ พนง.ขับเครื่องจักรกลขนาดกลาง/ใหญ่)",CEILING((BJ97*4/100)+BJ97,10),IF(BB97="พนจ.ภารกิจ(ทักษะ)",CEILING((BJ97*4/100)+BJ97,10),IF(BB97="พนจ.ภารกิจ(ทักษะ)","",IF(C97="ครู",CEILING((BJ97*6/100)+BJ97,10),IF(C97="ครูผู้ช่วย",CEILING((BJ97*6/100)+BJ97,10),IF(C97="บริหารสถานศึกษา",CEILING((BJ97*6/100)+BJ97,10),IF(C97="บุคลากรทางการศึกษา",CEILING((BJ97*6/100)+BJ97,10),IF(BB97="ลูกจ้างประจำ(ช่าง)",VLOOKUP(BL97,บัญชีลูกจ้างประจำ!$H$2:$I$110,2,FALSE),IF(BB97="ลูกจ้างประจำ(สนับสนุน)",VLOOKUP(BL97,บัญชีลูกจ้างประจำ!$E$2:$F$103,2,FALSE),IF(BB97="ลูกจ้างประจำ(บริการพื้นฐาน)",VLOOKUP(BL97,บัญชีลูกจ้างประจำ!$B$2:$C$74,2,FALSE))))))))))))))))))))))))))))))</f>
        <v>0</v>
      </c>
      <c r="BN97" s="177">
        <f>IF(BB97&amp;M97="พนจ.ทั่วไป",0,IF(BB97&amp;M97="พนจ.ทั่วไปกำหนดเพิ่ม2569",108000,IF(M97="ว่างเดิม",VLOOKUP(BC97,ตำแหน่งว่าง!$A$2:$J$28,10,FALSE),IF(M97&amp;C97="กำหนดเพิ่ม2567ครู",VLOOKUP(BC97,ตำแหน่งว่าง!$A$2:$J$28,9,FALSE),IF(M97&amp;C97="กำหนดเพิ่ม2567ครูผู้ช่วย",VLOOKUP(BC97,ตำแหน่งว่าง!$A$2:$J$28,9,FALSE),IF(M97&amp;C97="กำหนดเพิ่ม2567บุคลากรทางการศึกษา",VLOOKUP(BC97,ตำแหน่งว่าง!$A$2:$J$28,9,FALSE),IF(M97&amp;C97="กำหนดเพิ่ม2567บริหารสถานศึกษา",VLOOKUP(BC97,ตำแหน่งว่าง!$A$2:$J$28,9,FALSE),IF(M97="กำหนดเพิ่ม2567",VLOOKUP(BC97,ตำแหน่งว่าง!$A$2:$J$28,10,FALSE),IF(M97&amp;C97="กำหนดเพิ่ม2568ครู",VLOOKUP(BC97,ตำแหน่งว่าง!$A$2:$J$28,8,FALSE),IF(M97&amp;C97="กำหนดเพิ่ม2568ครูผู้ช่วย",VLOOKUP(BC97,ตำแหน่งว่าง!$A$2:$J$28,8,FALSE),IF(M97&amp;C97="กำหนดเพิ่ม2568บุคลากรทางการศึกษา",VLOOKUP(BC97,ตำแหน่งว่าง!$A$2:$J$28,8,FALSE),IF(M97&amp;C97="กำหนดเพิ่ม2568บริหารสถานศึกษา",VLOOKUP(BC97,ตำแหน่งว่าง!$A$2:$J$28,8,FALSE),IF(M97="กำหนดเพิ่ม2568",VLOOKUP(BC97,ตำแหน่งว่าง!$A$2:$J$28,9,FALSE),IF(M97="กำหนดเพิ่ม2569",VLOOKUP(BC97,ตำแหน่งว่าง!$A$2:$H$28,7,FALSE),IF(M97="เงินอุดหนุน (ว่าง)",VLOOKUP(BC97,ตำแหน่งว่าง!$A$2:$J$28,10,FALSE),IF(M97="จ่ายจากเงินรายได้ (ว่าง)",VLOOKUP(BC97,ตำแหน่งว่าง!$A$2:$J$28,10,FALSE),IF(M97="ยุบเลิก2567",0,IF(M97="ยุบเลิก2568",0,IF(M97="ยุบเลิก2569",0,IF(M97="ว่างยุบเลิก2567",0,IF(M97="ว่างยุบเลิก2568",0,IF(M97="ว่างยุบเลิก2569",0,(BM97-BJ97)*12))))))))))))))))))))))</f>
        <v>0</v>
      </c>
      <c r="BO97" s="103"/>
      <c r="BP97" s="86"/>
      <c r="BQ97" s="86"/>
    </row>
    <row r="98" spans="1:69" s="12" customFormat="1">
      <c r="A98" s="107" t="str">
        <f>IF(C98=0,"",IF(D98=0,"",SUBTOTAL(3,$D$7:D98)*1))</f>
        <v/>
      </c>
      <c r="B98" s="113"/>
      <c r="C98" s="183"/>
      <c r="D98" s="113"/>
      <c r="E98" s="114"/>
      <c r="F98" s="114"/>
      <c r="G98" s="110"/>
      <c r="H98" s="120"/>
      <c r="I98" s="121"/>
      <c r="J98" s="122"/>
      <c r="K98" s="122"/>
      <c r="L98" s="122"/>
      <c r="M98" s="120"/>
      <c r="AZ98" s="86"/>
      <c r="BA98" s="103"/>
      <c r="BB98" s="177" t="str">
        <f t="shared" si="5"/>
        <v/>
      </c>
      <c r="BC98" s="177" t="str">
        <f t="shared" si="6"/>
        <v>()</v>
      </c>
      <c r="BD98" s="177" t="b">
        <f>IF(BB98="บริหารท้องถิ่นสูง",VLOOKUP(I98,'เงินเดือนบัญชี 5'!$AM$2:$AN$65,2,FALSE),IF(BB98="บริหารท้องถิ่นกลาง",VLOOKUP(I98,'เงินเดือนบัญชี 5'!$AJ$2:$AK$65,2,FALSE),IF(BB98="บริหารท้องถิ่นต้น",VLOOKUP(I98,'เงินเดือนบัญชี 5'!$AG$2:$AH$65,2,FALSE),IF(BB98="อำนวยการท้องถิ่นสูง",VLOOKUP(I98,'เงินเดือนบัญชี 5'!$AD$2:$AE$65,2,FALSE),IF(BB98="อำนวยการท้องถิ่นกลาง",VLOOKUP(I98,'เงินเดือนบัญชี 5'!$AA$2:$AB$65,2,FALSE),IF(BB98="อำนวยการท้องถิ่นต้น",VLOOKUP(I98,'เงินเดือนบัญชี 5'!$X$2:$Y$65,2,FALSE),IF(BB98="วิชาการชช.",VLOOKUP(I98,'เงินเดือนบัญชี 5'!$U$2:$V$65,2,FALSE),IF(BB98="วิชาการชพ.",VLOOKUP(I98,'เงินเดือนบัญชี 5'!$R$2:$S$65,2,FALSE),IF(BB98="วิชาการชก.",VLOOKUP(I98,'เงินเดือนบัญชี 5'!$O$2:$P$65,2,FALSE),IF(BB98="วิชาการปก.",VLOOKUP(I98,'เงินเดือนบัญชี 5'!$L$2:$M$65,2,FALSE),IF(BB98="ทั่วไปอส.",VLOOKUP(I98,'เงินเดือนบัญชี 5'!$I$2:$J$65,2,FALSE),IF(BB98="ทั่วไปชง.",VLOOKUP(I98,'เงินเดือนบัญชี 5'!$F$2:$G$65,2,FALSE),IF(BB98="ทั่วไปปง.",VLOOKUP(I98,'เงินเดือนบัญชี 5'!$C$2:$D$65,2,FALSE),IF(BB98="พนจ.ทั่วไป","",IF(BB98="พนจ.ภารกิจ(ปวช.)","",IF(BB98="พนจ.ภารกิจ(ปวท.)","",IF(BB98="พนจ.ภารกิจ(ปวส.)","",IF(BB98="พนจ.ภารกิจ(ป.ตรี)","",IF(BB98="พนจ.ภารกิจ(ป.โท)","",IF(BB98="พนจ.ภารกิจ(ทักษะ พนง.ขับเครื่องจักรกลขนาดกลาง/ใหญ่)","",IF(BB98="พนจ.ภารกิจ(ทักษะ)","",IF(BB98="ลูกจ้างประจำ(ช่าง)",VLOOKUP(I98,บัญชีลูกจ้างประจำ!$I$2:$J$110,2,FALSE),IF(BB98="ลูกจ้างประจำ(สนับสนุน)",VLOOKUP(I98,บัญชีลูกจ้างประจำ!$F$2:$G$102,2,FALSE),IF(BB98="ลูกจ้างประจำ(บริการพื้นฐาน)",VLOOKUP(I98,บัญชีลูกจ้างประจำ!$C$2:$D$74,2,FALSE)))))))))))))))))))))))))</f>
        <v>0</v>
      </c>
      <c r="BE98" s="177">
        <f>IF(M98="ว่างเดิม",VLOOKUP(BC98,ตำแหน่งว่าง!$A$2:$J$28,2,FALSE),IF(M98="ว่างยุบเลิก2567",VLOOKUP(BC98,ตำแหน่งว่าง!$A$2:$J$28,2,FALSE),IF(M98="ว่างยุบเลิก2568",VLOOKUP(BC98,ตำแหน่งว่าง!$A$2:$J$28,2,FALSE),IF(M98="ว่างยุบเลิก2569",VLOOKUP(BC98,ตำแหน่งว่าง!$A$2:$J$28,2,FALSE),IF(M98="เงินอุดหนุน (ว่าง)",VLOOKUP(BC98,ตำแหน่งว่าง!$A$2:$J$28,2,FALSE),IF(M98="จ่ายจากเงินรายได้ (ว่าง)",VLOOKUP(BC98,ตำแหน่งว่าง!$A$2:$J$28,2,FALSE),IF(M98="กำหนดเพิ่ม2567",0,IF(M98="กำหนดเพิ่ม2568",0,IF(M98="กำหนดเพิ่ม2569",0,I98*12)))))))))</f>
        <v>0</v>
      </c>
      <c r="BF98" s="177" t="str">
        <f t="shared" si="7"/>
        <v>1</v>
      </c>
      <c r="BG98" s="177" t="b">
        <f>IF(BB98="บริหารท้องถิ่นสูง",VLOOKUP(BF98,'เงินเดือนบัญชี 5'!$AL$2:$AM$65,2,FALSE),IF(BB98="บริหารท้องถิ่นกลาง",VLOOKUP(BF98,'เงินเดือนบัญชี 5'!$AI$2:$AJ$65,2,FALSE),IF(BB98="บริหารท้องถิ่นต้น",VLOOKUP(BF98,'เงินเดือนบัญชี 5'!$AF$2:$AG$65,2,FALSE),IF(BB98="อำนวยการท้องถิ่นสูง",VLOOKUP(BF98,'เงินเดือนบัญชี 5'!$AC$2:$AD$65,2,FALSE),IF(BB98="อำนวยการท้องถิ่นกลาง",VLOOKUP(BF98,'เงินเดือนบัญชี 5'!$Z$2:$AA$65,2,FALSE),IF(BB98="อำนวยการท้องถิ่นต้น",VLOOKUP(BF98,'เงินเดือนบัญชี 5'!$W$2:$X$65,2,FALSE),IF(BB98="วิชาการชช.",VLOOKUP(BF98,'เงินเดือนบัญชี 5'!$T$2:$U$65,2,FALSE),IF(BB98="วิชาการชพ.",VLOOKUP(BF98,'เงินเดือนบัญชี 5'!$Q$2:$R$65,2,FALSE),IF(BB98="วิชาการชก.",VLOOKUP(BF98,'เงินเดือนบัญชี 5'!$N$2:$O$65,2,FALSE),IF(BB98="วิชาการปก.",VLOOKUP(BF98,'เงินเดือนบัญชี 5'!$K$2:$L$65,2,FALSE),IF(BB98="ทั่วไปอส.",VLOOKUP(BF98,'เงินเดือนบัญชี 5'!$H$2:$I$65,2,FALSE),IF(BB98="ทั่วไปชง.",VLOOKUP(BF98,'เงินเดือนบัญชี 5'!$E$2:$F$65,2,FALSE),IF(BB98="ทั่วไปปง.",VLOOKUP(BF98,'เงินเดือนบัญชี 5'!$B$2:$C$65,2,FALSE),IF(BB98="พนจ.ทั่วไป",0,IF(BB98="พนจ.ภารกิจ(ปวช.)",CEILING((I98*4/100)+I98,10),IF(BB98="พนจ.ภารกิจ(ปวท.)",CEILING((I98*4/100)+I98,10),IF(BB98="พนจ.ภารกิจ(ปวส.)",CEILING((I98*4/100)+I98,10),IF(BB98="พนจ.ภารกิจ(ป.ตรี)",CEILING((I98*4/100)+I98,10),IF(BB98="พนจ.ภารกิจ(ป.โท)",CEILING((I98*4/100)+I98,10),IF(BB98="พนจ.ภารกิจ(ทักษะ พนง.ขับเครื่องจักรกลขนาดกลาง/ใหญ่)",CEILING((I98*4/100)+I98,10),IF(BB98="พนจ.ภารกิจ(ทักษะ)",CEILING((I98*4/100)+I98,10),IF(BB98="พนจ.ภารกิจ(ทักษะ)","",IF(C98="ครู",CEILING((I98*6/100)+I98,10),IF(C98="ครูผู้ช่วย",CEILING((I98*6/100)+I98,10),IF(C98="บริหารสถานศึกษา",CEILING((I98*6/100)+I98,10),IF(C98="บุคลากรทางการศึกษา",CEILING((I98*6/100)+I98,10),IF(BB98="ลูกจ้างประจำ(ช่าง)",VLOOKUP(BF98,บัญชีลูกจ้างประจำ!$H$2:$I$110,2,FALSE),IF(BB98="ลูกจ้างประจำ(สนับสนุน)",VLOOKUP(BF98,บัญชีลูกจ้างประจำ!$E$2:$F$102,2,FALSE),IF(BB98="ลูกจ้างประจำ(บริการพื้นฐาน)",VLOOKUP(BF98,บัญชีลูกจ้างประจำ!$B$2:$C$74,2,FALSE))))))))))))))))))))))))))))))</f>
        <v>0</v>
      </c>
      <c r="BH98" s="177">
        <f>IF(BB98&amp;M98="พนจ.ทั่วไป",0,IF(BB98&amp;M98="พนจ.ทั่วไปกำหนดเพิ่ม2567",108000,IF(M98="ว่างเดิม",VLOOKUP(BC98,ตำแหน่งว่าง!$A$2:$J$28,8,FALSE),IF(M98="กำหนดเพิ่ม2567",VLOOKUP(BC98,ตำแหน่งว่าง!$A$2:$H$28,7,FALSE),IF(M98="กำหนดเพิ่ม2568",0,IF(M98="กำหนดเพิ่ม2569",0,IF(M98="ยุบเลิก2567",0,IF(M98="ว่างยุบเลิก2567",0,IF(M98="ว่างยุบเลิก2568",VLOOKUP(BC98,ตำแหน่งว่าง!$A$2:$J$28,8,FALSE),IF(M98="ว่างยุบเลิก2569",VLOOKUP(BC98,ตำแหน่งว่าง!$A$2:$J$28,8,FALSE),IF(M98="เงินอุดหนุน (ว่าง)",VLOOKUP(BC98,ตำแหน่งว่าง!$A$2:$J$28,8,FALSE),IF(M98&amp;C98="จ่ายจากเงินรายได้พนจ.ทั่วไป",0,IF(M98="จ่ายจากเงินรายได้ (ว่าง)",VLOOKUP(BC98,ตำแหน่งว่าง!$A$2:$J$28,8,FALSE),(BG98-I98)*12)))))))))))))</f>
        <v>0</v>
      </c>
      <c r="BI98" s="177" t="str">
        <f t="shared" si="8"/>
        <v>2</v>
      </c>
      <c r="BJ98" s="177" t="b">
        <f>IF(BB98="บริหารท้องถิ่นสูง",VLOOKUP(BI98,'เงินเดือนบัญชี 5'!$AL$2:$AM$65,2,FALSE),IF(BB98="บริหารท้องถิ่นกลาง",VLOOKUP(BI98,'เงินเดือนบัญชี 5'!$AI$2:$AJ$65,2,FALSE),IF(BB98="บริหารท้องถิ่นต้น",VLOOKUP(BI98,'เงินเดือนบัญชี 5'!$AF$2:$AG$65,2,FALSE),IF(BB98="อำนวยการท้องถิ่นสูง",VLOOKUP(BI98,'เงินเดือนบัญชี 5'!$AC$2:$AD$65,2,FALSE),IF(BB98="อำนวยการท้องถิ่นกลาง",VLOOKUP(BI98,'เงินเดือนบัญชี 5'!$Z$2:$AA$65,2,FALSE),IF(BB98="อำนวยการท้องถิ่นต้น",VLOOKUP(BI98,'เงินเดือนบัญชี 5'!$W$2:$X$65,2,FALSE),IF(BB98="วิชาการชช.",VLOOKUP(BI98,'เงินเดือนบัญชี 5'!$T$2:$U$65,2,FALSE),IF(BB98="วิชาการชพ.",VLOOKUP(BI98,'เงินเดือนบัญชี 5'!$Q$2:$R$65,2,FALSE),IF(BB98="วิชาการชก.",VLOOKUP(BI98,'เงินเดือนบัญชี 5'!$N$2:$O$65,2,FALSE),IF(BB98="วิชาการปก.",VLOOKUP(BI98,'เงินเดือนบัญชี 5'!$K$2:$L$65,2,FALSE),IF(BB98="ทั่วไปอส.",VLOOKUP(BI98,'เงินเดือนบัญชี 5'!$H$2:$I$65,2,FALSE),IF(BB98="ทั่วไปชง.",VLOOKUP(BI98,'เงินเดือนบัญชี 5'!$E$2:$F$65,2,FALSE),IF(BB98="ทั่วไปปง.",VLOOKUP(BI98,'เงินเดือนบัญชี 5'!$B$2:$C$65,2,FALSE),IF(BB98="พนจ.ทั่วไป",0,IF(BB98="พนจ.ภารกิจ(ปวช.)",CEILING((BG98*4/100)+BG98,10),IF(BB98="พนจ.ภารกิจ(ปวท.)",CEILING((BG98*4/100)+BG98,10),IF(BB98="พนจ.ภารกิจ(ปวส.)",CEILING((BG98*4/100)+BG98,10),IF(BB98="พนจ.ภารกิจ(ป.ตรี)",CEILING((BG98*4/100)+BG98,10),IF(BB98="พนจ.ภารกิจ(ป.โท)",CEILING((BG98*4/100)+BG98,10),IF(BB98="พนจ.ภารกิจ(ทักษะ พนง.ขับเครื่องจักรกลขนาดกลาง/ใหญ่)",CEILING((BG98*4/100)+BG98,10),IF(BB98="พนจ.ภารกิจ(ทักษะ)",CEILING((BG98*4/100)+BG98,10),IF(BB98="พนจ.ภารกิจ(ทักษะ)","",IF(C98="ครู",CEILING((BG98*6/100)+BG98,10),IF(C98="ครูผู้ช่วย",CEILING((BG98*6/100)+BG98,10),IF(C98="บริหารสถานศึกษา",CEILING((BG98*6/100)+BG98,10),IF(C98="บุคลากรทางการศึกษา",CEILING((BG98*6/100)+BG98,10),IF(BB98="ลูกจ้างประจำ(ช่าง)",VLOOKUP(BI98,บัญชีลูกจ้างประจำ!$H$2:$I$110,2,FALSE),IF(BB98="ลูกจ้างประจำ(สนับสนุน)",VLOOKUP(BI98,บัญชีลูกจ้างประจำ!$E$2:$F$102,2,FALSE),IF(BB98="ลูกจ้างประจำ(บริการพื้นฐาน)",VLOOKUP(BI98,บัญชีลูกจ้างประจำ!$B$2:$C$74,2,FALSE))))))))))))))))))))))))))))))</f>
        <v>0</v>
      </c>
      <c r="BK98" s="177">
        <f>IF(BB98&amp;M98="พนจ.ทั่วไป",0,IF(BB98&amp;M98="พนจ.ทั่วไปกำหนดเพิ่ม2568",108000,IF(M98="ว่างเดิม",VLOOKUP(BC98,ตำแหน่งว่าง!$A$2:$J$28,9,FALSE),IF(M98&amp;C98="กำหนดเพิ่ม2567ครู",VLOOKUP(BC98,ตำแหน่งว่าง!$A$2:$J$28,8,FALSE),IF(M98&amp;C98="กำหนดเพิ่ม2567ครูผู้ช่วย",VLOOKUP(BC98,ตำแหน่งว่าง!$A$2:$J$28,8,FALSE),IF(M98&amp;C98="กำหนดเพิ่ม2567บุคลากรทางการศึกษา",VLOOKUP(BC98,ตำแหน่งว่าง!$A$2:$J$28,8,FALSE),IF(M98&amp;C98="กำหนดเพิ่ม2567บริหารสถานศึกษา",VLOOKUP(BC98,ตำแหน่งว่าง!$A$2:$J$28,8,FALSE),IF(M98="กำหนดเพิ่ม2567",VLOOKUP(BC98,ตำแหน่งว่าง!$A$2:$J$28,9,FALSE),IF(M98="กำหนดเพิ่ม2568",VLOOKUP(BC98,ตำแหน่งว่าง!$A$2:$H$28,7,FALSE),IF(M98="กำหนดเพิ่ม2569",0,IF(M98="ยุบเลิก2567",0,IF(M98="ยุบเลิก2568",0,IF(M98="ว่างยุบเลิก2567",0,IF(M98="ว่างยุบเลิก2568",0,IF(M98="ว่างยุบเลิก2569",VLOOKUP(BC98,ตำแหน่งว่าง!$A$2:$J$28,9,FALSE),IF(M98="เงินอุดหนุน (ว่าง)",VLOOKUP(BC98,ตำแหน่งว่าง!$A$2:$J$28,9,FALSE),IF(M98="จ่ายจากเงินรายได้ (ว่าง)",VLOOKUP(BC98,ตำแหน่งว่าง!$A$2:$J$28,9,FALSE),(BJ98-BG98)*12)))))))))))))))))</f>
        <v>0</v>
      </c>
      <c r="BL98" s="177" t="str">
        <f t="shared" si="9"/>
        <v>3</v>
      </c>
      <c r="BM98" s="177" t="b">
        <f>IF(BB98="บริหารท้องถิ่นสูง",VLOOKUP(BL98,'เงินเดือนบัญชี 5'!$AL$2:$AM$65,2,FALSE),IF(BB98="บริหารท้องถิ่นกลาง",VLOOKUP(BL98,'เงินเดือนบัญชี 5'!$AI$2:$AJ$65,2,FALSE),IF(BB98="บริหารท้องถิ่นต้น",VLOOKUP(BL98,'เงินเดือนบัญชี 5'!$AF$2:$AG$65,2,FALSE),IF(BB98="อำนวยการท้องถิ่นสูง",VLOOKUP(BL98,'เงินเดือนบัญชี 5'!$AC$2:$AD$65,2,FALSE),IF(BB98="อำนวยการท้องถิ่นกลาง",VLOOKUP(BL98,'เงินเดือนบัญชี 5'!$Z$2:$AA$65,2,FALSE),IF(BB98="อำนวยการท้องถิ่นต้น",VLOOKUP(BL98,'เงินเดือนบัญชี 5'!$W$2:$X$65,2,FALSE),IF(BB98="วิชาการชช.",VLOOKUP(BL98,'เงินเดือนบัญชี 5'!$T$2:$U$65,2,FALSE),IF(BB98="วิชาการชพ.",VLOOKUP(BL98,'เงินเดือนบัญชี 5'!$Q$2:$R$65,2,FALSE),IF(BB98="วิชาการชก.",VLOOKUP(BL98,'เงินเดือนบัญชี 5'!$N$2:$O$65,2,FALSE),IF(BB98="วิชาการปก.",VLOOKUP(BL98,'เงินเดือนบัญชี 5'!$K$2:$L$65,2,FALSE),IF(BB98="ทั่วไปอส.",VLOOKUP(BL98,'เงินเดือนบัญชี 5'!$H$2:$I$65,2,FALSE),IF(BB98="ทั่วไปชง.",VLOOKUP(BL98,'เงินเดือนบัญชี 5'!$E$2:$F$65,2,FALSE),IF(BB98="ทั่วไปปง.",VLOOKUP(BL98,'เงินเดือนบัญชี 5'!$B$2:$C$65,2,FALSE),IF(BB98="พนจ.ทั่วไป",0,IF(BB98="พนจ.ภารกิจ(ปวช.)",CEILING((BJ98*4/100)+BJ98,10),IF(BB98="พนจ.ภารกิจ(ปวท.)",CEILING((BJ98*4/100)+BJ98,10),IF(BB98="พนจ.ภารกิจ(ปวส.)",CEILING((BJ98*4/100)+BJ98,10),IF(BB98="พนจ.ภารกิจ(ป.ตรี)",CEILING((BJ98*4/100)+BJ98,10),IF(BB98="พนจ.ภารกิจ(ป.โท)",CEILING((BJ98*4/100)+BJ98,10),IF(BB98="พนจ.ภารกิจ(ทักษะ พนง.ขับเครื่องจักรกลขนาดกลาง/ใหญ่)",CEILING((BJ98*4/100)+BJ98,10),IF(BB98="พนจ.ภารกิจ(ทักษะ)",CEILING((BJ98*4/100)+BJ98,10),IF(BB98="พนจ.ภารกิจ(ทักษะ)","",IF(C98="ครู",CEILING((BJ98*6/100)+BJ98,10),IF(C98="ครูผู้ช่วย",CEILING((BJ98*6/100)+BJ98,10),IF(C98="บริหารสถานศึกษา",CEILING((BJ98*6/100)+BJ98,10),IF(C98="บุคลากรทางการศึกษา",CEILING((BJ98*6/100)+BJ98,10),IF(BB98="ลูกจ้างประจำ(ช่าง)",VLOOKUP(BL98,บัญชีลูกจ้างประจำ!$H$2:$I$110,2,FALSE),IF(BB98="ลูกจ้างประจำ(สนับสนุน)",VLOOKUP(BL98,บัญชีลูกจ้างประจำ!$E$2:$F$103,2,FALSE),IF(BB98="ลูกจ้างประจำ(บริการพื้นฐาน)",VLOOKUP(BL98,บัญชีลูกจ้างประจำ!$B$2:$C$74,2,FALSE))))))))))))))))))))))))))))))</f>
        <v>0</v>
      </c>
      <c r="BN98" s="177">
        <f>IF(BB98&amp;M98="พนจ.ทั่วไป",0,IF(BB98&amp;M98="พนจ.ทั่วไปกำหนดเพิ่ม2569",108000,IF(M98="ว่างเดิม",VLOOKUP(BC98,ตำแหน่งว่าง!$A$2:$J$28,10,FALSE),IF(M98&amp;C98="กำหนดเพิ่ม2567ครู",VLOOKUP(BC98,ตำแหน่งว่าง!$A$2:$J$28,9,FALSE),IF(M98&amp;C98="กำหนดเพิ่ม2567ครูผู้ช่วย",VLOOKUP(BC98,ตำแหน่งว่าง!$A$2:$J$28,9,FALSE),IF(M98&amp;C98="กำหนดเพิ่ม2567บุคลากรทางการศึกษา",VLOOKUP(BC98,ตำแหน่งว่าง!$A$2:$J$28,9,FALSE),IF(M98&amp;C98="กำหนดเพิ่ม2567บริหารสถานศึกษา",VLOOKUP(BC98,ตำแหน่งว่าง!$A$2:$J$28,9,FALSE),IF(M98="กำหนดเพิ่ม2567",VLOOKUP(BC98,ตำแหน่งว่าง!$A$2:$J$28,10,FALSE),IF(M98&amp;C98="กำหนดเพิ่ม2568ครู",VLOOKUP(BC98,ตำแหน่งว่าง!$A$2:$J$28,8,FALSE),IF(M98&amp;C98="กำหนดเพิ่ม2568ครูผู้ช่วย",VLOOKUP(BC98,ตำแหน่งว่าง!$A$2:$J$28,8,FALSE),IF(M98&amp;C98="กำหนดเพิ่ม2568บุคลากรทางการศึกษา",VLOOKUP(BC98,ตำแหน่งว่าง!$A$2:$J$28,8,FALSE),IF(M98&amp;C98="กำหนดเพิ่ม2568บริหารสถานศึกษา",VLOOKUP(BC98,ตำแหน่งว่าง!$A$2:$J$28,8,FALSE),IF(M98="กำหนดเพิ่ม2568",VLOOKUP(BC98,ตำแหน่งว่าง!$A$2:$J$28,9,FALSE),IF(M98="กำหนดเพิ่ม2569",VLOOKUP(BC98,ตำแหน่งว่าง!$A$2:$H$28,7,FALSE),IF(M98="เงินอุดหนุน (ว่าง)",VLOOKUP(BC98,ตำแหน่งว่าง!$A$2:$J$28,10,FALSE),IF(M98="จ่ายจากเงินรายได้ (ว่าง)",VLOOKUP(BC98,ตำแหน่งว่าง!$A$2:$J$28,10,FALSE),IF(M98="ยุบเลิก2567",0,IF(M98="ยุบเลิก2568",0,IF(M98="ยุบเลิก2569",0,IF(M98="ว่างยุบเลิก2567",0,IF(M98="ว่างยุบเลิก2568",0,IF(M98="ว่างยุบเลิก2569",0,(BM98-BJ98)*12))))))))))))))))))))))</f>
        <v>0</v>
      </c>
      <c r="BO98" s="103"/>
      <c r="BP98" s="86"/>
      <c r="BQ98" s="86"/>
    </row>
    <row r="99" spans="1:69" s="12" customFormat="1">
      <c r="A99" s="107" t="str">
        <f>IF(C99=0,"",IF(D99=0,"",SUBTOTAL(3,$D$7:D99)*1))</f>
        <v/>
      </c>
      <c r="B99" s="113"/>
      <c r="C99" s="183"/>
      <c r="D99" s="113"/>
      <c r="E99" s="114"/>
      <c r="F99" s="114"/>
      <c r="G99" s="110"/>
      <c r="H99" s="120"/>
      <c r="I99" s="121"/>
      <c r="J99" s="122"/>
      <c r="K99" s="122"/>
      <c r="L99" s="122"/>
      <c r="M99" s="120"/>
      <c r="AZ99" s="86"/>
      <c r="BA99" s="103"/>
      <c r="BB99" s="177" t="str">
        <f t="shared" si="5"/>
        <v/>
      </c>
      <c r="BC99" s="177" t="str">
        <f t="shared" si="6"/>
        <v>()</v>
      </c>
      <c r="BD99" s="177" t="b">
        <f>IF(BB99="บริหารท้องถิ่นสูง",VLOOKUP(I99,'เงินเดือนบัญชี 5'!$AM$2:$AN$65,2,FALSE),IF(BB99="บริหารท้องถิ่นกลาง",VLOOKUP(I99,'เงินเดือนบัญชี 5'!$AJ$2:$AK$65,2,FALSE),IF(BB99="บริหารท้องถิ่นต้น",VLOOKUP(I99,'เงินเดือนบัญชี 5'!$AG$2:$AH$65,2,FALSE),IF(BB99="อำนวยการท้องถิ่นสูง",VLOOKUP(I99,'เงินเดือนบัญชี 5'!$AD$2:$AE$65,2,FALSE),IF(BB99="อำนวยการท้องถิ่นกลาง",VLOOKUP(I99,'เงินเดือนบัญชี 5'!$AA$2:$AB$65,2,FALSE),IF(BB99="อำนวยการท้องถิ่นต้น",VLOOKUP(I99,'เงินเดือนบัญชี 5'!$X$2:$Y$65,2,FALSE),IF(BB99="วิชาการชช.",VLOOKUP(I99,'เงินเดือนบัญชี 5'!$U$2:$V$65,2,FALSE),IF(BB99="วิชาการชพ.",VLOOKUP(I99,'เงินเดือนบัญชี 5'!$R$2:$S$65,2,FALSE),IF(BB99="วิชาการชก.",VLOOKUP(I99,'เงินเดือนบัญชี 5'!$O$2:$P$65,2,FALSE),IF(BB99="วิชาการปก.",VLOOKUP(I99,'เงินเดือนบัญชี 5'!$L$2:$M$65,2,FALSE),IF(BB99="ทั่วไปอส.",VLOOKUP(I99,'เงินเดือนบัญชี 5'!$I$2:$J$65,2,FALSE),IF(BB99="ทั่วไปชง.",VLOOKUP(I99,'เงินเดือนบัญชี 5'!$F$2:$G$65,2,FALSE),IF(BB99="ทั่วไปปง.",VLOOKUP(I99,'เงินเดือนบัญชี 5'!$C$2:$D$65,2,FALSE),IF(BB99="พนจ.ทั่วไป","",IF(BB99="พนจ.ภารกิจ(ปวช.)","",IF(BB99="พนจ.ภารกิจ(ปวท.)","",IF(BB99="พนจ.ภารกิจ(ปวส.)","",IF(BB99="พนจ.ภารกิจ(ป.ตรี)","",IF(BB99="พนจ.ภารกิจ(ป.โท)","",IF(BB99="พนจ.ภารกิจ(ทักษะ พนง.ขับเครื่องจักรกลขนาดกลาง/ใหญ่)","",IF(BB99="พนจ.ภารกิจ(ทักษะ)","",IF(BB99="ลูกจ้างประจำ(ช่าง)",VLOOKUP(I99,บัญชีลูกจ้างประจำ!$I$2:$J$110,2,FALSE),IF(BB99="ลูกจ้างประจำ(สนับสนุน)",VLOOKUP(I99,บัญชีลูกจ้างประจำ!$F$2:$G$102,2,FALSE),IF(BB99="ลูกจ้างประจำ(บริการพื้นฐาน)",VLOOKUP(I99,บัญชีลูกจ้างประจำ!$C$2:$D$74,2,FALSE)))))))))))))))))))))))))</f>
        <v>0</v>
      </c>
      <c r="BE99" s="177">
        <f>IF(M99="ว่างเดิม",VLOOKUP(BC99,ตำแหน่งว่าง!$A$2:$J$28,2,FALSE),IF(M99="ว่างยุบเลิก2567",VLOOKUP(BC99,ตำแหน่งว่าง!$A$2:$J$28,2,FALSE),IF(M99="ว่างยุบเลิก2568",VLOOKUP(BC99,ตำแหน่งว่าง!$A$2:$J$28,2,FALSE),IF(M99="ว่างยุบเลิก2569",VLOOKUP(BC99,ตำแหน่งว่าง!$A$2:$J$28,2,FALSE),IF(M99="เงินอุดหนุน (ว่าง)",VLOOKUP(BC99,ตำแหน่งว่าง!$A$2:$J$28,2,FALSE),IF(M99="จ่ายจากเงินรายได้ (ว่าง)",VLOOKUP(BC99,ตำแหน่งว่าง!$A$2:$J$28,2,FALSE),IF(M99="กำหนดเพิ่ม2567",0,IF(M99="กำหนดเพิ่ม2568",0,IF(M99="กำหนดเพิ่ม2569",0,I99*12)))))))))</f>
        <v>0</v>
      </c>
      <c r="BF99" s="177" t="str">
        <f t="shared" si="7"/>
        <v>1</v>
      </c>
      <c r="BG99" s="177" t="b">
        <f>IF(BB99="บริหารท้องถิ่นสูง",VLOOKUP(BF99,'เงินเดือนบัญชี 5'!$AL$2:$AM$65,2,FALSE),IF(BB99="บริหารท้องถิ่นกลาง",VLOOKUP(BF99,'เงินเดือนบัญชี 5'!$AI$2:$AJ$65,2,FALSE),IF(BB99="บริหารท้องถิ่นต้น",VLOOKUP(BF99,'เงินเดือนบัญชี 5'!$AF$2:$AG$65,2,FALSE),IF(BB99="อำนวยการท้องถิ่นสูง",VLOOKUP(BF99,'เงินเดือนบัญชี 5'!$AC$2:$AD$65,2,FALSE),IF(BB99="อำนวยการท้องถิ่นกลาง",VLOOKUP(BF99,'เงินเดือนบัญชี 5'!$Z$2:$AA$65,2,FALSE),IF(BB99="อำนวยการท้องถิ่นต้น",VLOOKUP(BF99,'เงินเดือนบัญชี 5'!$W$2:$X$65,2,FALSE),IF(BB99="วิชาการชช.",VLOOKUP(BF99,'เงินเดือนบัญชี 5'!$T$2:$U$65,2,FALSE),IF(BB99="วิชาการชพ.",VLOOKUP(BF99,'เงินเดือนบัญชี 5'!$Q$2:$R$65,2,FALSE),IF(BB99="วิชาการชก.",VLOOKUP(BF99,'เงินเดือนบัญชี 5'!$N$2:$O$65,2,FALSE),IF(BB99="วิชาการปก.",VLOOKUP(BF99,'เงินเดือนบัญชี 5'!$K$2:$L$65,2,FALSE),IF(BB99="ทั่วไปอส.",VLOOKUP(BF99,'เงินเดือนบัญชี 5'!$H$2:$I$65,2,FALSE),IF(BB99="ทั่วไปชง.",VLOOKUP(BF99,'เงินเดือนบัญชี 5'!$E$2:$F$65,2,FALSE),IF(BB99="ทั่วไปปง.",VLOOKUP(BF99,'เงินเดือนบัญชี 5'!$B$2:$C$65,2,FALSE),IF(BB99="พนจ.ทั่วไป",0,IF(BB99="พนจ.ภารกิจ(ปวช.)",CEILING((I99*4/100)+I99,10),IF(BB99="พนจ.ภารกิจ(ปวท.)",CEILING((I99*4/100)+I99,10),IF(BB99="พนจ.ภารกิจ(ปวส.)",CEILING((I99*4/100)+I99,10),IF(BB99="พนจ.ภารกิจ(ป.ตรี)",CEILING((I99*4/100)+I99,10),IF(BB99="พนจ.ภารกิจ(ป.โท)",CEILING((I99*4/100)+I99,10),IF(BB99="พนจ.ภารกิจ(ทักษะ พนง.ขับเครื่องจักรกลขนาดกลาง/ใหญ่)",CEILING((I99*4/100)+I99,10),IF(BB99="พนจ.ภารกิจ(ทักษะ)",CEILING((I99*4/100)+I99,10),IF(BB99="พนจ.ภารกิจ(ทักษะ)","",IF(C99="ครู",CEILING((I99*6/100)+I99,10),IF(C99="ครูผู้ช่วย",CEILING((I99*6/100)+I99,10),IF(C99="บริหารสถานศึกษา",CEILING((I99*6/100)+I99,10),IF(C99="บุคลากรทางการศึกษา",CEILING((I99*6/100)+I99,10),IF(BB99="ลูกจ้างประจำ(ช่าง)",VLOOKUP(BF99,บัญชีลูกจ้างประจำ!$H$2:$I$110,2,FALSE),IF(BB99="ลูกจ้างประจำ(สนับสนุน)",VLOOKUP(BF99,บัญชีลูกจ้างประจำ!$E$2:$F$102,2,FALSE),IF(BB99="ลูกจ้างประจำ(บริการพื้นฐาน)",VLOOKUP(BF99,บัญชีลูกจ้างประจำ!$B$2:$C$74,2,FALSE))))))))))))))))))))))))))))))</f>
        <v>0</v>
      </c>
      <c r="BH99" s="177">
        <f>IF(BB99&amp;M99="พนจ.ทั่วไป",0,IF(BB99&amp;M99="พนจ.ทั่วไปกำหนดเพิ่ม2567",108000,IF(M99="ว่างเดิม",VLOOKUP(BC99,ตำแหน่งว่าง!$A$2:$J$28,8,FALSE),IF(M99="กำหนดเพิ่ม2567",VLOOKUP(BC99,ตำแหน่งว่าง!$A$2:$H$28,7,FALSE),IF(M99="กำหนดเพิ่ม2568",0,IF(M99="กำหนดเพิ่ม2569",0,IF(M99="ยุบเลิก2567",0,IF(M99="ว่างยุบเลิก2567",0,IF(M99="ว่างยุบเลิก2568",VLOOKUP(BC99,ตำแหน่งว่าง!$A$2:$J$28,8,FALSE),IF(M99="ว่างยุบเลิก2569",VLOOKUP(BC99,ตำแหน่งว่าง!$A$2:$J$28,8,FALSE),IF(M99="เงินอุดหนุน (ว่าง)",VLOOKUP(BC99,ตำแหน่งว่าง!$A$2:$J$28,8,FALSE),IF(M99&amp;C99="จ่ายจากเงินรายได้พนจ.ทั่วไป",0,IF(M99="จ่ายจากเงินรายได้ (ว่าง)",VLOOKUP(BC99,ตำแหน่งว่าง!$A$2:$J$28,8,FALSE),(BG99-I99)*12)))))))))))))</f>
        <v>0</v>
      </c>
      <c r="BI99" s="177" t="str">
        <f t="shared" si="8"/>
        <v>2</v>
      </c>
      <c r="BJ99" s="177" t="b">
        <f>IF(BB99="บริหารท้องถิ่นสูง",VLOOKUP(BI99,'เงินเดือนบัญชี 5'!$AL$2:$AM$65,2,FALSE),IF(BB99="บริหารท้องถิ่นกลาง",VLOOKUP(BI99,'เงินเดือนบัญชี 5'!$AI$2:$AJ$65,2,FALSE),IF(BB99="บริหารท้องถิ่นต้น",VLOOKUP(BI99,'เงินเดือนบัญชี 5'!$AF$2:$AG$65,2,FALSE),IF(BB99="อำนวยการท้องถิ่นสูง",VLOOKUP(BI99,'เงินเดือนบัญชี 5'!$AC$2:$AD$65,2,FALSE),IF(BB99="อำนวยการท้องถิ่นกลาง",VLOOKUP(BI99,'เงินเดือนบัญชี 5'!$Z$2:$AA$65,2,FALSE),IF(BB99="อำนวยการท้องถิ่นต้น",VLOOKUP(BI99,'เงินเดือนบัญชี 5'!$W$2:$X$65,2,FALSE),IF(BB99="วิชาการชช.",VLOOKUP(BI99,'เงินเดือนบัญชี 5'!$T$2:$U$65,2,FALSE),IF(BB99="วิชาการชพ.",VLOOKUP(BI99,'เงินเดือนบัญชี 5'!$Q$2:$R$65,2,FALSE),IF(BB99="วิชาการชก.",VLOOKUP(BI99,'เงินเดือนบัญชี 5'!$N$2:$O$65,2,FALSE),IF(BB99="วิชาการปก.",VLOOKUP(BI99,'เงินเดือนบัญชี 5'!$K$2:$L$65,2,FALSE),IF(BB99="ทั่วไปอส.",VLOOKUP(BI99,'เงินเดือนบัญชี 5'!$H$2:$I$65,2,FALSE),IF(BB99="ทั่วไปชง.",VLOOKUP(BI99,'เงินเดือนบัญชี 5'!$E$2:$F$65,2,FALSE),IF(BB99="ทั่วไปปง.",VLOOKUP(BI99,'เงินเดือนบัญชี 5'!$B$2:$C$65,2,FALSE),IF(BB99="พนจ.ทั่วไป",0,IF(BB99="พนจ.ภารกิจ(ปวช.)",CEILING((BG99*4/100)+BG99,10),IF(BB99="พนจ.ภารกิจ(ปวท.)",CEILING((BG99*4/100)+BG99,10),IF(BB99="พนจ.ภารกิจ(ปวส.)",CEILING((BG99*4/100)+BG99,10),IF(BB99="พนจ.ภารกิจ(ป.ตรี)",CEILING((BG99*4/100)+BG99,10),IF(BB99="พนจ.ภารกิจ(ป.โท)",CEILING((BG99*4/100)+BG99,10),IF(BB99="พนจ.ภารกิจ(ทักษะ พนง.ขับเครื่องจักรกลขนาดกลาง/ใหญ่)",CEILING((BG99*4/100)+BG99,10),IF(BB99="พนจ.ภารกิจ(ทักษะ)",CEILING((BG99*4/100)+BG99,10),IF(BB99="พนจ.ภารกิจ(ทักษะ)","",IF(C99="ครู",CEILING((BG99*6/100)+BG99,10),IF(C99="ครูผู้ช่วย",CEILING((BG99*6/100)+BG99,10),IF(C99="บริหารสถานศึกษา",CEILING((BG99*6/100)+BG99,10),IF(C99="บุคลากรทางการศึกษา",CEILING((BG99*6/100)+BG99,10),IF(BB99="ลูกจ้างประจำ(ช่าง)",VLOOKUP(BI99,บัญชีลูกจ้างประจำ!$H$2:$I$110,2,FALSE),IF(BB99="ลูกจ้างประจำ(สนับสนุน)",VLOOKUP(BI99,บัญชีลูกจ้างประจำ!$E$2:$F$102,2,FALSE),IF(BB99="ลูกจ้างประจำ(บริการพื้นฐาน)",VLOOKUP(BI99,บัญชีลูกจ้างประจำ!$B$2:$C$74,2,FALSE))))))))))))))))))))))))))))))</f>
        <v>0</v>
      </c>
      <c r="BK99" s="177">
        <f>IF(BB99&amp;M99="พนจ.ทั่วไป",0,IF(BB99&amp;M99="พนจ.ทั่วไปกำหนดเพิ่ม2568",108000,IF(M99="ว่างเดิม",VLOOKUP(BC99,ตำแหน่งว่าง!$A$2:$J$28,9,FALSE),IF(M99&amp;C99="กำหนดเพิ่ม2567ครู",VLOOKUP(BC99,ตำแหน่งว่าง!$A$2:$J$28,8,FALSE),IF(M99&amp;C99="กำหนดเพิ่ม2567ครูผู้ช่วย",VLOOKUP(BC99,ตำแหน่งว่าง!$A$2:$J$28,8,FALSE),IF(M99&amp;C99="กำหนดเพิ่ม2567บุคลากรทางการศึกษา",VLOOKUP(BC99,ตำแหน่งว่าง!$A$2:$J$28,8,FALSE),IF(M99&amp;C99="กำหนดเพิ่ม2567บริหารสถานศึกษา",VLOOKUP(BC99,ตำแหน่งว่าง!$A$2:$J$28,8,FALSE),IF(M99="กำหนดเพิ่ม2567",VLOOKUP(BC99,ตำแหน่งว่าง!$A$2:$J$28,9,FALSE),IF(M99="กำหนดเพิ่ม2568",VLOOKUP(BC99,ตำแหน่งว่าง!$A$2:$H$28,7,FALSE),IF(M99="กำหนดเพิ่ม2569",0,IF(M99="ยุบเลิก2567",0,IF(M99="ยุบเลิก2568",0,IF(M99="ว่างยุบเลิก2567",0,IF(M99="ว่างยุบเลิก2568",0,IF(M99="ว่างยุบเลิก2569",VLOOKUP(BC99,ตำแหน่งว่าง!$A$2:$J$28,9,FALSE),IF(M99="เงินอุดหนุน (ว่าง)",VLOOKUP(BC99,ตำแหน่งว่าง!$A$2:$J$28,9,FALSE),IF(M99="จ่ายจากเงินรายได้ (ว่าง)",VLOOKUP(BC99,ตำแหน่งว่าง!$A$2:$J$28,9,FALSE),(BJ99-BG99)*12)))))))))))))))))</f>
        <v>0</v>
      </c>
      <c r="BL99" s="177" t="str">
        <f t="shared" si="9"/>
        <v>3</v>
      </c>
      <c r="BM99" s="177" t="b">
        <f>IF(BB99="บริหารท้องถิ่นสูง",VLOOKUP(BL99,'เงินเดือนบัญชี 5'!$AL$2:$AM$65,2,FALSE),IF(BB99="บริหารท้องถิ่นกลาง",VLOOKUP(BL99,'เงินเดือนบัญชี 5'!$AI$2:$AJ$65,2,FALSE),IF(BB99="บริหารท้องถิ่นต้น",VLOOKUP(BL99,'เงินเดือนบัญชี 5'!$AF$2:$AG$65,2,FALSE),IF(BB99="อำนวยการท้องถิ่นสูง",VLOOKUP(BL99,'เงินเดือนบัญชี 5'!$AC$2:$AD$65,2,FALSE),IF(BB99="อำนวยการท้องถิ่นกลาง",VLOOKUP(BL99,'เงินเดือนบัญชี 5'!$Z$2:$AA$65,2,FALSE),IF(BB99="อำนวยการท้องถิ่นต้น",VLOOKUP(BL99,'เงินเดือนบัญชี 5'!$W$2:$X$65,2,FALSE),IF(BB99="วิชาการชช.",VLOOKUP(BL99,'เงินเดือนบัญชี 5'!$T$2:$U$65,2,FALSE),IF(BB99="วิชาการชพ.",VLOOKUP(BL99,'เงินเดือนบัญชี 5'!$Q$2:$R$65,2,FALSE),IF(BB99="วิชาการชก.",VLOOKUP(BL99,'เงินเดือนบัญชี 5'!$N$2:$O$65,2,FALSE),IF(BB99="วิชาการปก.",VLOOKUP(BL99,'เงินเดือนบัญชี 5'!$K$2:$L$65,2,FALSE),IF(BB99="ทั่วไปอส.",VLOOKUP(BL99,'เงินเดือนบัญชี 5'!$H$2:$I$65,2,FALSE),IF(BB99="ทั่วไปชง.",VLOOKUP(BL99,'เงินเดือนบัญชี 5'!$E$2:$F$65,2,FALSE),IF(BB99="ทั่วไปปง.",VLOOKUP(BL99,'เงินเดือนบัญชี 5'!$B$2:$C$65,2,FALSE),IF(BB99="พนจ.ทั่วไป",0,IF(BB99="พนจ.ภารกิจ(ปวช.)",CEILING((BJ99*4/100)+BJ99,10),IF(BB99="พนจ.ภารกิจ(ปวท.)",CEILING((BJ99*4/100)+BJ99,10),IF(BB99="พนจ.ภารกิจ(ปวส.)",CEILING((BJ99*4/100)+BJ99,10),IF(BB99="พนจ.ภารกิจ(ป.ตรี)",CEILING((BJ99*4/100)+BJ99,10),IF(BB99="พนจ.ภารกิจ(ป.โท)",CEILING((BJ99*4/100)+BJ99,10),IF(BB99="พนจ.ภารกิจ(ทักษะ พนง.ขับเครื่องจักรกลขนาดกลาง/ใหญ่)",CEILING((BJ99*4/100)+BJ99,10),IF(BB99="พนจ.ภารกิจ(ทักษะ)",CEILING((BJ99*4/100)+BJ99,10),IF(BB99="พนจ.ภารกิจ(ทักษะ)","",IF(C99="ครู",CEILING((BJ99*6/100)+BJ99,10),IF(C99="ครูผู้ช่วย",CEILING((BJ99*6/100)+BJ99,10),IF(C99="บริหารสถานศึกษา",CEILING((BJ99*6/100)+BJ99,10),IF(C99="บุคลากรทางการศึกษา",CEILING((BJ99*6/100)+BJ99,10),IF(BB99="ลูกจ้างประจำ(ช่าง)",VLOOKUP(BL99,บัญชีลูกจ้างประจำ!$H$2:$I$110,2,FALSE),IF(BB99="ลูกจ้างประจำ(สนับสนุน)",VLOOKUP(BL99,บัญชีลูกจ้างประจำ!$E$2:$F$103,2,FALSE),IF(BB99="ลูกจ้างประจำ(บริการพื้นฐาน)",VLOOKUP(BL99,บัญชีลูกจ้างประจำ!$B$2:$C$74,2,FALSE))))))))))))))))))))))))))))))</f>
        <v>0</v>
      </c>
      <c r="BN99" s="177">
        <f>IF(BB99&amp;M99="พนจ.ทั่วไป",0,IF(BB99&amp;M99="พนจ.ทั่วไปกำหนดเพิ่ม2569",108000,IF(M99="ว่างเดิม",VLOOKUP(BC99,ตำแหน่งว่าง!$A$2:$J$28,10,FALSE),IF(M99&amp;C99="กำหนดเพิ่ม2567ครู",VLOOKUP(BC99,ตำแหน่งว่าง!$A$2:$J$28,9,FALSE),IF(M99&amp;C99="กำหนดเพิ่ม2567ครูผู้ช่วย",VLOOKUP(BC99,ตำแหน่งว่าง!$A$2:$J$28,9,FALSE),IF(M99&amp;C99="กำหนดเพิ่ม2567บุคลากรทางการศึกษา",VLOOKUP(BC99,ตำแหน่งว่าง!$A$2:$J$28,9,FALSE),IF(M99&amp;C99="กำหนดเพิ่ม2567บริหารสถานศึกษา",VLOOKUP(BC99,ตำแหน่งว่าง!$A$2:$J$28,9,FALSE),IF(M99="กำหนดเพิ่ม2567",VLOOKUP(BC99,ตำแหน่งว่าง!$A$2:$J$28,10,FALSE),IF(M99&amp;C99="กำหนดเพิ่ม2568ครู",VLOOKUP(BC99,ตำแหน่งว่าง!$A$2:$J$28,8,FALSE),IF(M99&amp;C99="กำหนดเพิ่ม2568ครูผู้ช่วย",VLOOKUP(BC99,ตำแหน่งว่าง!$A$2:$J$28,8,FALSE),IF(M99&amp;C99="กำหนดเพิ่ม2568บุคลากรทางการศึกษา",VLOOKUP(BC99,ตำแหน่งว่าง!$A$2:$J$28,8,FALSE),IF(M99&amp;C99="กำหนดเพิ่ม2568บริหารสถานศึกษา",VLOOKUP(BC99,ตำแหน่งว่าง!$A$2:$J$28,8,FALSE),IF(M99="กำหนดเพิ่ม2568",VLOOKUP(BC99,ตำแหน่งว่าง!$A$2:$J$28,9,FALSE),IF(M99="กำหนดเพิ่ม2569",VLOOKUP(BC99,ตำแหน่งว่าง!$A$2:$H$28,7,FALSE),IF(M99="เงินอุดหนุน (ว่าง)",VLOOKUP(BC99,ตำแหน่งว่าง!$A$2:$J$28,10,FALSE),IF(M99="จ่ายจากเงินรายได้ (ว่าง)",VLOOKUP(BC99,ตำแหน่งว่าง!$A$2:$J$28,10,FALSE),IF(M99="ยุบเลิก2567",0,IF(M99="ยุบเลิก2568",0,IF(M99="ยุบเลิก2569",0,IF(M99="ว่างยุบเลิก2567",0,IF(M99="ว่างยุบเลิก2568",0,IF(M99="ว่างยุบเลิก2569",0,(BM99-BJ99)*12))))))))))))))))))))))</f>
        <v>0</v>
      </c>
      <c r="BO99" s="103"/>
      <c r="BP99" s="86"/>
      <c r="BQ99" s="86"/>
    </row>
    <row r="100" spans="1:69" s="12" customFormat="1">
      <c r="A100" s="107" t="str">
        <f>IF(C100=0,"",IF(D100=0,"",SUBTOTAL(3,$D$7:D100)*1))</f>
        <v/>
      </c>
      <c r="B100" s="113"/>
      <c r="C100" s="183"/>
      <c r="D100" s="113"/>
      <c r="E100" s="114"/>
      <c r="F100" s="114"/>
      <c r="G100" s="110"/>
      <c r="H100" s="120"/>
      <c r="I100" s="121"/>
      <c r="J100" s="122"/>
      <c r="K100" s="122"/>
      <c r="L100" s="122"/>
      <c r="M100" s="120"/>
      <c r="AZ100" s="86"/>
      <c r="BA100" s="103"/>
      <c r="BB100" s="177" t="str">
        <f t="shared" si="5"/>
        <v/>
      </c>
      <c r="BC100" s="177" t="str">
        <f t="shared" si="6"/>
        <v>()</v>
      </c>
      <c r="BD100" s="177" t="b">
        <f>IF(BB100="บริหารท้องถิ่นสูง",VLOOKUP(I100,'เงินเดือนบัญชี 5'!$AM$2:$AN$65,2,FALSE),IF(BB100="บริหารท้องถิ่นกลาง",VLOOKUP(I100,'เงินเดือนบัญชี 5'!$AJ$2:$AK$65,2,FALSE),IF(BB100="บริหารท้องถิ่นต้น",VLOOKUP(I100,'เงินเดือนบัญชี 5'!$AG$2:$AH$65,2,FALSE),IF(BB100="อำนวยการท้องถิ่นสูง",VLOOKUP(I100,'เงินเดือนบัญชี 5'!$AD$2:$AE$65,2,FALSE),IF(BB100="อำนวยการท้องถิ่นกลาง",VLOOKUP(I100,'เงินเดือนบัญชี 5'!$AA$2:$AB$65,2,FALSE),IF(BB100="อำนวยการท้องถิ่นต้น",VLOOKUP(I100,'เงินเดือนบัญชี 5'!$X$2:$Y$65,2,FALSE),IF(BB100="วิชาการชช.",VLOOKUP(I100,'เงินเดือนบัญชี 5'!$U$2:$V$65,2,FALSE),IF(BB100="วิชาการชพ.",VLOOKUP(I100,'เงินเดือนบัญชี 5'!$R$2:$S$65,2,FALSE),IF(BB100="วิชาการชก.",VLOOKUP(I100,'เงินเดือนบัญชี 5'!$O$2:$P$65,2,FALSE),IF(BB100="วิชาการปก.",VLOOKUP(I100,'เงินเดือนบัญชี 5'!$L$2:$M$65,2,FALSE),IF(BB100="ทั่วไปอส.",VLOOKUP(I100,'เงินเดือนบัญชี 5'!$I$2:$J$65,2,FALSE),IF(BB100="ทั่วไปชง.",VLOOKUP(I100,'เงินเดือนบัญชี 5'!$F$2:$G$65,2,FALSE),IF(BB100="ทั่วไปปง.",VLOOKUP(I100,'เงินเดือนบัญชี 5'!$C$2:$D$65,2,FALSE),IF(BB100="พนจ.ทั่วไป","",IF(BB100="พนจ.ภารกิจ(ปวช.)","",IF(BB100="พนจ.ภารกิจ(ปวท.)","",IF(BB100="พนจ.ภารกิจ(ปวส.)","",IF(BB100="พนจ.ภารกิจ(ป.ตรี)","",IF(BB100="พนจ.ภารกิจ(ป.โท)","",IF(BB100="พนจ.ภารกิจ(ทักษะ พนง.ขับเครื่องจักรกลขนาดกลาง/ใหญ่)","",IF(BB100="พนจ.ภารกิจ(ทักษะ)","",IF(BB100="ลูกจ้างประจำ(ช่าง)",VLOOKUP(I100,บัญชีลูกจ้างประจำ!$I$2:$J$110,2,FALSE),IF(BB100="ลูกจ้างประจำ(สนับสนุน)",VLOOKUP(I100,บัญชีลูกจ้างประจำ!$F$2:$G$102,2,FALSE),IF(BB100="ลูกจ้างประจำ(บริการพื้นฐาน)",VLOOKUP(I100,บัญชีลูกจ้างประจำ!$C$2:$D$74,2,FALSE)))))))))))))))))))))))))</f>
        <v>0</v>
      </c>
      <c r="BE100" s="177">
        <f>IF(M100="ว่างเดิม",VLOOKUP(BC100,ตำแหน่งว่าง!$A$2:$J$28,2,FALSE),IF(M100="ว่างยุบเลิก2567",VLOOKUP(BC100,ตำแหน่งว่าง!$A$2:$J$28,2,FALSE),IF(M100="ว่างยุบเลิก2568",VLOOKUP(BC100,ตำแหน่งว่าง!$A$2:$J$28,2,FALSE),IF(M100="ว่างยุบเลิก2569",VLOOKUP(BC100,ตำแหน่งว่าง!$A$2:$J$28,2,FALSE),IF(M100="เงินอุดหนุน (ว่าง)",VLOOKUP(BC100,ตำแหน่งว่าง!$A$2:$J$28,2,FALSE),IF(M100="จ่ายจากเงินรายได้ (ว่าง)",VLOOKUP(BC100,ตำแหน่งว่าง!$A$2:$J$28,2,FALSE),IF(M100="กำหนดเพิ่ม2567",0,IF(M100="กำหนดเพิ่ม2568",0,IF(M100="กำหนดเพิ่ม2569",0,I100*12)))))))))</f>
        <v>0</v>
      </c>
      <c r="BF100" s="177" t="str">
        <f t="shared" si="7"/>
        <v>1</v>
      </c>
      <c r="BG100" s="177" t="b">
        <f>IF(BB100="บริหารท้องถิ่นสูง",VLOOKUP(BF100,'เงินเดือนบัญชี 5'!$AL$2:$AM$65,2,FALSE),IF(BB100="บริหารท้องถิ่นกลาง",VLOOKUP(BF100,'เงินเดือนบัญชี 5'!$AI$2:$AJ$65,2,FALSE),IF(BB100="บริหารท้องถิ่นต้น",VLOOKUP(BF100,'เงินเดือนบัญชี 5'!$AF$2:$AG$65,2,FALSE),IF(BB100="อำนวยการท้องถิ่นสูง",VLOOKUP(BF100,'เงินเดือนบัญชี 5'!$AC$2:$AD$65,2,FALSE),IF(BB100="อำนวยการท้องถิ่นกลาง",VLOOKUP(BF100,'เงินเดือนบัญชี 5'!$Z$2:$AA$65,2,FALSE),IF(BB100="อำนวยการท้องถิ่นต้น",VLOOKUP(BF100,'เงินเดือนบัญชี 5'!$W$2:$X$65,2,FALSE),IF(BB100="วิชาการชช.",VLOOKUP(BF100,'เงินเดือนบัญชี 5'!$T$2:$U$65,2,FALSE),IF(BB100="วิชาการชพ.",VLOOKUP(BF100,'เงินเดือนบัญชี 5'!$Q$2:$R$65,2,FALSE),IF(BB100="วิชาการชก.",VLOOKUP(BF100,'เงินเดือนบัญชี 5'!$N$2:$O$65,2,FALSE),IF(BB100="วิชาการปก.",VLOOKUP(BF100,'เงินเดือนบัญชี 5'!$K$2:$L$65,2,FALSE),IF(BB100="ทั่วไปอส.",VLOOKUP(BF100,'เงินเดือนบัญชี 5'!$H$2:$I$65,2,FALSE),IF(BB100="ทั่วไปชง.",VLOOKUP(BF100,'เงินเดือนบัญชี 5'!$E$2:$F$65,2,FALSE),IF(BB100="ทั่วไปปง.",VLOOKUP(BF100,'เงินเดือนบัญชี 5'!$B$2:$C$65,2,FALSE),IF(BB100="พนจ.ทั่วไป",0,IF(BB100="พนจ.ภารกิจ(ปวช.)",CEILING((I100*4/100)+I100,10),IF(BB100="พนจ.ภารกิจ(ปวท.)",CEILING((I100*4/100)+I100,10),IF(BB100="พนจ.ภารกิจ(ปวส.)",CEILING((I100*4/100)+I100,10),IF(BB100="พนจ.ภารกิจ(ป.ตรี)",CEILING((I100*4/100)+I100,10),IF(BB100="พนจ.ภารกิจ(ป.โท)",CEILING((I100*4/100)+I100,10),IF(BB100="พนจ.ภารกิจ(ทักษะ พนง.ขับเครื่องจักรกลขนาดกลาง/ใหญ่)",CEILING((I100*4/100)+I100,10),IF(BB100="พนจ.ภารกิจ(ทักษะ)",CEILING((I100*4/100)+I100,10),IF(BB100="พนจ.ภารกิจ(ทักษะ)","",IF(C100="ครู",CEILING((I100*6/100)+I100,10),IF(C100="ครูผู้ช่วย",CEILING((I100*6/100)+I100,10),IF(C100="บริหารสถานศึกษา",CEILING((I100*6/100)+I100,10),IF(C100="บุคลากรทางการศึกษา",CEILING((I100*6/100)+I100,10),IF(BB100="ลูกจ้างประจำ(ช่าง)",VLOOKUP(BF100,บัญชีลูกจ้างประจำ!$H$2:$I$110,2,FALSE),IF(BB100="ลูกจ้างประจำ(สนับสนุน)",VLOOKUP(BF100,บัญชีลูกจ้างประจำ!$E$2:$F$102,2,FALSE),IF(BB100="ลูกจ้างประจำ(บริการพื้นฐาน)",VLOOKUP(BF100,บัญชีลูกจ้างประจำ!$B$2:$C$74,2,FALSE))))))))))))))))))))))))))))))</f>
        <v>0</v>
      </c>
      <c r="BH100" s="177">
        <f>IF(BB100&amp;M100="พนจ.ทั่วไป",0,IF(BB100&amp;M100="พนจ.ทั่วไปกำหนดเพิ่ม2567",108000,IF(M100="ว่างเดิม",VLOOKUP(BC100,ตำแหน่งว่าง!$A$2:$J$28,8,FALSE),IF(M100="กำหนดเพิ่ม2567",VLOOKUP(BC100,ตำแหน่งว่าง!$A$2:$H$28,7,FALSE),IF(M100="กำหนดเพิ่ม2568",0,IF(M100="กำหนดเพิ่ม2569",0,IF(M100="ยุบเลิก2567",0,IF(M100="ว่างยุบเลิก2567",0,IF(M100="ว่างยุบเลิก2568",VLOOKUP(BC100,ตำแหน่งว่าง!$A$2:$J$28,8,FALSE),IF(M100="ว่างยุบเลิก2569",VLOOKUP(BC100,ตำแหน่งว่าง!$A$2:$J$28,8,FALSE),IF(M100="เงินอุดหนุน (ว่าง)",VLOOKUP(BC100,ตำแหน่งว่าง!$A$2:$J$28,8,FALSE),IF(M100&amp;C100="จ่ายจากเงินรายได้พนจ.ทั่วไป",0,IF(M100="จ่ายจากเงินรายได้ (ว่าง)",VLOOKUP(BC100,ตำแหน่งว่าง!$A$2:$J$28,8,FALSE),(BG100-I100)*12)))))))))))))</f>
        <v>0</v>
      </c>
      <c r="BI100" s="177" t="str">
        <f t="shared" si="8"/>
        <v>2</v>
      </c>
      <c r="BJ100" s="177" t="b">
        <f>IF(BB100="บริหารท้องถิ่นสูง",VLOOKUP(BI100,'เงินเดือนบัญชี 5'!$AL$2:$AM$65,2,FALSE),IF(BB100="บริหารท้องถิ่นกลาง",VLOOKUP(BI100,'เงินเดือนบัญชี 5'!$AI$2:$AJ$65,2,FALSE),IF(BB100="บริหารท้องถิ่นต้น",VLOOKUP(BI100,'เงินเดือนบัญชี 5'!$AF$2:$AG$65,2,FALSE),IF(BB100="อำนวยการท้องถิ่นสูง",VLOOKUP(BI100,'เงินเดือนบัญชี 5'!$AC$2:$AD$65,2,FALSE),IF(BB100="อำนวยการท้องถิ่นกลาง",VLOOKUP(BI100,'เงินเดือนบัญชี 5'!$Z$2:$AA$65,2,FALSE),IF(BB100="อำนวยการท้องถิ่นต้น",VLOOKUP(BI100,'เงินเดือนบัญชี 5'!$W$2:$X$65,2,FALSE),IF(BB100="วิชาการชช.",VLOOKUP(BI100,'เงินเดือนบัญชี 5'!$T$2:$U$65,2,FALSE),IF(BB100="วิชาการชพ.",VLOOKUP(BI100,'เงินเดือนบัญชี 5'!$Q$2:$R$65,2,FALSE),IF(BB100="วิชาการชก.",VLOOKUP(BI100,'เงินเดือนบัญชี 5'!$N$2:$O$65,2,FALSE),IF(BB100="วิชาการปก.",VLOOKUP(BI100,'เงินเดือนบัญชี 5'!$K$2:$L$65,2,FALSE),IF(BB100="ทั่วไปอส.",VLOOKUP(BI100,'เงินเดือนบัญชี 5'!$H$2:$I$65,2,FALSE),IF(BB100="ทั่วไปชง.",VLOOKUP(BI100,'เงินเดือนบัญชี 5'!$E$2:$F$65,2,FALSE),IF(BB100="ทั่วไปปง.",VLOOKUP(BI100,'เงินเดือนบัญชี 5'!$B$2:$C$65,2,FALSE),IF(BB100="พนจ.ทั่วไป",0,IF(BB100="พนจ.ภารกิจ(ปวช.)",CEILING((BG100*4/100)+BG100,10),IF(BB100="พนจ.ภารกิจ(ปวท.)",CEILING((BG100*4/100)+BG100,10),IF(BB100="พนจ.ภารกิจ(ปวส.)",CEILING((BG100*4/100)+BG100,10),IF(BB100="พนจ.ภารกิจ(ป.ตรี)",CEILING((BG100*4/100)+BG100,10),IF(BB100="พนจ.ภารกิจ(ป.โท)",CEILING((BG100*4/100)+BG100,10),IF(BB100="พนจ.ภารกิจ(ทักษะ พนง.ขับเครื่องจักรกลขนาดกลาง/ใหญ่)",CEILING((BG100*4/100)+BG100,10),IF(BB100="พนจ.ภารกิจ(ทักษะ)",CEILING((BG100*4/100)+BG100,10),IF(BB100="พนจ.ภารกิจ(ทักษะ)","",IF(C100="ครู",CEILING((BG100*6/100)+BG100,10),IF(C100="ครูผู้ช่วย",CEILING((BG100*6/100)+BG100,10),IF(C100="บริหารสถานศึกษา",CEILING((BG100*6/100)+BG100,10),IF(C100="บุคลากรทางการศึกษา",CEILING((BG100*6/100)+BG100,10),IF(BB100="ลูกจ้างประจำ(ช่าง)",VLOOKUP(BI100,บัญชีลูกจ้างประจำ!$H$2:$I$110,2,FALSE),IF(BB100="ลูกจ้างประจำ(สนับสนุน)",VLOOKUP(BI100,บัญชีลูกจ้างประจำ!$E$2:$F$102,2,FALSE),IF(BB100="ลูกจ้างประจำ(บริการพื้นฐาน)",VLOOKUP(BI100,บัญชีลูกจ้างประจำ!$B$2:$C$74,2,FALSE))))))))))))))))))))))))))))))</f>
        <v>0</v>
      </c>
      <c r="BK100" s="177">
        <f>IF(BB100&amp;M100="พนจ.ทั่วไป",0,IF(BB100&amp;M100="พนจ.ทั่วไปกำหนดเพิ่ม2568",108000,IF(M100="ว่างเดิม",VLOOKUP(BC100,ตำแหน่งว่าง!$A$2:$J$28,9,FALSE),IF(M100&amp;C100="กำหนดเพิ่ม2567ครู",VLOOKUP(BC100,ตำแหน่งว่าง!$A$2:$J$28,8,FALSE),IF(M100&amp;C100="กำหนดเพิ่ม2567ครูผู้ช่วย",VLOOKUP(BC100,ตำแหน่งว่าง!$A$2:$J$28,8,FALSE),IF(M100&amp;C100="กำหนดเพิ่ม2567บุคลากรทางการศึกษา",VLOOKUP(BC100,ตำแหน่งว่าง!$A$2:$J$28,8,FALSE),IF(M100&amp;C100="กำหนดเพิ่ม2567บริหารสถานศึกษา",VLOOKUP(BC100,ตำแหน่งว่าง!$A$2:$J$28,8,FALSE),IF(M100="กำหนดเพิ่ม2567",VLOOKUP(BC100,ตำแหน่งว่าง!$A$2:$J$28,9,FALSE),IF(M100="กำหนดเพิ่ม2568",VLOOKUP(BC100,ตำแหน่งว่าง!$A$2:$H$28,7,FALSE),IF(M100="กำหนดเพิ่ม2569",0,IF(M100="ยุบเลิก2567",0,IF(M100="ยุบเลิก2568",0,IF(M100="ว่างยุบเลิก2567",0,IF(M100="ว่างยุบเลิก2568",0,IF(M100="ว่างยุบเลิก2569",VLOOKUP(BC100,ตำแหน่งว่าง!$A$2:$J$28,9,FALSE),IF(M100="เงินอุดหนุน (ว่าง)",VLOOKUP(BC100,ตำแหน่งว่าง!$A$2:$J$28,9,FALSE),IF(M100="จ่ายจากเงินรายได้ (ว่าง)",VLOOKUP(BC100,ตำแหน่งว่าง!$A$2:$J$28,9,FALSE),(BJ100-BG100)*12)))))))))))))))))</f>
        <v>0</v>
      </c>
      <c r="BL100" s="177" t="str">
        <f t="shared" si="9"/>
        <v>3</v>
      </c>
      <c r="BM100" s="177" t="b">
        <f>IF(BB100="บริหารท้องถิ่นสูง",VLOOKUP(BL100,'เงินเดือนบัญชี 5'!$AL$2:$AM$65,2,FALSE),IF(BB100="บริหารท้องถิ่นกลาง",VLOOKUP(BL100,'เงินเดือนบัญชี 5'!$AI$2:$AJ$65,2,FALSE),IF(BB100="บริหารท้องถิ่นต้น",VLOOKUP(BL100,'เงินเดือนบัญชี 5'!$AF$2:$AG$65,2,FALSE),IF(BB100="อำนวยการท้องถิ่นสูง",VLOOKUP(BL100,'เงินเดือนบัญชี 5'!$AC$2:$AD$65,2,FALSE),IF(BB100="อำนวยการท้องถิ่นกลาง",VLOOKUP(BL100,'เงินเดือนบัญชี 5'!$Z$2:$AA$65,2,FALSE),IF(BB100="อำนวยการท้องถิ่นต้น",VLOOKUP(BL100,'เงินเดือนบัญชี 5'!$W$2:$X$65,2,FALSE),IF(BB100="วิชาการชช.",VLOOKUP(BL100,'เงินเดือนบัญชี 5'!$T$2:$U$65,2,FALSE),IF(BB100="วิชาการชพ.",VLOOKUP(BL100,'เงินเดือนบัญชี 5'!$Q$2:$R$65,2,FALSE),IF(BB100="วิชาการชก.",VLOOKUP(BL100,'เงินเดือนบัญชี 5'!$N$2:$O$65,2,FALSE),IF(BB100="วิชาการปก.",VLOOKUP(BL100,'เงินเดือนบัญชี 5'!$K$2:$L$65,2,FALSE),IF(BB100="ทั่วไปอส.",VLOOKUP(BL100,'เงินเดือนบัญชี 5'!$H$2:$I$65,2,FALSE),IF(BB100="ทั่วไปชง.",VLOOKUP(BL100,'เงินเดือนบัญชี 5'!$E$2:$F$65,2,FALSE),IF(BB100="ทั่วไปปง.",VLOOKUP(BL100,'เงินเดือนบัญชี 5'!$B$2:$C$65,2,FALSE),IF(BB100="พนจ.ทั่วไป",0,IF(BB100="พนจ.ภารกิจ(ปวช.)",CEILING((BJ100*4/100)+BJ100,10),IF(BB100="พนจ.ภารกิจ(ปวท.)",CEILING((BJ100*4/100)+BJ100,10),IF(BB100="พนจ.ภารกิจ(ปวส.)",CEILING((BJ100*4/100)+BJ100,10),IF(BB100="พนจ.ภารกิจ(ป.ตรี)",CEILING((BJ100*4/100)+BJ100,10),IF(BB100="พนจ.ภารกิจ(ป.โท)",CEILING((BJ100*4/100)+BJ100,10),IF(BB100="พนจ.ภารกิจ(ทักษะ พนง.ขับเครื่องจักรกลขนาดกลาง/ใหญ่)",CEILING((BJ100*4/100)+BJ100,10),IF(BB100="พนจ.ภารกิจ(ทักษะ)",CEILING((BJ100*4/100)+BJ100,10),IF(BB100="พนจ.ภารกิจ(ทักษะ)","",IF(C100="ครู",CEILING((BJ100*6/100)+BJ100,10),IF(C100="ครูผู้ช่วย",CEILING((BJ100*6/100)+BJ100,10),IF(C100="บริหารสถานศึกษา",CEILING((BJ100*6/100)+BJ100,10),IF(C100="บุคลากรทางการศึกษา",CEILING((BJ100*6/100)+BJ100,10),IF(BB100="ลูกจ้างประจำ(ช่าง)",VLOOKUP(BL100,บัญชีลูกจ้างประจำ!$H$2:$I$110,2,FALSE),IF(BB100="ลูกจ้างประจำ(สนับสนุน)",VLOOKUP(BL100,บัญชีลูกจ้างประจำ!$E$2:$F$103,2,FALSE),IF(BB100="ลูกจ้างประจำ(บริการพื้นฐาน)",VLOOKUP(BL100,บัญชีลูกจ้างประจำ!$B$2:$C$74,2,FALSE))))))))))))))))))))))))))))))</f>
        <v>0</v>
      </c>
      <c r="BN100" s="177">
        <f>IF(BB100&amp;M100="พนจ.ทั่วไป",0,IF(BB100&amp;M100="พนจ.ทั่วไปกำหนดเพิ่ม2569",108000,IF(M100="ว่างเดิม",VLOOKUP(BC100,ตำแหน่งว่าง!$A$2:$J$28,10,FALSE),IF(M100&amp;C100="กำหนดเพิ่ม2567ครู",VLOOKUP(BC100,ตำแหน่งว่าง!$A$2:$J$28,9,FALSE),IF(M100&amp;C100="กำหนดเพิ่ม2567ครูผู้ช่วย",VLOOKUP(BC100,ตำแหน่งว่าง!$A$2:$J$28,9,FALSE),IF(M100&amp;C100="กำหนดเพิ่ม2567บุคลากรทางการศึกษา",VLOOKUP(BC100,ตำแหน่งว่าง!$A$2:$J$28,9,FALSE),IF(M100&amp;C100="กำหนดเพิ่ม2567บริหารสถานศึกษา",VLOOKUP(BC100,ตำแหน่งว่าง!$A$2:$J$28,9,FALSE),IF(M100="กำหนดเพิ่ม2567",VLOOKUP(BC100,ตำแหน่งว่าง!$A$2:$J$28,10,FALSE),IF(M100&amp;C100="กำหนดเพิ่ม2568ครู",VLOOKUP(BC100,ตำแหน่งว่าง!$A$2:$J$28,8,FALSE),IF(M100&amp;C100="กำหนดเพิ่ม2568ครูผู้ช่วย",VLOOKUP(BC100,ตำแหน่งว่าง!$A$2:$J$28,8,FALSE),IF(M100&amp;C100="กำหนดเพิ่ม2568บุคลากรทางการศึกษา",VLOOKUP(BC100,ตำแหน่งว่าง!$A$2:$J$28,8,FALSE),IF(M100&amp;C100="กำหนดเพิ่ม2568บริหารสถานศึกษา",VLOOKUP(BC100,ตำแหน่งว่าง!$A$2:$J$28,8,FALSE),IF(M100="กำหนดเพิ่ม2568",VLOOKUP(BC100,ตำแหน่งว่าง!$A$2:$J$28,9,FALSE),IF(M100="กำหนดเพิ่ม2569",VLOOKUP(BC100,ตำแหน่งว่าง!$A$2:$H$28,7,FALSE),IF(M100="เงินอุดหนุน (ว่าง)",VLOOKUP(BC100,ตำแหน่งว่าง!$A$2:$J$28,10,FALSE),IF(M100="จ่ายจากเงินรายได้ (ว่าง)",VLOOKUP(BC100,ตำแหน่งว่าง!$A$2:$J$28,10,FALSE),IF(M100="ยุบเลิก2567",0,IF(M100="ยุบเลิก2568",0,IF(M100="ยุบเลิก2569",0,IF(M100="ว่างยุบเลิก2567",0,IF(M100="ว่างยุบเลิก2568",0,IF(M100="ว่างยุบเลิก2569",0,(BM100-BJ100)*12))))))))))))))))))))))</f>
        <v>0</v>
      </c>
      <c r="BO100" s="103"/>
      <c r="BP100" s="86"/>
      <c r="BQ100" s="86"/>
    </row>
    <row r="101" spans="1:69" s="12" customFormat="1">
      <c r="A101" s="107" t="str">
        <f>IF(C101=0,"",IF(D101=0,"",SUBTOTAL(3,$D$7:D101)*1))</f>
        <v/>
      </c>
      <c r="B101" s="113"/>
      <c r="C101" s="183"/>
      <c r="D101" s="113"/>
      <c r="E101" s="114"/>
      <c r="F101" s="114"/>
      <c r="G101" s="110"/>
      <c r="H101" s="120"/>
      <c r="I101" s="121"/>
      <c r="J101" s="122"/>
      <c r="K101" s="122"/>
      <c r="L101" s="122"/>
      <c r="M101" s="120"/>
      <c r="AZ101" s="86"/>
      <c r="BA101" s="103"/>
      <c r="BB101" s="177" t="str">
        <f t="shared" si="5"/>
        <v/>
      </c>
      <c r="BC101" s="177" t="str">
        <f t="shared" si="6"/>
        <v>()</v>
      </c>
      <c r="BD101" s="177" t="b">
        <f>IF(BB101="บริหารท้องถิ่นสูง",VLOOKUP(I101,'เงินเดือนบัญชี 5'!$AM$2:$AN$65,2,FALSE),IF(BB101="บริหารท้องถิ่นกลาง",VLOOKUP(I101,'เงินเดือนบัญชี 5'!$AJ$2:$AK$65,2,FALSE),IF(BB101="บริหารท้องถิ่นต้น",VLOOKUP(I101,'เงินเดือนบัญชี 5'!$AG$2:$AH$65,2,FALSE),IF(BB101="อำนวยการท้องถิ่นสูง",VLOOKUP(I101,'เงินเดือนบัญชี 5'!$AD$2:$AE$65,2,FALSE),IF(BB101="อำนวยการท้องถิ่นกลาง",VLOOKUP(I101,'เงินเดือนบัญชี 5'!$AA$2:$AB$65,2,FALSE),IF(BB101="อำนวยการท้องถิ่นต้น",VLOOKUP(I101,'เงินเดือนบัญชี 5'!$X$2:$Y$65,2,FALSE),IF(BB101="วิชาการชช.",VLOOKUP(I101,'เงินเดือนบัญชี 5'!$U$2:$V$65,2,FALSE),IF(BB101="วิชาการชพ.",VLOOKUP(I101,'เงินเดือนบัญชี 5'!$R$2:$S$65,2,FALSE),IF(BB101="วิชาการชก.",VLOOKUP(I101,'เงินเดือนบัญชี 5'!$O$2:$P$65,2,FALSE),IF(BB101="วิชาการปก.",VLOOKUP(I101,'เงินเดือนบัญชี 5'!$L$2:$M$65,2,FALSE),IF(BB101="ทั่วไปอส.",VLOOKUP(I101,'เงินเดือนบัญชี 5'!$I$2:$J$65,2,FALSE),IF(BB101="ทั่วไปชง.",VLOOKUP(I101,'เงินเดือนบัญชี 5'!$F$2:$G$65,2,FALSE),IF(BB101="ทั่วไปปง.",VLOOKUP(I101,'เงินเดือนบัญชี 5'!$C$2:$D$65,2,FALSE),IF(BB101="พนจ.ทั่วไป","",IF(BB101="พนจ.ภารกิจ(ปวช.)","",IF(BB101="พนจ.ภารกิจ(ปวท.)","",IF(BB101="พนจ.ภารกิจ(ปวส.)","",IF(BB101="พนจ.ภารกิจ(ป.ตรี)","",IF(BB101="พนจ.ภารกิจ(ป.โท)","",IF(BB101="พนจ.ภารกิจ(ทักษะ พนง.ขับเครื่องจักรกลขนาดกลาง/ใหญ่)","",IF(BB101="พนจ.ภารกิจ(ทักษะ)","",IF(BB101="ลูกจ้างประจำ(ช่าง)",VLOOKUP(I101,บัญชีลูกจ้างประจำ!$I$2:$J$110,2,FALSE),IF(BB101="ลูกจ้างประจำ(สนับสนุน)",VLOOKUP(I101,บัญชีลูกจ้างประจำ!$F$2:$G$102,2,FALSE),IF(BB101="ลูกจ้างประจำ(บริการพื้นฐาน)",VLOOKUP(I101,บัญชีลูกจ้างประจำ!$C$2:$D$74,2,FALSE)))))))))))))))))))))))))</f>
        <v>0</v>
      </c>
      <c r="BE101" s="177">
        <f>IF(M101="ว่างเดิม",VLOOKUP(BC101,ตำแหน่งว่าง!$A$2:$J$28,2,FALSE),IF(M101="ว่างยุบเลิก2567",VLOOKUP(BC101,ตำแหน่งว่าง!$A$2:$J$28,2,FALSE),IF(M101="ว่างยุบเลิก2568",VLOOKUP(BC101,ตำแหน่งว่าง!$A$2:$J$28,2,FALSE),IF(M101="ว่างยุบเลิก2569",VLOOKUP(BC101,ตำแหน่งว่าง!$A$2:$J$28,2,FALSE),IF(M101="เงินอุดหนุน (ว่าง)",VLOOKUP(BC101,ตำแหน่งว่าง!$A$2:$J$28,2,FALSE),IF(M101="จ่ายจากเงินรายได้ (ว่าง)",VLOOKUP(BC101,ตำแหน่งว่าง!$A$2:$J$28,2,FALSE),IF(M101="กำหนดเพิ่ม2567",0,IF(M101="กำหนดเพิ่ม2568",0,IF(M101="กำหนดเพิ่ม2569",0,I101*12)))))))))</f>
        <v>0</v>
      </c>
      <c r="BF101" s="177" t="str">
        <f t="shared" si="7"/>
        <v>1</v>
      </c>
      <c r="BG101" s="177" t="b">
        <f>IF(BB101="บริหารท้องถิ่นสูง",VLOOKUP(BF101,'เงินเดือนบัญชี 5'!$AL$2:$AM$65,2,FALSE),IF(BB101="บริหารท้องถิ่นกลาง",VLOOKUP(BF101,'เงินเดือนบัญชี 5'!$AI$2:$AJ$65,2,FALSE),IF(BB101="บริหารท้องถิ่นต้น",VLOOKUP(BF101,'เงินเดือนบัญชี 5'!$AF$2:$AG$65,2,FALSE),IF(BB101="อำนวยการท้องถิ่นสูง",VLOOKUP(BF101,'เงินเดือนบัญชี 5'!$AC$2:$AD$65,2,FALSE),IF(BB101="อำนวยการท้องถิ่นกลาง",VLOOKUP(BF101,'เงินเดือนบัญชี 5'!$Z$2:$AA$65,2,FALSE),IF(BB101="อำนวยการท้องถิ่นต้น",VLOOKUP(BF101,'เงินเดือนบัญชี 5'!$W$2:$X$65,2,FALSE),IF(BB101="วิชาการชช.",VLOOKUP(BF101,'เงินเดือนบัญชี 5'!$T$2:$U$65,2,FALSE),IF(BB101="วิชาการชพ.",VLOOKUP(BF101,'เงินเดือนบัญชี 5'!$Q$2:$R$65,2,FALSE),IF(BB101="วิชาการชก.",VLOOKUP(BF101,'เงินเดือนบัญชี 5'!$N$2:$O$65,2,FALSE),IF(BB101="วิชาการปก.",VLOOKUP(BF101,'เงินเดือนบัญชี 5'!$K$2:$L$65,2,FALSE),IF(BB101="ทั่วไปอส.",VLOOKUP(BF101,'เงินเดือนบัญชี 5'!$H$2:$I$65,2,FALSE),IF(BB101="ทั่วไปชง.",VLOOKUP(BF101,'เงินเดือนบัญชี 5'!$E$2:$F$65,2,FALSE),IF(BB101="ทั่วไปปง.",VLOOKUP(BF101,'เงินเดือนบัญชี 5'!$B$2:$C$65,2,FALSE),IF(BB101="พนจ.ทั่วไป",0,IF(BB101="พนจ.ภารกิจ(ปวช.)",CEILING((I101*4/100)+I101,10),IF(BB101="พนจ.ภารกิจ(ปวท.)",CEILING((I101*4/100)+I101,10),IF(BB101="พนจ.ภารกิจ(ปวส.)",CEILING((I101*4/100)+I101,10),IF(BB101="พนจ.ภารกิจ(ป.ตรี)",CEILING((I101*4/100)+I101,10),IF(BB101="พนจ.ภารกิจ(ป.โท)",CEILING((I101*4/100)+I101,10),IF(BB101="พนจ.ภารกิจ(ทักษะ พนง.ขับเครื่องจักรกลขนาดกลาง/ใหญ่)",CEILING((I101*4/100)+I101,10),IF(BB101="พนจ.ภารกิจ(ทักษะ)",CEILING((I101*4/100)+I101,10),IF(BB101="พนจ.ภารกิจ(ทักษะ)","",IF(C101="ครู",CEILING((I101*6/100)+I101,10),IF(C101="ครูผู้ช่วย",CEILING((I101*6/100)+I101,10),IF(C101="บริหารสถานศึกษา",CEILING((I101*6/100)+I101,10),IF(C101="บุคลากรทางการศึกษา",CEILING((I101*6/100)+I101,10),IF(BB101="ลูกจ้างประจำ(ช่าง)",VLOOKUP(BF101,บัญชีลูกจ้างประจำ!$H$2:$I$110,2,FALSE),IF(BB101="ลูกจ้างประจำ(สนับสนุน)",VLOOKUP(BF101,บัญชีลูกจ้างประจำ!$E$2:$F$102,2,FALSE),IF(BB101="ลูกจ้างประจำ(บริการพื้นฐาน)",VLOOKUP(BF101,บัญชีลูกจ้างประจำ!$B$2:$C$74,2,FALSE))))))))))))))))))))))))))))))</f>
        <v>0</v>
      </c>
      <c r="BH101" s="177">
        <f>IF(BB101&amp;M101="พนจ.ทั่วไป",0,IF(BB101&amp;M101="พนจ.ทั่วไปกำหนดเพิ่ม2567",108000,IF(M101="ว่างเดิม",VLOOKUP(BC101,ตำแหน่งว่าง!$A$2:$J$28,8,FALSE),IF(M101="กำหนดเพิ่ม2567",VLOOKUP(BC101,ตำแหน่งว่าง!$A$2:$H$28,7,FALSE),IF(M101="กำหนดเพิ่ม2568",0,IF(M101="กำหนดเพิ่ม2569",0,IF(M101="ยุบเลิก2567",0,IF(M101="ว่างยุบเลิก2567",0,IF(M101="ว่างยุบเลิก2568",VLOOKUP(BC101,ตำแหน่งว่าง!$A$2:$J$28,8,FALSE),IF(M101="ว่างยุบเลิก2569",VLOOKUP(BC101,ตำแหน่งว่าง!$A$2:$J$28,8,FALSE),IF(M101="เงินอุดหนุน (ว่าง)",VLOOKUP(BC101,ตำแหน่งว่าง!$A$2:$J$28,8,FALSE),IF(M101&amp;C101="จ่ายจากเงินรายได้พนจ.ทั่วไป",0,IF(M101="จ่ายจากเงินรายได้ (ว่าง)",VLOOKUP(BC101,ตำแหน่งว่าง!$A$2:$J$28,8,FALSE),(BG101-I101)*12)))))))))))))</f>
        <v>0</v>
      </c>
      <c r="BI101" s="177" t="str">
        <f t="shared" si="8"/>
        <v>2</v>
      </c>
      <c r="BJ101" s="177" t="b">
        <f>IF(BB101="บริหารท้องถิ่นสูง",VLOOKUP(BI101,'เงินเดือนบัญชี 5'!$AL$2:$AM$65,2,FALSE),IF(BB101="บริหารท้องถิ่นกลาง",VLOOKUP(BI101,'เงินเดือนบัญชี 5'!$AI$2:$AJ$65,2,FALSE),IF(BB101="บริหารท้องถิ่นต้น",VLOOKUP(BI101,'เงินเดือนบัญชี 5'!$AF$2:$AG$65,2,FALSE),IF(BB101="อำนวยการท้องถิ่นสูง",VLOOKUP(BI101,'เงินเดือนบัญชี 5'!$AC$2:$AD$65,2,FALSE),IF(BB101="อำนวยการท้องถิ่นกลาง",VLOOKUP(BI101,'เงินเดือนบัญชี 5'!$Z$2:$AA$65,2,FALSE),IF(BB101="อำนวยการท้องถิ่นต้น",VLOOKUP(BI101,'เงินเดือนบัญชี 5'!$W$2:$X$65,2,FALSE),IF(BB101="วิชาการชช.",VLOOKUP(BI101,'เงินเดือนบัญชี 5'!$T$2:$U$65,2,FALSE),IF(BB101="วิชาการชพ.",VLOOKUP(BI101,'เงินเดือนบัญชี 5'!$Q$2:$R$65,2,FALSE),IF(BB101="วิชาการชก.",VLOOKUP(BI101,'เงินเดือนบัญชี 5'!$N$2:$O$65,2,FALSE),IF(BB101="วิชาการปก.",VLOOKUP(BI101,'เงินเดือนบัญชี 5'!$K$2:$L$65,2,FALSE),IF(BB101="ทั่วไปอส.",VLOOKUP(BI101,'เงินเดือนบัญชี 5'!$H$2:$I$65,2,FALSE),IF(BB101="ทั่วไปชง.",VLOOKUP(BI101,'เงินเดือนบัญชี 5'!$E$2:$F$65,2,FALSE),IF(BB101="ทั่วไปปง.",VLOOKUP(BI101,'เงินเดือนบัญชี 5'!$B$2:$C$65,2,FALSE),IF(BB101="พนจ.ทั่วไป",0,IF(BB101="พนจ.ภารกิจ(ปวช.)",CEILING((BG101*4/100)+BG101,10),IF(BB101="พนจ.ภารกิจ(ปวท.)",CEILING((BG101*4/100)+BG101,10),IF(BB101="พนจ.ภารกิจ(ปวส.)",CEILING((BG101*4/100)+BG101,10),IF(BB101="พนจ.ภารกิจ(ป.ตรี)",CEILING((BG101*4/100)+BG101,10),IF(BB101="พนจ.ภารกิจ(ป.โท)",CEILING((BG101*4/100)+BG101,10),IF(BB101="พนจ.ภารกิจ(ทักษะ พนง.ขับเครื่องจักรกลขนาดกลาง/ใหญ่)",CEILING((BG101*4/100)+BG101,10),IF(BB101="พนจ.ภารกิจ(ทักษะ)",CEILING((BG101*4/100)+BG101,10),IF(BB101="พนจ.ภารกิจ(ทักษะ)","",IF(C101="ครู",CEILING((BG101*6/100)+BG101,10),IF(C101="ครูผู้ช่วย",CEILING((BG101*6/100)+BG101,10),IF(C101="บริหารสถานศึกษา",CEILING((BG101*6/100)+BG101,10),IF(C101="บุคลากรทางการศึกษา",CEILING((BG101*6/100)+BG101,10),IF(BB101="ลูกจ้างประจำ(ช่าง)",VLOOKUP(BI101,บัญชีลูกจ้างประจำ!$H$2:$I$110,2,FALSE),IF(BB101="ลูกจ้างประจำ(สนับสนุน)",VLOOKUP(BI101,บัญชีลูกจ้างประจำ!$E$2:$F$102,2,FALSE),IF(BB101="ลูกจ้างประจำ(บริการพื้นฐาน)",VLOOKUP(BI101,บัญชีลูกจ้างประจำ!$B$2:$C$74,2,FALSE))))))))))))))))))))))))))))))</f>
        <v>0</v>
      </c>
      <c r="BK101" s="177">
        <f>IF(BB101&amp;M101="พนจ.ทั่วไป",0,IF(BB101&amp;M101="พนจ.ทั่วไปกำหนดเพิ่ม2568",108000,IF(M101="ว่างเดิม",VLOOKUP(BC101,ตำแหน่งว่าง!$A$2:$J$28,9,FALSE),IF(M101&amp;C101="กำหนดเพิ่ม2567ครู",VLOOKUP(BC101,ตำแหน่งว่าง!$A$2:$J$28,8,FALSE),IF(M101&amp;C101="กำหนดเพิ่ม2567ครูผู้ช่วย",VLOOKUP(BC101,ตำแหน่งว่าง!$A$2:$J$28,8,FALSE),IF(M101&amp;C101="กำหนดเพิ่ม2567บุคลากรทางการศึกษา",VLOOKUP(BC101,ตำแหน่งว่าง!$A$2:$J$28,8,FALSE),IF(M101&amp;C101="กำหนดเพิ่ม2567บริหารสถานศึกษา",VLOOKUP(BC101,ตำแหน่งว่าง!$A$2:$J$28,8,FALSE),IF(M101="กำหนดเพิ่ม2567",VLOOKUP(BC101,ตำแหน่งว่าง!$A$2:$J$28,9,FALSE),IF(M101="กำหนดเพิ่ม2568",VLOOKUP(BC101,ตำแหน่งว่าง!$A$2:$H$28,7,FALSE),IF(M101="กำหนดเพิ่ม2569",0,IF(M101="ยุบเลิก2567",0,IF(M101="ยุบเลิก2568",0,IF(M101="ว่างยุบเลิก2567",0,IF(M101="ว่างยุบเลิก2568",0,IF(M101="ว่างยุบเลิก2569",VLOOKUP(BC101,ตำแหน่งว่าง!$A$2:$J$28,9,FALSE),IF(M101="เงินอุดหนุน (ว่าง)",VLOOKUP(BC101,ตำแหน่งว่าง!$A$2:$J$28,9,FALSE),IF(M101="จ่ายจากเงินรายได้ (ว่าง)",VLOOKUP(BC101,ตำแหน่งว่าง!$A$2:$J$28,9,FALSE),(BJ101-BG101)*12)))))))))))))))))</f>
        <v>0</v>
      </c>
      <c r="BL101" s="177" t="str">
        <f t="shared" si="9"/>
        <v>3</v>
      </c>
      <c r="BM101" s="177" t="b">
        <f>IF(BB101="บริหารท้องถิ่นสูง",VLOOKUP(BL101,'เงินเดือนบัญชี 5'!$AL$2:$AM$65,2,FALSE),IF(BB101="บริหารท้องถิ่นกลาง",VLOOKUP(BL101,'เงินเดือนบัญชี 5'!$AI$2:$AJ$65,2,FALSE),IF(BB101="บริหารท้องถิ่นต้น",VLOOKUP(BL101,'เงินเดือนบัญชี 5'!$AF$2:$AG$65,2,FALSE),IF(BB101="อำนวยการท้องถิ่นสูง",VLOOKUP(BL101,'เงินเดือนบัญชี 5'!$AC$2:$AD$65,2,FALSE),IF(BB101="อำนวยการท้องถิ่นกลาง",VLOOKUP(BL101,'เงินเดือนบัญชี 5'!$Z$2:$AA$65,2,FALSE),IF(BB101="อำนวยการท้องถิ่นต้น",VLOOKUP(BL101,'เงินเดือนบัญชี 5'!$W$2:$X$65,2,FALSE),IF(BB101="วิชาการชช.",VLOOKUP(BL101,'เงินเดือนบัญชี 5'!$T$2:$U$65,2,FALSE),IF(BB101="วิชาการชพ.",VLOOKUP(BL101,'เงินเดือนบัญชี 5'!$Q$2:$R$65,2,FALSE),IF(BB101="วิชาการชก.",VLOOKUP(BL101,'เงินเดือนบัญชี 5'!$N$2:$O$65,2,FALSE),IF(BB101="วิชาการปก.",VLOOKUP(BL101,'เงินเดือนบัญชี 5'!$K$2:$L$65,2,FALSE),IF(BB101="ทั่วไปอส.",VLOOKUP(BL101,'เงินเดือนบัญชี 5'!$H$2:$I$65,2,FALSE),IF(BB101="ทั่วไปชง.",VLOOKUP(BL101,'เงินเดือนบัญชี 5'!$E$2:$F$65,2,FALSE),IF(BB101="ทั่วไปปง.",VLOOKUP(BL101,'เงินเดือนบัญชี 5'!$B$2:$C$65,2,FALSE),IF(BB101="พนจ.ทั่วไป",0,IF(BB101="พนจ.ภารกิจ(ปวช.)",CEILING((BJ101*4/100)+BJ101,10),IF(BB101="พนจ.ภารกิจ(ปวท.)",CEILING((BJ101*4/100)+BJ101,10),IF(BB101="พนจ.ภารกิจ(ปวส.)",CEILING((BJ101*4/100)+BJ101,10),IF(BB101="พนจ.ภารกิจ(ป.ตรี)",CEILING((BJ101*4/100)+BJ101,10),IF(BB101="พนจ.ภารกิจ(ป.โท)",CEILING((BJ101*4/100)+BJ101,10),IF(BB101="พนจ.ภารกิจ(ทักษะ พนง.ขับเครื่องจักรกลขนาดกลาง/ใหญ่)",CEILING((BJ101*4/100)+BJ101,10),IF(BB101="พนจ.ภารกิจ(ทักษะ)",CEILING((BJ101*4/100)+BJ101,10),IF(BB101="พนจ.ภารกิจ(ทักษะ)","",IF(C101="ครู",CEILING((BJ101*6/100)+BJ101,10),IF(C101="ครูผู้ช่วย",CEILING((BJ101*6/100)+BJ101,10),IF(C101="บริหารสถานศึกษา",CEILING((BJ101*6/100)+BJ101,10),IF(C101="บุคลากรทางการศึกษา",CEILING((BJ101*6/100)+BJ101,10),IF(BB101="ลูกจ้างประจำ(ช่าง)",VLOOKUP(BL101,บัญชีลูกจ้างประจำ!$H$2:$I$110,2,FALSE),IF(BB101="ลูกจ้างประจำ(สนับสนุน)",VLOOKUP(BL101,บัญชีลูกจ้างประจำ!$E$2:$F$103,2,FALSE),IF(BB101="ลูกจ้างประจำ(บริการพื้นฐาน)",VLOOKUP(BL101,บัญชีลูกจ้างประจำ!$B$2:$C$74,2,FALSE))))))))))))))))))))))))))))))</f>
        <v>0</v>
      </c>
      <c r="BN101" s="177">
        <f>IF(BB101&amp;M101="พนจ.ทั่วไป",0,IF(BB101&amp;M101="พนจ.ทั่วไปกำหนดเพิ่ม2569",108000,IF(M101="ว่างเดิม",VLOOKUP(BC101,ตำแหน่งว่าง!$A$2:$J$28,10,FALSE),IF(M101&amp;C101="กำหนดเพิ่ม2567ครู",VLOOKUP(BC101,ตำแหน่งว่าง!$A$2:$J$28,9,FALSE),IF(M101&amp;C101="กำหนดเพิ่ม2567ครูผู้ช่วย",VLOOKUP(BC101,ตำแหน่งว่าง!$A$2:$J$28,9,FALSE),IF(M101&amp;C101="กำหนดเพิ่ม2567บุคลากรทางการศึกษา",VLOOKUP(BC101,ตำแหน่งว่าง!$A$2:$J$28,9,FALSE),IF(M101&amp;C101="กำหนดเพิ่ม2567บริหารสถานศึกษา",VLOOKUP(BC101,ตำแหน่งว่าง!$A$2:$J$28,9,FALSE),IF(M101="กำหนดเพิ่ม2567",VLOOKUP(BC101,ตำแหน่งว่าง!$A$2:$J$28,10,FALSE),IF(M101&amp;C101="กำหนดเพิ่ม2568ครู",VLOOKUP(BC101,ตำแหน่งว่าง!$A$2:$J$28,8,FALSE),IF(M101&amp;C101="กำหนดเพิ่ม2568ครูผู้ช่วย",VLOOKUP(BC101,ตำแหน่งว่าง!$A$2:$J$28,8,FALSE),IF(M101&amp;C101="กำหนดเพิ่ม2568บุคลากรทางการศึกษา",VLOOKUP(BC101,ตำแหน่งว่าง!$A$2:$J$28,8,FALSE),IF(M101&amp;C101="กำหนดเพิ่ม2568บริหารสถานศึกษา",VLOOKUP(BC101,ตำแหน่งว่าง!$A$2:$J$28,8,FALSE),IF(M101="กำหนดเพิ่ม2568",VLOOKUP(BC101,ตำแหน่งว่าง!$A$2:$J$28,9,FALSE),IF(M101="กำหนดเพิ่ม2569",VLOOKUP(BC101,ตำแหน่งว่าง!$A$2:$H$28,7,FALSE),IF(M101="เงินอุดหนุน (ว่าง)",VLOOKUP(BC101,ตำแหน่งว่าง!$A$2:$J$28,10,FALSE),IF(M101="จ่ายจากเงินรายได้ (ว่าง)",VLOOKUP(BC101,ตำแหน่งว่าง!$A$2:$J$28,10,FALSE),IF(M101="ยุบเลิก2567",0,IF(M101="ยุบเลิก2568",0,IF(M101="ยุบเลิก2569",0,IF(M101="ว่างยุบเลิก2567",0,IF(M101="ว่างยุบเลิก2568",0,IF(M101="ว่างยุบเลิก2569",0,(BM101-BJ101)*12))))))))))))))))))))))</f>
        <v>0</v>
      </c>
      <c r="BO101" s="103"/>
      <c r="BP101" s="86"/>
      <c r="BQ101" s="86"/>
    </row>
    <row r="102" spans="1:69" s="12" customFormat="1">
      <c r="A102" s="107" t="str">
        <f>IF(C102=0,"",IF(D102=0,"",SUBTOTAL(3,$D$7:D102)*1))</f>
        <v/>
      </c>
      <c r="B102" s="113"/>
      <c r="C102" s="183"/>
      <c r="D102" s="113"/>
      <c r="E102" s="114"/>
      <c r="F102" s="114"/>
      <c r="G102" s="110"/>
      <c r="H102" s="120"/>
      <c r="I102" s="121"/>
      <c r="J102" s="122"/>
      <c r="K102" s="122"/>
      <c r="L102" s="122"/>
      <c r="M102" s="120"/>
      <c r="AZ102" s="86"/>
      <c r="BA102" s="103"/>
      <c r="BB102" s="177" t="str">
        <f t="shared" si="5"/>
        <v/>
      </c>
      <c r="BC102" s="177" t="str">
        <f t="shared" si="6"/>
        <v>()</v>
      </c>
      <c r="BD102" s="177" t="b">
        <f>IF(BB102="บริหารท้องถิ่นสูง",VLOOKUP(I102,'เงินเดือนบัญชี 5'!$AM$2:$AN$65,2,FALSE),IF(BB102="บริหารท้องถิ่นกลาง",VLOOKUP(I102,'เงินเดือนบัญชี 5'!$AJ$2:$AK$65,2,FALSE),IF(BB102="บริหารท้องถิ่นต้น",VLOOKUP(I102,'เงินเดือนบัญชี 5'!$AG$2:$AH$65,2,FALSE),IF(BB102="อำนวยการท้องถิ่นสูง",VLOOKUP(I102,'เงินเดือนบัญชี 5'!$AD$2:$AE$65,2,FALSE),IF(BB102="อำนวยการท้องถิ่นกลาง",VLOOKUP(I102,'เงินเดือนบัญชี 5'!$AA$2:$AB$65,2,FALSE),IF(BB102="อำนวยการท้องถิ่นต้น",VLOOKUP(I102,'เงินเดือนบัญชี 5'!$X$2:$Y$65,2,FALSE),IF(BB102="วิชาการชช.",VLOOKUP(I102,'เงินเดือนบัญชี 5'!$U$2:$V$65,2,FALSE),IF(BB102="วิชาการชพ.",VLOOKUP(I102,'เงินเดือนบัญชี 5'!$R$2:$S$65,2,FALSE),IF(BB102="วิชาการชก.",VLOOKUP(I102,'เงินเดือนบัญชี 5'!$O$2:$P$65,2,FALSE),IF(BB102="วิชาการปก.",VLOOKUP(I102,'เงินเดือนบัญชี 5'!$L$2:$M$65,2,FALSE),IF(BB102="ทั่วไปอส.",VLOOKUP(I102,'เงินเดือนบัญชี 5'!$I$2:$J$65,2,FALSE),IF(BB102="ทั่วไปชง.",VLOOKUP(I102,'เงินเดือนบัญชี 5'!$F$2:$G$65,2,FALSE),IF(BB102="ทั่วไปปง.",VLOOKUP(I102,'เงินเดือนบัญชี 5'!$C$2:$D$65,2,FALSE),IF(BB102="พนจ.ทั่วไป","",IF(BB102="พนจ.ภารกิจ(ปวช.)","",IF(BB102="พนจ.ภารกิจ(ปวท.)","",IF(BB102="พนจ.ภารกิจ(ปวส.)","",IF(BB102="พนจ.ภารกิจ(ป.ตรี)","",IF(BB102="พนจ.ภารกิจ(ป.โท)","",IF(BB102="พนจ.ภารกิจ(ทักษะ พนง.ขับเครื่องจักรกลขนาดกลาง/ใหญ่)","",IF(BB102="พนจ.ภารกิจ(ทักษะ)","",IF(BB102="ลูกจ้างประจำ(ช่าง)",VLOOKUP(I102,บัญชีลูกจ้างประจำ!$I$2:$J$110,2,FALSE),IF(BB102="ลูกจ้างประจำ(สนับสนุน)",VLOOKUP(I102,บัญชีลูกจ้างประจำ!$F$2:$G$102,2,FALSE),IF(BB102="ลูกจ้างประจำ(บริการพื้นฐาน)",VLOOKUP(I102,บัญชีลูกจ้างประจำ!$C$2:$D$74,2,FALSE)))))))))))))))))))))))))</f>
        <v>0</v>
      </c>
      <c r="BE102" s="177">
        <f>IF(M102="ว่างเดิม",VLOOKUP(BC102,ตำแหน่งว่าง!$A$2:$J$28,2,FALSE),IF(M102="ว่างยุบเลิก2567",VLOOKUP(BC102,ตำแหน่งว่าง!$A$2:$J$28,2,FALSE),IF(M102="ว่างยุบเลิก2568",VLOOKUP(BC102,ตำแหน่งว่าง!$A$2:$J$28,2,FALSE),IF(M102="ว่างยุบเลิก2569",VLOOKUP(BC102,ตำแหน่งว่าง!$A$2:$J$28,2,FALSE),IF(M102="เงินอุดหนุน (ว่าง)",VLOOKUP(BC102,ตำแหน่งว่าง!$A$2:$J$28,2,FALSE),IF(M102="จ่ายจากเงินรายได้ (ว่าง)",VLOOKUP(BC102,ตำแหน่งว่าง!$A$2:$J$28,2,FALSE),IF(M102="กำหนดเพิ่ม2567",0,IF(M102="กำหนดเพิ่ม2568",0,IF(M102="กำหนดเพิ่ม2569",0,I102*12)))))))))</f>
        <v>0</v>
      </c>
      <c r="BF102" s="177" t="str">
        <f t="shared" si="7"/>
        <v>1</v>
      </c>
      <c r="BG102" s="177" t="b">
        <f>IF(BB102="บริหารท้องถิ่นสูง",VLOOKUP(BF102,'เงินเดือนบัญชี 5'!$AL$2:$AM$65,2,FALSE),IF(BB102="บริหารท้องถิ่นกลาง",VLOOKUP(BF102,'เงินเดือนบัญชี 5'!$AI$2:$AJ$65,2,FALSE),IF(BB102="บริหารท้องถิ่นต้น",VLOOKUP(BF102,'เงินเดือนบัญชี 5'!$AF$2:$AG$65,2,FALSE),IF(BB102="อำนวยการท้องถิ่นสูง",VLOOKUP(BF102,'เงินเดือนบัญชี 5'!$AC$2:$AD$65,2,FALSE),IF(BB102="อำนวยการท้องถิ่นกลาง",VLOOKUP(BF102,'เงินเดือนบัญชี 5'!$Z$2:$AA$65,2,FALSE),IF(BB102="อำนวยการท้องถิ่นต้น",VLOOKUP(BF102,'เงินเดือนบัญชี 5'!$W$2:$X$65,2,FALSE),IF(BB102="วิชาการชช.",VLOOKUP(BF102,'เงินเดือนบัญชี 5'!$T$2:$U$65,2,FALSE),IF(BB102="วิชาการชพ.",VLOOKUP(BF102,'เงินเดือนบัญชี 5'!$Q$2:$R$65,2,FALSE),IF(BB102="วิชาการชก.",VLOOKUP(BF102,'เงินเดือนบัญชี 5'!$N$2:$O$65,2,FALSE),IF(BB102="วิชาการปก.",VLOOKUP(BF102,'เงินเดือนบัญชี 5'!$K$2:$L$65,2,FALSE),IF(BB102="ทั่วไปอส.",VLOOKUP(BF102,'เงินเดือนบัญชี 5'!$H$2:$I$65,2,FALSE),IF(BB102="ทั่วไปชง.",VLOOKUP(BF102,'เงินเดือนบัญชี 5'!$E$2:$F$65,2,FALSE),IF(BB102="ทั่วไปปง.",VLOOKUP(BF102,'เงินเดือนบัญชี 5'!$B$2:$C$65,2,FALSE),IF(BB102="พนจ.ทั่วไป",0,IF(BB102="พนจ.ภารกิจ(ปวช.)",CEILING((I102*4/100)+I102,10),IF(BB102="พนจ.ภารกิจ(ปวท.)",CEILING((I102*4/100)+I102,10),IF(BB102="พนจ.ภารกิจ(ปวส.)",CEILING((I102*4/100)+I102,10),IF(BB102="พนจ.ภารกิจ(ป.ตรี)",CEILING((I102*4/100)+I102,10),IF(BB102="พนจ.ภารกิจ(ป.โท)",CEILING((I102*4/100)+I102,10),IF(BB102="พนจ.ภารกิจ(ทักษะ พนง.ขับเครื่องจักรกลขนาดกลาง/ใหญ่)",CEILING((I102*4/100)+I102,10),IF(BB102="พนจ.ภารกิจ(ทักษะ)",CEILING((I102*4/100)+I102,10),IF(BB102="พนจ.ภารกิจ(ทักษะ)","",IF(C102="ครู",CEILING((I102*6/100)+I102,10),IF(C102="ครูผู้ช่วย",CEILING((I102*6/100)+I102,10),IF(C102="บริหารสถานศึกษา",CEILING((I102*6/100)+I102,10),IF(C102="บุคลากรทางการศึกษา",CEILING((I102*6/100)+I102,10),IF(BB102="ลูกจ้างประจำ(ช่าง)",VLOOKUP(BF102,บัญชีลูกจ้างประจำ!$H$2:$I$110,2,FALSE),IF(BB102="ลูกจ้างประจำ(สนับสนุน)",VLOOKUP(BF102,บัญชีลูกจ้างประจำ!$E$2:$F$102,2,FALSE),IF(BB102="ลูกจ้างประจำ(บริการพื้นฐาน)",VLOOKUP(BF102,บัญชีลูกจ้างประจำ!$B$2:$C$74,2,FALSE))))))))))))))))))))))))))))))</f>
        <v>0</v>
      </c>
      <c r="BH102" s="177">
        <f>IF(BB102&amp;M102="พนจ.ทั่วไป",0,IF(BB102&amp;M102="พนจ.ทั่วไปกำหนดเพิ่ม2567",108000,IF(M102="ว่างเดิม",VLOOKUP(BC102,ตำแหน่งว่าง!$A$2:$J$28,8,FALSE),IF(M102="กำหนดเพิ่ม2567",VLOOKUP(BC102,ตำแหน่งว่าง!$A$2:$H$28,7,FALSE),IF(M102="กำหนดเพิ่ม2568",0,IF(M102="กำหนดเพิ่ม2569",0,IF(M102="ยุบเลิก2567",0,IF(M102="ว่างยุบเลิก2567",0,IF(M102="ว่างยุบเลิก2568",VLOOKUP(BC102,ตำแหน่งว่าง!$A$2:$J$28,8,FALSE),IF(M102="ว่างยุบเลิก2569",VLOOKUP(BC102,ตำแหน่งว่าง!$A$2:$J$28,8,FALSE),IF(M102="เงินอุดหนุน (ว่าง)",VLOOKUP(BC102,ตำแหน่งว่าง!$A$2:$J$28,8,FALSE),IF(M102&amp;C102="จ่ายจากเงินรายได้พนจ.ทั่วไป",0,IF(M102="จ่ายจากเงินรายได้ (ว่าง)",VLOOKUP(BC102,ตำแหน่งว่าง!$A$2:$J$28,8,FALSE),(BG102-I102)*12)))))))))))))</f>
        <v>0</v>
      </c>
      <c r="BI102" s="177" t="str">
        <f t="shared" si="8"/>
        <v>2</v>
      </c>
      <c r="BJ102" s="177" t="b">
        <f>IF(BB102="บริหารท้องถิ่นสูง",VLOOKUP(BI102,'เงินเดือนบัญชี 5'!$AL$2:$AM$65,2,FALSE),IF(BB102="บริหารท้องถิ่นกลาง",VLOOKUP(BI102,'เงินเดือนบัญชี 5'!$AI$2:$AJ$65,2,FALSE),IF(BB102="บริหารท้องถิ่นต้น",VLOOKUP(BI102,'เงินเดือนบัญชี 5'!$AF$2:$AG$65,2,FALSE),IF(BB102="อำนวยการท้องถิ่นสูง",VLOOKUP(BI102,'เงินเดือนบัญชี 5'!$AC$2:$AD$65,2,FALSE),IF(BB102="อำนวยการท้องถิ่นกลาง",VLOOKUP(BI102,'เงินเดือนบัญชี 5'!$Z$2:$AA$65,2,FALSE),IF(BB102="อำนวยการท้องถิ่นต้น",VLOOKUP(BI102,'เงินเดือนบัญชี 5'!$W$2:$X$65,2,FALSE),IF(BB102="วิชาการชช.",VLOOKUP(BI102,'เงินเดือนบัญชี 5'!$T$2:$U$65,2,FALSE),IF(BB102="วิชาการชพ.",VLOOKUP(BI102,'เงินเดือนบัญชี 5'!$Q$2:$R$65,2,FALSE),IF(BB102="วิชาการชก.",VLOOKUP(BI102,'เงินเดือนบัญชี 5'!$N$2:$O$65,2,FALSE),IF(BB102="วิชาการปก.",VLOOKUP(BI102,'เงินเดือนบัญชี 5'!$K$2:$L$65,2,FALSE),IF(BB102="ทั่วไปอส.",VLOOKUP(BI102,'เงินเดือนบัญชี 5'!$H$2:$I$65,2,FALSE),IF(BB102="ทั่วไปชง.",VLOOKUP(BI102,'เงินเดือนบัญชี 5'!$E$2:$F$65,2,FALSE),IF(BB102="ทั่วไปปง.",VLOOKUP(BI102,'เงินเดือนบัญชี 5'!$B$2:$C$65,2,FALSE),IF(BB102="พนจ.ทั่วไป",0,IF(BB102="พนจ.ภารกิจ(ปวช.)",CEILING((BG102*4/100)+BG102,10),IF(BB102="พนจ.ภารกิจ(ปวท.)",CEILING((BG102*4/100)+BG102,10),IF(BB102="พนจ.ภารกิจ(ปวส.)",CEILING((BG102*4/100)+BG102,10),IF(BB102="พนจ.ภารกิจ(ป.ตรี)",CEILING((BG102*4/100)+BG102,10),IF(BB102="พนจ.ภารกิจ(ป.โท)",CEILING((BG102*4/100)+BG102,10),IF(BB102="พนจ.ภารกิจ(ทักษะ พนง.ขับเครื่องจักรกลขนาดกลาง/ใหญ่)",CEILING((BG102*4/100)+BG102,10),IF(BB102="พนจ.ภารกิจ(ทักษะ)",CEILING((BG102*4/100)+BG102,10),IF(BB102="พนจ.ภารกิจ(ทักษะ)","",IF(C102="ครู",CEILING((BG102*6/100)+BG102,10),IF(C102="ครูผู้ช่วย",CEILING((BG102*6/100)+BG102,10),IF(C102="บริหารสถานศึกษา",CEILING((BG102*6/100)+BG102,10),IF(C102="บุคลากรทางการศึกษา",CEILING((BG102*6/100)+BG102,10),IF(BB102="ลูกจ้างประจำ(ช่าง)",VLOOKUP(BI102,บัญชีลูกจ้างประจำ!$H$2:$I$110,2,FALSE),IF(BB102="ลูกจ้างประจำ(สนับสนุน)",VLOOKUP(BI102,บัญชีลูกจ้างประจำ!$E$2:$F$102,2,FALSE),IF(BB102="ลูกจ้างประจำ(บริการพื้นฐาน)",VLOOKUP(BI102,บัญชีลูกจ้างประจำ!$B$2:$C$74,2,FALSE))))))))))))))))))))))))))))))</f>
        <v>0</v>
      </c>
      <c r="BK102" s="177">
        <f>IF(BB102&amp;M102="พนจ.ทั่วไป",0,IF(BB102&amp;M102="พนจ.ทั่วไปกำหนดเพิ่ม2568",108000,IF(M102="ว่างเดิม",VLOOKUP(BC102,ตำแหน่งว่าง!$A$2:$J$28,9,FALSE),IF(M102&amp;C102="กำหนดเพิ่ม2567ครู",VLOOKUP(BC102,ตำแหน่งว่าง!$A$2:$J$28,8,FALSE),IF(M102&amp;C102="กำหนดเพิ่ม2567ครูผู้ช่วย",VLOOKUP(BC102,ตำแหน่งว่าง!$A$2:$J$28,8,FALSE),IF(M102&amp;C102="กำหนดเพิ่ม2567บุคลากรทางการศึกษา",VLOOKUP(BC102,ตำแหน่งว่าง!$A$2:$J$28,8,FALSE),IF(M102&amp;C102="กำหนดเพิ่ม2567บริหารสถานศึกษา",VLOOKUP(BC102,ตำแหน่งว่าง!$A$2:$J$28,8,FALSE),IF(M102="กำหนดเพิ่ม2567",VLOOKUP(BC102,ตำแหน่งว่าง!$A$2:$J$28,9,FALSE),IF(M102="กำหนดเพิ่ม2568",VLOOKUP(BC102,ตำแหน่งว่าง!$A$2:$H$28,7,FALSE),IF(M102="กำหนดเพิ่ม2569",0,IF(M102="ยุบเลิก2567",0,IF(M102="ยุบเลิก2568",0,IF(M102="ว่างยุบเลิก2567",0,IF(M102="ว่างยุบเลิก2568",0,IF(M102="ว่างยุบเลิก2569",VLOOKUP(BC102,ตำแหน่งว่าง!$A$2:$J$28,9,FALSE),IF(M102="เงินอุดหนุน (ว่าง)",VLOOKUP(BC102,ตำแหน่งว่าง!$A$2:$J$28,9,FALSE),IF(M102="จ่ายจากเงินรายได้ (ว่าง)",VLOOKUP(BC102,ตำแหน่งว่าง!$A$2:$J$28,9,FALSE),(BJ102-BG102)*12)))))))))))))))))</f>
        <v>0</v>
      </c>
      <c r="BL102" s="177" t="str">
        <f t="shared" si="9"/>
        <v>3</v>
      </c>
      <c r="BM102" s="177" t="b">
        <f>IF(BB102="บริหารท้องถิ่นสูง",VLOOKUP(BL102,'เงินเดือนบัญชี 5'!$AL$2:$AM$65,2,FALSE),IF(BB102="บริหารท้องถิ่นกลาง",VLOOKUP(BL102,'เงินเดือนบัญชี 5'!$AI$2:$AJ$65,2,FALSE),IF(BB102="บริหารท้องถิ่นต้น",VLOOKUP(BL102,'เงินเดือนบัญชี 5'!$AF$2:$AG$65,2,FALSE),IF(BB102="อำนวยการท้องถิ่นสูง",VLOOKUP(BL102,'เงินเดือนบัญชี 5'!$AC$2:$AD$65,2,FALSE),IF(BB102="อำนวยการท้องถิ่นกลาง",VLOOKUP(BL102,'เงินเดือนบัญชี 5'!$Z$2:$AA$65,2,FALSE),IF(BB102="อำนวยการท้องถิ่นต้น",VLOOKUP(BL102,'เงินเดือนบัญชี 5'!$W$2:$X$65,2,FALSE),IF(BB102="วิชาการชช.",VLOOKUP(BL102,'เงินเดือนบัญชี 5'!$T$2:$U$65,2,FALSE),IF(BB102="วิชาการชพ.",VLOOKUP(BL102,'เงินเดือนบัญชี 5'!$Q$2:$R$65,2,FALSE),IF(BB102="วิชาการชก.",VLOOKUP(BL102,'เงินเดือนบัญชี 5'!$N$2:$O$65,2,FALSE),IF(BB102="วิชาการปก.",VLOOKUP(BL102,'เงินเดือนบัญชี 5'!$K$2:$L$65,2,FALSE),IF(BB102="ทั่วไปอส.",VLOOKUP(BL102,'เงินเดือนบัญชี 5'!$H$2:$I$65,2,FALSE),IF(BB102="ทั่วไปชง.",VLOOKUP(BL102,'เงินเดือนบัญชี 5'!$E$2:$F$65,2,FALSE),IF(BB102="ทั่วไปปง.",VLOOKUP(BL102,'เงินเดือนบัญชี 5'!$B$2:$C$65,2,FALSE),IF(BB102="พนจ.ทั่วไป",0,IF(BB102="พนจ.ภารกิจ(ปวช.)",CEILING((BJ102*4/100)+BJ102,10),IF(BB102="พนจ.ภารกิจ(ปวท.)",CEILING((BJ102*4/100)+BJ102,10),IF(BB102="พนจ.ภารกิจ(ปวส.)",CEILING((BJ102*4/100)+BJ102,10),IF(BB102="พนจ.ภารกิจ(ป.ตรี)",CEILING((BJ102*4/100)+BJ102,10),IF(BB102="พนจ.ภารกิจ(ป.โท)",CEILING((BJ102*4/100)+BJ102,10),IF(BB102="พนจ.ภารกิจ(ทักษะ พนง.ขับเครื่องจักรกลขนาดกลาง/ใหญ่)",CEILING((BJ102*4/100)+BJ102,10),IF(BB102="พนจ.ภารกิจ(ทักษะ)",CEILING((BJ102*4/100)+BJ102,10),IF(BB102="พนจ.ภารกิจ(ทักษะ)","",IF(C102="ครู",CEILING((BJ102*6/100)+BJ102,10),IF(C102="ครูผู้ช่วย",CEILING((BJ102*6/100)+BJ102,10),IF(C102="บริหารสถานศึกษา",CEILING((BJ102*6/100)+BJ102,10),IF(C102="บุคลากรทางการศึกษา",CEILING((BJ102*6/100)+BJ102,10),IF(BB102="ลูกจ้างประจำ(ช่าง)",VLOOKUP(BL102,บัญชีลูกจ้างประจำ!$H$2:$I$110,2,FALSE),IF(BB102="ลูกจ้างประจำ(สนับสนุน)",VLOOKUP(BL102,บัญชีลูกจ้างประจำ!$E$2:$F$103,2,FALSE),IF(BB102="ลูกจ้างประจำ(บริการพื้นฐาน)",VLOOKUP(BL102,บัญชีลูกจ้างประจำ!$B$2:$C$74,2,FALSE))))))))))))))))))))))))))))))</f>
        <v>0</v>
      </c>
      <c r="BN102" s="177">
        <f>IF(BB102&amp;M102="พนจ.ทั่วไป",0,IF(BB102&amp;M102="พนจ.ทั่วไปกำหนดเพิ่ม2569",108000,IF(M102="ว่างเดิม",VLOOKUP(BC102,ตำแหน่งว่าง!$A$2:$J$28,10,FALSE),IF(M102&amp;C102="กำหนดเพิ่ม2567ครู",VLOOKUP(BC102,ตำแหน่งว่าง!$A$2:$J$28,9,FALSE),IF(M102&amp;C102="กำหนดเพิ่ม2567ครูผู้ช่วย",VLOOKUP(BC102,ตำแหน่งว่าง!$A$2:$J$28,9,FALSE),IF(M102&amp;C102="กำหนดเพิ่ม2567บุคลากรทางการศึกษา",VLOOKUP(BC102,ตำแหน่งว่าง!$A$2:$J$28,9,FALSE),IF(M102&amp;C102="กำหนดเพิ่ม2567บริหารสถานศึกษา",VLOOKUP(BC102,ตำแหน่งว่าง!$A$2:$J$28,9,FALSE),IF(M102="กำหนดเพิ่ม2567",VLOOKUP(BC102,ตำแหน่งว่าง!$A$2:$J$28,10,FALSE),IF(M102&amp;C102="กำหนดเพิ่ม2568ครู",VLOOKUP(BC102,ตำแหน่งว่าง!$A$2:$J$28,8,FALSE),IF(M102&amp;C102="กำหนดเพิ่ม2568ครูผู้ช่วย",VLOOKUP(BC102,ตำแหน่งว่าง!$A$2:$J$28,8,FALSE),IF(M102&amp;C102="กำหนดเพิ่ม2568บุคลากรทางการศึกษา",VLOOKUP(BC102,ตำแหน่งว่าง!$A$2:$J$28,8,FALSE),IF(M102&amp;C102="กำหนดเพิ่ม2568บริหารสถานศึกษา",VLOOKUP(BC102,ตำแหน่งว่าง!$A$2:$J$28,8,FALSE),IF(M102="กำหนดเพิ่ม2568",VLOOKUP(BC102,ตำแหน่งว่าง!$A$2:$J$28,9,FALSE),IF(M102="กำหนดเพิ่ม2569",VLOOKUP(BC102,ตำแหน่งว่าง!$A$2:$H$28,7,FALSE),IF(M102="เงินอุดหนุน (ว่าง)",VLOOKUP(BC102,ตำแหน่งว่าง!$A$2:$J$28,10,FALSE),IF(M102="จ่ายจากเงินรายได้ (ว่าง)",VLOOKUP(BC102,ตำแหน่งว่าง!$A$2:$J$28,10,FALSE),IF(M102="ยุบเลิก2567",0,IF(M102="ยุบเลิก2568",0,IF(M102="ยุบเลิก2569",0,IF(M102="ว่างยุบเลิก2567",0,IF(M102="ว่างยุบเลิก2568",0,IF(M102="ว่างยุบเลิก2569",0,(BM102-BJ102)*12))))))))))))))))))))))</f>
        <v>0</v>
      </c>
      <c r="BO102" s="103"/>
      <c r="BP102" s="86"/>
      <c r="BQ102" s="86"/>
    </row>
    <row r="103" spans="1:69" s="12" customFormat="1">
      <c r="A103" s="107" t="str">
        <f>IF(C103=0,"",IF(D103=0,"",SUBTOTAL(3,$D$7:D103)*1))</f>
        <v/>
      </c>
      <c r="B103" s="113"/>
      <c r="C103" s="183"/>
      <c r="D103" s="113"/>
      <c r="E103" s="114"/>
      <c r="F103" s="114"/>
      <c r="G103" s="110"/>
      <c r="H103" s="120"/>
      <c r="I103" s="121"/>
      <c r="J103" s="122"/>
      <c r="K103" s="122"/>
      <c r="L103" s="122"/>
      <c r="M103" s="120"/>
      <c r="AZ103" s="86"/>
      <c r="BA103" s="103"/>
      <c r="BB103" s="177" t="str">
        <f t="shared" si="5"/>
        <v/>
      </c>
      <c r="BC103" s="177" t="str">
        <f t="shared" si="6"/>
        <v>()</v>
      </c>
      <c r="BD103" s="177" t="b">
        <f>IF(BB103="บริหารท้องถิ่นสูง",VLOOKUP(I103,'เงินเดือนบัญชี 5'!$AM$2:$AN$65,2,FALSE),IF(BB103="บริหารท้องถิ่นกลาง",VLOOKUP(I103,'เงินเดือนบัญชี 5'!$AJ$2:$AK$65,2,FALSE),IF(BB103="บริหารท้องถิ่นต้น",VLOOKUP(I103,'เงินเดือนบัญชี 5'!$AG$2:$AH$65,2,FALSE),IF(BB103="อำนวยการท้องถิ่นสูง",VLOOKUP(I103,'เงินเดือนบัญชี 5'!$AD$2:$AE$65,2,FALSE),IF(BB103="อำนวยการท้องถิ่นกลาง",VLOOKUP(I103,'เงินเดือนบัญชี 5'!$AA$2:$AB$65,2,FALSE),IF(BB103="อำนวยการท้องถิ่นต้น",VLOOKUP(I103,'เงินเดือนบัญชี 5'!$X$2:$Y$65,2,FALSE),IF(BB103="วิชาการชช.",VLOOKUP(I103,'เงินเดือนบัญชี 5'!$U$2:$V$65,2,FALSE),IF(BB103="วิชาการชพ.",VLOOKUP(I103,'เงินเดือนบัญชี 5'!$R$2:$S$65,2,FALSE),IF(BB103="วิชาการชก.",VLOOKUP(I103,'เงินเดือนบัญชี 5'!$O$2:$P$65,2,FALSE),IF(BB103="วิชาการปก.",VLOOKUP(I103,'เงินเดือนบัญชี 5'!$L$2:$M$65,2,FALSE),IF(BB103="ทั่วไปอส.",VLOOKUP(I103,'เงินเดือนบัญชี 5'!$I$2:$J$65,2,FALSE),IF(BB103="ทั่วไปชง.",VLOOKUP(I103,'เงินเดือนบัญชี 5'!$F$2:$G$65,2,FALSE),IF(BB103="ทั่วไปปง.",VLOOKUP(I103,'เงินเดือนบัญชี 5'!$C$2:$D$65,2,FALSE),IF(BB103="พนจ.ทั่วไป","",IF(BB103="พนจ.ภารกิจ(ปวช.)","",IF(BB103="พนจ.ภารกิจ(ปวท.)","",IF(BB103="พนจ.ภารกิจ(ปวส.)","",IF(BB103="พนจ.ภารกิจ(ป.ตรี)","",IF(BB103="พนจ.ภารกิจ(ป.โท)","",IF(BB103="พนจ.ภารกิจ(ทักษะ พนง.ขับเครื่องจักรกลขนาดกลาง/ใหญ่)","",IF(BB103="พนจ.ภารกิจ(ทักษะ)","",IF(BB103="ลูกจ้างประจำ(ช่าง)",VLOOKUP(I103,บัญชีลูกจ้างประจำ!$I$2:$J$110,2,FALSE),IF(BB103="ลูกจ้างประจำ(สนับสนุน)",VLOOKUP(I103,บัญชีลูกจ้างประจำ!$F$2:$G$102,2,FALSE),IF(BB103="ลูกจ้างประจำ(บริการพื้นฐาน)",VLOOKUP(I103,บัญชีลูกจ้างประจำ!$C$2:$D$74,2,FALSE)))))))))))))))))))))))))</f>
        <v>0</v>
      </c>
      <c r="BE103" s="177">
        <f>IF(M103="ว่างเดิม",VLOOKUP(BC103,ตำแหน่งว่าง!$A$2:$J$28,2,FALSE),IF(M103="ว่างยุบเลิก2567",VLOOKUP(BC103,ตำแหน่งว่าง!$A$2:$J$28,2,FALSE),IF(M103="ว่างยุบเลิก2568",VLOOKUP(BC103,ตำแหน่งว่าง!$A$2:$J$28,2,FALSE),IF(M103="ว่างยุบเลิก2569",VLOOKUP(BC103,ตำแหน่งว่าง!$A$2:$J$28,2,FALSE),IF(M103="เงินอุดหนุน (ว่าง)",VLOOKUP(BC103,ตำแหน่งว่าง!$A$2:$J$28,2,FALSE),IF(M103="จ่ายจากเงินรายได้ (ว่าง)",VLOOKUP(BC103,ตำแหน่งว่าง!$A$2:$J$28,2,FALSE),IF(M103="กำหนดเพิ่ม2567",0,IF(M103="กำหนดเพิ่ม2568",0,IF(M103="กำหนดเพิ่ม2569",0,I103*12)))))))))</f>
        <v>0</v>
      </c>
      <c r="BF103" s="177" t="str">
        <f t="shared" si="7"/>
        <v>1</v>
      </c>
      <c r="BG103" s="177" t="b">
        <f>IF(BB103="บริหารท้องถิ่นสูง",VLOOKUP(BF103,'เงินเดือนบัญชี 5'!$AL$2:$AM$65,2,FALSE),IF(BB103="บริหารท้องถิ่นกลาง",VLOOKUP(BF103,'เงินเดือนบัญชี 5'!$AI$2:$AJ$65,2,FALSE),IF(BB103="บริหารท้องถิ่นต้น",VLOOKUP(BF103,'เงินเดือนบัญชี 5'!$AF$2:$AG$65,2,FALSE),IF(BB103="อำนวยการท้องถิ่นสูง",VLOOKUP(BF103,'เงินเดือนบัญชี 5'!$AC$2:$AD$65,2,FALSE),IF(BB103="อำนวยการท้องถิ่นกลาง",VLOOKUP(BF103,'เงินเดือนบัญชี 5'!$Z$2:$AA$65,2,FALSE),IF(BB103="อำนวยการท้องถิ่นต้น",VLOOKUP(BF103,'เงินเดือนบัญชี 5'!$W$2:$X$65,2,FALSE),IF(BB103="วิชาการชช.",VLOOKUP(BF103,'เงินเดือนบัญชี 5'!$T$2:$U$65,2,FALSE),IF(BB103="วิชาการชพ.",VLOOKUP(BF103,'เงินเดือนบัญชี 5'!$Q$2:$R$65,2,FALSE),IF(BB103="วิชาการชก.",VLOOKUP(BF103,'เงินเดือนบัญชี 5'!$N$2:$O$65,2,FALSE),IF(BB103="วิชาการปก.",VLOOKUP(BF103,'เงินเดือนบัญชี 5'!$K$2:$L$65,2,FALSE),IF(BB103="ทั่วไปอส.",VLOOKUP(BF103,'เงินเดือนบัญชี 5'!$H$2:$I$65,2,FALSE),IF(BB103="ทั่วไปชง.",VLOOKUP(BF103,'เงินเดือนบัญชี 5'!$E$2:$F$65,2,FALSE),IF(BB103="ทั่วไปปง.",VLOOKUP(BF103,'เงินเดือนบัญชี 5'!$B$2:$C$65,2,FALSE),IF(BB103="พนจ.ทั่วไป",0,IF(BB103="พนจ.ภารกิจ(ปวช.)",CEILING((I103*4/100)+I103,10),IF(BB103="พนจ.ภารกิจ(ปวท.)",CEILING((I103*4/100)+I103,10),IF(BB103="พนจ.ภารกิจ(ปวส.)",CEILING((I103*4/100)+I103,10),IF(BB103="พนจ.ภารกิจ(ป.ตรี)",CEILING((I103*4/100)+I103,10),IF(BB103="พนจ.ภารกิจ(ป.โท)",CEILING((I103*4/100)+I103,10),IF(BB103="พนจ.ภารกิจ(ทักษะ พนง.ขับเครื่องจักรกลขนาดกลาง/ใหญ่)",CEILING((I103*4/100)+I103,10),IF(BB103="พนจ.ภารกิจ(ทักษะ)",CEILING((I103*4/100)+I103,10),IF(BB103="พนจ.ภารกิจ(ทักษะ)","",IF(C103="ครู",CEILING((I103*6/100)+I103,10),IF(C103="ครูผู้ช่วย",CEILING((I103*6/100)+I103,10),IF(C103="บริหารสถานศึกษา",CEILING((I103*6/100)+I103,10),IF(C103="บุคลากรทางการศึกษา",CEILING((I103*6/100)+I103,10),IF(BB103="ลูกจ้างประจำ(ช่าง)",VLOOKUP(BF103,บัญชีลูกจ้างประจำ!$H$2:$I$110,2,FALSE),IF(BB103="ลูกจ้างประจำ(สนับสนุน)",VLOOKUP(BF103,บัญชีลูกจ้างประจำ!$E$2:$F$102,2,FALSE),IF(BB103="ลูกจ้างประจำ(บริการพื้นฐาน)",VLOOKUP(BF103,บัญชีลูกจ้างประจำ!$B$2:$C$74,2,FALSE))))))))))))))))))))))))))))))</f>
        <v>0</v>
      </c>
      <c r="BH103" s="177">
        <f>IF(BB103&amp;M103="พนจ.ทั่วไป",0,IF(BB103&amp;M103="พนจ.ทั่วไปกำหนดเพิ่ม2567",108000,IF(M103="ว่างเดิม",VLOOKUP(BC103,ตำแหน่งว่าง!$A$2:$J$28,8,FALSE),IF(M103="กำหนดเพิ่ม2567",VLOOKUP(BC103,ตำแหน่งว่าง!$A$2:$H$28,7,FALSE),IF(M103="กำหนดเพิ่ม2568",0,IF(M103="กำหนดเพิ่ม2569",0,IF(M103="ยุบเลิก2567",0,IF(M103="ว่างยุบเลิก2567",0,IF(M103="ว่างยุบเลิก2568",VLOOKUP(BC103,ตำแหน่งว่าง!$A$2:$J$28,8,FALSE),IF(M103="ว่างยุบเลิก2569",VLOOKUP(BC103,ตำแหน่งว่าง!$A$2:$J$28,8,FALSE),IF(M103="เงินอุดหนุน (ว่าง)",VLOOKUP(BC103,ตำแหน่งว่าง!$A$2:$J$28,8,FALSE),IF(M103&amp;C103="จ่ายจากเงินรายได้พนจ.ทั่วไป",0,IF(M103="จ่ายจากเงินรายได้ (ว่าง)",VLOOKUP(BC103,ตำแหน่งว่าง!$A$2:$J$28,8,FALSE),(BG103-I103)*12)))))))))))))</f>
        <v>0</v>
      </c>
      <c r="BI103" s="177" t="str">
        <f t="shared" si="8"/>
        <v>2</v>
      </c>
      <c r="BJ103" s="177" t="b">
        <f>IF(BB103="บริหารท้องถิ่นสูง",VLOOKUP(BI103,'เงินเดือนบัญชี 5'!$AL$2:$AM$65,2,FALSE),IF(BB103="บริหารท้องถิ่นกลาง",VLOOKUP(BI103,'เงินเดือนบัญชี 5'!$AI$2:$AJ$65,2,FALSE),IF(BB103="บริหารท้องถิ่นต้น",VLOOKUP(BI103,'เงินเดือนบัญชี 5'!$AF$2:$AG$65,2,FALSE),IF(BB103="อำนวยการท้องถิ่นสูง",VLOOKUP(BI103,'เงินเดือนบัญชี 5'!$AC$2:$AD$65,2,FALSE),IF(BB103="อำนวยการท้องถิ่นกลาง",VLOOKUP(BI103,'เงินเดือนบัญชี 5'!$Z$2:$AA$65,2,FALSE),IF(BB103="อำนวยการท้องถิ่นต้น",VLOOKUP(BI103,'เงินเดือนบัญชี 5'!$W$2:$X$65,2,FALSE),IF(BB103="วิชาการชช.",VLOOKUP(BI103,'เงินเดือนบัญชี 5'!$T$2:$U$65,2,FALSE),IF(BB103="วิชาการชพ.",VLOOKUP(BI103,'เงินเดือนบัญชี 5'!$Q$2:$R$65,2,FALSE),IF(BB103="วิชาการชก.",VLOOKUP(BI103,'เงินเดือนบัญชี 5'!$N$2:$O$65,2,FALSE),IF(BB103="วิชาการปก.",VLOOKUP(BI103,'เงินเดือนบัญชี 5'!$K$2:$L$65,2,FALSE),IF(BB103="ทั่วไปอส.",VLOOKUP(BI103,'เงินเดือนบัญชี 5'!$H$2:$I$65,2,FALSE),IF(BB103="ทั่วไปชง.",VLOOKUP(BI103,'เงินเดือนบัญชี 5'!$E$2:$F$65,2,FALSE),IF(BB103="ทั่วไปปง.",VLOOKUP(BI103,'เงินเดือนบัญชี 5'!$B$2:$C$65,2,FALSE),IF(BB103="พนจ.ทั่วไป",0,IF(BB103="พนจ.ภารกิจ(ปวช.)",CEILING((BG103*4/100)+BG103,10),IF(BB103="พนจ.ภารกิจ(ปวท.)",CEILING((BG103*4/100)+BG103,10),IF(BB103="พนจ.ภารกิจ(ปวส.)",CEILING((BG103*4/100)+BG103,10),IF(BB103="พนจ.ภารกิจ(ป.ตรี)",CEILING((BG103*4/100)+BG103,10),IF(BB103="พนจ.ภารกิจ(ป.โท)",CEILING((BG103*4/100)+BG103,10),IF(BB103="พนจ.ภารกิจ(ทักษะ พนง.ขับเครื่องจักรกลขนาดกลาง/ใหญ่)",CEILING((BG103*4/100)+BG103,10),IF(BB103="พนจ.ภารกิจ(ทักษะ)",CEILING((BG103*4/100)+BG103,10),IF(BB103="พนจ.ภารกิจ(ทักษะ)","",IF(C103="ครู",CEILING((BG103*6/100)+BG103,10),IF(C103="ครูผู้ช่วย",CEILING((BG103*6/100)+BG103,10),IF(C103="บริหารสถานศึกษา",CEILING((BG103*6/100)+BG103,10),IF(C103="บุคลากรทางการศึกษา",CEILING((BG103*6/100)+BG103,10),IF(BB103="ลูกจ้างประจำ(ช่าง)",VLOOKUP(BI103,บัญชีลูกจ้างประจำ!$H$2:$I$110,2,FALSE),IF(BB103="ลูกจ้างประจำ(สนับสนุน)",VLOOKUP(BI103,บัญชีลูกจ้างประจำ!$E$2:$F$102,2,FALSE),IF(BB103="ลูกจ้างประจำ(บริการพื้นฐาน)",VLOOKUP(BI103,บัญชีลูกจ้างประจำ!$B$2:$C$74,2,FALSE))))))))))))))))))))))))))))))</f>
        <v>0</v>
      </c>
      <c r="BK103" s="177">
        <f>IF(BB103&amp;M103="พนจ.ทั่วไป",0,IF(BB103&amp;M103="พนจ.ทั่วไปกำหนดเพิ่ม2568",108000,IF(M103="ว่างเดิม",VLOOKUP(BC103,ตำแหน่งว่าง!$A$2:$J$28,9,FALSE),IF(M103&amp;C103="กำหนดเพิ่ม2567ครู",VLOOKUP(BC103,ตำแหน่งว่าง!$A$2:$J$28,8,FALSE),IF(M103&amp;C103="กำหนดเพิ่ม2567ครูผู้ช่วย",VLOOKUP(BC103,ตำแหน่งว่าง!$A$2:$J$28,8,FALSE),IF(M103&amp;C103="กำหนดเพิ่ม2567บุคลากรทางการศึกษา",VLOOKUP(BC103,ตำแหน่งว่าง!$A$2:$J$28,8,FALSE),IF(M103&amp;C103="กำหนดเพิ่ม2567บริหารสถานศึกษา",VLOOKUP(BC103,ตำแหน่งว่าง!$A$2:$J$28,8,FALSE),IF(M103="กำหนดเพิ่ม2567",VLOOKUP(BC103,ตำแหน่งว่าง!$A$2:$J$28,9,FALSE),IF(M103="กำหนดเพิ่ม2568",VLOOKUP(BC103,ตำแหน่งว่าง!$A$2:$H$28,7,FALSE),IF(M103="กำหนดเพิ่ม2569",0,IF(M103="ยุบเลิก2567",0,IF(M103="ยุบเลิก2568",0,IF(M103="ว่างยุบเลิก2567",0,IF(M103="ว่างยุบเลิก2568",0,IF(M103="ว่างยุบเลิก2569",VLOOKUP(BC103,ตำแหน่งว่าง!$A$2:$J$28,9,FALSE),IF(M103="เงินอุดหนุน (ว่าง)",VLOOKUP(BC103,ตำแหน่งว่าง!$A$2:$J$28,9,FALSE),IF(M103="จ่ายจากเงินรายได้ (ว่าง)",VLOOKUP(BC103,ตำแหน่งว่าง!$A$2:$J$28,9,FALSE),(BJ103-BG103)*12)))))))))))))))))</f>
        <v>0</v>
      </c>
      <c r="BL103" s="177" t="str">
        <f t="shared" si="9"/>
        <v>3</v>
      </c>
      <c r="BM103" s="177" t="b">
        <f>IF(BB103="บริหารท้องถิ่นสูง",VLOOKUP(BL103,'เงินเดือนบัญชี 5'!$AL$2:$AM$65,2,FALSE),IF(BB103="บริหารท้องถิ่นกลาง",VLOOKUP(BL103,'เงินเดือนบัญชี 5'!$AI$2:$AJ$65,2,FALSE),IF(BB103="บริหารท้องถิ่นต้น",VLOOKUP(BL103,'เงินเดือนบัญชี 5'!$AF$2:$AG$65,2,FALSE),IF(BB103="อำนวยการท้องถิ่นสูง",VLOOKUP(BL103,'เงินเดือนบัญชี 5'!$AC$2:$AD$65,2,FALSE),IF(BB103="อำนวยการท้องถิ่นกลาง",VLOOKUP(BL103,'เงินเดือนบัญชี 5'!$Z$2:$AA$65,2,FALSE),IF(BB103="อำนวยการท้องถิ่นต้น",VLOOKUP(BL103,'เงินเดือนบัญชี 5'!$W$2:$X$65,2,FALSE),IF(BB103="วิชาการชช.",VLOOKUP(BL103,'เงินเดือนบัญชี 5'!$T$2:$U$65,2,FALSE),IF(BB103="วิชาการชพ.",VLOOKUP(BL103,'เงินเดือนบัญชี 5'!$Q$2:$R$65,2,FALSE),IF(BB103="วิชาการชก.",VLOOKUP(BL103,'เงินเดือนบัญชี 5'!$N$2:$O$65,2,FALSE),IF(BB103="วิชาการปก.",VLOOKUP(BL103,'เงินเดือนบัญชี 5'!$K$2:$L$65,2,FALSE),IF(BB103="ทั่วไปอส.",VLOOKUP(BL103,'เงินเดือนบัญชี 5'!$H$2:$I$65,2,FALSE),IF(BB103="ทั่วไปชง.",VLOOKUP(BL103,'เงินเดือนบัญชี 5'!$E$2:$F$65,2,FALSE),IF(BB103="ทั่วไปปง.",VLOOKUP(BL103,'เงินเดือนบัญชี 5'!$B$2:$C$65,2,FALSE),IF(BB103="พนจ.ทั่วไป",0,IF(BB103="พนจ.ภารกิจ(ปวช.)",CEILING((BJ103*4/100)+BJ103,10),IF(BB103="พนจ.ภารกิจ(ปวท.)",CEILING((BJ103*4/100)+BJ103,10),IF(BB103="พนจ.ภารกิจ(ปวส.)",CEILING((BJ103*4/100)+BJ103,10),IF(BB103="พนจ.ภารกิจ(ป.ตรี)",CEILING((BJ103*4/100)+BJ103,10),IF(BB103="พนจ.ภารกิจ(ป.โท)",CEILING((BJ103*4/100)+BJ103,10),IF(BB103="พนจ.ภารกิจ(ทักษะ พนง.ขับเครื่องจักรกลขนาดกลาง/ใหญ่)",CEILING((BJ103*4/100)+BJ103,10),IF(BB103="พนจ.ภารกิจ(ทักษะ)",CEILING((BJ103*4/100)+BJ103,10),IF(BB103="พนจ.ภารกิจ(ทักษะ)","",IF(C103="ครู",CEILING((BJ103*6/100)+BJ103,10),IF(C103="ครูผู้ช่วย",CEILING((BJ103*6/100)+BJ103,10),IF(C103="บริหารสถานศึกษา",CEILING((BJ103*6/100)+BJ103,10),IF(C103="บุคลากรทางการศึกษา",CEILING((BJ103*6/100)+BJ103,10),IF(BB103="ลูกจ้างประจำ(ช่าง)",VLOOKUP(BL103,บัญชีลูกจ้างประจำ!$H$2:$I$110,2,FALSE),IF(BB103="ลูกจ้างประจำ(สนับสนุน)",VLOOKUP(BL103,บัญชีลูกจ้างประจำ!$E$2:$F$103,2,FALSE),IF(BB103="ลูกจ้างประจำ(บริการพื้นฐาน)",VLOOKUP(BL103,บัญชีลูกจ้างประจำ!$B$2:$C$74,2,FALSE))))))))))))))))))))))))))))))</f>
        <v>0</v>
      </c>
      <c r="BN103" s="177">
        <f>IF(BB103&amp;M103="พนจ.ทั่วไป",0,IF(BB103&amp;M103="พนจ.ทั่วไปกำหนดเพิ่ม2569",108000,IF(M103="ว่างเดิม",VLOOKUP(BC103,ตำแหน่งว่าง!$A$2:$J$28,10,FALSE),IF(M103&amp;C103="กำหนดเพิ่ม2567ครู",VLOOKUP(BC103,ตำแหน่งว่าง!$A$2:$J$28,9,FALSE),IF(M103&amp;C103="กำหนดเพิ่ม2567ครูผู้ช่วย",VLOOKUP(BC103,ตำแหน่งว่าง!$A$2:$J$28,9,FALSE),IF(M103&amp;C103="กำหนดเพิ่ม2567บุคลากรทางการศึกษา",VLOOKUP(BC103,ตำแหน่งว่าง!$A$2:$J$28,9,FALSE),IF(M103&amp;C103="กำหนดเพิ่ม2567บริหารสถานศึกษา",VLOOKUP(BC103,ตำแหน่งว่าง!$A$2:$J$28,9,FALSE),IF(M103="กำหนดเพิ่ม2567",VLOOKUP(BC103,ตำแหน่งว่าง!$A$2:$J$28,10,FALSE),IF(M103&amp;C103="กำหนดเพิ่ม2568ครู",VLOOKUP(BC103,ตำแหน่งว่าง!$A$2:$J$28,8,FALSE),IF(M103&amp;C103="กำหนดเพิ่ม2568ครูผู้ช่วย",VLOOKUP(BC103,ตำแหน่งว่าง!$A$2:$J$28,8,FALSE),IF(M103&amp;C103="กำหนดเพิ่ม2568บุคลากรทางการศึกษา",VLOOKUP(BC103,ตำแหน่งว่าง!$A$2:$J$28,8,FALSE),IF(M103&amp;C103="กำหนดเพิ่ม2568บริหารสถานศึกษา",VLOOKUP(BC103,ตำแหน่งว่าง!$A$2:$J$28,8,FALSE),IF(M103="กำหนดเพิ่ม2568",VLOOKUP(BC103,ตำแหน่งว่าง!$A$2:$J$28,9,FALSE),IF(M103="กำหนดเพิ่ม2569",VLOOKUP(BC103,ตำแหน่งว่าง!$A$2:$H$28,7,FALSE),IF(M103="เงินอุดหนุน (ว่าง)",VLOOKUP(BC103,ตำแหน่งว่าง!$A$2:$J$28,10,FALSE),IF(M103="จ่ายจากเงินรายได้ (ว่าง)",VLOOKUP(BC103,ตำแหน่งว่าง!$A$2:$J$28,10,FALSE),IF(M103="ยุบเลิก2567",0,IF(M103="ยุบเลิก2568",0,IF(M103="ยุบเลิก2569",0,IF(M103="ว่างยุบเลิก2567",0,IF(M103="ว่างยุบเลิก2568",0,IF(M103="ว่างยุบเลิก2569",0,(BM103-BJ103)*12))))))))))))))))))))))</f>
        <v>0</v>
      </c>
      <c r="BO103" s="103"/>
      <c r="BP103" s="86"/>
      <c r="BQ103" s="86"/>
    </row>
    <row r="104" spans="1:69" s="12" customFormat="1">
      <c r="A104" s="107" t="str">
        <f>IF(C104=0,"",IF(D104=0,"",SUBTOTAL(3,$D$7:D104)*1))</f>
        <v/>
      </c>
      <c r="B104" s="113"/>
      <c r="C104" s="183"/>
      <c r="D104" s="113"/>
      <c r="E104" s="114"/>
      <c r="F104" s="114"/>
      <c r="G104" s="110"/>
      <c r="H104" s="120"/>
      <c r="I104" s="121"/>
      <c r="J104" s="122"/>
      <c r="K104" s="122"/>
      <c r="L104" s="122"/>
      <c r="M104" s="120"/>
      <c r="AZ104" s="86"/>
      <c r="BA104" s="103"/>
      <c r="BB104" s="177" t="str">
        <f t="shared" si="5"/>
        <v/>
      </c>
      <c r="BC104" s="177" t="str">
        <f t="shared" si="6"/>
        <v>()</v>
      </c>
      <c r="BD104" s="177" t="b">
        <f>IF(BB104="บริหารท้องถิ่นสูง",VLOOKUP(I104,'เงินเดือนบัญชี 5'!$AM$2:$AN$65,2,FALSE),IF(BB104="บริหารท้องถิ่นกลาง",VLOOKUP(I104,'เงินเดือนบัญชี 5'!$AJ$2:$AK$65,2,FALSE),IF(BB104="บริหารท้องถิ่นต้น",VLOOKUP(I104,'เงินเดือนบัญชี 5'!$AG$2:$AH$65,2,FALSE),IF(BB104="อำนวยการท้องถิ่นสูง",VLOOKUP(I104,'เงินเดือนบัญชี 5'!$AD$2:$AE$65,2,FALSE),IF(BB104="อำนวยการท้องถิ่นกลาง",VLOOKUP(I104,'เงินเดือนบัญชี 5'!$AA$2:$AB$65,2,FALSE),IF(BB104="อำนวยการท้องถิ่นต้น",VLOOKUP(I104,'เงินเดือนบัญชี 5'!$X$2:$Y$65,2,FALSE),IF(BB104="วิชาการชช.",VLOOKUP(I104,'เงินเดือนบัญชี 5'!$U$2:$V$65,2,FALSE),IF(BB104="วิชาการชพ.",VLOOKUP(I104,'เงินเดือนบัญชี 5'!$R$2:$S$65,2,FALSE),IF(BB104="วิชาการชก.",VLOOKUP(I104,'เงินเดือนบัญชี 5'!$O$2:$P$65,2,FALSE),IF(BB104="วิชาการปก.",VLOOKUP(I104,'เงินเดือนบัญชี 5'!$L$2:$M$65,2,FALSE),IF(BB104="ทั่วไปอส.",VLOOKUP(I104,'เงินเดือนบัญชี 5'!$I$2:$J$65,2,FALSE),IF(BB104="ทั่วไปชง.",VLOOKUP(I104,'เงินเดือนบัญชี 5'!$F$2:$G$65,2,FALSE),IF(BB104="ทั่วไปปง.",VLOOKUP(I104,'เงินเดือนบัญชี 5'!$C$2:$D$65,2,FALSE),IF(BB104="พนจ.ทั่วไป","",IF(BB104="พนจ.ภารกิจ(ปวช.)","",IF(BB104="พนจ.ภารกิจ(ปวท.)","",IF(BB104="พนจ.ภารกิจ(ปวส.)","",IF(BB104="พนจ.ภารกิจ(ป.ตรี)","",IF(BB104="พนจ.ภารกิจ(ป.โท)","",IF(BB104="พนจ.ภารกิจ(ทักษะ พนง.ขับเครื่องจักรกลขนาดกลาง/ใหญ่)","",IF(BB104="พนจ.ภารกิจ(ทักษะ)","",IF(BB104="ลูกจ้างประจำ(ช่าง)",VLOOKUP(I104,บัญชีลูกจ้างประจำ!$I$2:$J$110,2,FALSE),IF(BB104="ลูกจ้างประจำ(สนับสนุน)",VLOOKUP(I104,บัญชีลูกจ้างประจำ!$F$2:$G$102,2,FALSE),IF(BB104="ลูกจ้างประจำ(บริการพื้นฐาน)",VLOOKUP(I104,บัญชีลูกจ้างประจำ!$C$2:$D$74,2,FALSE)))))))))))))))))))))))))</f>
        <v>0</v>
      </c>
      <c r="BE104" s="177">
        <f>IF(M104="ว่างเดิม",VLOOKUP(BC104,ตำแหน่งว่าง!$A$2:$J$28,2,FALSE),IF(M104="ว่างยุบเลิก2567",VLOOKUP(BC104,ตำแหน่งว่าง!$A$2:$J$28,2,FALSE),IF(M104="ว่างยุบเลิก2568",VLOOKUP(BC104,ตำแหน่งว่าง!$A$2:$J$28,2,FALSE),IF(M104="ว่างยุบเลิก2569",VLOOKUP(BC104,ตำแหน่งว่าง!$A$2:$J$28,2,FALSE),IF(M104="เงินอุดหนุน (ว่าง)",VLOOKUP(BC104,ตำแหน่งว่าง!$A$2:$J$28,2,FALSE),IF(M104="จ่ายจากเงินรายได้ (ว่าง)",VLOOKUP(BC104,ตำแหน่งว่าง!$A$2:$J$28,2,FALSE),IF(M104="กำหนดเพิ่ม2567",0,IF(M104="กำหนดเพิ่ม2568",0,IF(M104="กำหนดเพิ่ม2569",0,I104*12)))))))))</f>
        <v>0</v>
      </c>
      <c r="BF104" s="177" t="str">
        <f t="shared" si="7"/>
        <v>1</v>
      </c>
      <c r="BG104" s="177" t="b">
        <f>IF(BB104="บริหารท้องถิ่นสูง",VLOOKUP(BF104,'เงินเดือนบัญชี 5'!$AL$2:$AM$65,2,FALSE),IF(BB104="บริหารท้องถิ่นกลาง",VLOOKUP(BF104,'เงินเดือนบัญชี 5'!$AI$2:$AJ$65,2,FALSE),IF(BB104="บริหารท้องถิ่นต้น",VLOOKUP(BF104,'เงินเดือนบัญชี 5'!$AF$2:$AG$65,2,FALSE),IF(BB104="อำนวยการท้องถิ่นสูง",VLOOKUP(BF104,'เงินเดือนบัญชี 5'!$AC$2:$AD$65,2,FALSE),IF(BB104="อำนวยการท้องถิ่นกลาง",VLOOKUP(BF104,'เงินเดือนบัญชี 5'!$Z$2:$AA$65,2,FALSE),IF(BB104="อำนวยการท้องถิ่นต้น",VLOOKUP(BF104,'เงินเดือนบัญชี 5'!$W$2:$X$65,2,FALSE),IF(BB104="วิชาการชช.",VLOOKUP(BF104,'เงินเดือนบัญชี 5'!$T$2:$U$65,2,FALSE),IF(BB104="วิชาการชพ.",VLOOKUP(BF104,'เงินเดือนบัญชี 5'!$Q$2:$R$65,2,FALSE),IF(BB104="วิชาการชก.",VLOOKUP(BF104,'เงินเดือนบัญชี 5'!$N$2:$O$65,2,FALSE),IF(BB104="วิชาการปก.",VLOOKUP(BF104,'เงินเดือนบัญชี 5'!$K$2:$L$65,2,FALSE),IF(BB104="ทั่วไปอส.",VLOOKUP(BF104,'เงินเดือนบัญชี 5'!$H$2:$I$65,2,FALSE),IF(BB104="ทั่วไปชง.",VLOOKUP(BF104,'เงินเดือนบัญชี 5'!$E$2:$F$65,2,FALSE),IF(BB104="ทั่วไปปง.",VLOOKUP(BF104,'เงินเดือนบัญชี 5'!$B$2:$C$65,2,FALSE),IF(BB104="พนจ.ทั่วไป",0,IF(BB104="พนจ.ภารกิจ(ปวช.)",CEILING((I104*4/100)+I104,10),IF(BB104="พนจ.ภารกิจ(ปวท.)",CEILING((I104*4/100)+I104,10),IF(BB104="พนจ.ภารกิจ(ปวส.)",CEILING((I104*4/100)+I104,10),IF(BB104="พนจ.ภารกิจ(ป.ตรี)",CEILING((I104*4/100)+I104,10),IF(BB104="พนจ.ภารกิจ(ป.โท)",CEILING((I104*4/100)+I104,10),IF(BB104="พนจ.ภารกิจ(ทักษะ พนง.ขับเครื่องจักรกลขนาดกลาง/ใหญ่)",CEILING((I104*4/100)+I104,10),IF(BB104="พนจ.ภารกิจ(ทักษะ)",CEILING((I104*4/100)+I104,10),IF(BB104="พนจ.ภารกิจ(ทักษะ)","",IF(C104="ครู",CEILING((I104*6/100)+I104,10),IF(C104="ครูผู้ช่วย",CEILING((I104*6/100)+I104,10),IF(C104="บริหารสถานศึกษา",CEILING((I104*6/100)+I104,10),IF(C104="บุคลากรทางการศึกษา",CEILING((I104*6/100)+I104,10),IF(BB104="ลูกจ้างประจำ(ช่าง)",VLOOKUP(BF104,บัญชีลูกจ้างประจำ!$H$2:$I$110,2,FALSE),IF(BB104="ลูกจ้างประจำ(สนับสนุน)",VLOOKUP(BF104,บัญชีลูกจ้างประจำ!$E$2:$F$102,2,FALSE),IF(BB104="ลูกจ้างประจำ(บริการพื้นฐาน)",VLOOKUP(BF104,บัญชีลูกจ้างประจำ!$B$2:$C$74,2,FALSE))))))))))))))))))))))))))))))</f>
        <v>0</v>
      </c>
      <c r="BH104" s="177">
        <f>IF(BB104&amp;M104="พนจ.ทั่วไป",0,IF(BB104&amp;M104="พนจ.ทั่วไปกำหนดเพิ่ม2567",108000,IF(M104="ว่างเดิม",VLOOKUP(BC104,ตำแหน่งว่าง!$A$2:$J$28,8,FALSE),IF(M104="กำหนดเพิ่ม2567",VLOOKUP(BC104,ตำแหน่งว่าง!$A$2:$H$28,7,FALSE),IF(M104="กำหนดเพิ่ม2568",0,IF(M104="กำหนดเพิ่ม2569",0,IF(M104="ยุบเลิก2567",0,IF(M104="ว่างยุบเลิก2567",0,IF(M104="ว่างยุบเลิก2568",VLOOKUP(BC104,ตำแหน่งว่าง!$A$2:$J$28,8,FALSE),IF(M104="ว่างยุบเลิก2569",VLOOKUP(BC104,ตำแหน่งว่าง!$A$2:$J$28,8,FALSE),IF(M104="เงินอุดหนุน (ว่าง)",VLOOKUP(BC104,ตำแหน่งว่าง!$A$2:$J$28,8,FALSE),IF(M104&amp;C104="จ่ายจากเงินรายได้พนจ.ทั่วไป",0,IF(M104="จ่ายจากเงินรายได้ (ว่าง)",VLOOKUP(BC104,ตำแหน่งว่าง!$A$2:$J$28,8,FALSE),(BG104-I104)*12)))))))))))))</f>
        <v>0</v>
      </c>
      <c r="BI104" s="177" t="str">
        <f t="shared" si="8"/>
        <v>2</v>
      </c>
      <c r="BJ104" s="177" t="b">
        <f>IF(BB104="บริหารท้องถิ่นสูง",VLOOKUP(BI104,'เงินเดือนบัญชี 5'!$AL$2:$AM$65,2,FALSE),IF(BB104="บริหารท้องถิ่นกลาง",VLOOKUP(BI104,'เงินเดือนบัญชี 5'!$AI$2:$AJ$65,2,FALSE),IF(BB104="บริหารท้องถิ่นต้น",VLOOKUP(BI104,'เงินเดือนบัญชี 5'!$AF$2:$AG$65,2,FALSE),IF(BB104="อำนวยการท้องถิ่นสูง",VLOOKUP(BI104,'เงินเดือนบัญชี 5'!$AC$2:$AD$65,2,FALSE),IF(BB104="อำนวยการท้องถิ่นกลาง",VLOOKUP(BI104,'เงินเดือนบัญชี 5'!$Z$2:$AA$65,2,FALSE),IF(BB104="อำนวยการท้องถิ่นต้น",VLOOKUP(BI104,'เงินเดือนบัญชี 5'!$W$2:$X$65,2,FALSE),IF(BB104="วิชาการชช.",VLOOKUP(BI104,'เงินเดือนบัญชี 5'!$T$2:$U$65,2,FALSE),IF(BB104="วิชาการชพ.",VLOOKUP(BI104,'เงินเดือนบัญชี 5'!$Q$2:$R$65,2,FALSE),IF(BB104="วิชาการชก.",VLOOKUP(BI104,'เงินเดือนบัญชี 5'!$N$2:$O$65,2,FALSE),IF(BB104="วิชาการปก.",VLOOKUP(BI104,'เงินเดือนบัญชี 5'!$K$2:$L$65,2,FALSE),IF(BB104="ทั่วไปอส.",VLOOKUP(BI104,'เงินเดือนบัญชี 5'!$H$2:$I$65,2,FALSE),IF(BB104="ทั่วไปชง.",VLOOKUP(BI104,'เงินเดือนบัญชี 5'!$E$2:$F$65,2,FALSE),IF(BB104="ทั่วไปปง.",VLOOKUP(BI104,'เงินเดือนบัญชี 5'!$B$2:$C$65,2,FALSE),IF(BB104="พนจ.ทั่วไป",0,IF(BB104="พนจ.ภารกิจ(ปวช.)",CEILING((BG104*4/100)+BG104,10),IF(BB104="พนจ.ภารกิจ(ปวท.)",CEILING((BG104*4/100)+BG104,10),IF(BB104="พนจ.ภารกิจ(ปวส.)",CEILING((BG104*4/100)+BG104,10),IF(BB104="พนจ.ภารกิจ(ป.ตรี)",CEILING((BG104*4/100)+BG104,10),IF(BB104="พนจ.ภารกิจ(ป.โท)",CEILING((BG104*4/100)+BG104,10),IF(BB104="พนจ.ภารกิจ(ทักษะ พนง.ขับเครื่องจักรกลขนาดกลาง/ใหญ่)",CEILING((BG104*4/100)+BG104,10),IF(BB104="พนจ.ภารกิจ(ทักษะ)",CEILING((BG104*4/100)+BG104,10),IF(BB104="พนจ.ภารกิจ(ทักษะ)","",IF(C104="ครู",CEILING((BG104*6/100)+BG104,10),IF(C104="ครูผู้ช่วย",CEILING((BG104*6/100)+BG104,10),IF(C104="บริหารสถานศึกษา",CEILING((BG104*6/100)+BG104,10),IF(C104="บุคลากรทางการศึกษา",CEILING((BG104*6/100)+BG104,10),IF(BB104="ลูกจ้างประจำ(ช่าง)",VLOOKUP(BI104,บัญชีลูกจ้างประจำ!$H$2:$I$110,2,FALSE),IF(BB104="ลูกจ้างประจำ(สนับสนุน)",VLOOKUP(BI104,บัญชีลูกจ้างประจำ!$E$2:$F$102,2,FALSE),IF(BB104="ลูกจ้างประจำ(บริการพื้นฐาน)",VLOOKUP(BI104,บัญชีลูกจ้างประจำ!$B$2:$C$74,2,FALSE))))))))))))))))))))))))))))))</f>
        <v>0</v>
      </c>
      <c r="BK104" s="177">
        <f>IF(BB104&amp;M104="พนจ.ทั่วไป",0,IF(BB104&amp;M104="พนจ.ทั่วไปกำหนดเพิ่ม2568",108000,IF(M104="ว่างเดิม",VLOOKUP(BC104,ตำแหน่งว่าง!$A$2:$J$28,9,FALSE),IF(M104&amp;C104="กำหนดเพิ่ม2567ครู",VLOOKUP(BC104,ตำแหน่งว่าง!$A$2:$J$28,8,FALSE),IF(M104&amp;C104="กำหนดเพิ่ม2567ครูผู้ช่วย",VLOOKUP(BC104,ตำแหน่งว่าง!$A$2:$J$28,8,FALSE),IF(M104&amp;C104="กำหนดเพิ่ม2567บุคลากรทางการศึกษา",VLOOKUP(BC104,ตำแหน่งว่าง!$A$2:$J$28,8,FALSE),IF(M104&amp;C104="กำหนดเพิ่ม2567บริหารสถานศึกษา",VLOOKUP(BC104,ตำแหน่งว่าง!$A$2:$J$28,8,FALSE),IF(M104="กำหนดเพิ่ม2567",VLOOKUP(BC104,ตำแหน่งว่าง!$A$2:$J$28,9,FALSE),IF(M104="กำหนดเพิ่ม2568",VLOOKUP(BC104,ตำแหน่งว่าง!$A$2:$H$28,7,FALSE),IF(M104="กำหนดเพิ่ม2569",0,IF(M104="ยุบเลิก2567",0,IF(M104="ยุบเลิก2568",0,IF(M104="ว่างยุบเลิก2567",0,IF(M104="ว่างยุบเลิก2568",0,IF(M104="ว่างยุบเลิก2569",VLOOKUP(BC104,ตำแหน่งว่าง!$A$2:$J$28,9,FALSE),IF(M104="เงินอุดหนุน (ว่าง)",VLOOKUP(BC104,ตำแหน่งว่าง!$A$2:$J$28,9,FALSE),IF(M104="จ่ายจากเงินรายได้ (ว่าง)",VLOOKUP(BC104,ตำแหน่งว่าง!$A$2:$J$28,9,FALSE),(BJ104-BG104)*12)))))))))))))))))</f>
        <v>0</v>
      </c>
      <c r="BL104" s="177" t="str">
        <f t="shared" si="9"/>
        <v>3</v>
      </c>
      <c r="BM104" s="177" t="b">
        <f>IF(BB104="บริหารท้องถิ่นสูง",VLOOKUP(BL104,'เงินเดือนบัญชี 5'!$AL$2:$AM$65,2,FALSE),IF(BB104="บริหารท้องถิ่นกลาง",VLOOKUP(BL104,'เงินเดือนบัญชี 5'!$AI$2:$AJ$65,2,FALSE),IF(BB104="บริหารท้องถิ่นต้น",VLOOKUP(BL104,'เงินเดือนบัญชี 5'!$AF$2:$AG$65,2,FALSE),IF(BB104="อำนวยการท้องถิ่นสูง",VLOOKUP(BL104,'เงินเดือนบัญชี 5'!$AC$2:$AD$65,2,FALSE),IF(BB104="อำนวยการท้องถิ่นกลาง",VLOOKUP(BL104,'เงินเดือนบัญชี 5'!$Z$2:$AA$65,2,FALSE),IF(BB104="อำนวยการท้องถิ่นต้น",VLOOKUP(BL104,'เงินเดือนบัญชี 5'!$W$2:$X$65,2,FALSE),IF(BB104="วิชาการชช.",VLOOKUP(BL104,'เงินเดือนบัญชี 5'!$T$2:$U$65,2,FALSE),IF(BB104="วิชาการชพ.",VLOOKUP(BL104,'เงินเดือนบัญชี 5'!$Q$2:$R$65,2,FALSE),IF(BB104="วิชาการชก.",VLOOKUP(BL104,'เงินเดือนบัญชี 5'!$N$2:$O$65,2,FALSE),IF(BB104="วิชาการปก.",VLOOKUP(BL104,'เงินเดือนบัญชี 5'!$K$2:$L$65,2,FALSE),IF(BB104="ทั่วไปอส.",VLOOKUP(BL104,'เงินเดือนบัญชี 5'!$H$2:$I$65,2,FALSE),IF(BB104="ทั่วไปชง.",VLOOKUP(BL104,'เงินเดือนบัญชี 5'!$E$2:$F$65,2,FALSE),IF(BB104="ทั่วไปปง.",VLOOKUP(BL104,'เงินเดือนบัญชี 5'!$B$2:$C$65,2,FALSE),IF(BB104="พนจ.ทั่วไป",0,IF(BB104="พนจ.ภารกิจ(ปวช.)",CEILING((BJ104*4/100)+BJ104,10),IF(BB104="พนจ.ภารกิจ(ปวท.)",CEILING((BJ104*4/100)+BJ104,10),IF(BB104="พนจ.ภารกิจ(ปวส.)",CEILING((BJ104*4/100)+BJ104,10),IF(BB104="พนจ.ภารกิจ(ป.ตรี)",CEILING((BJ104*4/100)+BJ104,10),IF(BB104="พนจ.ภารกิจ(ป.โท)",CEILING((BJ104*4/100)+BJ104,10),IF(BB104="พนจ.ภารกิจ(ทักษะ พนง.ขับเครื่องจักรกลขนาดกลาง/ใหญ่)",CEILING((BJ104*4/100)+BJ104,10),IF(BB104="พนจ.ภารกิจ(ทักษะ)",CEILING((BJ104*4/100)+BJ104,10),IF(BB104="พนจ.ภารกิจ(ทักษะ)","",IF(C104="ครู",CEILING((BJ104*6/100)+BJ104,10),IF(C104="ครูผู้ช่วย",CEILING((BJ104*6/100)+BJ104,10),IF(C104="บริหารสถานศึกษา",CEILING((BJ104*6/100)+BJ104,10),IF(C104="บุคลากรทางการศึกษา",CEILING((BJ104*6/100)+BJ104,10),IF(BB104="ลูกจ้างประจำ(ช่าง)",VLOOKUP(BL104,บัญชีลูกจ้างประจำ!$H$2:$I$110,2,FALSE),IF(BB104="ลูกจ้างประจำ(สนับสนุน)",VLOOKUP(BL104,บัญชีลูกจ้างประจำ!$E$2:$F$103,2,FALSE),IF(BB104="ลูกจ้างประจำ(บริการพื้นฐาน)",VLOOKUP(BL104,บัญชีลูกจ้างประจำ!$B$2:$C$74,2,FALSE))))))))))))))))))))))))))))))</f>
        <v>0</v>
      </c>
      <c r="BN104" s="177">
        <f>IF(BB104&amp;M104="พนจ.ทั่วไป",0,IF(BB104&amp;M104="พนจ.ทั่วไปกำหนดเพิ่ม2569",108000,IF(M104="ว่างเดิม",VLOOKUP(BC104,ตำแหน่งว่าง!$A$2:$J$28,10,FALSE),IF(M104&amp;C104="กำหนดเพิ่ม2567ครู",VLOOKUP(BC104,ตำแหน่งว่าง!$A$2:$J$28,9,FALSE),IF(M104&amp;C104="กำหนดเพิ่ม2567ครูผู้ช่วย",VLOOKUP(BC104,ตำแหน่งว่าง!$A$2:$J$28,9,FALSE),IF(M104&amp;C104="กำหนดเพิ่ม2567บุคลากรทางการศึกษา",VLOOKUP(BC104,ตำแหน่งว่าง!$A$2:$J$28,9,FALSE),IF(M104&amp;C104="กำหนดเพิ่ม2567บริหารสถานศึกษา",VLOOKUP(BC104,ตำแหน่งว่าง!$A$2:$J$28,9,FALSE),IF(M104="กำหนดเพิ่ม2567",VLOOKUP(BC104,ตำแหน่งว่าง!$A$2:$J$28,10,FALSE),IF(M104&amp;C104="กำหนดเพิ่ม2568ครู",VLOOKUP(BC104,ตำแหน่งว่าง!$A$2:$J$28,8,FALSE),IF(M104&amp;C104="กำหนดเพิ่ม2568ครูผู้ช่วย",VLOOKUP(BC104,ตำแหน่งว่าง!$A$2:$J$28,8,FALSE),IF(M104&amp;C104="กำหนดเพิ่ม2568บุคลากรทางการศึกษา",VLOOKUP(BC104,ตำแหน่งว่าง!$A$2:$J$28,8,FALSE),IF(M104&amp;C104="กำหนดเพิ่ม2568บริหารสถานศึกษา",VLOOKUP(BC104,ตำแหน่งว่าง!$A$2:$J$28,8,FALSE),IF(M104="กำหนดเพิ่ม2568",VLOOKUP(BC104,ตำแหน่งว่าง!$A$2:$J$28,9,FALSE),IF(M104="กำหนดเพิ่ม2569",VLOOKUP(BC104,ตำแหน่งว่าง!$A$2:$H$28,7,FALSE),IF(M104="เงินอุดหนุน (ว่าง)",VLOOKUP(BC104,ตำแหน่งว่าง!$A$2:$J$28,10,FALSE),IF(M104="จ่ายจากเงินรายได้ (ว่าง)",VLOOKUP(BC104,ตำแหน่งว่าง!$A$2:$J$28,10,FALSE),IF(M104="ยุบเลิก2567",0,IF(M104="ยุบเลิก2568",0,IF(M104="ยุบเลิก2569",0,IF(M104="ว่างยุบเลิก2567",0,IF(M104="ว่างยุบเลิก2568",0,IF(M104="ว่างยุบเลิก2569",0,(BM104-BJ104)*12))))))))))))))))))))))</f>
        <v>0</v>
      </c>
      <c r="BO104" s="103"/>
      <c r="BP104" s="86"/>
      <c r="BQ104" s="86"/>
    </row>
    <row r="105" spans="1:69" s="12" customFormat="1">
      <c r="A105" s="107" t="str">
        <f>IF(C105=0,"",IF(D105=0,"",SUBTOTAL(3,$D$7:D105)*1))</f>
        <v/>
      </c>
      <c r="B105" s="113"/>
      <c r="C105" s="183"/>
      <c r="D105" s="113"/>
      <c r="E105" s="114"/>
      <c r="F105" s="114"/>
      <c r="G105" s="110"/>
      <c r="H105" s="120"/>
      <c r="I105" s="121"/>
      <c r="J105" s="122"/>
      <c r="K105" s="122"/>
      <c r="L105" s="122"/>
      <c r="M105" s="120"/>
      <c r="AZ105" s="86"/>
      <c r="BA105" s="103"/>
      <c r="BB105" s="177" t="str">
        <f t="shared" si="5"/>
        <v/>
      </c>
      <c r="BC105" s="177" t="str">
        <f t="shared" si="6"/>
        <v>()</v>
      </c>
      <c r="BD105" s="177" t="b">
        <f>IF(BB105="บริหารท้องถิ่นสูง",VLOOKUP(I105,'เงินเดือนบัญชี 5'!$AM$2:$AN$65,2,FALSE),IF(BB105="บริหารท้องถิ่นกลาง",VLOOKUP(I105,'เงินเดือนบัญชี 5'!$AJ$2:$AK$65,2,FALSE),IF(BB105="บริหารท้องถิ่นต้น",VLOOKUP(I105,'เงินเดือนบัญชี 5'!$AG$2:$AH$65,2,FALSE),IF(BB105="อำนวยการท้องถิ่นสูง",VLOOKUP(I105,'เงินเดือนบัญชี 5'!$AD$2:$AE$65,2,FALSE),IF(BB105="อำนวยการท้องถิ่นกลาง",VLOOKUP(I105,'เงินเดือนบัญชี 5'!$AA$2:$AB$65,2,FALSE),IF(BB105="อำนวยการท้องถิ่นต้น",VLOOKUP(I105,'เงินเดือนบัญชี 5'!$X$2:$Y$65,2,FALSE),IF(BB105="วิชาการชช.",VLOOKUP(I105,'เงินเดือนบัญชี 5'!$U$2:$V$65,2,FALSE),IF(BB105="วิชาการชพ.",VLOOKUP(I105,'เงินเดือนบัญชี 5'!$R$2:$S$65,2,FALSE),IF(BB105="วิชาการชก.",VLOOKUP(I105,'เงินเดือนบัญชี 5'!$O$2:$P$65,2,FALSE),IF(BB105="วิชาการปก.",VLOOKUP(I105,'เงินเดือนบัญชี 5'!$L$2:$M$65,2,FALSE),IF(BB105="ทั่วไปอส.",VLOOKUP(I105,'เงินเดือนบัญชี 5'!$I$2:$J$65,2,FALSE),IF(BB105="ทั่วไปชง.",VLOOKUP(I105,'เงินเดือนบัญชี 5'!$F$2:$G$65,2,FALSE),IF(BB105="ทั่วไปปง.",VLOOKUP(I105,'เงินเดือนบัญชี 5'!$C$2:$D$65,2,FALSE),IF(BB105="พนจ.ทั่วไป","",IF(BB105="พนจ.ภารกิจ(ปวช.)","",IF(BB105="พนจ.ภารกิจ(ปวท.)","",IF(BB105="พนจ.ภารกิจ(ปวส.)","",IF(BB105="พนจ.ภารกิจ(ป.ตรี)","",IF(BB105="พนจ.ภารกิจ(ป.โท)","",IF(BB105="พนจ.ภารกิจ(ทักษะ พนง.ขับเครื่องจักรกลขนาดกลาง/ใหญ่)","",IF(BB105="พนจ.ภารกิจ(ทักษะ)","",IF(BB105="ลูกจ้างประจำ(ช่าง)",VLOOKUP(I105,บัญชีลูกจ้างประจำ!$I$2:$J$110,2,FALSE),IF(BB105="ลูกจ้างประจำ(สนับสนุน)",VLOOKUP(I105,บัญชีลูกจ้างประจำ!$F$2:$G$102,2,FALSE),IF(BB105="ลูกจ้างประจำ(บริการพื้นฐาน)",VLOOKUP(I105,บัญชีลูกจ้างประจำ!$C$2:$D$74,2,FALSE)))))))))))))))))))))))))</f>
        <v>0</v>
      </c>
      <c r="BE105" s="177">
        <f>IF(M105="ว่างเดิม",VLOOKUP(BC105,ตำแหน่งว่าง!$A$2:$J$28,2,FALSE),IF(M105="ว่างยุบเลิก2567",VLOOKUP(BC105,ตำแหน่งว่าง!$A$2:$J$28,2,FALSE),IF(M105="ว่างยุบเลิก2568",VLOOKUP(BC105,ตำแหน่งว่าง!$A$2:$J$28,2,FALSE),IF(M105="ว่างยุบเลิก2569",VLOOKUP(BC105,ตำแหน่งว่าง!$A$2:$J$28,2,FALSE),IF(M105="เงินอุดหนุน (ว่าง)",VLOOKUP(BC105,ตำแหน่งว่าง!$A$2:$J$28,2,FALSE),IF(M105="จ่ายจากเงินรายได้ (ว่าง)",VLOOKUP(BC105,ตำแหน่งว่าง!$A$2:$J$28,2,FALSE),IF(M105="กำหนดเพิ่ม2567",0,IF(M105="กำหนดเพิ่ม2568",0,IF(M105="กำหนดเพิ่ม2569",0,I105*12)))))))))</f>
        <v>0</v>
      </c>
      <c r="BF105" s="177" t="str">
        <f t="shared" si="7"/>
        <v>1</v>
      </c>
      <c r="BG105" s="177" t="b">
        <f>IF(BB105="บริหารท้องถิ่นสูง",VLOOKUP(BF105,'เงินเดือนบัญชี 5'!$AL$2:$AM$65,2,FALSE),IF(BB105="บริหารท้องถิ่นกลาง",VLOOKUP(BF105,'เงินเดือนบัญชี 5'!$AI$2:$AJ$65,2,FALSE),IF(BB105="บริหารท้องถิ่นต้น",VLOOKUP(BF105,'เงินเดือนบัญชี 5'!$AF$2:$AG$65,2,FALSE),IF(BB105="อำนวยการท้องถิ่นสูง",VLOOKUP(BF105,'เงินเดือนบัญชี 5'!$AC$2:$AD$65,2,FALSE),IF(BB105="อำนวยการท้องถิ่นกลาง",VLOOKUP(BF105,'เงินเดือนบัญชี 5'!$Z$2:$AA$65,2,FALSE),IF(BB105="อำนวยการท้องถิ่นต้น",VLOOKUP(BF105,'เงินเดือนบัญชี 5'!$W$2:$X$65,2,FALSE),IF(BB105="วิชาการชช.",VLOOKUP(BF105,'เงินเดือนบัญชี 5'!$T$2:$U$65,2,FALSE),IF(BB105="วิชาการชพ.",VLOOKUP(BF105,'เงินเดือนบัญชี 5'!$Q$2:$R$65,2,FALSE),IF(BB105="วิชาการชก.",VLOOKUP(BF105,'เงินเดือนบัญชี 5'!$N$2:$O$65,2,FALSE),IF(BB105="วิชาการปก.",VLOOKUP(BF105,'เงินเดือนบัญชี 5'!$K$2:$L$65,2,FALSE),IF(BB105="ทั่วไปอส.",VLOOKUP(BF105,'เงินเดือนบัญชี 5'!$H$2:$I$65,2,FALSE),IF(BB105="ทั่วไปชง.",VLOOKUP(BF105,'เงินเดือนบัญชี 5'!$E$2:$F$65,2,FALSE),IF(BB105="ทั่วไปปง.",VLOOKUP(BF105,'เงินเดือนบัญชี 5'!$B$2:$C$65,2,FALSE),IF(BB105="พนจ.ทั่วไป",0,IF(BB105="พนจ.ภารกิจ(ปวช.)",CEILING((I105*4/100)+I105,10),IF(BB105="พนจ.ภารกิจ(ปวท.)",CEILING((I105*4/100)+I105,10),IF(BB105="พนจ.ภารกิจ(ปวส.)",CEILING((I105*4/100)+I105,10),IF(BB105="พนจ.ภารกิจ(ป.ตรี)",CEILING((I105*4/100)+I105,10),IF(BB105="พนจ.ภารกิจ(ป.โท)",CEILING((I105*4/100)+I105,10),IF(BB105="พนจ.ภารกิจ(ทักษะ พนง.ขับเครื่องจักรกลขนาดกลาง/ใหญ่)",CEILING((I105*4/100)+I105,10),IF(BB105="พนจ.ภารกิจ(ทักษะ)",CEILING((I105*4/100)+I105,10),IF(BB105="พนจ.ภารกิจ(ทักษะ)","",IF(C105="ครู",CEILING((I105*6/100)+I105,10),IF(C105="ครูผู้ช่วย",CEILING((I105*6/100)+I105,10),IF(C105="บริหารสถานศึกษา",CEILING((I105*6/100)+I105,10),IF(C105="บุคลากรทางการศึกษา",CEILING((I105*6/100)+I105,10),IF(BB105="ลูกจ้างประจำ(ช่าง)",VLOOKUP(BF105,บัญชีลูกจ้างประจำ!$H$2:$I$110,2,FALSE),IF(BB105="ลูกจ้างประจำ(สนับสนุน)",VLOOKUP(BF105,บัญชีลูกจ้างประจำ!$E$2:$F$102,2,FALSE),IF(BB105="ลูกจ้างประจำ(บริการพื้นฐาน)",VLOOKUP(BF105,บัญชีลูกจ้างประจำ!$B$2:$C$74,2,FALSE))))))))))))))))))))))))))))))</f>
        <v>0</v>
      </c>
      <c r="BH105" s="177">
        <f>IF(BB105&amp;M105="พนจ.ทั่วไป",0,IF(BB105&amp;M105="พนจ.ทั่วไปกำหนดเพิ่ม2567",108000,IF(M105="ว่างเดิม",VLOOKUP(BC105,ตำแหน่งว่าง!$A$2:$J$28,8,FALSE),IF(M105="กำหนดเพิ่ม2567",VLOOKUP(BC105,ตำแหน่งว่าง!$A$2:$H$28,7,FALSE),IF(M105="กำหนดเพิ่ม2568",0,IF(M105="กำหนดเพิ่ม2569",0,IF(M105="ยุบเลิก2567",0,IF(M105="ว่างยุบเลิก2567",0,IF(M105="ว่างยุบเลิก2568",VLOOKUP(BC105,ตำแหน่งว่าง!$A$2:$J$28,8,FALSE),IF(M105="ว่างยุบเลิก2569",VLOOKUP(BC105,ตำแหน่งว่าง!$A$2:$J$28,8,FALSE),IF(M105="เงินอุดหนุน (ว่าง)",VLOOKUP(BC105,ตำแหน่งว่าง!$A$2:$J$28,8,FALSE),IF(M105&amp;C105="จ่ายจากเงินรายได้พนจ.ทั่วไป",0,IF(M105="จ่ายจากเงินรายได้ (ว่าง)",VLOOKUP(BC105,ตำแหน่งว่าง!$A$2:$J$28,8,FALSE),(BG105-I105)*12)))))))))))))</f>
        <v>0</v>
      </c>
      <c r="BI105" s="177" t="str">
        <f t="shared" si="8"/>
        <v>2</v>
      </c>
      <c r="BJ105" s="177" t="b">
        <f>IF(BB105="บริหารท้องถิ่นสูง",VLOOKUP(BI105,'เงินเดือนบัญชี 5'!$AL$2:$AM$65,2,FALSE),IF(BB105="บริหารท้องถิ่นกลาง",VLOOKUP(BI105,'เงินเดือนบัญชี 5'!$AI$2:$AJ$65,2,FALSE),IF(BB105="บริหารท้องถิ่นต้น",VLOOKUP(BI105,'เงินเดือนบัญชี 5'!$AF$2:$AG$65,2,FALSE),IF(BB105="อำนวยการท้องถิ่นสูง",VLOOKUP(BI105,'เงินเดือนบัญชี 5'!$AC$2:$AD$65,2,FALSE),IF(BB105="อำนวยการท้องถิ่นกลาง",VLOOKUP(BI105,'เงินเดือนบัญชี 5'!$Z$2:$AA$65,2,FALSE),IF(BB105="อำนวยการท้องถิ่นต้น",VLOOKUP(BI105,'เงินเดือนบัญชี 5'!$W$2:$X$65,2,FALSE),IF(BB105="วิชาการชช.",VLOOKUP(BI105,'เงินเดือนบัญชี 5'!$T$2:$U$65,2,FALSE),IF(BB105="วิชาการชพ.",VLOOKUP(BI105,'เงินเดือนบัญชี 5'!$Q$2:$R$65,2,FALSE),IF(BB105="วิชาการชก.",VLOOKUP(BI105,'เงินเดือนบัญชี 5'!$N$2:$O$65,2,FALSE),IF(BB105="วิชาการปก.",VLOOKUP(BI105,'เงินเดือนบัญชี 5'!$K$2:$L$65,2,FALSE),IF(BB105="ทั่วไปอส.",VLOOKUP(BI105,'เงินเดือนบัญชี 5'!$H$2:$I$65,2,FALSE),IF(BB105="ทั่วไปชง.",VLOOKUP(BI105,'เงินเดือนบัญชี 5'!$E$2:$F$65,2,FALSE),IF(BB105="ทั่วไปปง.",VLOOKUP(BI105,'เงินเดือนบัญชี 5'!$B$2:$C$65,2,FALSE),IF(BB105="พนจ.ทั่วไป",0,IF(BB105="พนจ.ภารกิจ(ปวช.)",CEILING((BG105*4/100)+BG105,10),IF(BB105="พนจ.ภารกิจ(ปวท.)",CEILING((BG105*4/100)+BG105,10),IF(BB105="พนจ.ภารกิจ(ปวส.)",CEILING((BG105*4/100)+BG105,10),IF(BB105="พนจ.ภารกิจ(ป.ตรี)",CEILING((BG105*4/100)+BG105,10),IF(BB105="พนจ.ภารกิจ(ป.โท)",CEILING((BG105*4/100)+BG105,10),IF(BB105="พนจ.ภารกิจ(ทักษะ พนง.ขับเครื่องจักรกลขนาดกลาง/ใหญ่)",CEILING((BG105*4/100)+BG105,10),IF(BB105="พนจ.ภารกิจ(ทักษะ)",CEILING((BG105*4/100)+BG105,10),IF(BB105="พนจ.ภารกิจ(ทักษะ)","",IF(C105="ครู",CEILING((BG105*6/100)+BG105,10),IF(C105="ครูผู้ช่วย",CEILING((BG105*6/100)+BG105,10),IF(C105="บริหารสถานศึกษา",CEILING((BG105*6/100)+BG105,10),IF(C105="บุคลากรทางการศึกษา",CEILING((BG105*6/100)+BG105,10),IF(BB105="ลูกจ้างประจำ(ช่าง)",VLOOKUP(BI105,บัญชีลูกจ้างประจำ!$H$2:$I$110,2,FALSE),IF(BB105="ลูกจ้างประจำ(สนับสนุน)",VLOOKUP(BI105,บัญชีลูกจ้างประจำ!$E$2:$F$102,2,FALSE),IF(BB105="ลูกจ้างประจำ(บริการพื้นฐาน)",VLOOKUP(BI105,บัญชีลูกจ้างประจำ!$B$2:$C$74,2,FALSE))))))))))))))))))))))))))))))</f>
        <v>0</v>
      </c>
      <c r="BK105" s="177">
        <f>IF(BB105&amp;M105="พนจ.ทั่วไป",0,IF(BB105&amp;M105="พนจ.ทั่วไปกำหนดเพิ่ม2568",108000,IF(M105="ว่างเดิม",VLOOKUP(BC105,ตำแหน่งว่าง!$A$2:$J$28,9,FALSE),IF(M105&amp;C105="กำหนดเพิ่ม2567ครู",VLOOKUP(BC105,ตำแหน่งว่าง!$A$2:$J$28,8,FALSE),IF(M105&amp;C105="กำหนดเพิ่ม2567ครูผู้ช่วย",VLOOKUP(BC105,ตำแหน่งว่าง!$A$2:$J$28,8,FALSE),IF(M105&amp;C105="กำหนดเพิ่ม2567บุคลากรทางการศึกษา",VLOOKUP(BC105,ตำแหน่งว่าง!$A$2:$J$28,8,FALSE),IF(M105&amp;C105="กำหนดเพิ่ม2567บริหารสถานศึกษา",VLOOKUP(BC105,ตำแหน่งว่าง!$A$2:$J$28,8,FALSE),IF(M105="กำหนดเพิ่ม2567",VLOOKUP(BC105,ตำแหน่งว่าง!$A$2:$J$28,9,FALSE),IF(M105="กำหนดเพิ่ม2568",VLOOKUP(BC105,ตำแหน่งว่าง!$A$2:$H$28,7,FALSE),IF(M105="กำหนดเพิ่ม2569",0,IF(M105="ยุบเลิก2567",0,IF(M105="ยุบเลิก2568",0,IF(M105="ว่างยุบเลิก2567",0,IF(M105="ว่างยุบเลิก2568",0,IF(M105="ว่างยุบเลิก2569",VLOOKUP(BC105,ตำแหน่งว่าง!$A$2:$J$28,9,FALSE),IF(M105="เงินอุดหนุน (ว่าง)",VLOOKUP(BC105,ตำแหน่งว่าง!$A$2:$J$28,9,FALSE),IF(M105="จ่ายจากเงินรายได้ (ว่าง)",VLOOKUP(BC105,ตำแหน่งว่าง!$A$2:$J$28,9,FALSE),(BJ105-BG105)*12)))))))))))))))))</f>
        <v>0</v>
      </c>
      <c r="BL105" s="177" t="str">
        <f t="shared" si="9"/>
        <v>3</v>
      </c>
      <c r="BM105" s="177" t="b">
        <f>IF(BB105="บริหารท้องถิ่นสูง",VLOOKUP(BL105,'เงินเดือนบัญชี 5'!$AL$2:$AM$65,2,FALSE),IF(BB105="บริหารท้องถิ่นกลาง",VLOOKUP(BL105,'เงินเดือนบัญชี 5'!$AI$2:$AJ$65,2,FALSE),IF(BB105="บริหารท้องถิ่นต้น",VLOOKUP(BL105,'เงินเดือนบัญชี 5'!$AF$2:$AG$65,2,FALSE),IF(BB105="อำนวยการท้องถิ่นสูง",VLOOKUP(BL105,'เงินเดือนบัญชี 5'!$AC$2:$AD$65,2,FALSE),IF(BB105="อำนวยการท้องถิ่นกลาง",VLOOKUP(BL105,'เงินเดือนบัญชี 5'!$Z$2:$AA$65,2,FALSE),IF(BB105="อำนวยการท้องถิ่นต้น",VLOOKUP(BL105,'เงินเดือนบัญชี 5'!$W$2:$X$65,2,FALSE),IF(BB105="วิชาการชช.",VLOOKUP(BL105,'เงินเดือนบัญชี 5'!$T$2:$U$65,2,FALSE),IF(BB105="วิชาการชพ.",VLOOKUP(BL105,'เงินเดือนบัญชี 5'!$Q$2:$R$65,2,FALSE),IF(BB105="วิชาการชก.",VLOOKUP(BL105,'เงินเดือนบัญชี 5'!$N$2:$O$65,2,FALSE),IF(BB105="วิชาการปก.",VLOOKUP(BL105,'เงินเดือนบัญชี 5'!$K$2:$L$65,2,FALSE),IF(BB105="ทั่วไปอส.",VLOOKUP(BL105,'เงินเดือนบัญชี 5'!$H$2:$I$65,2,FALSE),IF(BB105="ทั่วไปชง.",VLOOKUP(BL105,'เงินเดือนบัญชี 5'!$E$2:$F$65,2,FALSE),IF(BB105="ทั่วไปปง.",VLOOKUP(BL105,'เงินเดือนบัญชี 5'!$B$2:$C$65,2,FALSE),IF(BB105="พนจ.ทั่วไป",0,IF(BB105="พนจ.ภารกิจ(ปวช.)",CEILING((BJ105*4/100)+BJ105,10),IF(BB105="พนจ.ภารกิจ(ปวท.)",CEILING((BJ105*4/100)+BJ105,10),IF(BB105="พนจ.ภารกิจ(ปวส.)",CEILING((BJ105*4/100)+BJ105,10),IF(BB105="พนจ.ภารกิจ(ป.ตรี)",CEILING((BJ105*4/100)+BJ105,10),IF(BB105="พนจ.ภารกิจ(ป.โท)",CEILING((BJ105*4/100)+BJ105,10),IF(BB105="พนจ.ภารกิจ(ทักษะ พนง.ขับเครื่องจักรกลขนาดกลาง/ใหญ่)",CEILING((BJ105*4/100)+BJ105,10),IF(BB105="พนจ.ภารกิจ(ทักษะ)",CEILING((BJ105*4/100)+BJ105,10),IF(BB105="พนจ.ภารกิจ(ทักษะ)","",IF(C105="ครู",CEILING((BJ105*6/100)+BJ105,10),IF(C105="ครูผู้ช่วย",CEILING((BJ105*6/100)+BJ105,10),IF(C105="บริหารสถานศึกษา",CEILING((BJ105*6/100)+BJ105,10),IF(C105="บุคลากรทางการศึกษา",CEILING((BJ105*6/100)+BJ105,10),IF(BB105="ลูกจ้างประจำ(ช่าง)",VLOOKUP(BL105,บัญชีลูกจ้างประจำ!$H$2:$I$110,2,FALSE),IF(BB105="ลูกจ้างประจำ(สนับสนุน)",VLOOKUP(BL105,บัญชีลูกจ้างประจำ!$E$2:$F$103,2,FALSE),IF(BB105="ลูกจ้างประจำ(บริการพื้นฐาน)",VLOOKUP(BL105,บัญชีลูกจ้างประจำ!$B$2:$C$74,2,FALSE))))))))))))))))))))))))))))))</f>
        <v>0</v>
      </c>
      <c r="BN105" s="177">
        <f>IF(BB105&amp;M105="พนจ.ทั่วไป",0,IF(BB105&amp;M105="พนจ.ทั่วไปกำหนดเพิ่ม2569",108000,IF(M105="ว่างเดิม",VLOOKUP(BC105,ตำแหน่งว่าง!$A$2:$J$28,10,FALSE),IF(M105&amp;C105="กำหนดเพิ่ม2567ครู",VLOOKUP(BC105,ตำแหน่งว่าง!$A$2:$J$28,9,FALSE),IF(M105&amp;C105="กำหนดเพิ่ม2567ครูผู้ช่วย",VLOOKUP(BC105,ตำแหน่งว่าง!$A$2:$J$28,9,FALSE),IF(M105&amp;C105="กำหนดเพิ่ม2567บุคลากรทางการศึกษา",VLOOKUP(BC105,ตำแหน่งว่าง!$A$2:$J$28,9,FALSE),IF(M105&amp;C105="กำหนดเพิ่ม2567บริหารสถานศึกษา",VLOOKUP(BC105,ตำแหน่งว่าง!$A$2:$J$28,9,FALSE),IF(M105="กำหนดเพิ่ม2567",VLOOKUP(BC105,ตำแหน่งว่าง!$A$2:$J$28,10,FALSE),IF(M105&amp;C105="กำหนดเพิ่ม2568ครู",VLOOKUP(BC105,ตำแหน่งว่าง!$A$2:$J$28,8,FALSE),IF(M105&amp;C105="กำหนดเพิ่ม2568ครูผู้ช่วย",VLOOKUP(BC105,ตำแหน่งว่าง!$A$2:$J$28,8,FALSE),IF(M105&amp;C105="กำหนดเพิ่ม2568บุคลากรทางการศึกษา",VLOOKUP(BC105,ตำแหน่งว่าง!$A$2:$J$28,8,FALSE),IF(M105&amp;C105="กำหนดเพิ่ม2568บริหารสถานศึกษา",VLOOKUP(BC105,ตำแหน่งว่าง!$A$2:$J$28,8,FALSE),IF(M105="กำหนดเพิ่ม2568",VLOOKUP(BC105,ตำแหน่งว่าง!$A$2:$J$28,9,FALSE),IF(M105="กำหนดเพิ่ม2569",VLOOKUP(BC105,ตำแหน่งว่าง!$A$2:$H$28,7,FALSE),IF(M105="เงินอุดหนุน (ว่าง)",VLOOKUP(BC105,ตำแหน่งว่าง!$A$2:$J$28,10,FALSE),IF(M105="จ่ายจากเงินรายได้ (ว่าง)",VLOOKUP(BC105,ตำแหน่งว่าง!$A$2:$J$28,10,FALSE),IF(M105="ยุบเลิก2567",0,IF(M105="ยุบเลิก2568",0,IF(M105="ยุบเลิก2569",0,IF(M105="ว่างยุบเลิก2567",0,IF(M105="ว่างยุบเลิก2568",0,IF(M105="ว่างยุบเลิก2569",0,(BM105-BJ105)*12))))))))))))))))))))))</f>
        <v>0</v>
      </c>
      <c r="BO105" s="103"/>
      <c r="BP105" s="86"/>
      <c r="BQ105" s="86"/>
    </row>
    <row r="106" spans="1:69" s="12" customFormat="1">
      <c r="A106" s="107" t="str">
        <f>IF(C106=0,"",IF(D106=0,"",SUBTOTAL(3,$D$7:D106)*1))</f>
        <v/>
      </c>
      <c r="B106" s="113"/>
      <c r="C106" s="183"/>
      <c r="D106" s="113"/>
      <c r="E106" s="114"/>
      <c r="F106" s="114"/>
      <c r="G106" s="110"/>
      <c r="H106" s="120"/>
      <c r="I106" s="121"/>
      <c r="J106" s="122"/>
      <c r="K106" s="122"/>
      <c r="L106" s="122"/>
      <c r="M106" s="120"/>
      <c r="AZ106" s="86"/>
      <c r="BA106" s="103"/>
      <c r="BB106" s="177" t="str">
        <f t="shared" si="5"/>
        <v/>
      </c>
      <c r="BC106" s="177" t="str">
        <f t="shared" si="6"/>
        <v>()</v>
      </c>
      <c r="BD106" s="177" t="b">
        <f>IF(BB106="บริหารท้องถิ่นสูง",VLOOKUP(I106,'เงินเดือนบัญชี 5'!$AM$2:$AN$65,2,FALSE),IF(BB106="บริหารท้องถิ่นกลาง",VLOOKUP(I106,'เงินเดือนบัญชี 5'!$AJ$2:$AK$65,2,FALSE),IF(BB106="บริหารท้องถิ่นต้น",VLOOKUP(I106,'เงินเดือนบัญชี 5'!$AG$2:$AH$65,2,FALSE),IF(BB106="อำนวยการท้องถิ่นสูง",VLOOKUP(I106,'เงินเดือนบัญชี 5'!$AD$2:$AE$65,2,FALSE),IF(BB106="อำนวยการท้องถิ่นกลาง",VLOOKUP(I106,'เงินเดือนบัญชี 5'!$AA$2:$AB$65,2,FALSE),IF(BB106="อำนวยการท้องถิ่นต้น",VLOOKUP(I106,'เงินเดือนบัญชี 5'!$X$2:$Y$65,2,FALSE),IF(BB106="วิชาการชช.",VLOOKUP(I106,'เงินเดือนบัญชี 5'!$U$2:$V$65,2,FALSE),IF(BB106="วิชาการชพ.",VLOOKUP(I106,'เงินเดือนบัญชี 5'!$R$2:$S$65,2,FALSE),IF(BB106="วิชาการชก.",VLOOKUP(I106,'เงินเดือนบัญชี 5'!$O$2:$P$65,2,FALSE),IF(BB106="วิชาการปก.",VLOOKUP(I106,'เงินเดือนบัญชี 5'!$L$2:$M$65,2,FALSE),IF(BB106="ทั่วไปอส.",VLOOKUP(I106,'เงินเดือนบัญชี 5'!$I$2:$J$65,2,FALSE),IF(BB106="ทั่วไปชง.",VLOOKUP(I106,'เงินเดือนบัญชี 5'!$F$2:$G$65,2,FALSE),IF(BB106="ทั่วไปปง.",VLOOKUP(I106,'เงินเดือนบัญชี 5'!$C$2:$D$65,2,FALSE),IF(BB106="พนจ.ทั่วไป","",IF(BB106="พนจ.ภารกิจ(ปวช.)","",IF(BB106="พนจ.ภารกิจ(ปวท.)","",IF(BB106="พนจ.ภารกิจ(ปวส.)","",IF(BB106="พนจ.ภารกิจ(ป.ตรี)","",IF(BB106="พนจ.ภารกิจ(ป.โท)","",IF(BB106="พนจ.ภารกิจ(ทักษะ พนง.ขับเครื่องจักรกลขนาดกลาง/ใหญ่)","",IF(BB106="พนจ.ภารกิจ(ทักษะ)","",IF(BB106="ลูกจ้างประจำ(ช่าง)",VLOOKUP(I106,บัญชีลูกจ้างประจำ!$I$2:$J$110,2,FALSE),IF(BB106="ลูกจ้างประจำ(สนับสนุน)",VLOOKUP(I106,บัญชีลูกจ้างประจำ!$F$2:$G$102,2,FALSE),IF(BB106="ลูกจ้างประจำ(บริการพื้นฐาน)",VLOOKUP(I106,บัญชีลูกจ้างประจำ!$C$2:$D$74,2,FALSE)))))))))))))))))))))))))</f>
        <v>0</v>
      </c>
      <c r="BE106" s="177">
        <f>IF(M106="ว่างเดิม",VLOOKUP(BC106,ตำแหน่งว่าง!$A$2:$J$28,2,FALSE),IF(M106="ว่างยุบเลิก2567",VLOOKUP(BC106,ตำแหน่งว่าง!$A$2:$J$28,2,FALSE),IF(M106="ว่างยุบเลิก2568",VLOOKUP(BC106,ตำแหน่งว่าง!$A$2:$J$28,2,FALSE),IF(M106="ว่างยุบเลิก2569",VLOOKUP(BC106,ตำแหน่งว่าง!$A$2:$J$28,2,FALSE),IF(M106="เงินอุดหนุน (ว่าง)",VLOOKUP(BC106,ตำแหน่งว่าง!$A$2:$J$28,2,FALSE),IF(M106="จ่ายจากเงินรายได้ (ว่าง)",VLOOKUP(BC106,ตำแหน่งว่าง!$A$2:$J$28,2,FALSE),IF(M106="กำหนดเพิ่ม2567",0,IF(M106="กำหนดเพิ่ม2568",0,IF(M106="กำหนดเพิ่ม2569",0,I106*12)))))))))</f>
        <v>0</v>
      </c>
      <c r="BF106" s="177" t="str">
        <f t="shared" si="7"/>
        <v>1</v>
      </c>
      <c r="BG106" s="177" t="b">
        <f>IF(BB106="บริหารท้องถิ่นสูง",VLOOKUP(BF106,'เงินเดือนบัญชี 5'!$AL$2:$AM$65,2,FALSE),IF(BB106="บริหารท้องถิ่นกลาง",VLOOKUP(BF106,'เงินเดือนบัญชี 5'!$AI$2:$AJ$65,2,FALSE),IF(BB106="บริหารท้องถิ่นต้น",VLOOKUP(BF106,'เงินเดือนบัญชี 5'!$AF$2:$AG$65,2,FALSE),IF(BB106="อำนวยการท้องถิ่นสูง",VLOOKUP(BF106,'เงินเดือนบัญชี 5'!$AC$2:$AD$65,2,FALSE),IF(BB106="อำนวยการท้องถิ่นกลาง",VLOOKUP(BF106,'เงินเดือนบัญชี 5'!$Z$2:$AA$65,2,FALSE),IF(BB106="อำนวยการท้องถิ่นต้น",VLOOKUP(BF106,'เงินเดือนบัญชี 5'!$W$2:$X$65,2,FALSE),IF(BB106="วิชาการชช.",VLOOKUP(BF106,'เงินเดือนบัญชี 5'!$T$2:$U$65,2,FALSE),IF(BB106="วิชาการชพ.",VLOOKUP(BF106,'เงินเดือนบัญชี 5'!$Q$2:$R$65,2,FALSE),IF(BB106="วิชาการชก.",VLOOKUP(BF106,'เงินเดือนบัญชี 5'!$N$2:$O$65,2,FALSE),IF(BB106="วิชาการปก.",VLOOKUP(BF106,'เงินเดือนบัญชี 5'!$K$2:$L$65,2,FALSE),IF(BB106="ทั่วไปอส.",VLOOKUP(BF106,'เงินเดือนบัญชี 5'!$H$2:$I$65,2,FALSE),IF(BB106="ทั่วไปชง.",VLOOKUP(BF106,'เงินเดือนบัญชี 5'!$E$2:$F$65,2,FALSE),IF(BB106="ทั่วไปปง.",VLOOKUP(BF106,'เงินเดือนบัญชี 5'!$B$2:$C$65,2,FALSE),IF(BB106="พนจ.ทั่วไป",0,IF(BB106="พนจ.ภารกิจ(ปวช.)",CEILING((I106*4/100)+I106,10),IF(BB106="พนจ.ภารกิจ(ปวท.)",CEILING((I106*4/100)+I106,10),IF(BB106="พนจ.ภารกิจ(ปวส.)",CEILING((I106*4/100)+I106,10),IF(BB106="พนจ.ภารกิจ(ป.ตรี)",CEILING((I106*4/100)+I106,10),IF(BB106="พนจ.ภารกิจ(ป.โท)",CEILING((I106*4/100)+I106,10),IF(BB106="พนจ.ภารกิจ(ทักษะ พนง.ขับเครื่องจักรกลขนาดกลาง/ใหญ่)",CEILING((I106*4/100)+I106,10),IF(BB106="พนจ.ภารกิจ(ทักษะ)",CEILING((I106*4/100)+I106,10),IF(BB106="พนจ.ภารกิจ(ทักษะ)","",IF(C106="ครู",CEILING((I106*6/100)+I106,10),IF(C106="ครูผู้ช่วย",CEILING((I106*6/100)+I106,10),IF(C106="บริหารสถานศึกษา",CEILING((I106*6/100)+I106,10),IF(C106="บุคลากรทางการศึกษา",CEILING((I106*6/100)+I106,10),IF(BB106="ลูกจ้างประจำ(ช่าง)",VLOOKUP(BF106,บัญชีลูกจ้างประจำ!$H$2:$I$110,2,FALSE),IF(BB106="ลูกจ้างประจำ(สนับสนุน)",VLOOKUP(BF106,บัญชีลูกจ้างประจำ!$E$2:$F$102,2,FALSE),IF(BB106="ลูกจ้างประจำ(บริการพื้นฐาน)",VLOOKUP(BF106,บัญชีลูกจ้างประจำ!$B$2:$C$74,2,FALSE))))))))))))))))))))))))))))))</f>
        <v>0</v>
      </c>
      <c r="BH106" s="177">
        <f>IF(BB106&amp;M106="พนจ.ทั่วไป",0,IF(BB106&amp;M106="พนจ.ทั่วไปกำหนดเพิ่ม2567",108000,IF(M106="ว่างเดิม",VLOOKUP(BC106,ตำแหน่งว่าง!$A$2:$J$28,8,FALSE),IF(M106="กำหนดเพิ่ม2567",VLOOKUP(BC106,ตำแหน่งว่าง!$A$2:$H$28,7,FALSE),IF(M106="กำหนดเพิ่ม2568",0,IF(M106="กำหนดเพิ่ม2569",0,IF(M106="ยุบเลิก2567",0,IF(M106="ว่างยุบเลิก2567",0,IF(M106="ว่างยุบเลิก2568",VLOOKUP(BC106,ตำแหน่งว่าง!$A$2:$J$28,8,FALSE),IF(M106="ว่างยุบเลิก2569",VLOOKUP(BC106,ตำแหน่งว่าง!$A$2:$J$28,8,FALSE),IF(M106="เงินอุดหนุน (ว่าง)",VLOOKUP(BC106,ตำแหน่งว่าง!$A$2:$J$28,8,FALSE),IF(M106&amp;C106="จ่ายจากเงินรายได้พนจ.ทั่วไป",0,IF(M106="จ่ายจากเงินรายได้ (ว่าง)",VLOOKUP(BC106,ตำแหน่งว่าง!$A$2:$J$28,8,FALSE),(BG106-I106)*12)))))))))))))</f>
        <v>0</v>
      </c>
      <c r="BI106" s="177" t="str">
        <f t="shared" si="8"/>
        <v>2</v>
      </c>
      <c r="BJ106" s="177" t="b">
        <f>IF(BB106="บริหารท้องถิ่นสูง",VLOOKUP(BI106,'เงินเดือนบัญชี 5'!$AL$2:$AM$65,2,FALSE),IF(BB106="บริหารท้องถิ่นกลาง",VLOOKUP(BI106,'เงินเดือนบัญชี 5'!$AI$2:$AJ$65,2,FALSE),IF(BB106="บริหารท้องถิ่นต้น",VLOOKUP(BI106,'เงินเดือนบัญชี 5'!$AF$2:$AG$65,2,FALSE),IF(BB106="อำนวยการท้องถิ่นสูง",VLOOKUP(BI106,'เงินเดือนบัญชี 5'!$AC$2:$AD$65,2,FALSE),IF(BB106="อำนวยการท้องถิ่นกลาง",VLOOKUP(BI106,'เงินเดือนบัญชี 5'!$Z$2:$AA$65,2,FALSE),IF(BB106="อำนวยการท้องถิ่นต้น",VLOOKUP(BI106,'เงินเดือนบัญชี 5'!$W$2:$X$65,2,FALSE),IF(BB106="วิชาการชช.",VLOOKUP(BI106,'เงินเดือนบัญชี 5'!$T$2:$U$65,2,FALSE),IF(BB106="วิชาการชพ.",VLOOKUP(BI106,'เงินเดือนบัญชี 5'!$Q$2:$R$65,2,FALSE),IF(BB106="วิชาการชก.",VLOOKUP(BI106,'เงินเดือนบัญชี 5'!$N$2:$O$65,2,FALSE),IF(BB106="วิชาการปก.",VLOOKUP(BI106,'เงินเดือนบัญชี 5'!$K$2:$L$65,2,FALSE),IF(BB106="ทั่วไปอส.",VLOOKUP(BI106,'เงินเดือนบัญชี 5'!$H$2:$I$65,2,FALSE),IF(BB106="ทั่วไปชง.",VLOOKUP(BI106,'เงินเดือนบัญชี 5'!$E$2:$F$65,2,FALSE),IF(BB106="ทั่วไปปง.",VLOOKUP(BI106,'เงินเดือนบัญชี 5'!$B$2:$C$65,2,FALSE),IF(BB106="พนจ.ทั่วไป",0,IF(BB106="พนจ.ภารกิจ(ปวช.)",CEILING((BG106*4/100)+BG106,10),IF(BB106="พนจ.ภารกิจ(ปวท.)",CEILING((BG106*4/100)+BG106,10),IF(BB106="พนจ.ภารกิจ(ปวส.)",CEILING((BG106*4/100)+BG106,10),IF(BB106="พนจ.ภารกิจ(ป.ตรี)",CEILING((BG106*4/100)+BG106,10),IF(BB106="พนจ.ภารกิจ(ป.โท)",CEILING((BG106*4/100)+BG106,10),IF(BB106="พนจ.ภารกิจ(ทักษะ พนง.ขับเครื่องจักรกลขนาดกลาง/ใหญ่)",CEILING((BG106*4/100)+BG106,10),IF(BB106="พนจ.ภารกิจ(ทักษะ)",CEILING((BG106*4/100)+BG106,10),IF(BB106="พนจ.ภารกิจ(ทักษะ)","",IF(C106="ครู",CEILING((BG106*6/100)+BG106,10),IF(C106="ครูผู้ช่วย",CEILING((BG106*6/100)+BG106,10),IF(C106="บริหารสถานศึกษา",CEILING((BG106*6/100)+BG106,10),IF(C106="บุคลากรทางการศึกษา",CEILING((BG106*6/100)+BG106,10),IF(BB106="ลูกจ้างประจำ(ช่าง)",VLOOKUP(BI106,บัญชีลูกจ้างประจำ!$H$2:$I$110,2,FALSE),IF(BB106="ลูกจ้างประจำ(สนับสนุน)",VLOOKUP(BI106,บัญชีลูกจ้างประจำ!$E$2:$F$102,2,FALSE),IF(BB106="ลูกจ้างประจำ(บริการพื้นฐาน)",VLOOKUP(BI106,บัญชีลูกจ้างประจำ!$B$2:$C$74,2,FALSE))))))))))))))))))))))))))))))</f>
        <v>0</v>
      </c>
      <c r="BK106" s="177">
        <f>IF(BB106&amp;M106="พนจ.ทั่วไป",0,IF(BB106&amp;M106="พนจ.ทั่วไปกำหนดเพิ่ม2568",108000,IF(M106="ว่างเดิม",VLOOKUP(BC106,ตำแหน่งว่าง!$A$2:$J$28,9,FALSE),IF(M106&amp;C106="กำหนดเพิ่ม2567ครู",VLOOKUP(BC106,ตำแหน่งว่าง!$A$2:$J$28,8,FALSE),IF(M106&amp;C106="กำหนดเพิ่ม2567ครูผู้ช่วย",VLOOKUP(BC106,ตำแหน่งว่าง!$A$2:$J$28,8,FALSE),IF(M106&amp;C106="กำหนดเพิ่ม2567บุคลากรทางการศึกษา",VLOOKUP(BC106,ตำแหน่งว่าง!$A$2:$J$28,8,FALSE),IF(M106&amp;C106="กำหนดเพิ่ม2567บริหารสถานศึกษา",VLOOKUP(BC106,ตำแหน่งว่าง!$A$2:$J$28,8,FALSE),IF(M106="กำหนดเพิ่ม2567",VLOOKUP(BC106,ตำแหน่งว่าง!$A$2:$J$28,9,FALSE),IF(M106="กำหนดเพิ่ม2568",VLOOKUP(BC106,ตำแหน่งว่าง!$A$2:$H$28,7,FALSE),IF(M106="กำหนดเพิ่ม2569",0,IF(M106="ยุบเลิก2567",0,IF(M106="ยุบเลิก2568",0,IF(M106="ว่างยุบเลิก2567",0,IF(M106="ว่างยุบเลิก2568",0,IF(M106="ว่างยุบเลิก2569",VLOOKUP(BC106,ตำแหน่งว่าง!$A$2:$J$28,9,FALSE),IF(M106="เงินอุดหนุน (ว่าง)",VLOOKUP(BC106,ตำแหน่งว่าง!$A$2:$J$28,9,FALSE),IF(M106="จ่ายจากเงินรายได้ (ว่าง)",VLOOKUP(BC106,ตำแหน่งว่าง!$A$2:$J$28,9,FALSE),(BJ106-BG106)*12)))))))))))))))))</f>
        <v>0</v>
      </c>
      <c r="BL106" s="177" t="str">
        <f t="shared" si="9"/>
        <v>3</v>
      </c>
      <c r="BM106" s="177" t="b">
        <f>IF(BB106="บริหารท้องถิ่นสูง",VLOOKUP(BL106,'เงินเดือนบัญชี 5'!$AL$2:$AM$65,2,FALSE),IF(BB106="บริหารท้องถิ่นกลาง",VLOOKUP(BL106,'เงินเดือนบัญชี 5'!$AI$2:$AJ$65,2,FALSE),IF(BB106="บริหารท้องถิ่นต้น",VLOOKUP(BL106,'เงินเดือนบัญชี 5'!$AF$2:$AG$65,2,FALSE),IF(BB106="อำนวยการท้องถิ่นสูง",VLOOKUP(BL106,'เงินเดือนบัญชี 5'!$AC$2:$AD$65,2,FALSE),IF(BB106="อำนวยการท้องถิ่นกลาง",VLOOKUP(BL106,'เงินเดือนบัญชี 5'!$Z$2:$AA$65,2,FALSE),IF(BB106="อำนวยการท้องถิ่นต้น",VLOOKUP(BL106,'เงินเดือนบัญชี 5'!$W$2:$X$65,2,FALSE),IF(BB106="วิชาการชช.",VLOOKUP(BL106,'เงินเดือนบัญชี 5'!$T$2:$U$65,2,FALSE),IF(BB106="วิชาการชพ.",VLOOKUP(BL106,'เงินเดือนบัญชี 5'!$Q$2:$R$65,2,FALSE),IF(BB106="วิชาการชก.",VLOOKUP(BL106,'เงินเดือนบัญชี 5'!$N$2:$O$65,2,FALSE),IF(BB106="วิชาการปก.",VLOOKUP(BL106,'เงินเดือนบัญชี 5'!$K$2:$L$65,2,FALSE),IF(BB106="ทั่วไปอส.",VLOOKUP(BL106,'เงินเดือนบัญชี 5'!$H$2:$I$65,2,FALSE),IF(BB106="ทั่วไปชง.",VLOOKUP(BL106,'เงินเดือนบัญชี 5'!$E$2:$F$65,2,FALSE),IF(BB106="ทั่วไปปง.",VLOOKUP(BL106,'เงินเดือนบัญชี 5'!$B$2:$C$65,2,FALSE),IF(BB106="พนจ.ทั่วไป",0,IF(BB106="พนจ.ภารกิจ(ปวช.)",CEILING((BJ106*4/100)+BJ106,10),IF(BB106="พนจ.ภารกิจ(ปวท.)",CEILING((BJ106*4/100)+BJ106,10),IF(BB106="พนจ.ภารกิจ(ปวส.)",CEILING((BJ106*4/100)+BJ106,10),IF(BB106="พนจ.ภารกิจ(ป.ตรี)",CEILING((BJ106*4/100)+BJ106,10),IF(BB106="พนจ.ภารกิจ(ป.โท)",CEILING((BJ106*4/100)+BJ106,10),IF(BB106="พนจ.ภารกิจ(ทักษะ พนง.ขับเครื่องจักรกลขนาดกลาง/ใหญ่)",CEILING((BJ106*4/100)+BJ106,10),IF(BB106="พนจ.ภารกิจ(ทักษะ)",CEILING((BJ106*4/100)+BJ106,10),IF(BB106="พนจ.ภารกิจ(ทักษะ)","",IF(C106="ครู",CEILING((BJ106*6/100)+BJ106,10),IF(C106="ครูผู้ช่วย",CEILING((BJ106*6/100)+BJ106,10),IF(C106="บริหารสถานศึกษา",CEILING((BJ106*6/100)+BJ106,10),IF(C106="บุคลากรทางการศึกษา",CEILING((BJ106*6/100)+BJ106,10),IF(BB106="ลูกจ้างประจำ(ช่าง)",VLOOKUP(BL106,บัญชีลูกจ้างประจำ!$H$2:$I$110,2,FALSE),IF(BB106="ลูกจ้างประจำ(สนับสนุน)",VLOOKUP(BL106,บัญชีลูกจ้างประจำ!$E$2:$F$103,2,FALSE),IF(BB106="ลูกจ้างประจำ(บริการพื้นฐาน)",VLOOKUP(BL106,บัญชีลูกจ้างประจำ!$B$2:$C$74,2,FALSE))))))))))))))))))))))))))))))</f>
        <v>0</v>
      </c>
      <c r="BN106" s="177">
        <f>IF(BB106&amp;M106="พนจ.ทั่วไป",0,IF(BB106&amp;M106="พนจ.ทั่วไปกำหนดเพิ่ม2569",108000,IF(M106="ว่างเดิม",VLOOKUP(BC106,ตำแหน่งว่าง!$A$2:$J$28,10,FALSE),IF(M106&amp;C106="กำหนดเพิ่ม2567ครู",VLOOKUP(BC106,ตำแหน่งว่าง!$A$2:$J$28,9,FALSE),IF(M106&amp;C106="กำหนดเพิ่ม2567ครูผู้ช่วย",VLOOKUP(BC106,ตำแหน่งว่าง!$A$2:$J$28,9,FALSE),IF(M106&amp;C106="กำหนดเพิ่ม2567บุคลากรทางการศึกษา",VLOOKUP(BC106,ตำแหน่งว่าง!$A$2:$J$28,9,FALSE),IF(M106&amp;C106="กำหนดเพิ่ม2567บริหารสถานศึกษา",VLOOKUP(BC106,ตำแหน่งว่าง!$A$2:$J$28,9,FALSE),IF(M106="กำหนดเพิ่ม2567",VLOOKUP(BC106,ตำแหน่งว่าง!$A$2:$J$28,10,FALSE),IF(M106&amp;C106="กำหนดเพิ่ม2568ครู",VLOOKUP(BC106,ตำแหน่งว่าง!$A$2:$J$28,8,FALSE),IF(M106&amp;C106="กำหนดเพิ่ม2568ครูผู้ช่วย",VLOOKUP(BC106,ตำแหน่งว่าง!$A$2:$J$28,8,FALSE),IF(M106&amp;C106="กำหนดเพิ่ม2568บุคลากรทางการศึกษา",VLOOKUP(BC106,ตำแหน่งว่าง!$A$2:$J$28,8,FALSE),IF(M106&amp;C106="กำหนดเพิ่ม2568บริหารสถานศึกษา",VLOOKUP(BC106,ตำแหน่งว่าง!$A$2:$J$28,8,FALSE),IF(M106="กำหนดเพิ่ม2568",VLOOKUP(BC106,ตำแหน่งว่าง!$A$2:$J$28,9,FALSE),IF(M106="กำหนดเพิ่ม2569",VLOOKUP(BC106,ตำแหน่งว่าง!$A$2:$H$28,7,FALSE),IF(M106="เงินอุดหนุน (ว่าง)",VLOOKUP(BC106,ตำแหน่งว่าง!$A$2:$J$28,10,FALSE),IF(M106="จ่ายจากเงินรายได้ (ว่าง)",VLOOKUP(BC106,ตำแหน่งว่าง!$A$2:$J$28,10,FALSE),IF(M106="ยุบเลิก2567",0,IF(M106="ยุบเลิก2568",0,IF(M106="ยุบเลิก2569",0,IF(M106="ว่างยุบเลิก2567",0,IF(M106="ว่างยุบเลิก2568",0,IF(M106="ว่างยุบเลิก2569",0,(BM106-BJ106)*12))))))))))))))))))))))</f>
        <v>0</v>
      </c>
      <c r="BO106" s="103"/>
      <c r="BP106" s="86"/>
      <c r="BQ106" s="86"/>
    </row>
    <row r="107" spans="1:69" s="12" customFormat="1">
      <c r="A107" s="107" t="str">
        <f>IF(C107=0,"",IF(D107=0,"",SUBTOTAL(3,$D$7:D107)*1))</f>
        <v/>
      </c>
      <c r="B107" s="113"/>
      <c r="C107" s="183"/>
      <c r="D107" s="113"/>
      <c r="E107" s="114"/>
      <c r="F107" s="114"/>
      <c r="G107" s="110"/>
      <c r="H107" s="120"/>
      <c r="I107" s="121"/>
      <c r="J107" s="122"/>
      <c r="K107" s="122"/>
      <c r="L107" s="122"/>
      <c r="M107" s="120"/>
      <c r="AZ107" s="86"/>
      <c r="BA107" s="103"/>
      <c r="BB107" s="177" t="str">
        <f t="shared" si="5"/>
        <v/>
      </c>
      <c r="BC107" s="177" t="str">
        <f t="shared" si="6"/>
        <v>()</v>
      </c>
      <c r="BD107" s="177" t="b">
        <f>IF(BB107="บริหารท้องถิ่นสูง",VLOOKUP(I107,'เงินเดือนบัญชี 5'!$AM$2:$AN$65,2,FALSE),IF(BB107="บริหารท้องถิ่นกลาง",VLOOKUP(I107,'เงินเดือนบัญชี 5'!$AJ$2:$AK$65,2,FALSE),IF(BB107="บริหารท้องถิ่นต้น",VLOOKUP(I107,'เงินเดือนบัญชี 5'!$AG$2:$AH$65,2,FALSE),IF(BB107="อำนวยการท้องถิ่นสูง",VLOOKUP(I107,'เงินเดือนบัญชี 5'!$AD$2:$AE$65,2,FALSE),IF(BB107="อำนวยการท้องถิ่นกลาง",VLOOKUP(I107,'เงินเดือนบัญชี 5'!$AA$2:$AB$65,2,FALSE),IF(BB107="อำนวยการท้องถิ่นต้น",VLOOKUP(I107,'เงินเดือนบัญชี 5'!$X$2:$Y$65,2,FALSE),IF(BB107="วิชาการชช.",VLOOKUP(I107,'เงินเดือนบัญชี 5'!$U$2:$V$65,2,FALSE),IF(BB107="วิชาการชพ.",VLOOKUP(I107,'เงินเดือนบัญชี 5'!$R$2:$S$65,2,FALSE),IF(BB107="วิชาการชก.",VLOOKUP(I107,'เงินเดือนบัญชี 5'!$O$2:$P$65,2,FALSE),IF(BB107="วิชาการปก.",VLOOKUP(I107,'เงินเดือนบัญชี 5'!$L$2:$M$65,2,FALSE),IF(BB107="ทั่วไปอส.",VLOOKUP(I107,'เงินเดือนบัญชี 5'!$I$2:$J$65,2,FALSE),IF(BB107="ทั่วไปชง.",VLOOKUP(I107,'เงินเดือนบัญชี 5'!$F$2:$G$65,2,FALSE),IF(BB107="ทั่วไปปง.",VLOOKUP(I107,'เงินเดือนบัญชี 5'!$C$2:$D$65,2,FALSE),IF(BB107="พนจ.ทั่วไป","",IF(BB107="พนจ.ภารกิจ(ปวช.)","",IF(BB107="พนจ.ภารกิจ(ปวท.)","",IF(BB107="พนจ.ภารกิจ(ปวส.)","",IF(BB107="พนจ.ภารกิจ(ป.ตรี)","",IF(BB107="พนจ.ภารกิจ(ป.โท)","",IF(BB107="พนจ.ภารกิจ(ทักษะ พนง.ขับเครื่องจักรกลขนาดกลาง/ใหญ่)","",IF(BB107="พนจ.ภารกิจ(ทักษะ)","",IF(BB107="ลูกจ้างประจำ(ช่าง)",VLOOKUP(I107,บัญชีลูกจ้างประจำ!$I$2:$J$110,2,FALSE),IF(BB107="ลูกจ้างประจำ(สนับสนุน)",VLOOKUP(I107,บัญชีลูกจ้างประจำ!$F$2:$G$102,2,FALSE),IF(BB107="ลูกจ้างประจำ(บริการพื้นฐาน)",VLOOKUP(I107,บัญชีลูกจ้างประจำ!$C$2:$D$74,2,FALSE)))))))))))))))))))))))))</f>
        <v>0</v>
      </c>
      <c r="BE107" s="177">
        <f>IF(M107="ว่างเดิม",VLOOKUP(BC107,ตำแหน่งว่าง!$A$2:$J$28,2,FALSE),IF(M107="ว่างยุบเลิก2567",VLOOKUP(BC107,ตำแหน่งว่าง!$A$2:$J$28,2,FALSE),IF(M107="ว่างยุบเลิก2568",VLOOKUP(BC107,ตำแหน่งว่าง!$A$2:$J$28,2,FALSE),IF(M107="ว่างยุบเลิก2569",VLOOKUP(BC107,ตำแหน่งว่าง!$A$2:$J$28,2,FALSE),IF(M107="เงินอุดหนุน (ว่าง)",VLOOKUP(BC107,ตำแหน่งว่าง!$A$2:$J$28,2,FALSE),IF(M107="จ่ายจากเงินรายได้ (ว่าง)",VLOOKUP(BC107,ตำแหน่งว่าง!$A$2:$J$28,2,FALSE),IF(M107="กำหนดเพิ่ม2567",0,IF(M107="กำหนดเพิ่ม2568",0,IF(M107="กำหนดเพิ่ม2569",0,I107*12)))))))))</f>
        <v>0</v>
      </c>
      <c r="BF107" s="177" t="str">
        <f t="shared" si="7"/>
        <v>1</v>
      </c>
      <c r="BG107" s="177" t="b">
        <f>IF(BB107="บริหารท้องถิ่นสูง",VLOOKUP(BF107,'เงินเดือนบัญชี 5'!$AL$2:$AM$65,2,FALSE),IF(BB107="บริหารท้องถิ่นกลาง",VLOOKUP(BF107,'เงินเดือนบัญชี 5'!$AI$2:$AJ$65,2,FALSE),IF(BB107="บริหารท้องถิ่นต้น",VLOOKUP(BF107,'เงินเดือนบัญชี 5'!$AF$2:$AG$65,2,FALSE),IF(BB107="อำนวยการท้องถิ่นสูง",VLOOKUP(BF107,'เงินเดือนบัญชี 5'!$AC$2:$AD$65,2,FALSE),IF(BB107="อำนวยการท้องถิ่นกลาง",VLOOKUP(BF107,'เงินเดือนบัญชี 5'!$Z$2:$AA$65,2,FALSE),IF(BB107="อำนวยการท้องถิ่นต้น",VLOOKUP(BF107,'เงินเดือนบัญชี 5'!$W$2:$X$65,2,FALSE),IF(BB107="วิชาการชช.",VLOOKUP(BF107,'เงินเดือนบัญชี 5'!$T$2:$U$65,2,FALSE),IF(BB107="วิชาการชพ.",VLOOKUP(BF107,'เงินเดือนบัญชี 5'!$Q$2:$R$65,2,FALSE),IF(BB107="วิชาการชก.",VLOOKUP(BF107,'เงินเดือนบัญชี 5'!$N$2:$O$65,2,FALSE),IF(BB107="วิชาการปก.",VLOOKUP(BF107,'เงินเดือนบัญชี 5'!$K$2:$L$65,2,FALSE),IF(BB107="ทั่วไปอส.",VLOOKUP(BF107,'เงินเดือนบัญชี 5'!$H$2:$I$65,2,FALSE),IF(BB107="ทั่วไปชง.",VLOOKUP(BF107,'เงินเดือนบัญชี 5'!$E$2:$F$65,2,FALSE),IF(BB107="ทั่วไปปง.",VLOOKUP(BF107,'เงินเดือนบัญชี 5'!$B$2:$C$65,2,FALSE),IF(BB107="พนจ.ทั่วไป",0,IF(BB107="พนจ.ภารกิจ(ปวช.)",CEILING((I107*4/100)+I107,10),IF(BB107="พนจ.ภารกิจ(ปวท.)",CEILING((I107*4/100)+I107,10),IF(BB107="พนจ.ภารกิจ(ปวส.)",CEILING((I107*4/100)+I107,10),IF(BB107="พนจ.ภารกิจ(ป.ตรี)",CEILING((I107*4/100)+I107,10),IF(BB107="พนจ.ภารกิจ(ป.โท)",CEILING((I107*4/100)+I107,10),IF(BB107="พนจ.ภารกิจ(ทักษะ พนง.ขับเครื่องจักรกลขนาดกลาง/ใหญ่)",CEILING((I107*4/100)+I107,10),IF(BB107="พนจ.ภารกิจ(ทักษะ)",CEILING((I107*4/100)+I107,10),IF(BB107="พนจ.ภารกิจ(ทักษะ)","",IF(C107="ครู",CEILING((I107*6/100)+I107,10),IF(C107="ครูผู้ช่วย",CEILING((I107*6/100)+I107,10),IF(C107="บริหารสถานศึกษา",CEILING((I107*6/100)+I107,10),IF(C107="บุคลากรทางการศึกษา",CEILING((I107*6/100)+I107,10),IF(BB107="ลูกจ้างประจำ(ช่าง)",VLOOKUP(BF107,บัญชีลูกจ้างประจำ!$H$2:$I$110,2,FALSE),IF(BB107="ลูกจ้างประจำ(สนับสนุน)",VLOOKUP(BF107,บัญชีลูกจ้างประจำ!$E$2:$F$102,2,FALSE),IF(BB107="ลูกจ้างประจำ(บริการพื้นฐาน)",VLOOKUP(BF107,บัญชีลูกจ้างประจำ!$B$2:$C$74,2,FALSE))))))))))))))))))))))))))))))</f>
        <v>0</v>
      </c>
      <c r="BH107" s="177">
        <f>IF(BB107&amp;M107="พนจ.ทั่วไป",0,IF(BB107&amp;M107="พนจ.ทั่วไปกำหนดเพิ่ม2567",108000,IF(M107="ว่างเดิม",VLOOKUP(BC107,ตำแหน่งว่าง!$A$2:$J$28,8,FALSE),IF(M107="กำหนดเพิ่ม2567",VLOOKUP(BC107,ตำแหน่งว่าง!$A$2:$H$28,7,FALSE),IF(M107="กำหนดเพิ่ม2568",0,IF(M107="กำหนดเพิ่ม2569",0,IF(M107="ยุบเลิก2567",0,IF(M107="ว่างยุบเลิก2567",0,IF(M107="ว่างยุบเลิก2568",VLOOKUP(BC107,ตำแหน่งว่าง!$A$2:$J$28,8,FALSE),IF(M107="ว่างยุบเลิก2569",VLOOKUP(BC107,ตำแหน่งว่าง!$A$2:$J$28,8,FALSE),IF(M107="เงินอุดหนุน (ว่าง)",VLOOKUP(BC107,ตำแหน่งว่าง!$A$2:$J$28,8,FALSE),IF(M107&amp;C107="จ่ายจากเงินรายได้พนจ.ทั่วไป",0,IF(M107="จ่ายจากเงินรายได้ (ว่าง)",VLOOKUP(BC107,ตำแหน่งว่าง!$A$2:$J$28,8,FALSE),(BG107-I107)*12)))))))))))))</f>
        <v>0</v>
      </c>
      <c r="BI107" s="177" t="str">
        <f t="shared" si="8"/>
        <v>2</v>
      </c>
      <c r="BJ107" s="177" t="b">
        <f>IF(BB107="บริหารท้องถิ่นสูง",VLOOKUP(BI107,'เงินเดือนบัญชี 5'!$AL$2:$AM$65,2,FALSE),IF(BB107="บริหารท้องถิ่นกลาง",VLOOKUP(BI107,'เงินเดือนบัญชี 5'!$AI$2:$AJ$65,2,FALSE),IF(BB107="บริหารท้องถิ่นต้น",VLOOKUP(BI107,'เงินเดือนบัญชี 5'!$AF$2:$AG$65,2,FALSE),IF(BB107="อำนวยการท้องถิ่นสูง",VLOOKUP(BI107,'เงินเดือนบัญชี 5'!$AC$2:$AD$65,2,FALSE),IF(BB107="อำนวยการท้องถิ่นกลาง",VLOOKUP(BI107,'เงินเดือนบัญชี 5'!$Z$2:$AA$65,2,FALSE),IF(BB107="อำนวยการท้องถิ่นต้น",VLOOKUP(BI107,'เงินเดือนบัญชี 5'!$W$2:$X$65,2,FALSE),IF(BB107="วิชาการชช.",VLOOKUP(BI107,'เงินเดือนบัญชี 5'!$T$2:$U$65,2,FALSE),IF(BB107="วิชาการชพ.",VLOOKUP(BI107,'เงินเดือนบัญชี 5'!$Q$2:$R$65,2,FALSE),IF(BB107="วิชาการชก.",VLOOKUP(BI107,'เงินเดือนบัญชี 5'!$N$2:$O$65,2,FALSE),IF(BB107="วิชาการปก.",VLOOKUP(BI107,'เงินเดือนบัญชี 5'!$K$2:$L$65,2,FALSE),IF(BB107="ทั่วไปอส.",VLOOKUP(BI107,'เงินเดือนบัญชี 5'!$H$2:$I$65,2,FALSE),IF(BB107="ทั่วไปชง.",VLOOKUP(BI107,'เงินเดือนบัญชี 5'!$E$2:$F$65,2,FALSE),IF(BB107="ทั่วไปปง.",VLOOKUP(BI107,'เงินเดือนบัญชี 5'!$B$2:$C$65,2,FALSE),IF(BB107="พนจ.ทั่วไป",0,IF(BB107="พนจ.ภารกิจ(ปวช.)",CEILING((BG107*4/100)+BG107,10),IF(BB107="พนจ.ภารกิจ(ปวท.)",CEILING((BG107*4/100)+BG107,10),IF(BB107="พนจ.ภารกิจ(ปวส.)",CEILING((BG107*4/100)+BG107,10),IF(BB107="พนจ.ภารกิจ(ป.ตรี)",CEILING((BG107*4/100)+BG107,10),IF(BB107="พนจ.ภารกิจ(ป.โท)",CEILING((BG107*4/100)+BG107,10),IF(BB107="พนจ.ภารกิจ(ทักษะ พนง.ขับเครื่องจักรกลขนาดกลาง/ใหญ่)",CEILING((BG107*4/100)+BG107,10),IF(BB107="พนจ.ภารกิจ(ทักษะ)",CEILING((BG107*4/100)+BG107,10),IF(BB107="พนจ.ภารกิจ(ทักษะ)","",IF(C107="ครู",CEILING((BG107*6/100)+BG107,10),IF(C107="ครูผู้ช่วย",CEILING((BG107*6/100)+BG107,10),IF(C107="บริหารสถานศึกษา",CEILING((BG107*6/100)+BG107,10),IF(C107="บุคลากรทางการศึกษา",CEILING((BG107*6/100)+BG107,10),IF(BB107="ลูกจ้างประจำ(ช่าง)",VLOOKUP(BI107,บัญชีลูกจ้างประจำ!$H$2:$I$110,2,FALSE),IF(BB107="ลูกจ้างประจำ(สนับสนุน)",VLOOKUP(BI107,บัญชีลูกจ้างประจำ!$E$2:$F$102,2,FALSE),IF(BB107="ลูกจ้างประจำ(บริการพื้นฐาน)",VLOOKUP(BI107,บัญชีลูกจ้างประจำ!$B$2:$C$74,2,FALSE))))))))))))))))))))))))))))))</f>
        <v>0</v>
      </c>
      <c r="BK107" s="177">
        <f>IF(BB107&amp;M107="พนจ.ทั่วไป",0,IF(BB107&amp;M107="พนจ.ทั่วไปกำหนดเพิ่ม2568",108000,IF(M107="ว่างเดิม",VLOOKUP(BC107,ตำแหน่งว่าง!$A$2:$J$28,9,FALSE),IF(M107&amp;C107="กำหนดเพิ่ม2567ครู",VLOOKUP(BC107,ตำแหน่งว่าง!$A$2:$J$28,8,FALSE),IF(M107&amp;C107="กำหนดเพิ่ม2567ครูผู้ช่วย",VLOOKUP(BC107,ตำแหน่งว่าง!$A$2:$J$28,8,FALSE),IF(M107&amp;C107="กำหนดเพิ่ม2567บุคลากรทางการศึกษา",VLOOKUP(BC107,ตำแหน่งว่าง!$A$2:$J$28,8,FALSE),IF(M107&amp;C107="กำหนดเพิ่ม2567บริหารสถานศึกษา",VLOOKUP(BC107,ตำแหน่งว่าง!$A$2:$J$28,8,FALSE),IF(M107="กำหนดเพิ่ม2567",VLOOKUP(BC107,ตำแหน่งว่าง!$A$2:$J$28,9,FALSE),IF(M107="กำหนดเพิ่ม2568",VLOOKUP(BC107,ตำแหน่งว่าง!$A$2:$H$28,7,FALSE),IF(M107="กำหนดเพิ่ม2569",0,IF(M107="ยุบเลิก2567",0,IF(M107="ยุบเลิก2568",0,IF(M107="ว่างยุบเลิก2567",0,IF(M107="ว่างยุบเลิก2568",0,IF(M107="ว่างยุบเลิก2569",VLOOKUP(BC107,ตำแหน่งว่าง!$A$2:$J$28,9,FALSE),IF(M107="เงินอุดหนุน (ว่าง)",VLOOKUP(BC107,ตำแหน่งว่าง!$A$2:$J$28,9,FALSE),IF(M107="จ่ายจากเงินรายได้ (ว่าง)",VLOOKUP(BC107,ตำแหน่งว่าง!$A$2:$J$28,9,FALSE),(BJ107-BG107)*12)))))))))))))))))</f>
        <v>0</v>
      </c>
      <c r="BL107" s="177" t="str">
        <f t="shared" si="9"/>
        <v>3</v>
      </c>
      <c r="BM107" s="177" t="b">
        <f>IF(BB107="บริหารท้องถิ่นสูง",VLOOKUP(BL107,'เงินเดือนบัญชี 5'!$AL$2:$AM$65,2,FALSE),IF(BB107="บริหารท้องถิ่นกลาง",VLOOKUP(BL107,'เงินเดือนบัญชี 5'!$AI$2:$AJ$65,2,FALSE),IF(BB107="บริหารท้องถิ่นต้น",VLOOKUP(BL107,'เงินเดือนบัญชี 5'!$AF$2:$AG$65,2,FALSE),IF(BB107="อำนวยการท้องถิ่นสูง",VLOOKUP(BL107,'เงินเดือนบัญชี 5'!$AC$2:$AD$65,2,FALSE),IF(BB107="อำนวยการท้องถิ่นกลาง",VLOOKUP(BL107,'เงินเดือนบัญชี 5'!$Z$2:$AA$65,2,FALSE),IF(BB107="อำนวยการท้องถิ่นต้น",VLOOKUP(BL107,'เงินเดือนบัญชี 5'!$W$2:$X$65,2,FALSE),IF(BB107="วิชาการชช.",VLOOKUP(BL107,'เงินเดือนบัญชี 5'!$T$2:$U$65,2,FALSE),IF(BB107="วิชาการชพ.",VLOOKUP(BL107,'เงินเดือนบัญชี 5'!$Q$2:$R$65,2,FALSE),IF(BB107="วิชาการชก.",VLOOKUP(BL107,'เงินเดือนบัญชี 5'!$N$2:$O$65,2,FALSE),IF(BB107="วิชาการปก.",VLOOKUP(BL107,'เงินเดือนบัญชี 5'!$K$2:$L$65,2,FALSE),IF(BB107="ทั่วไปอส.",VLOOKUP(BL107,'เงินเดือนบัญชี 5'!$H$2:$I$65,2,FALSE),IF(BB107="ทั่วไปชง.",VLOOKUP(BL107,'เงินเดือนบัญชี 5'!$E$2:$F$65,2,FALSE),IF(BB107="ทั่วไปปง.",VLOOKUP(BL107,'เงินเดือนบัญชี 5'!$B$2:$C$65,2,FALSE),IF(BB107="พนจ.ทั่วไป",0,IF(BB107="พนจ.ภารกิจ(ปวช.)",CEILING((BJ107*4/100)+BJ107,10),IF(BB107="พนจ.ภารกิจ(ปวท.)",CEILING((BJ107*4/100)+BJ107,10),IF(BB107="พนจ.ภารกิจ(ปวส.)",CEILING((BJ107*4/100)+BJ107,10),IF(BB107="พนจ.ภารกิจ(ป.ตรี)",CEILING((BJ107*4/100)+BJ107,10),IF(BB107="พนจ.ภารกิจ(ป.โท)",CEILING((BJ107*4/100)+BJ107,10),IF(BB107="พนจ.ภารกิจ(ทักษะ พนง.ขับเครื่องจักรกลขนาดกลาง/ใหญ่)",CEILING((BJ107*4/100)+BJ107,10),IF(BB107="พนจ.ภารกิจ(ทักษะ)",CEILING((BJ107*4/100)+BJ107,10),IF(BB107="พนจ.ภารกิจ(ทักษะ)","",IF(C107="ครู",CEILING((BJ107*6/100)+BJ107,10),IF(C107="ครูผู้ช่วย",CEILING((BJ107*6/100)+BJ107,10),IF(C107="บริหารสถานศึกษา",CEILING((BJ107*6/100)+BJ107,10),IF(C107="บุคลากรทางการศึกษา",CEILING((BJ107*6/100)+BJ107,10),IF(BB107="ลูกจ้างประจำ(ช่าง)",VLOOKUP(BL107,บัญชีลูกจ้างประจำ!$H$2:$I$110,2,FALSE),IF(BB107="ลูกจ้างประจำ(สนับสนุน)",VLOOKUP(BL107,บัญชีลูกจ้างประจำ!$E$2:$F$103,2,FALSE),IF(BB107="ลูกจ้างประจำ(บริการพื้นฐาน)",VLOOKUP(BL107,บัญชีลูกจ้างประจำ!$B$2:$C$74,2,FALSE))))))))))))))))))))))))))))))</f>
        <v>0</v>
      </c>
      <c r="BN107" s="177">
        <f>IF(BB107&amp;M107="พนจ.ทั่วไป",0,IF(BB107&amp;M107="พนจ.ทั่วไปกำหนดเพิ่ม2569",108000,IF(M107="ว่างเดิม",VLOOKUP(BC107,ตำแหน่งว่าง!$A$2:$J$28,10,FALSE),IF(M107&amp;C107="กำหนดเพิ่ม2567ครู",VLOOKUP(BC107,ตำแหน่งว่าง!$A$2:$J$28,9,FALSE),IF(M107&amp;C107="กำหนดเพิ่ม2567ครูผู้ช่วย",VLOOKUP(BC107,ตำแหน่งว่าง!$A$2:$J$28,9,FALSE),IF(M107&amp;C107="กำหนดเพิ่ม2567บุคลากรทางการศึกษา",VLOOKUP(BC107,ตำแหน่งว่าง!$A$2:$J$28,9,FALSE),IF(M107&amp;C107="กำหนดเพิ่ม2567บริหารสถานศึกษา",VLOOKUP(BC107,ตำแหน่งว่าง!$A$2:$J$28,9,FALSE),IF(M107="กำหนดเพิ่ม2567",VLOOKUP(BC107,ตำแหน่งว่าง!$A$2:$J$28,10,FALSE),IF(M107&amp;C107="กำหนดเพิ่ม2568ครู",VLOOKUP(BC107,ตำแหน่งว่าง!$A$2:$J$28,8,FALSE),IF(M107&amp;C107="กำหนดเพิ่ม2568ครูผู้ช่วย",VLOOKUP(BC107,ตำแหน่งว่าง!$A$2:$J$28,8,FALSE),IF(M107&amp;C107="กำหนดเพิ่ม2568บุคลากรทางการศึกษา",VLOOKUP(BC107,ตำแหน่งว่าง!$A$2:$J$28,8,FALSE),IF(M107&amp;C107="กำหนดเพิ่ม2568บริหารสถานศึกษา",VLOOKUP(BC107,ตำแหน่งว่าง!$A$2:$J$28,8,FALSE),IF(M107="กำหนดเพิ่ม2568",VLOOKUP(BC107,ตำแหน่งว่าง!$A$2:$J$28,9,FALSE),IF(M107="กำหนดเพิ่ม2569",VLOOKUP(BC107,ตำแหน่งว่าง!$A$2:$H$28,7,FALSE),IF(M107="เงินอุดหนุน (ว่าง)",VLOOKUP(BC107,ตำแหน่งว่าง!$A$2:$J$28,10,FALSE),IF(M107="จ่ายจากเงินรายได้ (ว่าง)",VLOOKUP(BC107,ตำแหน่งว่าง!$A$2:$J$28,10,FALSE),IF(M107="ยุบเลิก2567",0,IF(M107="ยุบเลิก2568",0,IF(M107="ยุบเลิก2569",0,IF(M107="ว่างยุบเลิก2567",0,IF(M107="ว่างยุบเลิก2568",0,IF(M107="ว่างยุบเลิก2569",0,(BM107-BJ107)*12))))))))))))))))))))))</f>
        <v>0</v>
      </c>
      <c r="BO107" s="103"/>
      <c r="BP107" s="86"/>
      <c r="BQ107" s="86"/>
    </row>
    <row r="108" spans="1:69" s="12" customFormat="1">
      <c r="A108" s="107" t="str">
        <f>IF(C108=0,"",IF(D108=0,"",SUBTOTAL(3,$D$7:D108)*1))</f>
        <v/>
      </c>
      <c r="B108" s="113"/>
      <c r="C108" s="183"/>
      <c r="D108" s="113"/>
      <c r="E108" s="114"/>
      <c r="F108" s="114"/>
      <c r="G108" s="110"/>
      <c r="H108" s="120"/>
      <c r="I108" s="121"/>
      <c r="J108" s="122"/>
      <c r="K108" s="122"/>
      <c r="L108" s="122"/>
      <c r="M108" s="120"/>
      <c r="AZ108" s="86"/>
      <c r="BA108" s="103"/>
      <c r="BB108" s="177" t="str">
        <f t="shared" si="5"/>
        <v/>
      </c>
      <c r="BC108" s="177" t="str">
        <f t="shared" si="6"/>
        <v>()</v>
      </c>
      <c r="BD108" s="177" t="b">
        <f>IF(BB108="บริหารท้องถิ่นสูง",VLOOKUP(I108,'เงินเดือนบัญชี 5'!$AM$2:$AN$65,2,FALSE),IF(BB108="บริหารท้องถิ่นกลาง",VLOOKUP(I108,'เงินเดือนบัญชี 5'!$AJ$2:$AK$65,2,FALSE),IF(BB108="บริหารท้องถิ่นต้น",VLOOKUP(I108,'เงินเดือนบัญชี 5'!$AG$2:$AH$65,2,FALSE),IF(BB108="อำนวยการท้องถิ่นสูง",VLOOKUP(I108,'เงินเดือนบัญชี 5'!$AD$2:$AE$65,2,FALSE),IF(BB108="อำนวยการท้องถิ่นกลาง",VLOOKUP(I108,'เงินเดือนบัญชี 5'!$AA$2:$AB$65,2,FALSE),IF(BB108="อำนวยการท้องถิ่นต้น",VLOOKUP(I108,'เงินเดือนบัญชี 5'!$X$2:$Y$65,2,FALSE),IF(BB108="วิชาการชช.",VLOOKUP(I108,'เงินเดือนบัญชี 5'!$U$2:$V$65,2,FALSE),IF(BB108="วิชาการชพ.",VLOOKUP(I108,'เงินเดือนบัญชี 5'!$R$2:$S$65,2,FALSE),IF(BB108="วิชาการชก.",VLOOKUP(I108,'เงินเดือนบัญชี 5'!$O$2:$P$65,2,FALSE),IF(BB108="วิชาการปก.",VLOOKUP(I108,'เงินเดือนบัญชี 5'!$L$2:$M$65,2,FALSE),IF(BB108="ทั่วไปอส.",VLOOKUP(I108,'เงินเดือนบัญชี 5'!$I$2:$J$65,2,FALSE),IF(BB108="ทั่วไปชง.",VLOOKUP(I108,'เงินเดือนบัญชี 5'!$F$2:$G$65,2,FALSE),IF(BB108="ทั่วไปปง.",VLOOKUP(I108,'เงินเดือนบัญชี 5'!$C$2:$D$65,2,FALSE),IF(BB108="พนจ.ทั่วไป","",IF(BB108="พนจ.ภารกิจ(ปวช.)","",IF(BB108="พนจ.ภารกิจ(ปวท.)","",IF(BB108="พนจ.ภารกิจ(ปวส.)","",IF(BB108="พนจ.ภารกิจ(ป.ตรี)","",IF(BB108="พนจ.ภารกิจ(ป.โท)","",IF(BB108="พนจ.ภารกิจ(ทักษะ พนง.ขับเครื่องจักรกลขนาดกลาง/ใหญ่)","",IF(BB108="พนจ.ภารกิจ(ทักษะ)","",IF(BB108="ลูกจ้างประจำ(ช่าง)",VLOOKUP(I108,บัญชีลูกจ้างประจำ!$I$2:$J$110,2,FALSE),IF(BB108="ลูกจ้างประจำ(สนับสนุน)",VLOOKUP(I108,บัญชีลูกจ้างประจำ!$F$2:$G$102,2,FALSE),IF(BB108="ลูกจ้างประจำ(บริการพื้นฐาน)",VLOOKUP(I108,บัญชีลูกจ้างประจำ!$C$2:$D$74,2,FALSE)))))))))))))))))))))))))</f>
        <v>0</v>
      </c>
      <c r="BE108" s="177">
        <f>IF(M108="ว่างเดิม",VLOOKUP(BC108,ตำแหน่งว่าง!$A$2:$J$28,2,FALSE),IF(M108="ว่างยุบเลิก2567",VLOOKUP(BC108,ตำแหน่งว่าง!$A$2:$J$28,2,FALSE),IF(M108="ว่างยุบเลิก2568",VLOOKUP(BC108,ตำแหน่งว่าง!$A$2:$J$28,2,FALSE),IF(M108="ว่างยุบเลิก2569",VLOOKUP(BC108,ตำแหน่งว่าง!$A$2:$J$28,2,FALSE),IF(M108="เงินอุดหนุน (ว่าง)",VLOOKUP(BC108,ตำแหน่งว่าง!$A$2:$J$28,2,FALSE),IF(M108="จ่ายจากเงินรายได้ (ว่าง)",VLOOKUP(BC108,ตำแหน่งว่าง!$A$2:$J$28,2,FALSE),IF(M108="กำหนดเพิ่ม2567",0,IF(M108="กำหนดเพิ่ม2568",0,IF(M108="กำหนดเพิ่ม2569",0,I108*12)))))))))</f>
        <v>0</v>
      </c>
      <c r="BF108" s="177" t="str">
        <f t="shared" si="7"/>
        <v>1</v>
      </c>
      <c r="BG108" s="177" t="b">
        <f>IF(BB108="บริหารท้องถิ่นสูง",VLOOKUP(BF108,'เงินเดือนบัญชี 5'!$AL$2:$AM$65,2,FALSE),IF(BB108="บริหารท้องถิ่นกลาง",VLOOKUP(BF108,'เงินเดือนบัญชี 5'!$AI$2:$AJ$65,2,FALSE),IF(BB108="บริหารท้องถิ่นต้น",VLOOKUP(BF108,'เงินเดือนบัญชี 5'!$AF$2:$AG$65,2,FALSE),IF(BB108="อำนวยการท้องถิ่นสูง",VLOOKUP(BF108,'เงินเดือนบัญชี 5'!$AC$2:$AD$65,2,FALSE),IF(BB108="อำนวยการท้องถิ่นกลาง",VLOOKUP(BF108,'เงินเดือนบัญชี 5'!$Z$2:$AA$65,2,FALSE),IF(BB108="อำนวยการท้องถิ่นต้น",VLOOKUP(BF108,'เงินเดือนบัญชี 5'!$W$2:$X$65,2,FALSE),IF(BB108="วิชาการชช.",VLOOKUP(BF108,'เงินเดือนบัญชี 5'!$T$2:$U$65,2,FALSE),IF(BB108="วิชาการชพ.",VLOOKUP(BF108,'เงินเดือนบัญชี 5'!$Q$2:$R$65,2,FALSE),IF(BB108="วิชาการชก.",VLOOKUP(BF108,'เงินเดือนบัญชี 5'!$N$2:$O$65,2,FALSE),IF(BB108="วิชาการปก.",VLOOKUP(BF108,'เงินเดือนบัญชี 5'!$K$2:$L$65,2,FALSE),IF(BB108="ทั่วไปอส.",VLOOKUP(BF108,'เงินเดือนบัญชี 5'!$H$2:$I$65,2,FALSE),IF(BB108="ทั่วไปชง.",VLOOKUP(BF108,'เงินเดือนบัญชี 5'!$E$2:$F$65,2,FALSE),IF(BB108="ทั่วไปปง.",VLOOKUP(BF108,'เงินเดือนบัญชี 5'!$B$2:$C$65,2,FALSE),IF(BB108="พนจ.ทั่วไป",0,IF(BB108="พนจ.ภารกิจ(ปวช.)",CEILING((I108*4/100)+I108,10),IF(BB108="พนจ.ภารกิจ(ปวท.)",CEILING((I108*4/100)+I108,10),IF(BB108="พนจ.ภารกิจ(ปวส.)",CEILING((I108*4/100)+I108,10),IF(BB108="พนจ.ภารกิจ(ป.ตรี)",CEILING((I108*4/100)+I108,10),IF(BB108="พนจ.ภารกิจ(ป.โท)",CEILING((I108*4/100)+I108,10),IF(BB108="พนจ.ภารกิจ(ทักษะ พนง.ขับเครื่องจักรกลขนาดกลาง/ใหญ่)",CEILING((I108*4/100)+I108,10),IF(BB108="พนจ.ภารกิจ(ทักษะ)",CEILING((I108*4/100)+I108,10),IF(BB108="พนจ.ภารกิจ(ทักษะ)","",IF(C108="ครู",CEILING((I108*6/100)+I108,10),IF(C108="ครูผู้ช่วย",CEILING((I108*6/100)+I108,10),IF(C108="บริหารสถานศึกษา",CEILING((I108*6/100)+I108,10),IF(C108="บุคลากรทางการศึกษา",CEILING((I108*6/100)+I108,10),IF(BB108="ลูกจ้างประจำ(ช่าง)",VLOOKUP(BF108,บัญชีลูกจ้างประจำ!$H$2:$I$110,2,FALSE),IF(BB108="ลูกจ้างประจำ(สนับสนุน)",VLOOKUP(BF108,บัญชีลูกจ้างประจำ!$E$2:$F$102,2,FALSE),IF(BB108="ลูกจ้างประจำ(บริการพื้นฐาน)",VLOOKUP(BF108,บัญชีลูกจ้างประจำ!$B$2:$C$74,2,FALSE))))))))))))))))))))))))))))))</f>
        <v>0</v>
      </c>
      <c r="BH108" s="177">
        <f>IF(BB108&amp;M108="พนจ.ทั่วไป",0,IF(BB108&amp;M108="พนจ.ทั่วไปกำหนดเพิ่ม2567",108000,IF(M108="ว่างเดิม",VLOOKUP(BC108,ตำแหน่งว่าง!$A$2:$J$28,8,FALSE),IF(M108="กำหนดเพิ่ม2567",VLOOKUP(BC108,ตำแหน่งว่าง!$A$2:$H$28,7,FALSE),IF(M108="กำหนดเพิ่ม2568",0,IF(M108="กำหนดเพิ่ม2569",0,IF(M108="ยุบเลิก2567",0,IF(M108="ว่างยุบเลิก2567",0,IF(M108="ว่างยุบเลิก2568",VLOOKUP(BC108,ตำแหน่งว่าง!$A$2:$J$28,8,FALSE),IF(M108="ว่างยุบเลิก2569",VLOOKUP(BC108,ตำแหน่งว่าง!$A$2:$J$28,8,FALSE),IF(M108="เงินอุดหนุน (ว่าง)",VLOOKUP(BC108,ตำแหน่งว่าง!$A$2:$J$28,8,FALSE),IF(M108&amp;C108="จ่ายจากเงินรายได้พนจ.ทั่วไป",0,IF(M108="จ่ายจากเงินรายได้ (ว่าง)",VLOOKUP(BC108,ตำแหน่งว่าง!$A$2:$J$28,8,FALSE),(BG108-I108)*12)))))))))))))</f>
        <v>0</v>
      </c>
      <c r="BI108" s="177" t="str">
        <f t="shared" si="8"/>
        <v>2</v>
      </c>
      <c r="BJ108" s="177" t="b">
        <f>IF(BB108="บริหารท้องถิ่นสูง",VLOOKUP(BI108,'เงินเดือนบัญชี 5'!$AL$2:$AM$65,2,FALSE),IF(BB108="บริหารท้องถิ่นกลาง",VLOOKUP(BI108,'เงินเดือนบัญชี 5'!$AI$2:$AJ$65,2,FALSE),IF(BB108="บริหารท้องถิ่นต้น",VLOOKUP(BI108,'เงินเดือนบัญชี 5'!$AF$2:$AG$65,2,FALSE),IF(BB108="อำนวยการท้องถิ่นสูง",VLOOKUP(BI108,'เงินเดือนบัญชี 5'!$AC$2:$AD$65,2,FALSE),IF(BB108="อำนวยการท้องถิ่นกลาง",VLOOKUP(BI108,'เงินเดือนบัญชี 5'!$Z$2:$AA$65,2,FALSE),IF(BB108="อำนวยการท้องถิ่นต้น",VLOOKUP(BI108,'เงินเดือนบัญชี 5'!$W$2:$X$65,2,FALSE),IF(BB108="วิชาการชช.",VLOOKUP(BI108,'เงินเดือนบัญชี 5'!$T$2:$U$65,2,FALSE),IF(BB108="วิชาการชพ.",VLOOKUP(BI108,'เงินเดือนบัญชี 5'!$Q$2:$R$65,2,FALSE),IF(BB108="วิชาการชก.",VLOOKUP(BI108,'เงินเดือนบัญชี 5'!$N$2:$O$65,2,FALSE),IF(BB108="วิชาการปก.",VLOOKUP(BI108,'เงินเดือนบัญชี 5'!$K$2:$L$65,2,FALSE),IF(BB108="ทั่วไปอส.",VLOOKUP(BI108,'เงินเดือนบัญชี 5'!$H$2:$I$65,2,FALSE),IF(BB108="ทั่วไปชง.",VLOOKUP(BI108,'เงินเดือนบัญชี 5'!$E$2:$F$65,2,FALSE),IF(BB108="ทั่วไปปง.",VLOOKUP(BI108,'เงินเดือนบัญชี 5'!$B$2:$C$65,2,FALSE),IF(BB108="พนจ.ทั่วไป",0,IF(BB108="พนจ.ภารกิจ(ปวช.)",CEILING((BG108*4/100)+BG108,10),IF(BB108="พนจ.ภารกิจ(ปวท.)",CEILING((BG108*4/100)+BG108,10),IF(BB108="พนจ.ภารกิจ(ปวส.)",CEILING((BG108*4/100)+BG108,10),IF(BB108="พนจ.ภารกิจ(ป.ตรี)",CEILING((BG108*4/100)+BG108,10),IF(BB108="พนจ.ภารกิจ(ป.โท)",CEILING((BG108*4/100)+BG108,10),IF(BB108="พนจ.ภารกิจ(ทักษะ พนง.ขับเครื่องจักรกลขนาดกลาง/ใหญ่)",CEILING((BG108*4/100)+BG108,10),IF(BB108="พนจ.ภารกิจ(ทักษะ)",CEILING((BG108*4/100)+BG108,10),IF(BB108="พนจ.ภารกิจ(ทักษะ)","",IF(C108="ครู",CEILING((BG108*6/100)+BG108,10),IF(C108="ครูผู้ช่วย",CEILING((BG108*6/100)+BG108,10),IF(C108="บริหารสถานศึกษา",CEILING((BG108*6/100)+BG108,10),IF(C108="บุคลากรทางการศึกษา",CEILING((BG108*6/100)+BG108,10),IF(BB108="ลูกจ้างประจำ(ช่าง)",VLOOKUP(BI108,บัญชีลูกจ้างประจำ!$H$2:$I$110,2,FALSE),IF(BB108="ลูกจ้างประจำ(สนับสนุน)",VLOOKUP(BI108,บัญชีลูกจ้างประจำ!$E$2:$F$102,2,FALSE),IF(BB108="ลูกจ้างประจำ(บริการพื้นฐาน)",VLOOKUP(BI108,บัญชีลูกจ้างประจำ!$B$2:$C$74,2,FALSE))))))))))))))))))))))))))))))</f>
        <v>0</v>
      </c>
      <c r="BK108" s="177">
        <f>IF(BB108&amp;M108="พนจ.ทั่วไป",0,IF(BB108&amp;M108="พนจ.ทั่วไปกำหนดเพิ่ม2568",108000,IF(M108="ว่างเดิม",VLOOKUP(BC108,ตำแหน่งว่าง!$A$2:$J$28,9,FALSE),IF(M108&amp;C108="กำหนดเพิ่ม2567ครู",VLOOKUP(BC108,ตำแหน่งว่าง!$A$2:$J$28,8,FALSE),IF(M108&amp;C108="กำหนดเพิ่ม2567ครูผู้ช่วย",VLOOKUP(BC108,ตำแหน่งว่าง!$A$2:$J$28,8,FALSE),IF(M108&amp;C108="กำหนดเพิ่ม2567บุคลากรทางการศึกษา",VLOOKUP(BC108,ตำแหน่งว่าง!$A$2:$J$28,8,FALSE),IF(M108&amp;C108="กำหนดเพิ่ม2567บริหารสถานศึกษา",VLOOKUP(BC108,ตำแหน่งว่าง!$A$2:$J$28,8,FALSE),IF(M108="กำหนดเพิ่ม2567",VLOOKUP(BC108,ตำแหน่งว่าง!$A$2:$J$28,9,FALSE),IF(M108="กำหนดเพิ่ม2568",VLOOKUP(BC108,ตำแหน่งว่าง!$A$2:$H$28,7,FALSE),IF(M108="กำหนดเพิ่ม2569",0,IF(M108="ยุบเลิก2567",0,IF(M108="ยุบเลิก2568",0,IF(M108="ว่างยุบเลิก2567",0,IF(M108="ว่างยุบเลิก2568",0,IF(M108="ว่างยุบเลิก2569",VLOOKUP(BC108,ตำแหน่งว่าง!$A$2:$J$28,9,FALSE),IF(M108="เงินอุดหนุน (ว่าง)",VLOOKUP(BC108,ตำแหน่งว่าง!$A$2:$J$28,9,FALSE),IF(M108="จ่ายจากเงินรายได้ (ว่าง)",VLOOKUP(BC108,ตำแหน่งว่าง!$A$2:$J$28,9,FALSE),(BJ108-BG108)*12)))))))))))))))))</f>
        <v>0</v>
      </c>
      <c r="BL108" s="177" t="str">
        <f t="shared" si="9"/>
        <v>3</v>
      </c>
      <c r="BM108" s="177" t="b">
        <f>IF(BB108="บริหารท้องถิ่นสูง",VLOOKUP(BL108,'เงินเดือนบัญชี 5'!$AL$2:$AM$65,2,FALSE),IF(BB108="บริหารท้องถิ่นกลาง",VLOOKUP(BL108,'เงินเดือนบัญชี 5'!$AI$2:$AJ$65,2,FALSE),IF(BB108="บริหารท้องถิ่นต้น",VLOOKUP(BL108,'เงินเดือนบัญชี 5'!$AF$2:$AG$65,2,FALSE),IF(BB108="อำนวยการท้องถิ่นสูง",VLOOKUP(BL108,'เงินเดือนบัญชี 5'!$AC$2:$AD$65,2,FALSE),IF(BB108="อำนวยการท้องถิ่นกลาง",VLOOKUP(BL108,'เงินเดือนบัญชี 5'!$Z$2:$AA$65,2,FALSE),IF(BB108="อำนวยการท้องถิ่นต้น",VLOOKUP(BL108,'เงินเดือนบัญชี 5'!$W$2:$X$65,2,FALSE),IF(BB108="วิชาการชช.",VLOOKUP(BL108,'เงินเดือนบัญชี 5'!$T$2:$U$65,2,FALSE),IF(BB108="วิชาการชพ.",VLOOKUP(BL108,'เงินเดือนบัญชี 5'!$Q$2:$R$65,2,FALSE),IF(BB108="วิชาการชก.",VLOOKUP(BL108,'เงินเดือนบัญชี 5'!$N$2:$O$65,2,FALSE),IF(BB108="วิชาการปก.",VLOOKUP(BL108,'เงินเดือนบัญชี 5'!$K$2:$L$65,2,FALSE),IF(BB108="ทั่วไปอส.",VLOOKUP(BL108,'เงินเดือนบัญชี 5'!$H$2:$I$65,2,FALSE),IF(BB108="ทั่วไปชง.",VLOOKUP(BL108,'เงินเดือนบัญชี 5'!$E$2:$F$65,2,FALSE),IF(BB108="ทั่วไปปง.",VLOOKUP(BL108,'เงินเดือนบัญชี 5'!$B$2:$C$65,2,FALSE),IF(BB108="พนจ.ทั่วไป",0,IF(BB108="พนจ.ภารกิจ(ปวช.)",CEILING((BJ108*4/100)+BJ108,10),IF(BB108="พนจ.ภารกิจ(ปวท.)",CEILING((BJ108*4/100)+BJ108,10),IF(BB108="พนจ.ภารกิจ(ปวส.)",CEILING((BJ108*4/100)+BJ108,10),IF(BB108="พนจ.ภารกิจ(ป.ตรี)",CEILING((BJ108*4/100)+BJ108,10),IF(BB108="พนจ.ภารกิจ(ป.โท)",CEILING((BJ108*4/100)+BJ108,10),IF(BB108="พนจ.ภารกิจ(ทักษะ พนง.ขับเครื่องจักรกลขนาดกลาง/ใหญ่)",CEILING((BJ108*4/100)+BJ108,10),IF(BB108="พนจ.ภารกิจ(ทักษะ)",CEILING((BJ108*4/100)+BJ108,10),IF(BB108="พนจ.ภารกิจ(ทักษะ)","",IF(C108="ครู",CEILING((BJ108*6/100)+BJ108,10),IF(C108="ครูผู้ช่วย",CEILING((BJ108*6/100)+BJ108,10),IF(C108="บริหารสถานศึกษา",CEILING((BJ108*6/100)+BJ108,10),IF(C108="บุคลากรทางการศึกษา",CEILING((BJ108*6/100)+BJ108,10),IF(BB108="ลูกจ้างประจำ(ช่าง)",VLOOKUP(BL108,บัญชีลูกจ้างประจำ!$H$2:$I$110,2,FALSE),IF(BB108="ลูกจ้างประจำ(สนับสนุน)",VLOOKUP(BL108,บัญชีลูกจ้างประจำ!$E$2:$F$103,2,FALSE),IF(BB108="ลูกจ้างประจำ(บริการพื้นฐาน)",VLOOKUP(BL108,บัญชีลูกจ้างประจำ!$B$2:$C$74,2,FALSE))))))))))))))))))))))))))))))</f>
        <v>0</v>
      </c>
      <c r="BN108" s="177">
        <f>IF(BB108&amp;M108="พนจ.ทั่วไป",0,IF(BB108&amp;M108="พนจ.ทั่วไปกำหนดเพิ่ม2569",108000,IF(M108="ว่างเดิม",VLOOKUP(BC108,ตำแหน่งว่าง!$A$2:$J$28,10,FALSE),IF(M108&amp;C108="กำหนดเพิ่ม2567ครู",VLOOKUP(BC108,ตำแหน่งว่าง!$A$2:$J$28,9,FALSE),IF(M108&amp;C108="กำหนดเพิ่ม2567ครูผู้ช่วย",VLOOKUP(BC108,ตำแหน่งว่าง!$A$2:$J$28,9,FALSE),IF(M108&amp;C108="กำหนดเพิ่ม2567บุคลากรทางการศึกษา",VLOOKUP(BC108,ตำแหน่งว่าง!$A$2:$J$28,9,FALSE),IF(M108&amp;C108="กำหนดเพิ่ม2567บริหารสถานศึกษา",VLOOKUP(BC108,ตำแหน่งว่าง!$A$2:$J$28,9,FALSE),IF(M108="กำหนดเพิ่ม2567",VLOOKUP(BC108,ตำแหน่งว่าง!$A$2:$J$28,10,FALSE),IF(M108&amp;C108="กำหนดเพิ่ม2568ครู",VLOOKUP(BC108,ตำแหน่งว่าง!$A$2:$J$28,8,FALSE),IF(M108&amp;C108="กำหนดเพิ่ม2568ครูผู้ช่วย",VLOOKUP(BC108,ตำแหน่งว่าง!$A$2:$J$28,8,FALSE),IF(M108&amp;C108="กำหนดเพิ่ม2568บุคลากรทางการศึกษา",VLOOKUP(BC108,ตำแหน่งว่าง!$A$2:$J$28,8,FALSE),IF(M108&amp;C108="กำหนดเพิ่ม2568บริหารสถานศึกษา",VLOOKUP(BC108,ตำแหน่งว่าง!$A$2:$J$28,8,FALSE),IF(M108="กำหนดเพิ่ม2568",VLOOKUP(BC108,ตำแหน่งว่าง!$A$2:$J$28,9,FALSE),IF(M108="กำหนดเพิ่ม2569",VLOOKUP(BC108,ตำแหน่งว่าง!$A$2:$H$28,7,FALSE),IF(M108="เงินอุดหนุน (ว่าง)",VLOOKUP(BC108,ตำแหน่งว่าง!$A$2:$J$28,10,FALSE),IF(M108="จ่ายจากเงินรายได้ (ว่าง)",VLOOKUP(BC108,ตำแหน่งว่าง!$A$2:$J$28,10,FALSE),IF(M108="ยุบเลิก2567",0,IF(M108="ยุบเลิก2568",0,IF(M108="ยุบเลิก2569",0,IF(M108="ว่างยุบเลิก2567",0,IF(M108="ว่างยุบเลิก2568",0,IF(M108="ว่างยุบเลิก2569",0,(BM108-BJ108)*12))))))))))))))))))))))</f>
        <v>0</v>
      </c>
      <c r="BO108" s="103"/>
      <c r="BP108" s="86"/>
      <c r="BQ108" s="86"/>
    </row>
    <row r="109" spans="1:69" s="12" customFormat="1">
      <c r="A109" s="107" t="str">
        <f>IF(C109=0,"",IF(D109=0,"",SUBTOTAL(3,$D$7:D109)*1))</f>
        <v/>
      </c>
      <c r="B109" s="113"/>
      <c r="C109" s="183"/>
      <c r="D109" s="113"/>
      <c r="E109" s="114"/>
      <c r="F109" s="114"/>
      <c r="G109" s="110"/>
      <c r="H109" s="120"/>
      <c r="I109" s="121"/>
      <c r="J109" s="122"/>
      <c r="K109" s="122"/>
      <c r="L109" s="122"/>
      <c r="M109" s="120"/>
      <c r="AZ109" s="86"/>
      <c r="BA109" s="103"/>
      <c r="BB109" s="177" t="str">
        <f t="shared" si="5"/>
        <v/>
      </c>
      <c r="BC109" s="177" t="str">
        <f t="shared" si="6"/>
        <v>()</v>
      </c>
      <c r="BD109" s="177" t="b">
        <f>IF(BB109="บริหารท้องถิ่นสูง",VLOOKUP(I109,'เงินเดือนบัญชี 5'!$AM$2:$AN$65,2,FALSE),IF(BB109="บริหารท้องถิ่นกลาง",VLOOKUP(I109,'เงินเดือนบัญชี 5'!$AJ$2:$AK$65,2,FALSE),IF(BB109="บริหารท้องถิ่นต้น",VLOOKUP(I109,'เงินเดือนบัญชี 5'!$AG$2:$AH$65,2,FALSE),IF(BB109="อำนวยการท้องถิ่นสูง",VLOOKUP(I109,'เงินเดือนบัญชี 5'!$AD$2:$AE$65,2,FALSE),IF(BB109="อำนวยการท้องถิ่นกลาง",VLOOKUP(I109,'เงินเดือนบัญชี 5'!$AA$2:$AB$65,2,FALSE),IF(BB109="อำนวยการท้องถิ่นต้น",VLOOKUP(I109,'เงินเดือนบัญชี 5'!$X$2:$Y$65,2,FALSE),IF(BB109="วิชาการชช.",VLOOKUP(I109,'เงินเดือนบัญชี 5'!$U$2:$V$65,2,FALSE),IF(BB109="วิชาการชพ.",VLOOKUP(I109,'เงินเดือนบัญชี 5'!$R$2:$S$65,2,FALSE),IF(BB109="วิชาการชก.",VLOOKUP(I109,'เงินเดือนบัญชี 5'!$O$2:$P$65,2,FALSE),IF(BB109="วิชาการปก.",VLOOKUP(I109,'เงินเดือนบัญชี 5'!$L$2:$M$65,2,FALSE),IF(BB109="ทั่วไปอส.",VLOOKUP(I109,'เงินเดือนบัญชี 5'!$I$2:$J$65,2,FALSE),IF(BB109="ทั่วไปชง.",VLOOKUP(I109,'เงินเดือนบัญชี 5'!$F$2:$G$65,2,FALSE),IF(BB109="ทั่วไปปง.",VLOOKUP(I109,'เงินเดือนบัญชี 5'!$C$2:$D$65,2,FALSE),IF(BB109="พนจ.ทั่วไป","",IF(BB109="พนจ.ภารกิจ(ปวช.)","",IF(BB109="พนจ.ภารกิจ(ปวท.)","",IF(BB109="พนจ.ภารกิจ(ปวส.)","",IF(BB109="พนจ.ภารกิจ(ป.ตรี)","",IF(BB109="พนจ.ภารกิจ(ป.โท)","",IF(BB109="พนจ.ภารกิจ(ทักษะ พนง.ขับเครื่องจักรกลขนาดกลาง/ใหญ่)","",IF(BB109="พนจ.ภารกิจ(ทักษะ)","",IF(BB109="ลูกจ้างประจำ(ช่าง)",VLOOKUP(I109,บัญชีลูกจ้างประจำ!$I$2:$J$110,2,FALSE),IF(BB109="ลูกจ้างประจำ(สนับสนุน)",VLOOKUP(I109,บัญชีลูกจ้างประจำ!$F$2:$G$102,2,FALSE),IF(BB109="ลูกจ้างประจำ(บริการพื้นฐาน)",VLOOKUP(I109,บัญชีลูกจ้างประจำ!$C$2:$D$74,2,FALSE)))))))))))))))))))))))))</f>
        <v>0</v>
      </c>
      <c r="BE109" s="177">
        <f>IF(M109="ว่างเดิม",VLOOKUP(BC109,ตำแหน่งว่าง!$A$2:$J$28,2,FALSE),IF(M109="ว่างยุบเลิก2567",VLOOKUP(BC109,ตำแหน่งว่าง!$A$2:$J$28,2,FALSE),IF(M109="ว่างยุบเลิก2568",VLOOKUP(BC109,ตำแหน่งว่าง!$A$2:$J$28,2,FALSE),IF(M109="ว่างยุบเลิก2569",VLOOKUP(BC109,ตำแหน่งว่าง!$A$2:$J$28,2,FALSE),IF(M109="เงินอุดหนุน (ว่าง)",VLOOKUP(BC109,ตำแหน่งว่าง!$A$2:$J$28,2,FALSE),IF(M109="จ่ายจากเงินรายได้ (ว่าง)",VLOOKUP(BC109,ตำแหน่งว่าง!$A$2:$J$28,2,FALSE),IF(M109="กำหนดเพิ่ม2567",0,IF(M109="กำหนดเพิ่ม2568",0,IF(M109="กำหนดเพิ่ม2569",0,I109*12)))))))))</f>
        <v>0</v>
      </c>
      <c r="BF109" s="177" t="str">
        <f t="shared" si="7"/>
        <v>1</v>
      </c>
      <c r="BG109" s="177" t="b">
        <f>IF(BB109="บริหารท้องถิ่นสูง",VLOOKUP(BF109,'เงินเดือนบัญชี 5'!$AL$2:$AM$65,2,FALSE),IF(BB109="บริหารท้องถิ่นกลาง",VLOOKUP(BF109,'เงินเดือนบัญชี 5'!$AI$2:$AJ$65,2,FALSE),IF(BB109="บริหารท้องถิ่นต้น",VLOOKUP(BF109,'เงินเดือนบัญชี 5'!$AF$2:$AG$65,2,FALSE),IF(BB109="อำนวยการท้องถิ่นสูง",VLOOKUP(BF109,'เงินเดือนบัญชี 5'!$AC$2:$AD$65,2,FALSE),IF(BB109="อำนวยการท้องถิ่นกลาง",VLOOKUP(BF109,'เงินเดือนบัญชี 5'!$Z$2:$AA$65,2,FALSE),IF(BB109="อำนวยการท้องถิ่นต้น",VLOOKUP(BF109,'เงินเดือนบัญชี 5'!$W$2:$X$65,2,FALSE),IF(BB109="วิชาการชช.",VLOOKUP(BF109,'เงินเดือนบัญชี 5'!$T$2:$U$65,2,FALSE),IF(BB109="วิชาการชพ.",VLOOKUP(BF109,'เงินเดือนบัญชี 5'!$Q$2:$R$65,2,FALSE),IF(BB109="วิชาการชก.",VLOOKUP(BF109,'เงินเดือนบัญชี 5'!$N$2:$O$65,2,FALSE),IF(BB109="วิชาการปก.",VLOOKUP(BF109,'เงินเดือนบัญชี 5'!$K$2:$L$65,2,FALSE),IF(BB109="ทั่วไปอส.",VLOOKUP(BF109,'เงินเดือนบัญชี 5'!$H$2:$I$65,2,FALSE),IF(BB109="ทั่วไปชง.",VLOOKUP(BF109,'เงินเดือนบัญชี 5'!$E$2:$F$65,2,FALSE),IF(BB109="ทั่วไปปง.",VLOOKUP(BF109,'เงินเดือนบัญชี 5'!$B$2:$C$65,2,FALSE),IF(BB109="พนจ.ทั่วไป",0,IF(BB109="พนจ.ภารกิจ(ปวช.)",CEILING((I109*4/100)+I109,10),IF(BB109="พนจ.ภารกิจ(ปวท.)",CEILING((I109*4/100)+I109,10),IF(BB109="พนจ.ภารกิจ(ปวส.)",CEILING((I109*4/100)+I109,10),IF(BB109="พนจ.ภารกิจ(ป.ตรี)",CEILING((I109*4/100)+I109,10),IF(BB109="พนจ.ภารกิจ(ป.โท)",CEILING((I109*4/100)+I109,10),IF(BB109="พนจ.ภารกิจ(ทักษะ พนง.ขับเครื่องจักรกลขนาดกลาง/ใหญ่)",CEILING((I109*4/100)+I109,10),IF(BB109="พนจ.ภารกิจ(ทักษะ)",CEILING((I109*4/100)+I109,10),IF(BB109="พนจ.ภารกิจ(ทักษะ)","",IF(C109="ครู",CEILING((I109*6/100)+I109,10),IF(C109="ครูผู้ช่วย",CEILING((I109*6/100)+I109,10),IF(C109="บริหารสถานศึกษา",CEILING((I109*6/100)+I109,10),IF(C109="บุคลากรทางการศึกษา",CEILING((I109*6/100)+I109,10),IF(BB109="ลูกจ้างประจำ(ช่าง)",VLOOKUP(BF109,บัญชีลูกจ้างประจำ!$H$2:$I$110,2,FALSE),IF(BB109="ลูกจ้างประจำ(สนับสนุน)",VLOOKUP(BF109,บัญชีลูกจ้างประจำ!$E$2:$F$102,2,FALSE),IF(BB109="ลูกจ้างประจำ(บริการพื้นฐาน)",VLOOKUP(BF109,บัญชีลูกจ้างประจำ!$B$2:$C$74,2,FALSE))))))))))))))))))))))))))))))</f>
        <v>0</v>
      </c>
      <c r="BH109" s="177">
        <f>IF(BB109&amp;M109="พนจ.ทั่วไป",0,IF(BB109&amp;M109="พนจ.ทั่วไปกำหนดเพิ่ม2567",108000,IF(M109="ว่างเดิม",VLOOKUP(BC109,ตำแหน่งว่าง!$A$2:$J$28,8,FALSE),IF(M109="กำหนดเพิ่ม2567",VLOOKUP(BC109,ตำแหน่งว่าง!$A$2:$H$28,7,FALSE),IF(M109="กำหนดเพิ่ม2568",0,IF(M109="กำหนดเพิ่ม2569",0,IF(M109="ยุบเลิก2567",0,IF(M109="ว่างยุบเลิก2567",0,IF(M109="ว่างยุบเลิก2568",VLOOKUP(BC109,ตำแหน่งว่าง!$A$2:$J$28,8,FALSE),IF(M109="ว่างยุบเลิก2569",VLOOKUP(BC109,ตำแหน่งว่าง!$A$2:$J$28,8,FALSE),IF(M109="เงินอุดหนุน (ว่าง)",VLOOKUP(BC109,ตำแหน่งว่าง!$A$2:$J$28,8,FALSE),IF(M109&amp;C109="จ่ายจากเงินรายได้พนจ.ทั่วไป",0,IF(M109="จ่ายจากเงินรายได้ (ว่าง)",VLOOKUP(BC109,ตำแหน่งว่าง!$A$2:$J$28,8,FALSE),(BG109-I109)*12)))))))))))))</f>
        <v>0</v>
      </c>
      <c r="BI109" s="177" t="str">
        <f t="shared" si="8"/>
        <v>2</v>
      </c>
      <c r="BJ109" s="177" t="b">
        <f>IF(BB109="บริหารท้องถิ่นสูง",VLOOKUP(BI109,'เงินเดือนบัญชี 5'!$AL$2:$AM$65,2,FALSE),IF(BB109="บริหารท้องถิ่นกลาง",VLOOKUP(BI109,'เงินเดือนบัญชี 5'!$AI$2:$AJ$65,2,FALSE),IF(BB109="บริหารท้องถิ่นต้น",VLOOKUP(BI109,'เงินเดือนบัญชี 5'!$AF$2:$AG$65,2,FALSE),IF(BB109="อำนวยการท้องถิ่นสูง",VLOOKUP(BI109,'เงินเดือนบัญชี 5'!$AC$2:$AD$65,2,FALSE),IF(BB109="อำนวยการท้องถิ่นกลาง",VLOOKUP(BI109,'เงินเดือนบัญชี 5'!$Z$2:$AA$65,2,FALSE),IF(BB109="อำนวยการท้องถิ่นต้น",VLOOKUP(BI109,'เงินเดือนบัญชี 5'!$W$2:$X$65,2,FALSE),IF(BB109="วิชาการชช.",VLOOKUP(BI109,'เงินเดือนบัญชี 5'!$T$2:$U$65,2,FALSE),IF(BB109="วิชาการชพ.",VLOOKUP(BI109,'เงินเดือนบัญชี 5'!$Q$2:$R$65,2,FALSE),IF(BB109="วิชาการชก.",VLOOKUP(BI109,'เงินเดือนบัญชี 5'!$N$2:$O$65,2,FALSE),IF(BB109="วิชาการปก.",VLOOKUP(BI109,'เงินเดือนบัญชี 5'!$K$2:$L$65,2,FALSE),IF(BB109="ทั่วไปอส.",VLOOKUP(BI109,'เงินเดือนบัญชี 5'!$H$2:$I$65,2,FALSE),IF(BB109="ทั่วไปชง.",VLOOKUP(BI109,'เงินเดือนบัญชี 5'!$E$2:$F$65,2,FALSE),IF(BB109="ทั่วไปปง.",VLOOKUP(BI109,'เงินเดือนบัญชี 5'!$B$2:$C$65,2,FALSE),IF(BB109="พนจ.ทั่วไป",0,IF(BB109="พนจ.ภารกิจ(ปวช.)",CEILING((BG109*4/100)+BG109,10),IF(BB109="พนจ.ภารกิจ(ปวท.)",CEILING((BG109*4/100)+BG109,10),IF(BB109="พนจ.ภารกิจ(ปวส.)",CEILING((BG109*4/100)+BG109,10),IF(BB109="พนจ.ภารกิจ(ป.ตรี)",CEILING((BG109*4/100)+BG109,10),IF(BB109="พนจ.ภารกิจ(ป.โท)",CEILING((BG109*4/100)+BG109,10),IF(BB109="พนจ.ภารกิจ(ทักษะ พนง.ขับเครื่องจักรกลขนาดกลาง/ใหญ่)",CEILING((BG109*4/100)+BG109,10),IF(BB109="พนจ.ภารกิจ(ทักษะ)",CEILING((BG109*4/100)+BG109,10),IF(BB109="พนจ.ภารกิจ(ทักษะ)","",IF(C109="ครู",CEILING((BG109*6/100)+BG109,10),IF(C109="ครูผู้ช่วย",CEILING((BG109*6/100)+BG109,10),IF(C109="บริหารสถานศึกษา",CEILING((BG109*6/100)+BG109,10),IF(C109="บุคลากรทางการศึกษา",CEILING((BG109*6/100)+BG109,10),IF(BB109="ลูกจ้างประจำ(ช่าง)",VLOOKUP(BI109,บัญชีลูกจ้างประจำ!$H$2:$I$110,2,FALSE),IF(BB109="ลูกจ้างประจำ(สนับสนุน)",VLOOKUP(BI109,บัญชีลูกจ้างประจำ!$E$2:$F$102,2,FALSE),IF(BB109="ลูกจ้างประจำ(บริการพื้นฐาน)",VLOOKUP(BI109,บัญชีลูกจ้างประจำ!$B$2:$C$74,2,FALSE))))))))))))))))))))))))))))))</f>
        <v>0</v>
      </c>
      <c r="BK109" s="177">
        <f>IF(BB109&amp;M109="พนจ.ทั่วไป",0,IF(BB109&amp;M109="พนจ.ทั่วไปกำหนดเพิ่ม2568",108000,IF(M109="ว่างเดิม",VLOOKUP(BC109,ตำแหน่งว่าง!$A$2:$J$28,9,FALSE),IF(M109&amp;C109="กำหนดเพิ่ม2567ครู",VLOOKUP(BC109,ตำแหน่งว่าง!$A$2:$J$28,8,FALSE),IF(M109&amp;C109="กำหนดเพิ่ม2567ครูผู้ช่วย",VLOOKUP(BC109,ตำแหน่งว่าง!$A$2:$J$28,8,FALSE),IF(M109&amp;C109="กำหนดเพิ่ม2567บุคลากรทางการศึกษา",VLOOKUP(BC109,ตำแหน่งว่าง!$A$2:$J$28,8,FALSE),IF(M109&amp;C109="กำหนดเพิ่ม2567บริหารสถานศึกษา",VLOOKUP(BC109,ตำแหน่งว่าง!$A$2:$J$28,8,FALSE),IF(M109="กำหนดเพิ่ม2567",VLOOKUP(BC109,ตำแหน่งว่าง!$A$2:$J$28,9,FALSE),IF(M109="กำหนดเพิ่ม2568",VLOOKUP(BC109,ตำแหน่งว่าง!$A$2:$H$28,7,FALSE),IF(M109="กำหนดเพิ่ม2569",0,IF(M109="ยุบเลิก2567",0,IF(M109="ยุบเลิก2568",0,IF(M109="ว่างยุบเลิก2567",0,IF(M109="ว่างยุบเลิก2568",0,IF(M109="ว่างยุบเลิก2569",VLOOKUP(BC109,ตำแหน่งว่าง!$A$2:$J$28,9,FALSE),IF(M109="เงินอุดหนุน (ว่าง)",VLOOKUP(BC109,ตำแหน่งว่าง!$A$2:$J$28,9,FALSE),IF(M109="จ่ายจากเงินรายได้ (ว่าง)",VLOOKUP(BC109,ตำแหน่งว่าง!$A$2:$J$28,9,FALSE),(BJ109-BG109)*12)))))))))))))))))</f>
        <v>0</v>
      </c>
      <c r="BL109" s="177" t="str">
        <f t="shared" si="9"/>
        <v>3</v>
      </c>
      <c r="BM109" s="177" t="b">
        <f>IF(BB109="บริหารท้องถิ่นสูง",VLOOKUP(BL109,'เงินเดือนบัญชี 5'!$AL$2:$AM$65,2,FALSE),IF(BB109="บริหารท้องถิ่นกลาง",VLOOKUP(BL109,'เงินเดือนบัญชี 5'!$AI$2:$AJ$65,2,FALSE),IF(BB109="บริหารท้องถิ่นต้น",VLOOKUP(BL109,'เงินเดือนบัญชี 5'!$AF$2:$AG$65,2,FALSE),IF(BB109="อำนวยการท้องถิ่นสูง",VLOOKUP(BL109,'เงินเดือนบัญชี 5'!$AC$2:$AD$65,2,FALSE),IF(BB109="อำนวยการท้องถิ่นกลาง",VLOOKUP(BL109,'เงินเดือนบัญชี 5'!$Z$2:$AA$65,2,FALSE),IF(BB109="อำนวยการท้องถิ่นต้น",VLOOKUP(BL109,'เงินเดือนบัญชี 5'!$W$2:$X$65,2,FALSE),IF(BB109="วิชาการชช.",VLOOKUP(BL109,'เงินเดือนบัญชี 5'!$T$2:$U$65,2,FALSE),IF(BB109="วิชาการชพ.",VLOOKUP(BL109,'เงินเดือนบัญชี 5'!$Q$2:$R$65,2,FALSE),IF(BB109="วิชาการชก.",VLOOKUP(BL109,'เงินเดือนบัญชี 5'!$N$2:$O$65,2,FALSE),IF(BB109="วิชาการปก.",VLOOKUP(BL109,'เงินเดือนบัญชี 5'!$K$2:$L$65,2,FALSE),IF(BB109="ทั่วไปอส.",VLOOKUP(BL109,'เงินเดือนบัญชี 5'!$H$2:$I$65,2,FALSE),IF(BB109="ทั่วไปชง.",VLOOKUP(BL109,'เงินเดือนบัญชี 5'!$E$2:$F$65,2,FALSE),IF(BB109="ทั่วไปปง.",VLOOKUP(BL109,'เงินเดือนบัญชี 5'!$B$2:$C$65,2,FALSE),IF(BB109="พนจ.ทั่วไป",0,IF(BB109="พนจ.ภารกิจ(ปวช.)",CEILING((BJ109*4/100)+BJ109,10),IF(BB109="พนจ.ภารกิจ(ปวท.)",CEILING((BJ109*4/100)+BJ109,10),IF(BB109="พนจ.ภารกิจ(ปวส.)",CEILING((BJ109*4/100)+BJ109,10),IF(BB109="พนจ.ภารกิจ(ป.ตรี)",CEILING((BJ109*4/100)+BJ109,10),IF(BB109="พนจ.ภารกิจ(ป.โท)",CEILING((BJ109*4/100)+BJ109,10),IF(BB109="พนจ.ภารกิจ(ทักษะ พนง.ขับเครื่องจักรกลขนาดกลาง/ใหญ่)",CEILING((BJ109*4/100)+BJ109,10),IF(BB109="พนจ.ภารกิจ(ทักษะ)",CEILING((BJ109*4/100)+BJ109,10),IF(BB109="พนจ.ภารกิจ(ทักษะ)","",IF(C109="ครู",CEILING((BJ109*6/100)+BJ109,10),IF(C109="ครูผู้ช่วย",CEILING((BJ109*6/100)+BJ109,10),IF(C109="บริหารสถานศึกษา",CEILING((BJ109*6/100)+BJ109,10),IF(C109="บุคลากรทางการศึกษา",CEILING((BJ109*6/100)+BJ109,10),IF(BB109="ลูกจ้างประจำ(ช่าง)",VLOOKUP(BL109,บัญชีลูกจ้างประจำ!$H$2:$I$110,2,FALSE),IF(BB109="ลูกจ้างประจำ(สนับสนุน)",VLOOKUP(BL109,บัญชีลูกจ้างประจำ!$E$2:$F$103,2,FALSE),IF(BB109="ลูกจ้างประจำ(บริการพื้นฐาน)",VLOOKUP(BL109,บัญชีลูกจ้างประจำ!$B$2:$C$74,2,FALSE))))))))))))))))))))))))))))))</f>
        <v>0</v>
      </c>
      <c r="BN109" s="177">
        <f>IF(BB109&amp;M109="พนจ.ทั่วไป",0,IF(BB109&amp;M109="พนจ.ทั่วไปกำหนดเพิ่ม2569",108000,IF(M109="ว่างเดิม",VLOOKUP(BC109,ตำแหน่งว่าง!$A$2:$J$28,10,FALSE),IF(M109&amp;C109="กำหนดเพิ่ม2567ครู",VLOOKUP(BC109,ตำแหน่งว่าง!$A$2:$J$28,9,FALSE),IF(M109&amp;C109="กำหนดเพิ่ม2567ครูผู้ช่วย",VLOOKUP(BC109,ตำแหน่งว่าง!$A$2:$J$28,9,FALSE),IF(M109&amp;C109="กำหนดเพิ่ม2567บุคลากรทางการศึกษา",VLOOKUP(BC109,ตำแหน่งว่าง!$A$2:$J$28,9,FALSE),IF(M109&amp;C109="กำหนดเพิ่ม2567บริหารสถานศึกษา",VLOOKUP(BC109,ตำแหน่งว่าง!$A$2:$J$28,9,FALSE),IF(M109="กำหนดเพิ่ม2567",VLOOKUP(BC109,ตำแหน่งว่าง!$A$2:$J$28,10,FALSE),IF(M109&amp;C109="กำหนดเพิ่ม2568ครู",VLOOKUP(BC109,ตำแหน่งว่าง!$A$2:$J$28,8,FALSE),IF(M109&amp;C109="กำหนดเพิ่ม2568ครูผู้ช่วย",VLOOKUP(BC109,ตำแหน่งว่าง!$A$2:$J$28,8,FALSE),IF(M109&amp;C109="กำหนดเพิ่ม2568บุคลากรทางการศึกษา",VLOOKUP(BC109,ตำแหน่งว่าง!$A$2:$J$28,8,FALSE),IF(M109&amp;C109="กำหนดเพิ่ม2568บริหารสถานศึกษา",VLOOKUP(BC109,ตำแหน่งว่าง!$A$2:$J$28,8,FALSE),IF(M109="กำหนดเพิ่ม2568",VLOOKUP(BC109,ตำแหน่งว่าง!$A$2:$J$28,9,FALSE),IF(M109="กำหนดเพิ่ม2569",VLOOKUP(BC109,ตำแหน่งว่าง!$A$2:$H$28,7,FALSE),IF(M109="เงินอุดหนุน (ว่าง)",VLOOKUP(BC109,ตำแหน่งว่าง!$A$2:$J$28,10,FALSE),IF(M109="จ่ายจากเงินรายได้ (ว่าง)",VLOOKUP(BC109,ตำแหน่งว่าง!$A$2:$J$28,10,FALSE),IF(M109="ยุบเลิก2567",0,IF(M109="ยุบเลิก2568",0,IF(M109="ยุบเลิก2569",0,IF(M109="ว่างยุบเลิก2567",0,IF(M109="ว่างยุบเลิก2568",0,IF(M109="ว่างยุบเลิก2569",0,(BM109-BJ109)*12))))))))))))))))))))))</f>
        <v>0</v>
      </c>
      <c r="BO109" s="103"/>
      <c r="BP109" s="86"/>
      <c r="BQ109" s="86"/>
    </row>
    <row r="110" spans="1:69" s="12" customFormat="1">
      <c r="A110" s="107" t="str">
        <f>IF(C110=0,"",IF(D110=0,"",SUBTOTAL(3,$D$7:D110)*1))</f>
        <v/>
      </c>
      <c r="B110" s="113"/>
      <c r="C110" s="183"/>
      <c r="D110" s="113"/>
      <c r="E110" s="114"/>
      <c r="F110" s="114"/>
      <c r="G110" s="110"/>
      <c r="H110" s="120"/>
      <c r="I110" s="121"/>
      <c r="J110" s="122"/>
      <c r="K110" s="122"/>
      <c r="L110" s="122"/>
      <c r="M110" s="120"/>
      <c r="AZ110" s="86"/>
      <c r="BA110" s="103"/>
      <c r="BB110" s="177" t="str">
        <f t="shared" si="5"/>
        <v/>
      </c>
      <c r="BC110" s="177" t="str">
        <f t="shared" si="6"/>
        <v>()</v>
      </c>
      <c r="BD110" s="177" t="b">
        <f>IF(BB110="บริหารท้องถิ่นสูง",VLOOKUP(I110,'เงินเดือนบัญชี 5'!$AM$2:$AN$65,2,FALSE),IF(BB110="บริหารท้องถิ่นกลาง",VLOOKUP(I110,'เงินเดือนบัญชี 5'!$AJ$2:$AK$65,2,FALSE),IF(BB110="บริหารท้องถิ่นต้น",VLOOKUP(I110,'เงินเดือนบัญชี 5'!$AG$2:$AH$65,2,FALSE),IF(BB110="อำนวยการท้องถิ่นสูง",VLOOKUP(I110,'เงินเดือนบัญชี 5'!$AD$2:$AE$65,2,FALSE),IF(BB110="อำนวยการท้องถิ่นกลาง",VLOOKUP(I110,'เงินเดือนบัญชี 5'!$AA$2:$AB$65,2,FALSE),IF(BB110="อำนวยการท้องถิ่นต้น",VLOOKUP(I110,'เงินเดือนบัญชี 5'!$X$2:$Y$65,2,FALSE),IF(BB110="วิชาการชช.",VLOOKUP(I110,'เงินเดือนบัญชี 5'!$U$2:$V$65,2,FALSE),IF(BB110="วิชาการชพ.",VLOOKUP(I110,'เงินเดือนบัญชี 5'!$R$2:$S$65,2,FALSE),IF(BB110="วิชาการชก.",VLOOKUP(I110,'เงินเดือนบัญชี 5'!$O$2:$P$65,2,FALSE),IF(BB110="วิชาการปก.",VLOOKUP(I110,'เงินเดือนบัญชี 5'!$L$2:$M$65,2,FALSE),IF(BB110="ทั่วไปอส.",VLOOKUP(I110,'เงินเดือนบัญชี 5'!$I$2:$J$65,2,FALSE),IF(BB110="ทั่วไปชง.",VLOOKUP(I110,'เงินเดือนบัญชี 5'!$F$2:$G$65,2,FALSE),IF(BB110="ทั่วไปปง.",VLOOKUP(I110,'เงินเดือนบัญชี 5'!$C$2:$D$65,2,FALSE),IF(BB110="พนจ.ทั่วไป","",IF(BB110="พนจ.ภารกิจ(ปวช.)","",IF(BB110="พนจ.ภารกิจ(ปวท.)","",IF(BB110="พนจ.ภารกิจ(ปวส.)","",IF(BB110="พนจ.ภารกิจ(ป.ตรี)","",IF(BB110="พนจ.ภารกิจ(ป.โท)","",IF(BB110="พนจ.ภารกิจ(ทักษะ พนง.ขับเครื่องจักรกลขนาดกลาง/ใหญ่)","",IF(BB110="พนจ.ภารกิจ(ทักษะ)","",IF(BB110="ลูกจ้างประจำ(ช่าง)",VLOOKUP(I110,บัญชีลูกจ้างประจำ!$I$2:$J$110,2,FALSE),IF(BB110="ลูกจ้างประจำ(สนับสนุน)",VLOOKUP(I110,บัญชีลูกจ้างประจำ!$F$2:$G$102,2,FALSE),IF(BB110="ลูกจ้างประจำ(บริการพื้นฐาน)",VLOOKUP(I110,บัญชีลูกจ้างประจำ!$C$2:$D$74,2,FALSE)))))))))))))))))))))))))</f>
        <v>0</v>
      </c>
      <c r="BE110" s="177">
        <f>IF(M110="ว่างเดิม",VLOOKUP(BC110,ตำแหน่งว่าง!$A$2:$J$28,2,FALSE),IF(M110="ว่างยุบเลิก2567",VLOOKUP(BC110,ตำแหน่งว่าง!$A$2:$J$28,2,FALSE),IF(M110="ว่างยุบเลิก2568",VLOOKUP(BC110,ตำแหน่งว่าง!$A$2:$J$28,2,FALSE),IF(M110="ว่างยุบเลิก2569",VLOOKUP(BC110,ตำแหน่งว่าง!$A$2:$J$28,2,FALSE),IF(M110="เงินอุดหนุน (ว่าง)",VLOOKUP(BC110,ตำแหน่งว่าง!$A$2:$J$28,2,FALSE),IF(M110="จ่ายจากเงินรายได้ (ว่าง)",VLOOKUP(BC110,ตำแหน่งว่าง!$A$2:$J$28,2,FALSE),IF(M110="กำหนดเพิ่ม2567",0,IF(M110="กำหนดเพิ่ม2568",0,IF(M110="กำหนดเพิ่ม2569",0,I110*12)))))))))</f>
        <v>0</v>
      </c>
      <c r="BF110" s="177" t="str">
        <f t="shared" si="7"/>
        <v>1</v>
      </c>
      <c r="BG110" s="177" t="b">
        <f>IF(BB110="บริหารท้องถิ่นสูง",VLOOKUP(BF110,'เงินเดือนบัญชี 5'!$AL$2:$AM$65,2,FALSE),IF(BB110="บริหารท้องถิ่นกลาง",VLOOKUP(BF110,'เงินเดือนบัญชี 5'!$AI$2:$AJ$65,2,FALSE),IF(BB110="บริหารท้องถิ่นต้น",VLOOKUP(BF110,'เงินเดือนบัญชี 5'!$AF$2:$AG$65,2,FALSE),IF(BB110="อำนวยการท้องถิ่นสูง",VLOOKUP(BF110,'เงินเดือนบัญชี 5'!$AC$2:$AD$65,2,FALSE),IF(BB110="อำนวยการท้องถิ่นกลาง",VLOOKUP(BF110,'เงินเดือนบัญชี 5'!$Z$2:$AA$65,2,FALSE),IF(BB110="อำนวยการท้องถิ่นต้น",VLOOKUP(BF110,'เงินเดือนบัญชี 5'!$W$2:$X$65,2,FALSE),IF(BB110="วิชาการชช.",VLOOKUP(BF110,'เงินเดือนบัญชี 5'!$T$2:$U$65,2,FALSE),IF(BB110="วิชาการชพ.",VLOOKUP(BF110,'เงินเดือนบัญชี 5'!$Q$2:$R$65,2,FALSE),IF(BB110="วิชาการชก.",VLOOKUP(BF110,'เงินเดือนบัญชี 5'!$N$2:$O$65,2,FALSE),IF(BB110="วิชาการปก.",VLOOKUP(BF110,'เงินเดือนบัญชี 5'!$K$2:$L$65,2,FALSE),IF(BB110="ทั่วไปอส.",VLOOKUP(BF110,'เงินเดือนบัญชี 5'!$H$2:$I$65,2,FALSE),IF(BB110="ทั่วไปชง.",VLOOKUP(BF110,'เงินเดือนบัญชี 5'!$E$2:$F$65,2,FALSE),IF(BB110="ทั่วไปปง.",VLOOKUP(BF110,'เงินเดือนบัญชี 5'!$B$2:$C$65,2,FALSE),IF(BB110="พนจ.ทั่วไป",0,IF(BB110="พนจ.ภารกิจ(ปวช.)",CEILING((I110*4/100)+I110,10),IF(BB110="พนจ.ภารกิจ(ปวท.)",CEILING((I110*4/100)+I110,10),IF(BB110="พนจ.ภารกิจ(ปวส.)",CEILING((I110*4/100)+I110,10),IF(BB110="พนจ.ภารกิจ(ป.ตรี)",CEILING((I110*4/100)+I110,10),IF(BB110="พนจ.ภารกิจ(ป.โท)",CEILING((I110*4/100)+I110,10),IF(BB110="พนจ.ภารกิจ(ทักษะ พนง.ขับเครื่องจักรกลขนาดกลาง/ใหญ่)",CEILING((I110*4/100)+I110,10),IF(BB110="พนจ.ภารกิจ(ทักษะ)",CEILING((I110*4/100)+I110,10),IF(BB110="พนจ.ภารกิจ(ทักษะ)","",IF(C110="ครู",CEILING((I110*6/100)+I110,10),IF(C110="ครูผู้ช่วย",CEILING((I110*6/100)+I110,10),IF(C110="บริหารสถานศึกษา",CEILING((I110*6/100)+I110,10),IF(C110="บุคลากรทางการศึกษา",CEILING((I110*6/100)+I110,10),IF(BB110="ลูกจ้างประจำ(ช่าง)",VLOOKUP(BF110,บัญชีลูกจ้างประจำ!$H$2:$I$110,2,FALSE),IF(BB110="ลูกจ้างประจำ(สนับสนุน)",VLOOKUP(BF110,บัญชีลูกจ้างประจำ!$E$2:$F$102,2,FALSE),IF(BB110="ลูกจ้างประจำ(บริการพื้นฐาน)",VLOOKUP(BF110,บัญชีลูกจ้างประจำ!$B$2:$C$74,2,FALSE))))))))))))))))))))))))))))))</f>
        <v>0</v>
      </c>
      <c r="BH110" s="177">
        <f>IF(BB110&amp;M110="พนจ.ทั่วไป",0,IF(BB110&amp;M110="พนจ.ทั่วไปกำหนดเพิ่ม2567",108000,IF(M110="ว่างเดิม",VLOOKUP(BC110,ตำแหน่งว่าง!$A$2:$J$28,8,FALSE),IF(M110="กำหนดเพิ่ม2567",VLOOKUP(BC110,ตำแหน่งว่าง!$A$2:$H$28,7,FALSE),IF(M110="กำหนดเพิ่ม2568",0,IF(M110="กำหนดเพิ่ม2569",0,IF(M110="ยุบเลิก2567",0,IF(M110="ว่างยุบเลิก2567",0,IF(M110="ว่างยุบเลิก2568",VLOOKUP(BC110,ตำแหน่งว่าง!$A$2:$J$28,8,FALSE),IF(M110="ว่างยุบเลิก2569",VLOOKUP(BC110,ตำแหน่งว่าง!$A$2:$J$28,8,FALSE),IF(M110="เงินอุดหนุน (ว่าง)",VLOOKUP(BC110,ตำแหน่งว่าง!$A$2:$J$28,8,FALSE),IF(M110&amp;C110="จ่ายจากเงินรายได้พนจ.ทั่วไป",0,IF(M110="จ่ายจากเงินรายได้ (ว่าง)",VLOOKUP(BC110,ตำแหน่งว่าง!$A$2:$J$28,8,FALSE),(BG110-I110)*12)))))))))))))</f>
        <v>0</v>
      </c>
      <c r="BI110" s="177" t="str">
        <f t="shared" si="8"/>
        <v>2</v>
      </c>
      <c r="BJ110" s="177" t="b">
        <f>IF(BB110="บริหารท้องถิ่นสูง",VLOOKUP(BI110,'เงินเดือนบัญชี 5'!$AL$2:$AM$65,2,FALSE),IF(BB110="บริหารท้องถิ่นกลาง",VLOOKUP(BI110,'เงินเดือนบัญชี 5'!$AI$2:$AJ$65,2,FALSE),IF(BB110="บริหารท้องถิ่นต้น",VLOOKUP(BI110,'เงินเดือนบัญชี 5'!$AF$2:$AG$65,2,FALSE),IF(BB110="อำนวยการท้องถิ่นสูง",VLOOKUP(BI110,'เงินเดือนบัญชี 5'!$AC$2:$AD$65,2,FALSE),IF(BB110="อำนวยการท้องถิ่นกลาง",VLOOKUP(BI110,'เงินเดือนบัญชี 5'!$Z$2:$AA$65,2,FALSE),IF(BB110="อำนวยการท้องถิ่นต้น",VLOOKUP(BI110,'เงินเดือนบัญชี 5'!$W$2:$X$65,2,FALSE),IF(BB110="วิชาการชช.",VLOOKUP(BI110,'เงินเดือนบัญชี 5'!$T$2:$U$65,2,FALSE),IF(BB110="วิชาการชพ.",VLOOKUP(BI110,'เงินเดือนบัญชี 5'!$Q$2:$R$65,2,FALSE),IF(BB110="วิชาการชก.",VLOOKUP(BI110,'เงินเดือนบัญชี 5'!$N$2:$O$65,2,FALSE),IF(BB110="วิชาการปก.",VLOOKUP(BI110,'เงินเดือนบัญชี 5'!$K$2:$L$65,2,FALSE),IF(BB110="ทั่วไปอส.",VLOOKUP(BI110,'เงินเดือนบัญชี 5'!$H$2:$I$65,2,FALSE),IF(BB110="ทั่วไปชง.",VLOOKUP(BI110,'เงินเดือนบัญชี 5'!$E$2:$F$65,2,FALSE),IF(BB110="ทั่วไปปง.",VLOOKUP(BI110,'เงินเดือนบัญชี 5'!$B$2:$C$65,2,FALSE),IF(BB110="พนจ.ทั่วไป",0,IF(BB110="พนจ.ภารกิจ(ปวช.)",CEILING((BG110*4/100)+BG110,10),IF(BB110="พนจ.ภารกิจ(ปวท.)",CEILING((BG110*4/100)+BG110,10),IF(BB110="พนจ.ภารกิจ(ปวส.)",CEILING((BG110*4/100)+BG110,10),IF(BB110="พนจ.ภารกิจ(ป.ตรี)",CEILING((BG110*4/100)+BG110,10),IF(BB110="พนจ.ภารกิจ(ป.โท)",CEILING((BG110*4/100)+BG110,10),IF(BB110="พนจ.ภารกิจ(ทักษะ พนง.ขับเครื่องจักรกลขนาดกลาง/ใหญ่)",CEILING((BG110*4/100)+BG110,10),IF(BB110="พนจ.ภารกิจ(ทักษะ)",CEILING((BG110*4/100)+BG110,10),IF(BB110="พนจ.ภารกิจ(ทักษะ)","",IF(C110="ครู",CEILING((BG110*6/100)+BG110,10),IF(C110="ครูผู้ช่วย",CEILING((BG110*6/100)+BG110,10),IF(C110="บริหารสถานศึกษา",CEILING((BG110*6/100)+BG110,10),IF(C110="บุคลากรทางการศึกษา",CEILING((BG110*6/100)+BG110,10),IF(BB110="ลูกจ้างประจำ(ช่าง)",VLOOKUP(BI110,บัญชีลูกจ้างประจำ!$H$2:$I$110,2,FALSE),IF(BB110="ลูกจ้างประจำ(สนับสนุน)",VLOOKUP(BI110,บัญชีลูกจ้างประจำ!$E$2:$F$102,2,FALSE),IF(BB110="ลูกจ้างประจำ(บริการพื้นฐาน)",VLOOKUP(BI110,บัญชีลูกจ้างประจำ!$B$2:$C$74,2,FALSE))))))))))))))))))))))))))))))</f>
        <v>0</v>
      </c>
      <c r="BK110" s="177">
        <f>IF(BB110&amp;M110="พนจ.ทั่วไป",0,IF(BB110&amp;M110="พนจ.ทั่วไปกำหนดเพิ่ม2568",108000,IF(M110="ว่างเดิม",VLOOKUP(BC110,ตำแหน่งว่าง!$A$2:$J$28,9,FALSE),IF(M110&amp;C110="กำหนดเพิ่ม2567ครู",VLOOKUP(BC110,ตำแหน่งว่าง!$A$2:$J$28,8,FALSE),IF(M110&amp;C110="กำหนดเพิ่ม2567ครูผู้ช่วย",VLOOKUP(BC110,ตำแหน่งว่าง!$A$2:$J$28,8,FALSE),IF(M110&amp;C110="กำหนดเพิ่ม2567บุคลากรทางการศึกษา",VLOOKUP(BC110,ตำแหน่งว่าง!$A$2:$J$28,8,FALSE),IF(M110&amp;C110="กำหนดเพิ่ม2567บริหารสถานศึกษา",VLOOKUP(BC110,ตำแหน่งว่าง!$A$2:$J$28,8,FALSE),IF(M110="กำหนดเพิ่ม2567",VLOOKUP(BC110,ตำแหน่งว่าง!$A$2:$J$28,9,FALSE),IF(M110="กำหนดเพิ่ม2568",VLOOKUP(BC110,ตำแหน่งว่าง!$A$2:$H$28,7,FALSE),IF(M110="กำหนดเพิ่ม2569",0,IF(M110="ยุบเลิก2567",0,IF(M110="ยุบเลิก2568",0,IF(M110="ว่างยุบเลิก2567",0,IF(M110="ว่างยุบเลิก2568",0,IF(M110="ว่างยุบเลิก2569",VLOOKUP(BC110,ตำแหน่งว่าง!$A$2:$J$28,9,FALSE),IF(M110="เงินอุดหนุน (ว่าง)",VLOOKUP(BC110,ตำแหน่งว่าง!$A$2:$J$28,9,FALSE),IF(M110="จ่ายจากเงินรายได้ (ว่าง)",VLOOKUP(BC110,ตำแหน่งว่าง!$A$2:$J$28,9,FALSE),(BJ110-BG110)*12)))))))))))))))))</f>
        <v>0</v>
      </c>
      <c r="BL110" s="177" t="str">
        <f t="shared" si="9"/>
        <v>3</v>
      </c>
      <c r="BM110" s="177" t="b">
        <f>IF(BB110="บริหารท้องถิ่นสูง",VLOOKUP(BL110,'เงินเดือนบัญชี 5'!$AL$2:$AM$65,2,FALSE),IF(BB110="บริหารท้องถิ่นกลาง",VLOOKUP(BL110,'เงินเดือนบัญชี 5'!$AI$2:$AJ$65,2,FALSE),IF(BB110="บริหารท้องถิ่นต้น",VLOOKUP(BL110,'เงินเดือนบัญชี 5'!$AF$2:$AG$65,2,FALSE),IF(BB110="อำนวยการท้องถิ่นสูง",VLOOKUP(BL110,'เงินเดือนบัญชี 5'!$AC$2:$AD$65,2,FALSE),IF(BB110="อำนวยการท้องถิ่นกลาง",VLOOKUP(BL110,'เงินเดือนบัญชี 5'!$Z$2:$AA$65,2,FALSE),IF(BB110="อำนวยการท้องถิ่นต้น",VLOOKUP(BL110,'เงินเดือนบัญชี 5'!$W$2:$X$65,2,FALSE),IF(BB110="วิชาการชช.",VLOOKUP(BL110,'เงินเดือนบัญชี 5'!$T$2:$U$65,2,FALSE),IF(BB110="วิชาการชพ.",VLOOKUP(BL110,'เงินเดือนบัญชี 5'!$Q$2:$R$65,2,FALSE),IF(BB110="วิชาการชก.",VLOOKUP(BL110,'เงินเดือนบัญชี 5'!$N$2:$O$65,2,FALSE),IF(BB110="วิชาการปก.",VLOOKUP(BL110,'เงินเดือนบัญชี 5'!$K$2:$L$65,2,FALSE),IF(BB110="ทั่วไปอส.",VLOOKUP(BL110,'เงินเดือนบัญชี 5'!$H$2:$I$65,2,FALSE),IF(BB110="ทั่วไปชง.",VLOOKUP(BL110,'เงินเดือนบัญชี 5'!$E$2:$F$65,2,FALSE),IF(BB110="ทั่วไปปง.",VLOOKUP(BL110,'เงินเดือนบัญชี 5'!$B$2:$C$65,2,FALSE),IF(BB110="พนจ.ทั่วไป",0,IF(BB110="พนจ.ภารกิจ(ปวช.)",CEILING((BJ110*4/100)+BJ110,10),IF(BB110="พนจ.ภารกิจ(ปวท.)",CEILING((BJ110*4/100)+BJ110,10),IF(BB110="พนจ.ภารกิจ(ปวส.)",CEILING((BJ110*4/100)+BJ110,10),IF(BB110="พนจ.ภารกิจ(ป.ตรี)",CEILING((BJ110*4/100)+BJ110,10),IF(BB110="พนจ.ภารกิจ(ป.โท)",CEILING((BJ110*4/100)+BJ110,10),IF(BB110="พนจ.ภารกิจ(ทักษะ พนง.ขับเครื่องจักรกลขนาดกลาง/ใหญ่)",CEILING((BJ110*4/100)+BJ110,10),IF(BB110="พนจ.ภารกิจ(ทักษะ)",CEILING((BJ110*4/100)+BJ110,10),IF(BB110="พนจ.ภารกิจ(ทักษะ)","",IF(C110="ครู",CEILING((BJ110*6/100)+BJ110,10),IF(C110="ครูผู้ช่วย",CEILING((BJ110*6/100)+BJ110,10),IF(C110="บริหารสถานศึกษา",CEILING((BJ110*6/100)+BJ110,10),IF(C110="บุคลากรทางการศึกษา",CEILING((BJ110*6/100)+BJ110,10),IF(BB110="ลูกจ้างประจำ(ช่าง)",VLOOKUP(BL110,บัญชีลูกจ้างประจำ!$H$2:$I$110,2,FALSE),IF(BB110="ลูกจ้างประจำ(สนับสนุน)",VLOOKUP(BL110,บัญชีลูกจ้างประจำ!$E$2:$F$103,2,FALSE),IF(BB110="ลูกจ้างประจำ(บริการพื้นฐาน)",VLOOKUP(BL110,บัญชีลูกจ้างประจำ!$B$2:$C$74,2,FALSE))))))))))))))))))))))))))))))</f>
        <v>0</v>
      </c>
      <c r="BN110" s="177">
        <f>IF(BB110&amp;M110="พนจ.ทั่วไป",0,IF(BB110&amp;M110="พนจ.ทั่วไปกำหนดเพิ่ม2569",108000,IF(M110="ว่างเดิม",VLOOKUP(BC110,ตำแหน่งว่าง!$A$2:$J$28,10,FALSE),IF(M110&amp;C110="กำหนดเพิ่ม2567ครู",VLOOKUP(BC110,ตำแหน่งว่าง!$A$2:$J$28,9,FALSE),IF(M110&amp;C110="กำหนดเพิ่ม2567ครูผู้ช่วย",VLOOKUP(BC110,ตำแหน่งว่าง!$A$2:$J$28,9,FALSE),IF(M110&amp;C110="กำหนดเพิ่ม2567บุคลากรทางการศึกษา",VLOOKUP(BC110,ตำแหน่งว่าง!$A$2:$J$28,9,FALSE),IF(M110&amp;C110="กำหนดเพิ่ม2567บริหารสถานศึกษา",VLOOKUP(BC110,ตำแหน่งว่าง!$A$2:$J$28,9,FALSE),IF(M110="กำหนดเพิ่ม2567",VLOOKUP(BC110,ตำแหน่งว่าง!$A$2:$J$28,10,FALSE),IF(M110&amp;C110="กำหนดเพิ่ม2568ครู",VLOOKUP(BC110,ตำแหน่งว่าง!$A$2:$J$28,8,FALSE),IF(M110&amp;C110="กำหนดเพิ่ม2568ครูผู้ช่วย",VLOOKUP(BC110,ตำแหน่งว่าง!$A$2:$J$28,8,FALSE),IF(M110&amp;C110="กำหนดเพิ่ม2568บุคลากรทางการศึกษา",VLOOKUP(BC110,ตำแหน่งว่าง!$A$2:$J$28,8,FALSE),IF(M110&amp;C110="กำหนดเพิ่ม2568บริหารสถานศึกษา",VLOOKUP(BC110,ตำแหน่งว่าง!$A$2:$J$28,8,FALSE),IF(M110="กำหนดเพิ่ม2568",VLOOKUP(BC110,ตำแหน่งว่าง!$A$2:$J$28,9,FALSE),IF(M110="กำหนดเพิ่ม2569",VLOOKUP(BC110,ตำแหน่งว่าง!$A$2:$H$28,7,FALSE),IF(M110="เงินอุดหนุน (ว่าง)",VLOOKUP(BC110,ตำแหน่งว่าง!$A$2:$J$28,10,FALSE),IF(M110="จ่ายจากเงินรายได้ (ว่าง)",VLOOKUP(BC110,ตำแหน่งว่าง!$A$2:$J$28,10,FALSE),IF(M110="ยุบเลิก2567",0,IF(M110="ยุบเลิก2568",0,IF(M110="ยุบเลิก2569",0,IF(M110="ว่างยุบเลิก2567",0,IF(M110="ว่างยุบเลิก2568",0,IF(M110="ว่างยุบเลิก2569",0,(BM110-BJ110)*12))))))))))))))))))))))</f>
        <v>0</v>
      </c>
      <c r="BO110" s="103"/>
      <c r="BP110" s="86"/>
      <c r="BQ110" s="86"/>
    </row>
    <row r="111" spans="1:69" s="12" customFormat="1">
      <c r="A111" s="107" t="str">
        <f>IF(C111=0,"",IF(D111=0,"",SUBTOTAL(3,$D$7:D111)*1))</f>
        <v/>
      </c>
      <c r="B111" s="113"/>
      <c r="C111" s="183"/>
      <c r="D111" s="113"/>
      <c r="E111" s="114"/>
      <c r="F111" s="114"/>
      <c r="G111" s="110"/>
      <c r="H111" s="120"/>
      <c r="I111" s="121"/>
      <c r="J111" s="122"/>
      <c r="K111" s="122"/>
      <c r="L111" s="122"/>
      <c r="M111" s="120"/>
      <c r="AZ111" s="86"/>
      <c r="BA111" s="103"/>
      <c r="BB111" s="177" t="str">
        <f t="shared" si="5"/>
        <v/>
      </c>
      <c r="BC111" s="177" t="str">
        <f t="shared" si="6"/>
        <v>()</v>
      </c>
      <c r="BD111" s="177" t="b">
        <f>IF(BB111="บริหารท้องถิ่นสูง",VLOOKUP(I111,'เงินเดือนบัญชี 5'!$AM$2:$AN$65,2,FALSE),IF(BB111="บริหารท้องถิ่นกลาง",VLOOKUP(I111,'เงินเดือนบัญชี 5'!$AJ$2:$AK$65,2,FALSE),IF(BB111="บริหารท้องถิ่นต้น",VLOOKUP(I111,'เงินเดือนบัญชี 5'!$AG$2:$AH$65,2,FALSE),IF(BB111="อำนวยการท้องถิ่นสูง",VLOOKUP(I111,'เงินเดือนบัญชี 5'!$AD$2:$AE$65,2,FALSE),IF(BB111="อำนวยการท้องถิ่นกลาง",VLOOKUP(I111,'เงินเดือนบัญชี 5'!$AA$2:$AB$65,2,FALSE),IF(BB111="อำนวยการท้องถิ่นต้น",VLOOKUP(I111,'เงินเดือนบัญชี 5'!$X$2:$Y$65,2,FALSE),IF(BB111="วิชาการชช.",VLOOKUP(I111,'เงินเดือนบัญชี 5'!$U$2:$V$65,2,FALSE),IF(BB111="วิชาการชพ.",VLOOKUP(I111,'เงินเดือนบัญชี 5'!$R$2:$S$65,2,FALSE),IF(BB111="วิชาการชก.",VLOOKUP(I111,'เงินเดือนบัญชี 5'!$O$2:$P$65,2,FALSE),IF(BB111="วิชาการปก.",VLOOKUP(I111,'เงินเดือนบัญชี 5'!$L$2:$M$65,2,FALSE),IF(BB111="ทั่วไปอส.",VLOOKUP(I111,'เงินเดือนบัญชี 5'!$I$2:$J$65,2,FALSE),IF(BB111="ทั่วไปชง.",VLOOKUP(I111,'เงินเดือนบัญชี 5'!$F$2:$G$65,2,FALSE),IF(BB111="ทั่วไปปง.",VLOOKUP(I111,'เงินเดือนบัญชี 5'!$C$2:$D$65,2,FALSE),IF(BB111="พนจ.ทั่วไป","",IF(BB111="พนจ.ภารกิจ(ปวช.)","",IF(BB111="พนจ.ภารกิจ(ปวท.)","",IF(BB111="พนจ.ภารกิจ(ปวส.)","",IF(BB111="พนจ.ภารกิจ(ป.ตรี)","",IF(BB111="พนจ.ภารกิจ(ป.โท)","",IF(BB111="พนจ.ภารกิจ(ทักษะ พนง.ขับเครื่องจักรกลขนาดกลาง/ใหญ่)","",IF(BB111="พนจ.ภารกิจ(ทักษะ)","",IF(BB111="ลูกจ้างประจำ(ช่าง)",VLOOKUP(I111,บัญชีลูกจ้างประจำ!$I$2:$J$110,2,FALSE),IF(BB111="ลูกจ้างประจำ(สนับสนุน)",VLOOKUP(I111,บัญชีลูกจ้างประจำ!$F$2:$G$102,2,FALSE),IF(BB111="ลูกจ้างประจำ(บริการพื้นฐาน)",VLOOKUP(I111,บัญชีลูกจ้างประจำ!$C$2:$D$74,2,FALSE)))))))))))))))))))))))))</f>
        <v>0</v>
      </c>
      <c r="BE111" s="177">
        <f>IF(M111="ว่างเดิม",VLOOKUP(BC111,ตำแหน่งว่าง!$A$2:$J$28,2,FALSE),IF(M111="ว่างยุบเลิก2567",VLOOKUP(BC111,ตำแหน่งว่าง!$A$2:$J$28,2,FALSE),IF(M111="ว่างยุบเลิก2568",VLOOKUP(BC111,ตำแหน่งว่าง!$A$2:$J$28,2,FALSE),IF(M111="ว่างยุบเลิก2569",VLOOKUP(BC111,ตำแหน่งว่าง!$A$2:$J$28,2,FALSE),IF(M111="เงินอุดหนุน (ว่าง)",VLOOKUP(BC111,ตำแหน่งว่าง!$A$2:$J$28,2,FALSE),IF(M111="จ่ายจากเงินรายได้ (ว่าง)",VLOOKUP(BC111,ตำแหน่งว่าง!$A$2:$J$28,2,FALSE),IF(M111="กำหนดเพิ่ม2567",0,IF(M111="กำหนดเพิ่ม2568",0,IF(M111="กำหนดเพิ่ม2569",0,I111*12)))))))))</f>
        <v>0</v>
      </c>
      <c r="BF111" s="177" t="str">
        <f t="shared" si="7"/>
        <v>1</v>
      </c>
      <c r="BG111" s="177" t="b">
        <f>IF(BB111="บริหารท้องถิ่นสูง",VLOOKUP(BF111,'เงินเดือนบัญชี 5'!$AL$2:$AM$65,2,FALSE),IF(BB111="บริหารท้องถิ่นกลาง",VLOOKUP(BF111,'เงินเดือนบัญชี 5'!$AI$2:$AJ$65,2,FALSE),IF(BB111="บริหารท้องถิ่นต้น",VLOOKUP(BF111,'เงินเดือนบัญชี 5'!$AF$2:$AG$65,2,FALSE),IF(BB111="อำนวยการท้องถิ่นสูง",VLOOKUP(BF111,'เงินเดือนบัญชี 5'!$AC$2:$AD$65,2,FALSE),IF(BB111="อำนวยการท้องถิ่นกลาง",VLOOKUP(BF111,'เงินเดือนบัญชี 5'!$Z$2:$AA$65,2,FALSE),IF(BB111="อำนวยการท้องถิ่นต้น",VLOOKUP(BF111,'เงินเดือนบัญชี 5'!$W$2:$X$65,2,FALSE),IF(BB111="วิชาการชช.",VLOOKUP(BF111,'เงินเดือนบัญชี 5'!$T$2:$U$65,2,FALSE),IF(BB111="วิชาการชพ.",VLOOKUP(BF111,'เงินเดือนบัญชี 5'!$Q$2:$R$65,2,FALSE),IF(BB111="วิชาการชก.",VLOOKUP(BF111,'เงินเดือนบัญชี 5'!$N$2:$O$65,2,FALSE),IF(BB111="วิชาการปก.",VLOOKUP(BF111,'เงินเดือนบัญชี 5'!$K$2:$L$65,2,FALSE),IF(BB111="ทั่วไปอส.",VLOOKUP(BF111,'เงินเดือนบัญชี 5'!$H$2:$I$65,2,FALSE),IF(BB111="ทั่วไปชง.",VLOOKUP(BF111,'เงินเดือนบัญชี 5'!$E$2:$F$65,2,FALSE),IF(BB111="ทั่วไปปง.",VLOOKUP(BF111,'เงินเดือนบัญชี 5'!$B$2:$C$65,2,FALSE),IF(BB111="พนจ.ทั่วไป",0,IF(BB111="พนจ.ภารกิจ(ปวช.)",CEILING((I111*4/100)+I111,10),IF(BB111="พนจ.ภารกิจ(ปวท.)",CEILING((I111*4/100)+I111,10),IF(BB111="พนจ.ภารกิจ(ปวส.)",CEILING((I111*4/100)+I111,10),IF(BB111="พนจ.ภารกิจ(ป.ตรี)",CEILING((I111*4/100)+I111,10),IF(BB111="พนจ.ภารกิจ(ป.โท)",CEILING((I111*4/100)+I111,10),IF(BB111="พนจ.ภารกิจ(ทักษะ พนง.ขับเครื่องจักรกลขนาดกลาง/ใหญ่)",CEILING((I111*4/100)+I111,10),IF(BB111="พนจ.ภารกิจ(ทักษะ)",CEILING((I111*4/100)+I111,10),IF(BB111="พนจ.ภารกิจ(ทักษะ)","",IF(C111="ครู",CEILING((I111*6/100)+I111,10),IF(C111="ครูผู้ช่วย",CEILING((I111*6/100)+I111,10),IF(C111="บริหารสถานศึกษา",CEILING((I111*6/100)+I111,10),IF(C111="บุคลากรทางการศึกษา",CEILING((I111*6/100)+I111,10),IF(BB111="ลูกจ้างประจำ(ช่าง)",VLOOKUP(BF111,บัญชีลูกจ้างประจำ!$H$2:$I$110,2,FALSE),IF(BB111="ลูกจ้างประจำ(สนับสนุน)",VLOOKUP(BF111,บัญชีลูกจ้างประจำ!$E$2:$F$102,2,FALSE),IF(BB111="ลูกจ้างประจำ(บริการพื้นฐาน)",VLOOKUP(BF111,บัญชีลูกจ้างประจำ!$B$2:$C$74,2,FALSE))))))))))))))))))))))))))))))</f>
        <v>0</v>
      </c>
      <c r="BH111" s="177">
        <f>IF(BB111&amp;M111="พนจ.ทั่วไป",0,IF(BB111&amp;M111="พนจ.ทั่วไปกำหนดเพิ่ม2567",108000,IF(M111="ว่างเดิม",VLOOKUP(BC111,ตำแหน่งว่าง!$A$2:$J$28,8,FALSE),IF(M111="กำหนดเพิ่ม2567",VLOOKUP(BC111,ตำแหน่งว่าง!$A$2:$H$28,7,FALSE),IF(M111="กำหนดเพิ่ม2568",0,IF(M111="กำหนดเพิ่ม2569",0,IF(M111="ยุบเลิก2567",0,IF(M111="ว่างยุบเลิก2567",0,IF(M111="ว่างยุบเลิก2568",VLOOKUP(BC111,ตำแหน่งว่าง!$A$2:$J$28,8,FALSE),IF(M111="ว่างยุบเลิก2569",VLOOKUP(BC111,ตำแหน่งว่าง!$A$2:$J$28,8,FALSE),IF(M111="เงินอุดหนุน (ว่าง)",VLOOKUP(BC111,ตำแหน่งว่าง!$A$2:$J$28,8,FALSE),IF(M111&amp;C111="จ่ายจากเงินรายได้พนจ.ทั่วไป",0,IF(M111="จ่ายจากเงินรายได้ (ว่าง)",VLOOKUP(BC111,ตำแหน่งว่าง!$A$2:$J$28,8,FALSE),(BG111-I111)*12)))))))))))))</f>
        <v>0</v>
      </c>
      <c r="BI111" s="177" t="str">
        <f t="shared" si="8"/>
        <v>2</v>
      </c>
      <c r="BJ111" s="177" t="b">
        <f>IF(BB111="บริหารท้องถิ่นสูง",VLOOKUP(BI111,'เงินเดือนบัญชี 5'!$AL$2:$AM$65,2,FALSE),IF(BB111="บริหารท้องถิ่นกลาง",VLOOKUP(BI111,'เงินเดือนบัญชี 5'!$AI$2:$AJ$65,2,FALSE),IF(BB111="บริหารท้องถิ่นต้น",VLOOKUP(BI111,'เงินเดือนบัญชี 5'!$AF$2:$AG$65,2,FALSE),IF(BB111="อำนวยการท้องถิ่นสูง",VLOOKUP(BI111,'เงินเดือนบัญชี 5'!$AC$2:$AD$65,2,FALSE),IF(BB111="อำนวยการท้องถิ่นกลาง",VLOOKUP(BI111,'เงินเดือนบัญชี 5'!$Z$2:$AA$65,2,FALSE),IF(BB111="อำนวยการท้องถิ่นต้น",VLOOKUP(BI111,'เงินเดือนบัญชี 5'!$W$2:$X$65,2,FALSE),IF(BB111="วิชาการชช.",VLOOKUP(BI111,'เงินเดือนบัญชี 5'!$T$2:$U$65,2,FALSE),IF(BB111="วิชาการชพ.",VLOOKUP(BI111,'เงินเดือนบัญชี 5'!$Q$2:$R$65,2,FALSE),IF(BB111="วิชาการชก.",VLOOKUP(BI111,'เงินเดือนบัญชี 5'!$N$2:$O$65,2,FALSE),IF(BB111="วิชาการปก.",VLOOKUP(BI111,'เงินเดือนบัญชี 5'!$K$2:$L$65,2,FALSE),IF(BB111="ทั่วไปอส.",VLOOKUP(BI111,'เงินเดือนบัญชี 5'!$H$2:$I$65,2,FALSE),IF(BB111="ทั่วไปชง.",VLOOKUP(BI111,'เงินเดือนบัญชี 5'!$E$2:$F$65,2,FALSE),IF(BB111="ทั่วไปปง.",VLOOKUP(BI111,'เงินเดือนบัญชี 5'!$B$2:$C$65,2,FALSE),IF(BB111="พนจ.ทั่วไป",0,IF(BB111="พนจ.ภารกิจ(ปวช.)",CEILING((BG111*4/100)+BG111,10),IF(BB111="พนจ.ภารกิจ(ปวท.)",CEILING((BG111*4/100)+BG111,10),IF(BB111="พนจ.ภารกิจ(ปวส.)",CEILING((BG111*4/100)+BG111,10),IF(BB111="พนจ.ภารกิจ(ป.ตรี)",CEILING((BG111*4/100)+BG111,10),IF(BB111="พนจ.ภารกิจ(ป.โท)",CEILING((BG111*4/100)+BG111,10),IF(BB111="พนจ.ภารกิจ(ทักษะ พนง.ขับเครื่องจักรกลขนาดกลาง/ใหญ่)",CEILING((BG111*4/100)+BG111,10),IF(BB111="พนจ.ภารกิจ(ทักษะ)",CEILING((BG111*4/100)+BG111,10),IF(BB111="พนจ.ภารกิจ(ทักษะ)","",IF(C111="ครู",CEILING((BG111*6/100)+BG111,10),IF(C111="ครูผู้ช่วย",CEILING((BG111*6/100)+BG111,10),IF(C111="บริหารสถานศึกษา",CEILING((BG111*6/100)+BG111,10),IF(C111="บุคลากรทางการศึกษา",CEILING((BG111*6/100)+BG111,10),IF(BB111="ลูกจ้างประจำ(ช่าง)",VLOOKUP(BI111,บัญชีลูกจ้างประจำ!$H$2:$I$110,2,FALSE),IF(BB111="ลูกจ้างประจำ(สนับสนุน)",VLOOKUP(BI111,บัญชีลูกจ้างประจำ!$E$2:$F$102,2,FALSE),IF(BB111="ลูกจ้างประจำ(บริการพื้นฐาน)",VLOOKUP(BI111,บัญชีลูกจ้างประจำ!$B$2:$C$74,2,FALSE))))))))))))))))))))))))))))))</f>
        <v>0</v>
      </c>
      <c r="BK111" s="177">
        <f>IF(BB111&amp;M111="พนจ.ทั่วไป",0,IF(BB111&amp;M111="พนจ.ทั่วไปกำหนดเพิ่ม2568",108000,IF(M111="ว่างเดิม",VLOOKUP(BC111,ตำแหน่งว่าง!$A$2:$J$28,9,FALSE),IF(M111&amp;C111="กำหนดเพิ่ม2567ครู",VLOOKUP(BC111,ตำแหน่งว่าง!$A$2:$J$28,8,FALSE),IF(M111&amp;C111="กำหนดเพิ่ม2567ครูผู้ช่วย",VLOOKUP(BC111,ตำแหน่งว่าง!$A$2:$J$28,8,FALSE),IF(M111&amp;C111="กำหนดเพิ่ม2567บุคลากรทางการศึกษา",VLOOKUP(BC111,ตำแหน่งว่าง!$A$2:$J$28,8,FALSE),IF(M111&amp;C111="กำหนดเพิ่ม2567บริหารสถานศึกษา",VLOOKUP(BC111,ตำแหน่งว่าง!$A$2:$J$28,8,FALSE),IF(M111="กำหนดเพิ่ม2567",VLOOKUP(BC111,ตำแหน่งว่าง!$A$2:$J$28,9,FALSE),IF(M111="กำหนดเพิ่ม2568",VLOOKUP(BC111,ตำแหน่งว่าง!$A$2:$H$28,7,FALSE),IF(M111="กำหนดเพิ่ม2569",0,IF(M111="ยุบเลิก2567",0,IF(M111="ยุบเลิก2568",0,IF(M111="ว่างยุบเลิก2567",0,IF(M111="ว่างยุบเลิก2568",0,IF(M111="ว่างยุบเลิก2569",VLOOKUP(BC111,ตำแหน่งว่าง!$A$2:$J$28,9,FALSE),IF(M111="เงินอุดหนุน (ว่าง)",VLOOKUP(BC111,ตำแหน่งว่าง!$A$2:$J$28,9,FALSE),IF(M111="จ่ายจากเงินรายได้ (ว่าง)",VLOOKUP(BC111,ตำแหน่งว่าง!$A$2:$J$28,9,FALSE),(BJ111-BG111)*12)))))))))))))))))</f>
        <v>0</v>
      </c>
      <c r="BL111" s="177" t="str">
        <f t="shared" si="9"/>
        <v>3</v>
      </c>
      <c r="BM111" s="177" t="b">
        <f>IF(BB111="บริหารท้องถิ่นสูง",VLOOKUP(BL111,'เงินเดือนบัญชี 5'!$AL$2:$AM$65,2,FALSE),IF(BB111="บริหารท้องถิ่นกลาง",VLOOKUP(BL111,'เงินเดือนบัญชี 5'!$AI$2:$AJ$65,2,FALSE),IF(BB111="บริหารท้องถิ่นต้น",VLOOKUP(BL111,'เงินเดือนบัญชี 5'!$AF$2:$AG$65,2,FALSE),IF(BB111="อำนวยการท้องถิ่นสูง",VLOOKUP(BL111,'เงินเดือนบัญชี 5'!$AC$2:$AD$65,2,FALSE),IF(BB111="อำนวยการท้องถิ่นกลาง",VLOOKUP(BL111,'เงินเดือนบัญชี 5'!$Z$2:$AA$65,2,FALSE),IF(BB111="อำนวยการท้องถิ่นต้น",VLOOKUP(BL111,'เงินเดือนบัญชี 5'!$W$2:$X$65,2,FALSE),IF(BB111="วิชาการชช.",VLOOKUP(BL111,'เงินเดือนบัญชี 5'!$T$2:$U$65,2,FALSE),IF(BB111="วิชาการชพ.",VLOOKUP(BL111,'เงินเดือนบัญชี 5'!$Q$2:$R$65,2,FALSE),IF(BB111="วิชาการชก.",VLOOKUP(BL111,'เงินเดือนบัญชี 5'!$N$2:$O$65,2,FALSE),IF(BB111="วิชาการปก.",VLOOKUP(BL111,'เงินเดือนบัญชี 5'!$K$2:$L$65,2,FALSE),IF(BB111="ทั่วไปอส.",VLOOKUP(BL111,'เงินเดือนบัญชี 5'!$H$2:$I$65,2,FALSE),IF(BB111="ทั่วไปชง.",VLOOKUP(BL111,'เงินเดือนบัญชี 5'!$E$2:$F$65,2,FALSE),IF(BB111="ทั่วไปปง.",VLOOKUP(BL111,'เงินเดือนบัญชี 5'!$B$2:$C$65,2,FALSE),IF(BB111="พนจ.ทั่วไป",0,IF(BB111="พนจ.ภารกิจ(ปวช.)",CEILING((BJ111*4/100)+BJ111,10),IF(BB111="พนจ.ภารกิจ(ปวท.)",CEILING((BJ111*4/100)+BJ111,10),IF(BB111="พนจ.ภารกิจ(ปวส.)",CEILING((BJ111*4/100)+BJ111,10),IF(BB111="พนจ.ภารกิจ(ป.ตรี)",CEILING((BJ111*4/100)+BJ111,10),IF(BB111="พนจ.ภารกิจ(ป.โท)",CEILING((BJ111*4/100)+BJ111,10),IF(BB111="พนจ.ภารกิจ(ทักษะ พนง.ขับเครื่องจักรกลขนาดกลาง/ใหญ่)",CEILING((BJ111*4/100)+BJ111,10),IF(BB111="พนจ.ภารกิจ(ทักษะ)",CEILING((BJ111*4/100)+BJ111,10),IF(BB111="พนจ.ภารกิจ(ทักษะ)","",IF(C111="ครู",CEILING((BJ111*6/100)+BJ111,10),IF(C111="ครูผู้ช่วย",CEILING((BJ111*6/100)+BJ111,10),IF(C111="บริหารสถานศึกษา",CEILING((BJ111*6/100)+BJ111,10),IF(C111="บุคลากรทางการศึกษา",CEILING((BJ111*6/100)+BJ111,10),IF(BB111="ลูกจ้างประจำ(ช่าง)",VLOOKUP(BL111,บัญชีลูกจ้างประจำ!$H$2:$I$110,2,FALSE),IF(BB111="ลูกจ้างประจำ(สนับสนุน)",VLOOKUP(BL111,บัญชีลูกจ้างประจำ!$E$2:$F$103,2,FALSE),IF(BB111="ลูกจ้างประจำ(บริการพื้นฐาน)",VLOOKUP(BL111,บัญชีลูกจ้างประจำ!$B$2:$C$74,2,FALSE))))))))))))))))))))))))))))))</f>
        <v>0</v>
      </c>
      <c r="BN111" s="177">
        <f>IF(BB111&amp;M111="พนจ.ทั่วไป",0,IF(BB111&amp;M111="พนจ.ทั่วไปกำหนดเพิ่ม2569",108000,IF(M111="ว่างเดิม",VLOOKUP(BC111,ตำแหน่งว่าง!$A$2:$J$28,10,FALSE),IF(M111&amp;C111="กำหนดเพิ่ม2567ครู",VLOOKUP(BC111,ตำแหน่งว่าง!$A$2:$J$28,9,FALSE),IF(M111&amp;C111="กำหนดเพิ่ม2567ครูผู้ช่วย",VLOOKUP(BC111,ตำแหน่งว่าง!$A$2:$J$28,9,FALSE),IF(M111&amp;C111="กำหนดเพิ่ม2567บุคลากรทางการศึกษา",VLOOKUP(BC111,ตำแหน่งว่าง!$A$2:$J$28,9,FALSE),IF(M111&amp;C111="กำหนดเพิ่ม2567บริหารสถานศึกษา",VLOOKUP(BC111,ตำแหน่งว่าง!$A$2:$J$28,9,FALSE),IF(M111="กำหนดเพิ่ม2567",VLOOKUP(BC111,ตำแหน่งว่าง!$A$2:$J$28,10,FALSE),IF(M111&amp;C111="กำหนดเพิ่ม2568ครู",VLOOKUP(BC111,ตำแหน่งว่าง!$A$2:$J$28,8,FALSE),IF(M111&amp;C111="กำหนดเพิ่ม2568ครูผู้ช่วย",VLOOKUP(BC111,ตำแหน่งว่าง!$A$2:$J$28,8,FALSE),IF(M111&amp;C111="กำหนดเพิ่ม2568บุคลากรทางการศึกษา",VLOOKUP(BC111,ตำแหน่งว่าง!$A$2:$J$28,8,FALSE),IF(M111&amp;C111="กำหนดเพิ่ม2568บริหารสถานศึกษา",VLOOKUP(BC111,ตำแหน่งว่าง!$A$2:$J$28,8,FALSE),IF(M111="กำหนดเพิ่ม2568",VLOOKUP(BC111,ตำแหน่งว่าง!$A$2:$J$28,9,FALSE),IF(M111="กำหนดเพิ่ม2569",VLOOKUP(BC111,ตำแหน่งว่าง!$A$2:$H$28,7,FALSE),IF(M111="เงินอุดหนุน (ว่าง)",VLOOKUP(BC111,ตำแหน่งว่าง!$A$2:$J$28,10,FALSE),IF(M111="จ่ายจากเงินรายได้ (ว่าง)",VLOOKUP(BC111,ตำแหน่งว่าง!$A$2:$J$28,10,FALSE),IF(M111="ยุบเลิก2567",0,IF(M111="ยุบเลิก2568",0,IF(M111="ยุบเลิก2569",0,IF(M111="ว่างยุบเลิก2567",0,IF(M111="ว่างยุบเลิก2568",0,IF(M111="ว่างยุบเลิก2569",0,(BM111-BJ111)*12))))))))))))))))))))))</f>
        <v>0</v>
      </c>
      <c r="BO111" s="103"/>
      <c r="BP111" s="86"/>
      <c r="BQ111" s="86"/>
    </row>
    <row r="112" spans="1:69" s="12" customFormat="1">
      <c r="A112" s="107" t="str">
        <f>IF(C112=0,"",IF(D112=0,"",SUBTOTAL(3,$D$7:D112)*1))</f>
        <v/>
      </c>
      <c r="B112" s="113"/>
      <c r="C112" s="183"/>
      <c r="D112" s="113"/>
      <c r="E112" s="114"/>
      <c r="F112" s="114"/>
      <c r="G112" s="110"/>
      <c r="H112" s="120"/>
      <c r="I112" s="121"/>
      <c r="J112" s="122"/>
      <c r="K112" s="122"/>
      <c r="L112" s="122"/>
      <c r="M112" s="120"/>
      <c r="AZ112" s="86"/>
      <c r="BA112" s="103"/>
      <c r="BB112" s="177" t="str">
        <f t="shared" si="5"/>
        <v/>
      </c>
      <c r="BC112" s="177" t="str">
        <f t="shared" si="6"/>
        <v>()</v>
      </c>
      <c r="BD112" s="177" t="b">
        <f>IF(BB112="บริหารท้องถิ่นสูง",VLOOKUP(I112,'เงินเดือนบัญชี 5'!$AM$2:$AN$65,2,FALSE),IF(BB112="บริหารท้องถิ่นกลาง",VLOOKUP(I112,'เงินเดือนบัญชี 5'!$AJ$2:$AK$65,2,FALSE),IF(BB112="บริหารท้องถิ่นต้น",VLOOKUP(I112,'เงินเดือนบัญชี 5'!$AG$2:$AH$65,2,FALSE),IF(BB112="อำนวยการท้องถิ่นสูง",VLOOKUP(I112,'เงินเดือนบัญชี 5'!$AD$2:$AE$65,2,FALSE),IF(BB112="อำนวยการท้องถิ่นกลาง",VLOOKUP(I112,'เงินเดือนบัญชี 5'!$AA$2:$AB$65,2,FALSE),IF(BB112="อำนวยการท้องถิ่นต้น",VLOOKUP(I112,'เงินเดือนบัญชี 5'!$X$2:$Y$65,2,FALSE),IF(BB112="วิชาการชช.",VLOOKUP(I112,'เงินเดือนบัญชี 5'!$U$2:$V$65,2,FALSE),IF(BB112="วิชาการชพ.",VLOOKUP(I112,'เงินเดือนบัญชี 5'!$R$2:$S$65,2,FALSE),IF(BB112="วิชาการชก.",VLOOKUP(I112,'เงินเดือนบัญชี 5'!$O$2:$P$65,2,FALSE),IF(BB112="วิชาการปก.",VLOOKUP(I112,'เงินเดือนบัญชี 5'!$L$2:$M$65,2,FALSE),IF(BB112="ทั่วไปอส.",VLOOKUP(I112,'เงินเดือนบัญชี 5'!$I$2:$J$65,2,FALSE),IF(BB112="ทั่วไปชง.",VLOOKUP(I112,'เงินเดือนบัญชี 5'!$F$2:$G$65,2,FALSE),IF(BB112="ทั่วไปปง.",VLOOKUP(I112,'เงินเดือนบัญชี 5'!$C$2:$D$65,2,FALSE),IF(BB112="พนจ.ทั่วไป","",IF(BB112="พนจ.ภารกิจ(ปวช.)","",IF(BB112="พนจ.ภารกิจ(ปวท.)","",IF(BB112="พนจ.ภารกิจ(ปวส.)","",IF(BB112="พนจ.ภารกิจ(ป.ตรี)","",IF(BB112="พนจ.ภารกิจ(ป.โท)","",IF(BB112="พนจ.ภารกิจ(ทักษะ พนง.ขับเครื่องจักรกลขนาดกลาง/ใหญ่)","",IF(BB112="พนจ.ภารกิจ(ทักษะ)","",IF(BB112="ลูกจ้างประจำ(ช่าง)",VLOOKUP(I112,บัญชีลูกจ้างประจำ!$I$2:$J$110,2,FALSE),IF(BB112="ลูกจ้างประจำ(สนับสนุน)",VLOOKUP(I112,บัญชีลูกจ้างประจำ!$F$2:$G$102,2,FALSE),IF(BB112="ลูกจ้างประจำ(บริการพื้นฐาน)",VLOOKUP(I112,บัญชีลูกจ้างประจำ!$C$2:$D$74,2,FALSE)))))))))))))))))))))))))</f>
        <v>0</v>
      </c>
      <c r="BE112" s="177">
        <f>IF(M112="ว่างเดิม",VLOOKUP(BC112,ตำแหน่งว่าง!$A$2:$J$28,2,FALSE),IF(M112="ว่างยุบเลิก2567",VLOOKUP(BC112,ตำแหน่งว่าง!$A$2:$J$28,2,FALSE),IF(M112="ว่างยุบเลิก2568",VLOOKUP(BC112,ตำแหน่งว่าง!$A$2:$J$28,2,FALSE),IF(M112="ว่างยุบเลิก2569",VLOOKUP(BC112,ตำแหน่งว่าง!$A$2:$J$28,2,FALSE),IF(M112="เงินอุดหนุน (ว่าง)",VLOOKUP(BC112,ตำแหน่งว่าง!$A$2:$J$28,2,FALSE),IF(M112="จ่ายจากเงินรายได้ (ว่าง)",VLOOKUP(BC112,ตำแหน่งว่าง!$A$2:$J$28,2,FALSE),IF(M112="กำหนดเพิ่ม2567",0,IF(M112="กำหนดเพิ่ม2568",0,IF(M112="กำหนดเพิ่ม2569",0,I112*12)))))))))</f>
        <v>0</v>
      </c>
      <c r="BF112" s="177" t="str">
        <f t="shared" si="7"/>
        <v>1</v>
      </c>
      <c r="BG112" s="177" t="b">
        <f>IF(BB112="บริหารท้องถิ่นสูง",VLOOKUP(BF112,'เงินเดือนบัญชี 5'!$AL$2:$AM$65,2,FALSE),IF(BB112="บริหารท้องถิ่นกลาง",VLOOKUP(BF112,'เงินเดือนบัญชี 5'!$AI$2:$AJ$65,2,FALSE),IF(BB112="บริหารท้องถิ่นต้น",VLOOKUP(BF112,'เงินเดือนบัญชี 5'!$AF$2:$AG$65,2,FALSE),IF(BB112="อำนวยการท้องถิ่นสูง",VLOOKUP(BF112,'เงินเดือนบัญชี 5'!$AC$2:$AD$65,2,FALSE),IF(BB112="อำนวยการท้องถิ่นกลาง",VLOOKUP(BF112,'เงินเดือนบัญชี 5'!$Z$2:$AA$65,2,FALSE),IF(BB112="อำนวยการท้องถิ่นต้น",VLOOKUP(BF112,'เงินเดือนบัญชี 5'!$W$2:$X$65,2,FALSE),IF(BB112="วิชาการชช.",VLOOKUP(BF112,'เงินเดือนบัญชี 5'!$T$2:$U$65,2,FALSE),IF(BB112="วิชาการชพ.",VLOOKUP(BF112,'เงินเดือนบัญชี 5'!$Q$2:$R$65,2,FALSE),IF(BB112="วิชาการชก.",VLOOKUP(BF112,'เงินเดือนบัญชี 5'!$N$2:$O$65,2,FALSE),IF(BB112="วิชาการปก.",VLOOKUP(BF112,'เงินเดือนบัญชี 5'!$K$2:$L$65,2,FALSE),IF(BB112="ทั่วไปอส.",VLOOKUP(BF112,'เงินเดือนบัญชี 5'!$H$2:$I$65,2,FALSE),IF(BB112="ทั่วไปชง.",VLOOKUP(BF112,'เงินเดือนบัญชี 5'!$E$2:$F$65,2,FALSE),IF(BB112="ทั่วไปปง.",VLOOKUP(BF112,'เงินเดือนบัญชี 5'!$B$2:$C$65,2,FALSE),IF(BB112="พนจ.ทั่วไป",0,IF(BB112="พนจ.ภารกิจ(ปวช.)",CEILING((I112*4/100)+I112,10),IF(BB112="พนจ.ภารกิจ(ปวท.)",CEILING((I112*4/100)+I112,10),IF(BB112="พนจ.ภารกิจ(ปวส.)",CEILING((I112*4/100)+I112,10),IF(BB112="พนจ.ภารกิจ(ป.ตรี)",CEILING((I112*4/100)+I112,10),IF(BB112="พนจ.ภารกิจ(ป.โท)",CEILING((I112*4/100)+I112,10),IF(BB112="พนจ.ภารกิจ(ทักษะ พนง.ขับเครื่องจักรกลขนาดกลาง/ใหญ่)",CEILING((I112*4/100)+I112,10),IF(BB112="พนจ.ภารกิจ(ทักษะ)",CEILING((I112*4/100)+I112,10),IF(BB112="พนจ.ภารกิจ(ทักษะ)","",IF(C112="ครู",CEILING((I112*6/100)+I112,10),IF(C112="ครูผู้ช่วย",CEILING((I112*6/100)+I112,10),IF(C112="บริหารสถานศึกษา",CEILING((I112*6/100)+I112,10),IF(C112="บุคลากรทางการศึกษา",CEILING((I112*6/100)+I112,10),IF(BB112="ลูกจ้างประจำ(ช่าง)",VLOOKUP(BF112,บัญชีลูกจ้างประจำ!$H$2:$I$110,2,FALSE),IF(BB112="ลูกจ้างประจำ(สนับสนุน)",VLOOKUP(BF112,บัญชีลูกจ้างประจำ!$E$2:$F$102,2,FALSE),IF(BB112="ลูกจ้างประจำ(บริการพื้นฐาน)",VLOOKUP(BF112,บัญชีลูกจ้างประจำ!$B$2:$C$74,2,FALSE))))))))))))))))))))))))))))))</f>
        <v>0</v>
      </c>
      <c r="BH112" s="177">
        <f>IF(BB112&amp;M112="พนจ.ทั่วไป",0,IF(BB112&amp;M112="พนจ.ทั่วไปกำหนดเพิ่ม2567",108000,IF(M112="ว่างเดิม",VLOOKUP(BC112,ตำแหน่งว่าง!$A$2:$J$28,8,FALSE),IF(M112="กำหนดเพิ่ม2567",VLOOKUP(BC112,ตำแหน่งว่าง!$A$2:$H$28,7,FALSE),IF(M112="กำหนดเพิ่ม2568",0,IF(M112="กำหนดเพิ่ม2569",0,IF(M112="ยุบเลิก2567",0,IF(M112="ว่างยุบเลิก2567",0,IF(M112="ว่างยุบเลิก2568",VLOOKUP(BC112,ตำแหน่งว่าง!$A$2:$J$28,8,FALSE),IF(M112="ว่างยุบเลิก2569",VLOOKUP(BC112,ตำแหน่งว่าง!$A$2:$J$28,8,FALSE),IF(M112="เงินอุดหนุน (ว่าง)",VLOOKUP(BC112,ตำแหน่งว่าง!$A$2:$J$28,8,FALSE),IF(M112&amp;C112="จ่ายจากเงินรายได้พนจ.ทั่วไป",0,IF(M112="จ่ายจากเงินรายได้ (ว่าง)",VLOOKUP(BC112,ตำแหน่งว่าง!$A$2:$J$28,8,FALSE),(BG112-I112)*12)))))))))))))</f>
        <v>0</v>
      </c>
      <c r="BI112" s="177" t="str">
        <f t="shared" si="8"/>
        <v>2</v>
      </c>
      <c r="BJ112" s="177" t="b">
        <f>IF(BB112="บริหารท้องถิ่นสูง",VLOOKUP(BI112,'เงินเดือนบัญชี 5'!$AL$2:$AM$65,2,FALSE),IF(BB112="บริหารท้องถิ่นกลาง",VLOOKUP(BI112,'เงินเดือนบัญชี 5'!$AI$2:$AJ$65,2,FALSE),IF(BB112="บริหารท้องถิ่นต้น",VLOOKUP(BI112,'เงินเดือนบัญชี 5'!$AF$2:$AG$65,2,FALSE),IF(BB112="อำนวยการท้องถิ่นสูง",VLOOKUP(BI112,'เงินเดือนบัญชี 5'!$AC$2:$AD$65,2,FALSE),IF(BB112="อำนวยการท้องถิ่นกลาง",VLOOKUP(BI112,'เงินเดือนบัญชี 5'!$Z$2:$AA$65,2,FALSE),IF(BB112="อำนวยการท้องถิ่นต้น",VLOOKUP(BI112,'เงินเดือนบัญชี 5'!$W$2:$X$65,2,FALSE),IF(BB112="วิชาการชช.",VLOOKUP(BI112,'เงินเดือนบัญชี 5'!$T$2:$U$65,2,FALSE),IF(BB112="วิชาการชพ.",VLOOKUP(BI112,'เงินเดือนบัญชี 5'!$Q$2:$R$65,2,FALSE),IF(BB112="วิชาการชก.",VLOOKUP(BI112,'เงินเดือนบัญชี 5'!$N$2:$O$65,2,FALSE),IF(BB112="วิชาการปก.",VLOOKUP(BI112,'เงินเดือนบัญชี 5'!$K$2:$L$65,2,FALSE),IF(BB112="ทั่วไปอส.",VLOOKUP(BI112,'เงินเดือนบัญชี 5'!$H$2:$I$65,2,FALSE),IF(BB112="ทั่วไปชง.",VLOOKUP(BI112,'เงินเดือนบัญชี 5'!$E$2:$F$65,2,FALSE),IF(BB112="ทั่วไปปง.",VLOOKUP(BI112,'เงินเดือนบัญชี 5'!$B$2:$C$65,2,FALSE),IF(BB112="พนจ.ทั่วไป",0,IF(BB112="พนจ.ภารกิจ(ปวช.)",CEILING((BG112*4/100)+BG112,10),IF(BB112="พนจ.ภารกิจ(ปวท.)",CEILING((BG112*4/100)+BG112,10),IF(BB112="พนจ.ภารกิจ(ปวส.)",CEILING((BG112*4/100)+BG112,10),IF(BB112="พนจ.ภารกิจ(ป.ตรี)",CEILING((BG112*4/100)+BG112,10),IF(BB112="พนจ.ภารกิจ(ป.โท)",CEILING((BG112*4/100)+BG112,10),IF(BB112="พนจ.ภารกิจ(ทักษะ พนง.ขับเครื่องจักรกลขนาดกลาง/ใหญ่)",CEILING((BG112*4/100)+BG112,10),IF(BB112="พนจ.ภารกิจ(ทักษะ)",CEILING((BG112*4/100)+BG112,10),IF(BB112="พนจ.ภารกิจ(ทักษะ)","",IF(C112="ครู",CEILING((BG112*6/100)+BG112,10),IF(C112="ครูผู้ช่วย",CEILING((BG112*6/100)+BG112,10),IF(C112="บริหารสถานศึกษา",CEILING((BG112*6/100)+BG112,10),IF(C112="บุคลากรทางการศึกษา",CEILING((BG112*6/100)+BG112,10),IF(BB112="ลูกจ้างประจำ(ช่าง)",VLOOKUP(BI112,บัญชีลูกจ้างประจำ!$H$2:$I$110,2,FALSE),IF(BB112="ลูกจ้างประจำ(สนับสนุน)",VLOOKUP(BI112,บัญชีลูกจ้างประจำ!$E$2:$F$102,2,FALSE),IF(BB112="ลูกจ้างประจำ(บริการพื้นฐาน)",VLOOKUP(BI112,บัญชีลูกจ้างประจำ!$B$2:$C$74,2,FALSE))))))))))))))))))))))))))))))</f>
        <v>0</v>
      </c>
      <c r="BK112" s="177">
        <f>IF(BB112&amp;M112="พนจ.ทั่วไป",0,IF(BB112&amp;M112="พนจ.ทั่วไปกำหนดเพิ่ม2568",108000,IF(M112="ว่างเดิม",VLOOKUP(BC112,ตำแหน่งว่าง!$A$2:$J$28,9,FALSE),IF(M112&amp;C112="กำหนดเพิ่ม2567ครู",VLOOKUP(BC112,ตำแหน่งว่าง!$A$2:$J$28,8,FALSE),IF(M112&amp;C112="กำหนดเพิ่ม2567ครูผู้ช่วย",VLOOKUP(BC112,ตำแหน่งว่าง!$A$2:$J$28,8,FALSE),IF(M112&amp;C112="กำหนดเพิ่ม2567บุคลากรทางการศึกษา",VLOOKUP(BC112,ตำแหน่งว่าง!$A$2:$J$28,8,FALSE),IF(M112&amp;C112="กำหนดเพิ่ม2567บริหารสถานศึกษา",VLOOKUP(BC112,ตำแหน่งว่าง!$A$2:$J$28,8,FALSE),IF(M112="กำหนดเพิ่ม2567",VLOOKUP(BC112,ตำแหน่งว่าง!$A$2:$J$28,9,FALSE),IF(M112="กำหนดเพิ่ม2568",VLOOKUP(BC112,ตำแหน่งว่าง!$A$2:$H$28,7,FALSE),IF(M112="กำหนดเพิ่ม2569",0,IF(M112="ยุบเลิก2567",0,IF(M112="ยุบเลิก2568",0,IF(M112="ว่างยุบเลิก2567",0,IF(M112="ว่างยุบเลิก2568",0,IF(M112="ว่างยุบเลิก2569",VLOOKUP(BC112,ตำแหน่งว่าง!$A$2:$J$28,9,FALSE),IF(M112="เงินอุดหนุน (ว่าง)",VLOOKUP(BC112,ตำแหน่งว่าง!$A$2:$J$28,9,FALSE),IF(M112="จ่ายจากเงินรายได้ (ว่าง)",VLOOKUP(BC112,ตำแหน่งว่าง!$A$2:$J$28,9,FALSE),(BJ112-BG112)*12)))))))))))))))))</f>
        <v>0</v>
      </c>
      <c r="BL112" s="177" t="str">
        <f t="shared" si="9"/>
        <v>3</v>
      </c>
      <c r="BM112" s="177" t="b">
        <f>IF(BB112="บริหารท้องถิ่นสูง",VLOOKUP(BL112,'เงินเดือนบัญชี 5'!$AL$2:$AM$65,2,FALSE),IF(BB112="บริหารท้องถิ่นกลาง",VLOOKUP(BL112,'เงินเดือนบัญชี 5'!$AI$2:$AJ$65,2,FALSE),IF(BB112="บริหารท้องถิ่นต้น",VLOOKUP(BL112,'เงินเดือนบัญชี 5'!$AF$2:$AG$65,2,FALSE),IF(BB112="อำนวยการท้องถิ่นสูง",VLOOKUP(BL112,'เงินเดือนบัญชี 5'!$AC$2:$AD$65,2,FALSE),IF(BB112="อำนวยการท้องถิ่นกลาง",VLOOKUP(BL112,'เงินเดือนบัญชี 5'!$Z$2:$AA$65,2,FALSE),IF(BB112="อำนวยการท้องถิ่นต้น",VLOOKUP(BL112,'เงินเดือนบัญชี 5'!$W$2:$X$65,2,FALSE),IF(BB112="วิชาการชช.",VLOOKUP(BL112,'เงินเดือนบัญชี 5'!$T$2:$U$65,2,FALSE),IF(BB112="วิชาการชพ.",VLOOKUP(BL112,'เงินเดือนบัญชี 5'!$Q$2:$R$65,2,FALSE),IF(BB112="วิชาการชก.",VLOOKUP(BL112,'เงินเดือนบัญชี 5'!$N$2:$O$65,2,FALSE),IF(BB112="วิชาการปก.",VLOOKUP(BL112,'เงินเดือนบัญชี 5'!$K$2:$L$65,2,FALSE),IF(BB112="ทั่วไปอส.",VLOOKUP(BL112,'เงินเดือนบัญชี 5'!$H$2:$I$65,2,FALSE),IF(BB112="ทั่วไปชง.",VLOOKUP(BL112,'เงินเดือนบัญชี 5'!$E$2:$F$65,2,FALSE),IF(BB112="ทั่วไปปง.",VLOOKUP(BL112,'เงินเดือนบัญชี 5'!$B$2:$C$65,2,FALSE),IF(BB112="พนจ.ทั่วไป",0,IF(BB112="พนจ.ภารกิจ(ปวช.)",CEILING((BJ112*4/100)+BJ112,10),IF(BB112="พนจ.ภารกิจ(ปวท.)",CEILING((BJ112*4/100)+BJ112,10),IF(BB112="พนจ.ภารกิจ(ปวส.)",CEILING((BJ112*4/100)+BJ112,10),IF(BB112="พนจ.ภารกิจ(ป.ตรี)",CEILING((BJ112*4/100)+BJ112,10),IF(BB112="พนจ.ภารกิจ(ป.โท)",CEILING((BJ112*4/100)+BJ112,10),IF(BB112="พนจ.ภารกิจ(ทักษะ พนง.ขับเครื่องจักรกลขนาดกลาง/ใหญ่)",CEILING((BJ112*4/100)+BJ112,10),IF(BB112="พนจ.ภารกิจ(ทักษะ)",CEILING((BJ112*4/100)+BJ112,10),IF(BB112="พนจ.ภารกิจ(ทักษะ)","",IF(C112="ครู",CEILING((BJ112*6/100)+BJ112,10),IF(C112="ครูผู้ช่วย",CEILING((BJ112*6/100)+BJ112,10),IF(C112="บริหารสถานศึกษา",CEILING((BJ112*6/100)+BJ112,10),IF(C112="บุคลากรทางการศึกษา",CEILING((BJ112*6/100)+BJ112,10),IF(BB112="ลูกจ้างประจำ(ช่าง)",VLOOKUP(BL112,บัญชีลูกจ้างประจำ!$H$2:$I$110,2,FALSE),IF(BB112="ลูกจ้างประจำ(สนับสนุน)",VLOOKUP(BL112,บัญชีลูกจ้างประจำ!$E$2:$F$103,2,FALSE),IF(BB112="ลูกจ้างประจำ(บริการพื้นฐาน)",VLOOKUP(BL112,บัญชีลูกจ้างประจำ!$B$2:$C$74,2,FALSE))))))))))))))))))))))))))))))</f>
        <v>0</v>
      </c>
      <c r="BN112" s="177">
        <f>IF(BB112&amp;M112="พนจ.ทั่วไป",0,IF(BB112&amp;M112="พนจ.ทั่วไปกำหนดเพิ่ม2569",108000,IF(M112="ว่างเดิม",VLOOKUP(BC112,ตำแหน่งว่าง!$A$2:$J$28,10,FALSE),IF(M112&amp;C112="กำหนดเพิ่ม2567ครู",VLOOKUP(BC112,ตำแหน่งว่าง!$A$2:$J$28,9,FALSE),IF(M112&amp;C112="กำหนดเพิ่ม2567ครูผู้ช่วย",VLOOKUP(BC112,ตำแหน่งว่าง!$A$2:$J$28,9,FALSE),IF(M112&amp;C112="กำหนดเพิ่ม2567บุคลากรทางการศึกษา",VLOOKUP(BC112,ตำแหน่งว่าง!$A$2:$J$28,9,FALSE),IF(M112&amp;C112="กำหนดเพิ่ม2567บริหารสถานศึกษา",VLOOKUP(BC112,ตำแหน่งว่าง!$A$2:$J$28,9,FALSE),IF(M112="กำหนดเพิ่ม2567",VLOOKUP(BC112,ตำแหน่งว่าง!$A$2:$J$28,10,FALSE),IF(M112&amp;C112="กำหนดเพิ่ม2568ครู",VLOOKUP(BC112,ตำแหน่งว่าง!$A$2:$J$28,8,FALSE),IF(M112&amp;C112="กำหนดเพิ่ม2568ครูผู้ช่วย",VLOOKUP(BC112,ตำแหน่งว่าง!$A$2:$J$28,8,FALSE),IF(M112&amp;C112="กำหนดเพิ่ม2568บุคลากรทางการศึกษา",VLOOKUP(BC112,ตำแหน่งว่าง!$A$2:$J$28,8,FALSE),IF(M112&amp;C112="กำหนดเพิ่ม2568บริหารสถานศึกษา",VLOOKUP(BC112,ตำแหน่งว่าง!$A$2:$J$28,8,FALSE),IF(M112="กำหนดเพิ่ม2568",VLOOKUP(BC112,ตำแหน่งว่าง!$A$2:$J$28,9,FALSE),IF(M112="กำหนดเพิ่ม2569",VLOOKUP(BC112,ตำแหน่งว่าง!$A$2:$H$28,7,FALSE),IF(M112="เงินอุดหนุน (ว่าง)",VLOOKUP(BC112,ตำแหน่งว่าง!$A$2:$J$28,10,FALSE),IF(M112="จ่ายจากเงินรายได้ (ว่าง)",VLOOKUP(BC112,ตำแหน่งว่าง!$A$2:$J$28,10,FALSE),IF(M112="ยุบเลิก2567",0,IF(M112="ยุบเลิก2568",0,IF(M112="ยุบเลิก2569",0,IF(M112="ว่างยุบเลิก2567",0,IF(M112="ว่างยุบเลิก2568",0,IF(M112="ว่างยุบเลิก2569",0,(BM112-BJ112)*12))))))))))))))))))))))</f>
        <v>0</v>
      </c>
      <c r="BO112" s="103"/>
      <c r="BP112" s="86"/>
      <c r="BQ112" s="86"/>
    </row>
    <row r="113" spans="1:69" s="12" customFormat="1">
      <c r="A113" s="107" t="str">
        <f>IF(C113=0,"",IF(D113=0,"",SUBTOTAL(3,$D$7:D113)*1))</f>
        <v/>
      </c>
      <c r="B113" s="113"/>
      <c r="C113" s="183"/>
      <c r="D113" s="113"/>
      <c r="E113" s="114"/>
      <c r="F113" s="114"/>
      <c r="G113" s="110"/>
      <c r="H113" s="120"/>
      <c r="I113" s="121"/>
      <c r="J113" s="122"/>
      <c r="K113" s="122"/>
      <c r="L113" s="122"/>
      <c r="M113" s="120"/>
      <c r="AZ113" s="86"/>
      <c r="BA113" s="103"/>
      <c r="BB113" s="177" t="str">
        <f t="shared" si="5"/>
        <v/>
      </c>
      <c r="BC113" s="177" t="str">
        <f t="shared" si="6"/>
        <v>()</v>
      </c>
      <c r="BD113" s="177" t="b">
        <f>IF(BB113="บริหารท้องถิ่นสูง",VLOOKUP(I113,'เงินเดือนบัญชี 5'!$AM$2:$AN$65,2,FALSE),IF(BB113="บริหารท้องถิ่นกลาง",VLOOKUP(I113,'เงินเดือนบัญชี 5'!$AJ$2:$AK$65,2,FALSE),IF(BB113="บริหารท้องถิ่นต้น",VLOOKUP(I113,'เงินเดือนบัญชี 5'!$AG$2:$AH$65,2,FALSE),IF(BB113="อำนวยการท้องถิ่นสูง",VLOOKUP(I113,'เงินเดือนบัญชี 5'!$AD$2:$AE$65,2,FALSE),IF(BB113="อำนวยการท้องถิ่นกลาง",VLOOKUP(I113,'เงินเดือนบัญชี 5'!$AA$2:$AB$65,2,FALSE),IF(BB113="อำนวยการท้องถิ่นต้น",VLOOKUP(I113,'เงินเดือนบัญชี 5'!$X$2:$Y$65,2,FALSE),IF(BB113="วิชาการชช.",VLOOKUP(I113,'เงินเดือนบัญชี 5'!$U$2:$V$65,2,FALSE),IF(BB113="วิชาการชพ.",VLOOKUP(I113,'เงินเดือนบัญชี 5'!$R$2:$S$65,2,FALSE),IF(BB113="วิชาการชก.",VLOOKUP(I113,'เงินเดือนบัญชี 5'!$O$2:$P$65,2,FALSE),IF(BB113="วิชาการปก.",VLOOKUP(I113,'เงินเดือนบัญชี 5'!$L$2:$M$65,2,FALSE),IF(BB113="ทั่วไปอส.",VLOOKUP(I113,'เงินเดือนบัญชี 5'!$I$2:$J$65,2,FALSE),IF(BB113="ทั่วไปชง.",VLOOKUP(I113,'เงินเดือนบัญชี 5'!$F$2:$G$65,2,FALSE),IF(BB113="ทั่วไปปง.",VLOOKUP(I113,'เงินเดือนบัญชี 5'!$C$2:$D$65,2,FALSE),IF(BB113="พนจ.ทั่วไป","",IF(BB113="พนจ.ภารกิจ(ปวช.)","",IF(BB113="พนจ.ภารกิจ(ปวท.)","",IF(BB113="พนจ.ภารกิจ(ปวส.)","",IF(BB113="พนจ.ภารกิจ(ป.ตรี)","",IF(BB113="พนจ.ภารกิจ(ป.โท)","",IF(BB113="พนจ.ภารกิจ(ทักษะ พนง.ขับเครื่องจักรกลขนาดกลาง/ใหญ่)","",IF(BB113="พนจ.ภารกิจ(ทักษะ)","",IF(BB113="ลูกจ้างประจำ(ช่าง)",VLOOKUP(I113,บัญชีลูกจ้างประจำ!$I$2:$J$110,2,FALSE),IF(BB113="ลูกจ้างประจำ(สนับสนุน)",VLOOKUP(I113,บัญชีลูกจ้างประจำ!$F$2:$G$102,2,FALSE),IF(BB113="ลูกจ้างประจำ(บริการพื้นฐาน)",VLOOKUP(I113,บัญชีลูกจ้างประจำ!$C$2:$D$74,2,FALSE)))))))))))))))))))))))))</f>
        <v>0</v>
      </c>
      <c r="BE113" s="177">
        <f>IF(M113="ว่างเดิม",VLOOKUP(BC113,ตำแหน่งว่าง!$A$2:$J$28,2,FALSE),IF(M113="ว่างยุบเลิก2567",VLOOKUP(BC113,ตำแหน่งว่าง!$A$2:$J$28,2,FALSE),IF(M113="ว่างยุบเลิก2568",VLOOKUP(BC113,ตำแหน่งว่าง!$A$2:$J$28,2,FALSE),IF(M113="ว่างยุบเลิก2569",VLOOKUP(BC113,ตำแหน่งว่าง!$A$2:$J$28,2,FALSE),IF(M113="เงินอุดหนุน (ว่าง)",VLOOKUP(BC113,ตำแหน่งว่าง!$A$2:$J$28,2,FALSE),IF(M113="จ่ายจากเงินรายได้ (ว่าง)",VLOOKUP(BC113,ตำแหน่งว่าง!$A$2:$J$28,2,FALSE),IF(M113="กำหนดเพิ่ม2567",0,IF(M113="กำหนดเพิ่ม2568",0,IF(M113="กำหนดเพิ่ม2569",0,I113*12)))))))))</f>
        <v>0</v>
      </c>
      <c r="BF113" s="177" t="str">
        <f t="shared" si="7"/>
        <v>1</v>
      </c>
      <c r="BG113" s="177" t="b">
        <f>IF(BB113="บริหารท้องถิ่นสูง",VLOOKUP(BF113,'เงินเดือนบัญชี 5'!$AL$2:$AM$65,2,FALSE),IF(BB113="บริหารท้องถิ่นกลาง",VLOOKUP(BF113,'เงินเดือนบัญชี 5'!$AI$2:$AJ$65,2,FALSE),IF(BB113="บริหารท้องถิ่นต้น",VLOOKUP(BF113,'เงินเดือนบัญชี 5'!$AF$2:$AG$65,2,FALSE),IF(BB113="อำนวยการท้องถิ่นสูง",VLOOKUP(BF113,'เงินเดือนบัญชี 5'!$AC$2:$AD$65,2,FALSE),IF(BB113="อำนวยการท้องถิ่นกลาง",VLOOKUP(BF113,'เงินเดือนบัญชี 5'!$Z$2:$AA$65,2,FALSE),IF(BB113="อำนวยการท้องถิ่นต้น",VLOOKUP(BF113,'เงินเดือนบัญชี 5'!$W$2:$X$65,2,FALSE),IF(BB113="วิชาการชช.",VLOOKUP(BF113,'เงินเดือนบัญชี 5'!$T$2:$U$65,2,FALSE),IF(BB113="วิชาการชพ.",VLOOKUP(BF113,'เงินเดือนบัญชี 5'!$Q$2:$R$65,2,FALSE),IF(BB113="วิชาการชก.",VLOOKUP(BF113,'เงินเดือนบัญชี 5'!$N$2:$O$65,2,FALSE),IF(BB113="วิชาการปก.",VLOOKUP(BF113,'เงินเดือนบัญชี 5'!$K$2:$L$65,2,FALSE),IF(BB113="ทั่วไปอส.",VLOOKUP(BF113,'เงินเดือนบัญชี 5'!$H$2:$I$65,2,FALSE),IF(BB113="ทั่วไปชง.",VLOOKUP(BF113,'เงินเดือนบัญชี 5'!$E$2:$F$65,2,FALSE),IF(BB113="ทั่วไปปง.",VLOOKUP(BF113,'เงินเดือนบัญชี 5'!$B$2:$C$65,2,FALSE),IF(BB113="พนจ.ทั่วไป",0,IF(BB113="พนจ.ภารกิจ(ปวช.)",CEILING((I113*4/100)+I113,10),IF(BB113="พนจ.ภารกิจ(ปวท.)",CEILING((I113*4/100)+I113,10),IF(BB113="พนจ.ภารกิจ(ปวส.)",CEILING((I113*4/100)+I113,10),IF(BB113="พนจ.ภารกิจ(ป.ตรี)",CEILING((I113*4/100)+I113,10),IF(BB113="พนจ.ภารกิจ(ป.โท)",CEILING((I113*4/100)+I113,10),IF(BB113="พนจ.ภารกิจ(ทักษะ พนง.ขับเครื่องจักรกลขนาดกลาง/ใหญ่)",CEILING((I113*4/100)+I113,10),IF(BB113="พนจ.ภารกิจ(ทักษะ)",CEILING((I113*4/100)+I113,10),IF(BB113="พนจ.ภารกิจ(ทักษะ)","",IF(C113="ครู",CEILING((I113*6/100)+I113,10),IF(C113="ครูผู้ช่วย",CEILING((I113*6/100)+I113,10),IF(C113="บริหารสถานศึกษา",CEILING((I113*6/100)+I113,10),IF(C113="บุคลากรทางการศึกษา",CEILING((I113*6/100)+I113,10),IF(BB113="ลูกจ้างประจำ(ช่าง)",VLOOKUP(BF113,บัญชีลูกจ้างประจำ!$H$2:$I$110,2,FALSE),IF(BB113="ลูกจ้างประจำ(สนับสนุน)",VLOOKUP(BF113,บัญชีลูกจ้างประจำ!$E$2:$F$102,2,FALSE),IF(BB113="ลูกจ้างประจำ(บริการพื้นฐาน)",VLOOKUP(BF113,บัญชีลูกจ้างประจำ!$B$2:$C$74,2,FALSE))))))))))))))))))))))))))))))</f>
        <v>0</v>
      </c>
      <c r="BH113" s="177">
        <f>IF(BB113&amp;M113="พนจ.ทั่วไป",0,IF(BB113&amp;M113="พนจ.ทั่วไปกำหนดเพิ่ม2567",108000,IF(M113="ว่างเดิม",VLOOKUP(BC113,ตำแหน่งว่าง!$A$2:$J$28,8,FALSE),IF(M113="กำหนดเพิ่ม2567",VLOOKUP(BC113,ตำแหน่งว่าง!$A$2:$H$28,7,FALSE),IF(M113="กำหนดเพิ่ม2568",0,IF(M113="กำหนดเพิ่ม2569",0,IF(M113="ยุบเลิก2567",0,IF(M113="ว่างยุบเลิก2567",0,IF(M113="ว่างยุบเลิก2568",VLOOKUP(BC113,ตำแหน่งว่าง!$A$2:$J$28,8,FALSE),IF(M113="ว่างยุบเลิก2569",VLOOKUP(BC113,ตำแหน่งว่าง!$A$2:$J$28,8,FALSE),IF(M113="เงินอุดหนุน (ว่าง)",VLOOKUP(BC113,ตำแหน่งว่าง!$A$2:$J$28,8,FALSE),IF(M113&amp;C113="จ่ายจากเงินรายได้พนจ.ทั่วไป",0,IF(M113="จ่ายจากเงินรายได้ (ว่าง)",VLOOKUP(BC113,ตำแหน่งว่าง!$A$2:$J$28,8,FALSE),(BG113-I113)*12)))))))))))))</f>
        <v>0</v>
      </c>
      <c r="BI113" s="177" t="str">
        <f t="shared" si="8"/>
        <v>2</v>
      </c>
      <c r="BJ113" s="177" t="b">
        <f>IF(BB113="บริหารท้องถิ่นสูง",VLOOKUP(BI113,'เงินเดือนบัญชี 5'!$AL$2:$AM$65,2,FALSE),IF(BB113="บริหารท้องถิ่นกลาง",VLOOKUP(BI113,'เงินเดือนบัญชี 5'!$AI$2:$AJ$65,2,FALSE),IF(BB113="บริหารท้องถิ่นต้น",VLOOKUP(BI113,'เงินเดือนบัญชี 5'!$AF$2:$AG$65,2,FALSE),IF(BB113="อำนวยการท้องถิ่นสูง",VLOOKUP(BI113,'เงินเดือนบัญชี 5'!$AC$2:$AD$65,2,FALSE),IF(BB113="อำนวยการท้องถิ่นกลาง",VLOOKUP(BI113,'เงินเดือนบัญชี 5'!$Z$2:$AA$65,2,FALSE),IF(BB113="อำนวยการท้องถิ่นต้น",VLOOKUP(BI113,'เงินเดือนบัญชี 5'!$W$2:$X$65,2,FALSE),IF(BB113="วิชาการชช.",VLOOKUP(BI113,'เงินเดือนบัญชี 5'!$T$2:$U$65,2,FALSE),IF(BB113="วิชาการชพ.",VLOOKUP(BI113,'เงินเดือนบัญชี 5'!$Q$2:$R$65,2,FALSE),IF(BB113="วิชาการชก.",VLOOKUP(BI113,'เงินเดือนบัญชี 5'!$N$2:$O$65,2,FALSE),IF(BB113="วิชาการปก.",VLOOKUP(BI113,'เงินเดือนบัญชี 5'!$K$2:$L$65,2,FALSE),IF(BB113="ทั่วไปอส.",VLOOKUP(BI113,'เงินเดือนบัญชี 5'!$H$2:$I$65,2,FALSE),IF(BB113="ทั่วไปชง.",VLOOKUP(BI113,'เงินเดือนบัญชี 5'!$E$2:$F$65,2,FALSE),IF(BB113="ทั่วไปปง.",VLOOKUP(BI113,'เงินเดือนบัญชี 5'!$B$2:$C$65,2,FALSE),IF(BB113="พนจ.ทั่วไป",0,IF(BB113="พนจ.ภารกิจ(ปวช.)",CEILING((BG113*4/100)+BG113,10),IF(BB113="พนจ.ภารกิจ(ปวท.)",CEILING((BG113*4/100)+BG113,10),IF(BB113="พนจ.ภารกิจ(ปวส.)",CEILING((BG113*4/100)+BG113,10),IF(BB113="พนจ.ภารกิจ(ป.ตรี)",CEILING((BG113*4/100)+BG113,10),IF(BB113="พนจ.ภารกิจ(ป.โท)",CEILING((BG113*4/100)+BG113,10),IF(BB113="พนจ.ภารกิจ(ทักษะ พนง.ขับเครื่องจักรกลขนาดกลาง/ใหญ่)",CEILING((BG113*4/100)+BG113,10),IF(BB113="พนจ.ภารกิจ(ทักษะ)",CEILING((BG113*4/100)+BG113,10),IF(BB113="พนจ.ภารกิจ(ทักษะ)","",IF(C113="ครู",CEILING((BG113*6/100)+BG113,10),IF(C113="ครูผู้ช่วย",CEILING((BG113*6/100)+BG113,10),IF(C113="บริหารสถานศึกษา",CEILING((BG113*6/100)+BG113,10),IF(C113="บุคลากรทางการศึกษา",CEILING((BG113*6/100)+BG113,10),IF(BB113="ลูกจ้างประจำ(ช่าง)",VLOOKUP(BI113,บัญชีลูกจ้างประจำ!$H$2:$I$110,2,FALSE),IF(BB113="ลูกจ้างประจำ(สนับสนุน)",VLOOKUP(BI113,บัญชีลูกจ้างประจำ!$E$2:$F$102,2,FALSE),IF(BB113="ลูกจ้างประจำ(บริการพื้นฐาน)",VLOOKUP(BI113,บัญชีลูกจ้างประจำ!$B$2:$C$74,2,FALSE))))))))))))))))))))))))))))))</f>
        <v>0</v>
      </c>
      <c r="BK113" s="177">
        <f>IF(BB113&amp;M113="พนจ.ทั่วไป",0,IF(BB113&amp;M113="พนจ.ทั่วไปกำหนดเพิ่ม2568",108000,IF(M113="ว่างเดิม",VLOOKUP(BC113,ตำแหน่งว่าง!$A$2:$J$28,9,FALSE),IF(M113&amp;C113="กำหนดเพิ่ม2567ครู",VLOOKUP(BC113,ตำแหน่งว่าง!$A$2:$J$28,8,FALSE),IF(M113&amp;C113="กำหนดเพิ่ม2567ครูผู้ช่วย",VLOOKUP(BC113,ตำแหน่งว่าง!$A$2:$J$28,8,FALSE),IF(M113&amp;C113="กำหนดเพิ่ม2567บุคลากรทางการศึกษา",VLOOKUP(BC113,ตำแหน่งว่าง!$A$2:$J$28,8,FALSE),IF(M113&amp;C113="กำหนดเพิ่ม2567บริหารสถานศึกษา",VLOOKUP(BC113,ตำแหน่งว่าง!$A$2:$J$28,8,FALSE),IF(M113="กำหนดเพิ่ม2567",VLOOKUP(BC113,ตำแหน่งว่าง!$A$2:$J$28,9,FALSE),IF(M113="กำหนดเพิ่ม2568",VLOOKUP(BC113,ตำแหน่งว่าง!$A$2:$H$28,7,FALSE),IF(M113="กำหนดเพิ่ม2569",0,IF(M113="ยุบเลิก2567",0,IF(M113="ยุบเลิก2568",0,IF(M113="ว่างยุบเลิก2567",0,IF(M113="ว่างยุบเลิก2568",0,IF(M113="ว่างยุบเลิก2569",VLOOKUP(BC113,ตำแหน่งว่าง!$A$2:$J$28,9,FALSE),IF(M113="เงินอุดหนุน (ว่าง)",VLOOKUP(BC113,ตำแหน่งว่าง!$A$2:$J$28,9,FALSE),IF(M113="จ่ายจากเงินรายได้ (ว่าง)",VLOOKUP(BC113,ตำแหน่งว่าง!$A$2:$J$28,9,FALSE),(BJ113-BG113)*12)))))))))))))))))</f>
        <v>0</v>
      </c>
      <c r="BL113" s="177" t="str">
        <f t="shared" si="9"/>
        <v>3</v>
      </c>
      <c r="BM113" s="177" t="b">
        <f>IF(BB113="บริหารท้องถิ่นสูง",VLOOKUP(BL113,'เงินเดือนบัญชี 5'!$AL$2:$AM$65,2,FALSE),IF(BB113="บริหารท้องถิ่นกลาง",VLOOKUP(BL113,'เงินเดือนบัญชี 5'!$AI$2:$AJ$65,2,FALSE),IF(BB113="บริหารท้องถิ่นต้น",VLOOKUP(BL113,'เงินเดือนบัญชี 5'!$AF$2:$AG$65,2,FALSE),IF(BB113="อำนวยการท้องถิ่นสูง",VLOOKUP(BL113,'เงินเดือนบัญชี 5'!$AC$2:$AD$65,2,FALSE),IF(BB113="อำนวยการท้องถิ่นกลาง",VLOOKUP(BL113,'เงินเดือนบัญชี 5'!$Z$2:$AA$65,2,FALSE),IF(BB113="อำนวยการท้องถิ่นต้น",VLOOKUP(BL113,'เงินเดือนบัญชี 5'!$W$2:$X$65,2,FALSE),IF(BB113="วิชาการชช.",VLOOKUP(BL113,'เงินเดือนบัญชี 5'!$T$2:$U$65,2,FALSE),IF(BB113="วิชาการชพ.",VLOOKUP(BL113,'เงินเดือนบัญชี 5'!$Q$2:$R$65,2,FALSE),IF(BB113="วิชาการชก.",VLOOKUP(BL113,'เงินเดือนบัญชี 5'!$N$2:$O$65,2,FALSE),IF(BB113="วิชาการปก.",VLOOKUP(BL113,'เงินเดือนบัญชี 5'!$K$2:$L$65,2,FALSE),IF(BB113="ทั่วไปอส.",VLOOKUP(BL113,'เงินเดือนบัญชี 5'!$H$2:$I$65,2,FALSE),IF(BB113="ทั่วไปชง.",VLOOKUP(BL113,'เงินเดือนบัญชี 5'!$E$2:$F$65,2,FALSE),IF(BB113="ทั่วไปปง.",VLOOKUP(BL113,'เงินเดือนบัญชี 5'!$B$2:$C$65,2,FALSE),IF(BB113="พนจ.ทั่วไป",0,IF(BB113="พนจ.ภารกิจ(ปวช.)",CEILING((BJ113*4/100)+BJ113,10),IF(BB113="พนจ.ภารกิจ(ปวท.)",CEILING((BJ113*4/100)+BJ113,10),IF(BB113="พนจ.ภารกิจ(ปวส.)",CEILING((BJ113*4/100)+BJ113,10),IF(BB113="พนจ.ภารกิจ(ป.ตรี)",CEILING((BJ113*4/100)+BJ113,10),IF(BB113="พนจ.ภารกิจ(ป.โท)",CEILING((BJ113*4/100)+BJ113,10),IF(BB113="พนจ.ภารกิจ(ทักษะ พนง.ขับเครื่องจักรกลขนาดกลาง/ใหญ่)",CEILING((BJ113*4/100)+BJ113,10),IF(BB113="พนจ.ภารกิจ(ทักษะ)",CEILING((BJ113*4/100)+BJ113,10),IF(BB113="พนจ.ภารกิจ(ทักษะ)","",IF(C113="ครู",CEILING((BJ113*6/100)+BJ113,10),IF(C113="ครูผู้ช่วย",CEILING((BJ113*6/100)+BJ113,10),IF(C113="บริหารสถานศึกษา",CEILING((BJ113*6/100)+BJ113,10),IF(C113="บุคลากรทางการศึกษา",CEILING((BJ113*6/100)+BJ113,10),IF(BB113="ลูกจ้างประจำ(ช่าง)",VLOOKUP(BL113,บัญชีลูกจ้างประจำ!$H$2:$I$110,2,FALSE),IF(BB113="ลูกจ้างประจำ(สนับสนุน)",VLOOKUP(BL113,บัญชีลูกจ้างประจำ!$E$2:$F$103,2,FALSE),IF(BB113="ลูกจ้างประจำ(บริการพื้นฐาน)",VLOOKUP(BL113,บัญชีลูกจ้างประจำ!$B$2:$C$74,2,FALSE))))))))))))))))))))))))))))))</f>
        <v>0</v>
      </c>
      <c r="BN113" s="177">
        <f>IF(BB113&amp;M113="พนจ.ทั่วไป",0,IF(BB113&amp;M113="พนจ.ทั่วไปกำหนดเพิ่ม2569",108000,IF(M113="ว่างเดิม",VLOOKUP(BC113,ตำแหน่งว่าง!$A$2:$J$28,10,FALSE),IF(M113&amp;C113="กำหนดเพิ่ม2567ครู",VLOOKUP(BC113,ตำแหน่งว่าง!$A$2:$J$28,9,FALSE),IF(M113&amp;C113="กำหนดเพิ่ม2567ครูผู้ช่วย",VLOOKUP(BC113,ตำแหน่งว่าง!$A$2:$J$28,9,FALSE),IF(M113&amp;C113="กำหนดเพิ่ม2567บุคลากรทางการศึกษา",VLOOKUP(BC113,ตำแหน่งว่าง!$A$2:$J$28,9,FALSE),IF(M113&amp;C113="กำหนดเพิ่ม2567บริหารสถานศึกษา",VLOOKUP(BC113,ตำแหน่งว่าง!$A$2:$J$28,9,FALSE),IF(M113="กำหนดเพิ่ม2567",VLOOKUP(BC113,ตำแหน่งว่าง!$A$2:$J$28,10,FALSE),IF(M113&amp;C113="กำหนดเพิ่ม2568ครู",VLOOKUP(BC113,ตำแหน่งว่าง!$A$2:$J$28,8,FALSE),IF(M113&amp;C113="กำหนดเพิ่ม2568ครูผู้ช่วย",VLOOKUP(BC113,ตำแหน่งว่าง!$A$2:$J$28,8,FALSE),IF(M113&amp;C113="กำหนดเพิ่ม2568บุคลากรทางการศึกษา",VLOOKUP(BC113,ตำแหน่งว่าง!$A$2:$J$28,8,FALSE),IF(M113&amp;C113="กำหนดเพิ่ม2568บริหารสถานศึกษา",VLOOKUP(BC113,ตำแหน่งว่าง!$A$2:$J$28,8,FALSE),IF(M113="กำหนดเพิ่ม2568",VLOOKUP(BC113,ตำแหน่งว่าง!$A$2:$J$28,9,FALSE),IF(M113="กำหนดเพิ่ม2569",VLOOKUP(BC113,ตำแหน่งว่าง!$A$2:$H$28,7,FALSE),IF(M113="เงินอุดหนุน (ว่าง)",VLOOKUP(BC113,ตำแหน่งว่าง!$A$2:$J$28,10,FALSE),IF(M113="จ่ายจากเงินรายได้ (ว่าง)",VLOOKUP(BC113,ตำแหน่งว่าง!$A$2:$J$28,10,FALSE),IF(M113="ยุบเลิก2567",0,IF(M113="ยุบเลิก2568",0,IF(M113="ยุบเลิก2569",0,IF(M113="ว่างยุบเลิก2567",0,IF(M113="ว่างยุบเลิก2568",0,IF(M113="ว่างยุบเลิก2569",0,(BM113-BJ113)*12))))))))))))))))))))))</f>
        <v>0</v>
      </c>
      <c r="BO113" s="103"/>
      <c r="BP113" s="86"/>
      <c r="BQ113" s="86"/>
    </row>
    <row r="114" spans="1:69" s="12" customFormat="1">
      <c r="A114" s="107" t="str">
        <f>IF(C114=0,"",IF(D114=0,"",SUBTOTAL(3,$D$7:D114)*1))</f>
        <v/>
      </c>
      <c r="B114" s="113"/>
      <c r="C114" s="183"/>
      <c r="D114" s="113"/>
      <c r="E114" s="114"/>
      <c r="F114" s="114"/>
      <c r="G114" s="110"/>
      <c r="H114" s="120"/>
      <c r="I114" s="121"/>
      <c r="J114" s="122"/>
      <c r="K114" s="122"/>
      <c r="L114" s="122"/>
      <c r="M114" s="120"/>
      <c r="AZ114" s="86"/>
      <c r="BA114" s="103"/>
      <c r="BB114" s="177" t="str">
        <f t="shared" si="5"/>
        <v/>
      </c>
      <c r="BC114" s="177" t="str">
        <f t="shared" si="6"/>
        <v>()</v>
      </c>
      <c r="BD114" s="177" t="b">
        <f>IF(BB114="บริหารท้องถิ่นสูง",VLOOKUP(I114,'เงินเดือนบัญชี 5'!$AM$2:$AN$65,2,FALSE),IF(BB114="บริหารท้องถิ่นกลาง",VLOOKUP(I114,'เงินเดือนบัญชี 5'!$AJ$2:$AK$65,2,FALSE),IF(BB114="บริหารท้องถิ่นต้น",VLOOKUP(I114,'เงินเดือนบัญชี 5'!$AG$2:$AH$65,2,FALSE),IF(BB114="อำนวยการท้องถิ่นสูง",VLOOKUP(I114,'เงินเดือนบัญชี 5'!$AD$2:$AE$65,2,FALSE),IF(BB114="อำนวยการท้องถิ่นกลาง",VLOOKUP(I114,'เงินเดือนบัญชี 5'!$AA$2:$AB$65,2,FALSE),IF(BB114="อำนวยการท้องถิ่นต้น",VLOOKUP(I114,'เงินเดือนบัญชี 5'!$X$2:$Y$65,2,FALSE),IF(BB114="วิชาการชช.",VLOOKUP(I114,'เงินเดือนบัญชี 5'!$U$2:$V$65,2,FALSE),IF(BB114="วิชาการชพ.",VLOOKUP(I114,'เงินเดือนบัญชี 5'!$R$2:$S$65,2,FALSE),IF(BB114="วิชาการชก.",VLOOKUP(I114,'เงินเดือนบัญชี 5'!$O$2:$P$65,2,FALSE),IF(BB114="วิชาการปก.",VLOOKUP(I114,'เงินเดือนบัญชี 5'!$L$2:$M$65,2,FALSE),IF(BB114="ทั่วไปอส.",VLOOKUP(I114,'เงินเดือนบัญชี 5'!$I$2:$J$65,2,FALSE),IF(BB114="ทั่วไปชง.",VLOOKUP(I114,'เงินเดือนบัญชี 5'!$F$2:$G$65,2,FALSE),IF(BB114="ทั่วไปปง.",VLOOKUP(I114,'เงินเดือนบัญชี 5'!$C$2:$D$65,2,FALSE),IF(BB114="พนจ.ทั่วไป","",IF(BB114="พนจ.ภารกิจ(ปวช.)","",IF(BB114="พนจ.ภารกิจ(ปวท.)","",IF(BB114="พนจ.ภารกิจ(ปวส.)","",IF(BB114="พนจ.ภารกิจ(ป.ตรี)","",IF(BB114="พนจ.ภารกิจ(ป.โท)","",IF(BB114="พนจ.ภารกิจ(ทักษะ พนง.ขับเครื่องจักรกลขนาดกลาง/ใหญ่)","",IF(BB114="พนจ.ภารกิจ(ทักษะ)","",IF(BB114="ลูกจ้างประจำ(ช่าง)",VLOOKUP(I114,บัญชีลูกจ้างประจำ!$I$2:$J$110,2,FALSE),IF(BB114="ลูกจ้างประจำ(สนับสนุน)",VLOOKUP(I114,บัญชีลูกจ้างประจำ!$F$2:$G$102,2,FALSE),IF(BB114="ลูกจ้างประจำ(บริการพื้นฐาน)",VLOOKUP(I114,บัญชีลูกจ้างประจำ!$C$2:$D$74,2,FALSE)))))))))))))))))))))))))</f>
        <v>0</v>
      </c>
      <c r="BE114" s="177">
        <f>IF(M114="ว่างเดิม",VLOOKUP(BC114,ตำแหน่งว่าง!$A$2:$J$28,2,FALSE),IF(M114="ว่างยุบเลิก2567",VLOOKUP(BC114,ตำแหน่งว่าง!$A$2:$J$28,2,FALSE),IF(M114="ว่างยุบเลิก2568",VLOOKUP(BC114,ตำแหน่งว่าง!$A$2:$J$28,2,FALSE),IF(M114="ว่างยุบเลิก2569",VLOOKUP(BC114,ตำแหน่งว่าง!$A$2:$J$28,2,FALSE),IF(M114="เงินอุดหนุน (ว่าง)",VLOOKUP(BC114,ตำแหน่งว่าง!$A$2:$J$28,2,FALSE),IF(M114="จ่ายจากเงินรายได้ (ว่าง)",VLOOKUP(BC114,ตำแหน่งว่าง!$A$2:$J$28,2,FALSE),IF(M114="กำหนดเพิ่ม2567",0,IF(M114="กำหนดเพิ่ม2568",0,IF(M114="กำหนดเพิ่ม2569",0,I114*12)))))))))</f>
        <v>0</v>
      </c>
      <c r="BF114" s="177" t="str">
        <f t="shared" si="7"/>
        <v>1</v>
      </c>
      <c r="BG114" s="177" t="b">
        <f>IF(BB114="บริหารท้องถิ่นสูง",VLOOKUP(BF114,'เงินเดือนบัญชี 5'!$AL$2:$AM$65,2,FALSE),IF(BB114="บริหารท้องถิ่นกลาง",VLOOKUP(BF114,'เงินเดือนบัญชี 5'!$AI$2:$AJ$65,2,FALSE),IF(BB114="บริหารท้องถิ่นต้น",VLOOKUP(BF114,'เงินเดือนบัญชี 5'!$AF$2:$AG$65,2,FALSE),IF(BB114="อำนวยการท้องถิ่นสูง",VLOOKUP(BF114,'เงินเดือนบัญชี 5'!$AC$2:$AD$65,2,FALSE),IF(BB114="อำนวยการท้องถิ่นกลาง",VLOOKUP(BF114,'เงินเดือนบัญชี 5'!$Z$2:$AA$65,2,FALSE),IF(BB114="อำนวยการท้องถิ่นต้น",VLOOKUP(BF114,'เงินเดือนบัญชี 5'!$W$2:$X$65,2,FALSE),IF(BB114="วิชาการชช.",VLOOKUP(BF114,'เงินเดือนบัญชี 5'!$T$2:$U$65,2,FALSE),IF(BB114="วิชาการชพ.",VLOOKUP(BF114,'เงินเดือนบัญชี 5'!$Q$2:$R$65,2,FALSE),IF(BB114="วิชาการชก.",VLOOKUP(BF114,'เงินเดือนบัญชี 5'!$N$2:$O$65,2,FALSE),IF(BB114="วิชาการปก.",VLOOKUP(BF114,'เงินเดือนบัญชี 5'!$K$2:$L$65,2,FALSE),IF(BB114="ทั่วไปอส.",VLOOKUP(BF114,'เงินเดือนบัญชี 5'!$H$2:$I$65,2,FALSE),IF(BB114="ทั่วไปชง.",VLOOKUP(BF114,'เงินเดือนบัญชี 5'!$E$2:$F$65,2,FALSE),IF(BB114="ทั่วไปปง.",VLOOKUP(BF114,'เงินเดือนบัญชี 5'!$B$2:$C$65,2,FALSE),IF(BB114="พนจ.ทั่วไป",0,IF(BB114="พนจ.ภารกิจ(ปวช.)",CEILING((I114*4/100)+I114,10),IF(BB114="พนจ.ภารกิจ(ปวท.)",CEILING((I114*4/100)+I114,10),IF(BB114="พนจ.ภารกิจ(ปวส.)",CEILING((I114*4/100)+I114,10),IF(BB114="พนจ.ภารกิจ(ป.ตรี)",CEILING((I114*4/100)+I114,10),IF(BB114="พนจ.ภารกิจ(ป.โท)",CEILING((I114*4/100)+I114,10),IF(BB114="พนจ.ภารกิจ(ทักษะ พนง.ขับเครื่องจักรกลขนาดกลาง/ใหญ่)",CEILING((I114*4/100)+I114,10),IF(BB114="พนจ.ภารกิจ(ทักษะ)",CEILING((I114*4/100)+I114,10),IF(BB114="พนจ.ภารกิจ(ทักษะ)","",IF(C114="ครู",CEILING((I114*6/100)+I114,10),IF(C114="ครูผู้ช่วย",CEILING((I114*6/100)+I114,10),IF(C114="บริหารสถานศึกษา",CEILING((I114*6/100)+I114,10),IF(C114="บุคลากรทางการศึกษา",CEILING((I114*6/100)+I114,10),IF(BB114="ลูกจ้างประจำ(ช่าง)",VLOOKUP(BF114,บัญชีลูกจ้างประจำ!$H$2:$I$110,2,FALSE),IF(BB114="ลูกจ้างประจำ(สนับสนุน)",VLOOKUP(BF114,บัญชีลูกจ้างประจำ!$E$2:$F$102,2,FALSE),IF(BB114="ลูกจ้างประจำ(บริการพื้นฐาน)",VLOOKUP(BF114,บัญชีลูกจ้างประจำ!$B$2:$C$74,2,FALSE))))))))))))))))))))))))))))))</f>
        <v>0</v>
      </c>
      <c r="BH114" s="177">
        <f>IF(BB114&amp;M114="พนจ.ทั่วไป",0,IF(BB114&amp;M114="พนจ.ทั่วไปกำหนดเพิ่ม2567",108000,IF(M114="ว่างเดิม",VLOOKUP(BC114,ตำแหน่งว่าง!$A$2:$J$28,8,FALSE),IF(M114="กำหนดเพิ่ม2567",VLOOKUP(BC114,ตำแหน่งว่าง!$A$2:$H$28,7,FALSE),IF(M114="กำหนดเพิ่ม2568",0,IF(M114="กำหนดเพิ่ม2569",0,IF(M114="ยุบเลิก2567",0,IF(M114="ว่างยุบเลิก2567",0,IF(M114="ว่างยุบเลิก2568",VLOOKUP(BC114,ตำแหน่งว่าง!$A$2:$J$28,8,FALSE),IF(M114="ว่างยุบเลิก2569",VLOOKUP(BC114,ตำแหน่งว่าง!$A$2:$J$28,8,FALSE),IF(M114="เงินอุดหนุน (ว่าง)",VLOOKUP(BC114,ตำแหน่งว่าง!$A$2:$J$28,8,FALSE),IF(M114&amp;C114="จ่ายจากเงินรายได้พนจ.ทั่วไป",0,IF(M114="จ่ายจากเงินรายได้ (ว่าง)",VLOOKUP(BC114,ตำแหน่งว่าง!$A$2:$J$28,8,FALSE),(BG114-I114)*12)))))))))))))</f>
        <v>0</v>
      </c>
      <c r="BI114" s="177" t="str">
        <f t="shared" si="8"/>
        <v>2</v>
      </c>
      <c r="BJ114" s="177" t="b">
        <f>IF(BB114="บริหารท้องถิ่นสูง",VLOOKUP(BI114,'เงินเดือนบัญชี 5'!$AL$2:$AM$65,2,FALSE),IF(BB114="บริหารท้องถิ่นกลาง",VLOOKUP(BI114,'เงินเดือนบัญชี 5'!$AI$2:$AJ$65,2,FALSE),IF(BB114="บริหารท้องถิ่นต้น",VLOOKUP(BI114,'เงินเดือนบัญชี 5'!$AF$2:$AG$65,2,FALSE),IF(BB114="อำนวยการท้องถิ่นสูง",VLOOKUP(BI114,'เงินเดือนบัญชี 5'!$AC$2:$AD$65,2,FALSE),IF(BB114="อำนวยการท้องถิ่นกลาง",VLOOKUP(BI114,'เงินเดือนบัญชี 5'!$Z$2:$AA$65,2,FALSE),IF(BB114="อำนวยการท้องถิ่นต้น",VLOOKUP(BI114,'เงินเดือนบัญชี 5'!$W$2:$X$65,2,FALSE),IF(BB114="วิชาการชช.",VLOOKUP(BI114,'เงินเดือนบัญชี 5'!$T$2:$U$65,2,FALSE),IF(BB114="วิชาการชพ.",VLOOKUP(BI114,'เงินเดือนบัญชี 5'!$Q$2:$R$65,2,FALSE),IF(BB114="วิชาการชก.",VLOOKUP(BI114,'เงินเดือนบัญชี 5'!$N$2:$O$65,2,FALSE),IF(BB114="วิชาการปก.",VLOOKUP(BI114,'เงินเดือนบัญชี 5'!$K$2:$L$65,2,FALSE),IF(BB114="ทั่วไปอส.",VLOOKUP(BI114,'เงินเดือนบัญชี 5'!$H$2:$I$65,2,FALSE),IF(BB114="ทั่วไปชง.",VLOOKUP(BI114,'เงินเดือนบัญชี 5'!$E$2:$F$65,2,FALSE),IF(BB114="ทั่วไปปง.",VLOOKUP(BI114,'เงินเดือนบัญชี 5'!$B$2:$C$65,2,FALSE),IF(BB114="พนจ.ทั่วไป",0,IF(BB114="พนจ.ภารกิจ(ปวช.)",CEILING((BG114*4/100)+BG114,10),IF(BB114="พนจ.ภารกิจ(ปวท.)",CEILING((BG114*4/100)+BG114,10),IF(BB114="พนจ.ภารกิจ(ปวส.)",CEILING((BG114*4/100)+BG114,10),IF(BB114="พนจ.ภารกิจ(ป.ตรี)",CEILING((BG114*4/100)+BG114,10),IF(BB114="พนจ.ภารกิจ(ป.โท)",CEILING((BG114*4/100)+BG114,10),IF(BB114="พนจ.ภารกิจ(ทักษะ พนง.ขับเครื่องจักรกลขนาดกลาง/ใหญ่)",CEILING((BG114*4/100)+BG114,10),IF(BB114="พนจ.ภารกิจ(ทักษะ)",CEILING((BG114*4/100)+BG114,10),IF(BB114="พนจ.ภารกิจ(ทักษะ)","",IF(C114="ครู",CEILING((BG114*6/100)+BG114,10),IF(C114="ครูผู้ช่วย",CEILING((BG114*6/100)+BG114,10),IF(C114="บริหารสถานศึกษา",CEILING((BG114*6/100)+BG114,10),IF(C114="บุคลากรทางการศึกษา",CEILING((BG114*6/100)+BG114,10),IF(BB114="ลูกจ้างประจำ(ช่าง)",VLOOKUP(BI114,บัญชีลูกจ้างประจำ!$H$2:$I$110,2,FALSE),IF(BB114="ลูกจ้างประจำ(สนับสนุน)",VLOOKUP(BI114,บัญชีลูกจ้างประจำ!$E$2:$F$102,2,FALSE),IF(BB114="ลูกจ้างประจำ(บริการพื้นฐาน)",VLOOKUP(BI114,บัญชีลูกจ้างประจำ!$B$2:$C$74,2,FALSE))))))))))))))))))))))))))))))</f>
        <v>0</v>
      </c>
      <c r="BK114" s="177">
        <f>IF(BB114&amp;M114="พนจ.ทั่วไป",0,IF(BB114&amp;M114="พนจ.ทั่วไปกำหนดเพิ่ม2568",108000,IF(M114="ว่างเดิม",VLOOKUP(BC114,ตำแหน่งว่าง!$A$2:$J$28,9,FALSE),IF(M114&amp;C114="กำหนดเพิ่ม2567ครู",VLOOKUP(BC114,ตำแหน่งว่าง!$A$2:$J$28,8,FALSE),IF(M114&amp;C114="กำหนดเพิ่ม2567ครูผู้ช่วย",VLOOKUP(BC114,ตำแหน่งว่าง!$A$2:$J$28,8,FALSE),IF(M114&amp;C114="กำหนดเพิ่ม2567บุคลากรทางการศึกษา",VLOOKUP(BC114,ตำแหน่งว่าง!$A$2:$J$28,8,FALSE),IF(M114&amp;C114="กำหนดเพิ่ม2567บริหารสถานศึกษา",VLOOKUP(BC114,ตำแหน่งว่าง!$A$2:$J$28,8,FALSE),IF(M114="กำหนดเพิ่ม2567",VLOOKUP(BC114,ตำแหน่งว่าง!$A$2:$J$28,9,FALSE),IF(M114="กำหนดเพิ่ม2568",VLOOKUP(BC114,ตำแหน่งว่าง!$A$2:$H$28,7,FALSE),IF(M114="กำหนดเพิ่ม2569",0,IF(M114="ยุบเลิก2567",0,IF(M114="ยุบเลิก2568",0,IF(M114="ว่างยุบเลิก2567",0,IF(M114="ว่างยุบเลิก2568",0,IF(M114="ว่างยุบเลิก2569",VLOOKUP(BC114,ตำแหน่งว่าง!$A$2:$J$28,9,FALSE),IF(M114="เงินอุดหนุน (ว่าง)",VLOOKUP(BC114,ตำแหน่งว่าง!$A$2:$J$28,9,FALSE),IF(M114="จ่ายจากเงินรายได้ (ว่าง)",VLOOKUP(BC114,ตำแหน่งว่าง!$A$2:$J$28,9,FALSE),(BJ114-BG114)*12)))))))))))))))))</f>
        <v>0</v>
      </c>
      <c r="BL114" s="177" t="str">
        <f t="shared" si="9"/>
        <v>3</v>
      </c>
      <c r="BM114" s="177" t="b">
        <f>IF(BB114="บริหารท้องถิ่นสูง",VLOOKUP(BL114,'เงินเดือนบัญชี 5'!$AL$2:$AM$65,2,FALSE),IF(BB114="บริหารท้องถิ่นกลาง",VLOOKUP(BL114,'เงินเดือนบัญชี 5'!$AI$2:$AJ$65,2,FALSE),IF(BB114="บริหารท้องถิ่นต้น",VLOOKUP(BL114,'เงินเดือนบัญชี 5'!$AF$2:$AG$65,2,FALSE),IF(BB114="อำนวยการท้องถิ่นสูง",VLOOKUP(BL114,'เงินเดือนบัญชี 5'!$AC$2:$AD$65,2,FALSE),IF(BB114="อำนวยการท้องถิ่นกลาง",VLOOKUP(BL114,'เงินเดือนบัญชี 5'!$Z$2:$AA$65,2,FALSE),IF(BB114="อำนวยการท้องถิ่นต้น",VLOOKUP(BL114,'เงินเดือนบัญชี 5'!$W$2:$X$65,2,FALSE),IF(BB114="วิชาการชช.",VLOOKUP(BL114,'เงินเดือนบัญชี 5'!$T$2:$U$65,2,FALSE),IF(BB114="วิชาการชพ.",VLOOKUP(BL114,'เงินเดือนบัญชี 5'!$Q$2:$R$65,2,FALSE),IF(BB114="วิชาการชก.",VLOOKUP(BL114,'เงินเดือนบัญชี 5'!$N$2:$O$65,2,FALSE),IF(BB114="วิชาการปก.",VLOOKUP(BL114,'เงินเดือนบัญชี 5'!$K$2:$L$65,2,FALSE),IF(BB114="ทั่วไปอส.",VLOOKUP(BL114,'เงินเดือนบัญชี 5'!$H$2:$I$65,2,FALSE),IF(BB114="ทั่วไปชง.",VLOOKUP(BL114,'เงินเดือนบัญชี 5'!$E$2:$F$65,2,FALSE),IF(BB114="ทั่วไปปง.",VLOOKUP(BL114,'เงินเดือนบัญชี 5'!$B$2:$C$65,2,FALSE),IF(BB114="พนจ.ทั่วไป",0,IF(BB114="พนจ.ภารกิจ(ปวช.)",CEILING((BJ114*4/100)+BJ114,10),IF(BB114="พนจ.ภารกิจ(ปวท.)",CEILING((BJ114*4/100)+BJ114,10),IF(BB114="พนจ.ภารกิจ(ปวส.)",CEILING((BJ114*4/100)+BJ114,10),IF(BB114="พนจ.ภารกิจ(ป.ตรี)",CEILING((BJ114*4/100)+BJ114,10),IF(BB114="พนจ.ภารกิจ(ป.โท)",CEILING((BJ114*4/100)+BJ114,10),IF(BB114="พนจ.ภารกิจ(ทักษะ พนง.ขับเครื่องจักรกลขนาดกลาง/ใหญ่)",CEILING((BJ114*4/100)+BJ114,10),IF(BB114="พนจ.ภารกิจ(ทักษะ)",CEILING((BJ114*4/100)+BJ114,10),IF(BB114="พนจ.ภารกิจ(ทักษะ)","",IF(C114="ครู",CEILING((BJ114*6/100)+BJ114,10),IF(C114="ครูผู้ช่วย",CEILING((BJ114*6/100)+BJ114,10),IF(C114="บริหารสถานศึกษา",CEILING((BJ114*6/100)+BJ114,10),IF(C114="บุคลากรทางการศึกษา",CEILING((BJ114*6/100)+BJ114,10),IF(BB114="ลูกจ้างประจำ(ช่าง)",VLOOKUP(BL114,บัญชีลูกจ้างประจำ!$H$2:$I$110,2,FALSE),IF(BB114="ลูกจ้างประจำ(สนับสนุน)",VLOOKUP(BL114,บัญชีลูกจ้างประจำ!$E$2:$F$103,2,FALSE),IF(BB114="ลูกจ้างประจำ(บริการพื้นฐาน)",VLOOKUP(BL114,บัญชีลูกจ้างประจำ!$B$2:$C$74,2,FALSE))))))))))))))))))))))))))))))</f>
        <v>0</v>
      </c>
      <c r="BN114" s="177">
        <f>IF(BB114&amp;M114="พนจ.ทั่วไป",0,IF(BB114&amp;M114="พนจ.ทั่วไปกำหนดเพิ่ม2569",108000,IF(M114="ว่างเดิม",VLOOKUP(BC114,ตำแหน่งว่าง!$A$2:$J$28,10,FALSE),IF(M114&amp;C114="กำหนดเพิ่ม2567ครู",VLOOKUP(BC114,ตำแหน่งว่าง!$A$2:$J$28,9,FALSE),IF(M114&amp;C114="กำหนดเพิ่ม2567ครูผู้ช่วย",VLOOKUP(BC114,ตำแหน่งว่าง!$A$2:$J$28,9,FALSE),IF(M114&amp;C114="กำหนดเพิ่ม2567บุคลากรทางการศึกษา",VLOOKUP(BC114,ตำแหน่งว่าง!$A$2:$J$28,9,FALSE),IF(M114&amp;C114="กำหนดเพิ่ม2567บริหารสถานศึกษา",VLOOKUP(BC114,ตำแหน่งว่าง!$A$2:$J$28,9,FALSE),IF(M114="กำหนดเพิ่ม2567",VLOOKUP(BC114,ตำแหน่งว่าง!$A$2:$J$28,10,FALSE),IF(M114&amp;C114="กำหนดเพิ่ม2568ครู",VLOOKUP(BC114,ตำแหน่งว่าง!$A$2:$J$28,8,FALSE),IF(M114&amp;C114="กำหนดเพิ่ม2568ครูผู้ช่วย",VLOOKUP(BC114,ตำแหน่งว่าง!$A$2:$J$28,8,FALSE),IF(M114&amp;C114="กำหนดเพิ่ม2568บุคลากรทางการศึกษา",VLOOKUP(BC114,ตำแหน่งว่าง!$A$2:$J$28,8,FALSE),IF(M114&amp;C114="กำหนดเพิ่ม2568บริหารสถานศึกษา",VLOOKUP(BC114,ตำแหน่งว่าง!$A$2:$J$28,8,FALSE),IF(M114="กำหนดเพิ่ม2568",VLOOKUP(BC114,ตำแหน่งว่าง!$A$2:$J$28,9,FALSE),IF(M114="กำหนดเพิ่ม2569",VLOOKUP(BC114,ตำแหน่งว่าง!$A$2:$H$28,7,FALSE),IF(M114="เงินอุดหนุน (ว่าง)",VLOOKUP(BC114,ตำแหน่งว่าง!$A$2:$J$28,10,FALSE),IF(M114="จ่ายจากเงินรายได้ (ว่าง)",VLOOKUP(BC114,ตำแหน่งว่าง!$A$2:$J$28,10,FALSE),IF(M114="ยุบเลิก2567",0,IF(M114="ยุบเลิก2568",0,IF(M114="ยุบเลิก2569",0,IF(M114="ว่างยุบเลิก2567",0,IF(M114="ว่างยุบเลิก2568",0,IF(M114="ว่างยุบเลิก2569",0,(BM114-BJ114)*12))))))))))))))))))))))</f>
        <v>0</v>
      </c>
      <c r="BO114" s="103"/>
      <c r="BP114" s="86"/>
      <c r="BQ114" s="86"/>
    </row>
    <row r="115" spans="1:69" s="12" customFormat="1">
      <c r="A115" s="107" t="str">
        <f>IF(C115=0,"",IF(D115=0,"",SUBTOTAL(3,$D$7:D115)*1))</f>
        <v/>
      </c>
      <c r="B115" s="113"/>
      <c r="C115" s="183"/>
      <c r="D115" s="113"/>
      <c r="E115" s="114"/>
      <c r="F115" s="114"/>
      <c r="G115" s="110"/>
      <c r="H115" s="120"/>
      <c r="I115" s="121"/>
      <c r="J115" s="122"/>
      <c r="K115" s="122"/>
      <c r="L115" s="122"/>
      <c r="M115" s="120"/>
      <c r="AZ115" s="86"/>
      <c r="BA115" s="103"/>
      <c r="BB115" s="177" t="str">
        <f t="shared" si="5"/>
        <v/>
      </c>
      <c r="BC115" s="177" t="str">
        <f t="shared" si="6"/>
        <v>()</v>
      </c>
      <c r="BD115" s="177" t="b">
        <f>IF(BB115="บริหารท้องถิ่นสูง",VLOOKUP(I115,'เงินเดือนบัญชี 5'!$AM$2:$AN$65,2,FALSE),IF(BB115="บริหารท้องถิ่นกลาง",VLOOKUP(I115,'เงินเดือนบัญชี 5'!$AJ$2:$AK$65,2,FALSE),IF(BB115="บริหารท้องถิ่นต้น",VLOOKUP(I115,'เงินเดือนบัญชี 5'!$AG$2:$AH$65,2,FALSE),IF(BB115="อำนวยการท้องถิ่นสูง",VLOOKUP(I115,'เงินเดือนบัญชี 5'!$AD$2:$AE$65,2,FALSE),IF(BB115="อำนวยการท้องถิ่นกลาง",VLOOKUP(I115,'เงินเดือนบัญชี 5'!$AA$2:$AB$65,2,FALSE),IF(BB115="อำนวยการท้องถิ่นต้น",VLOOKUP(I115,'เงินเดือนบัญชี 5'!$X$2:$Y$65,2,FALSE),IF(BB115="วิชาการชช.",VLOOKUP(I115,'เงินเดือนบัญชี 5'!$U$2:$V$65,2,FALSE),IF(BB115="วิชาการชพ.",VLOOKUP(I115,'เงินเดือนบัญชี 5'!$R$2:$S$65,2,FALSE),IF(BB115="วิชาการชก.",VLOOKUP(I115,'เงินเดือนบัญชี 5'!$O$2:$P$65,2,FALSE),IF(BB115="วิชาการปก.",VLOOKUP(I115,'เงินเดือนบัญชี 5'!$L$2:$M$65,2,FALSE),IF(BB115="ทั่วไปอส.",VLOOKUP(I115,'เงินเดือนบัญชี 5'!$I$2:$J$65,2,FALSE),IF(BB115="ทั่วไปชง.",VLOOKUP(I115,'เงินเดือนบัญชี 5'!$F$2:$G$65,2,FALSE),IF(BB115="ทั่วไปปง.",VLOOKUP(I115,'เงินเดือนบัญชี 5'!$C$2:$D$65,2,FALSE),IF(BB115="พนจ.ทั่วไป","",IF(BB115="พนจ.ภารกิจ(ปวช.)","",IF(BB115="พนจ.ภารกิจ(ปวท.)","",IF(BB115="พนจ.ภารกิจ(ปวส.)","",IF(BB115="พนจ.ภารกิจ(ป.ตรี)","",IF(BB115="พนจ.ภารกิจ(ป.โท)","",IF(BB115="พนจ.ภารกิจ(ทักษะ พนง.ขับเครื่องจักรกลขนาดกลาง/ใหญ่)","",IF(BB115="พนจ.ภารกิจ(ทักษะ)","",IF(BB115="ลูกจ้างประจำ(ช่าง)",VLOOKUP(I115,บัญชีลูกจ้างประจำ!$I$2:$J$110,2,FALSE),IF(BB115="ลูกจ้างประจำ(สนับสนุน)",VLOOKUP(I115,บัญชีลูกจ้างประจำ!$F$2:$G$102,2,FALSE),IF(BB115="ลูกจ้างประจำ(บริการพื้นฐาน)",VLOOKUP(I115,บัญชีลูกจ้างประจำ!$C$2:$D$74,2,FALSE)))))))))))))))))))))))))</f>
        <v>0</v>
      </c>
      <c r="BE115" s="177">
        <f>IF(M115="ว่างเดิม",VLOOKUP(BC115,ตำแหน่งว่าง!$A$2:$J$28,2,FALSE),IF(M115="ว่างยุบเลิก2567",VLOOKUP(BC115,ตำแหน่งว่าง!$A$2:$J$28,2,FALSE),IF(M115="ว่างยุบเลิก2568",VLOOKUP(BC115,ตำแหน่งว่าง!$A$2:$J$28,2,FALSE),IF(M115="ว่างยุบเลิก2569",VLOOKUP(BC115,ตำแหน่งว่าง!$A$2:$J$28,2,FALSE),IF(M115="เงินอุดหนุน (ว่าง)",VLOOKUP(BC115,ตำแหน่งว่าง!$A$2:$J$28,2,FALSE),IF(M115="จ่ายจากเงินรายได้ (ว่าง)",VLOOKUP(BC115,ตำแหน่งว่าง!$A$2:$J$28,2,FALSE),IF(M115="กำหนดเพิ่ม2567",0,IF(M115="กำหนดเพิ่ม2568",0,IF(M115="กำหนดเพิ่ม2569",0,I115*12)))))))))</f>
        <v>0</v>
      </c>
      <c r="BF115" s="177" t="str">
        <f t="shared" si="7"/>
        <v>1</v>
      </c>
      <c r="BG115" s="177" t="b">
        <f>IF(BB115="บริหารท้องถิ่นสูง",VLOOKUP(BF115,'เงินเดือนบัญชี 5'!$AL$2:$AM$65,2,FALSE),IF(BB115="บริหารท้องถิ่นกลาง",VLOOKUP(BF115,'เงินเดือนบัญชี 5'!$AI$2:$AJ$65,2,FALSE),IF(BB115="บริหารท้องถิ่นต้น",VLOOKUP(BF115,'เงินเดือนบัญชี 5'!$AF$2:$AG$65,2,FALSE),IF(BB115="อำนวยการท้องถิ่นสูง",VLOOKUP(BF115,'เงินเดือนบัญชี 5'!$AC$2:$AD$65,2,FALSE),IF(BB115="อำนวยการท้องถิ่นกลาง",VLOOKUP(BF115,'เงินเดือนบัญชี 5'!$Z$2:$AA$65,2,FALSE),IF(BB115="อำนวยการท้องถิ่นต้น",VLOOKUP(BF115,'เงินเดือนบัญชี 5'!$W$2:$X$65,2,FALSE),IF(BB115="วิชาการชช.",VLOOKUP(BF115,'เงินเดือนบัญชี 5'!$T$2:$U$65,2,FALSE),IF(BB115="วิชาการชพ.",VLOOKUP(BF115,'เงินเดือนบัญชี 5'!$Q$2:$R$65,2,FALSE),IF(BB115="วิชาการชก.",VLOOKUP(BF115,'เงินเดือนบัญชี 5'!$N$2:$O$65,2,FALSE),IF(BB115="วิชาการปก.",VLOOKUP(BF115,'เงินเดือนบัญชี 5'!$K$2:$L$65,2,FALSE),IF(BB115="ทั่วไปอส.",VLOOKUP(BF115,'เงินเดือนบัญชี 5'!$H$2:$I$65,2,FALSE),IF(BB115="ทั่วไปชง.",VLOOKUP(BF115,'เงินเดือนบัญชี 5'!$E$2:$F$65,2,FALSE),IF(BB115="ทั่วไปปง.",VLOOKUP(BF115,'เงินเดือนบัญชี 5'!$B$2:$C$65,2,FALSE),IF(BB115="พนจ.ทั่วไป",0,IF(BB115="พนจ.ภารกิจ(ปวช.)",CEILING((I115*4/100)+I115,10),IF(BB115="พนจ.ภารกิจ(ปวท.)",CEILING((I115*4/100)+I115,10),IF(BB115="พนจ.ภารกิจ(ปวส.)",CEILING((I115*4/100)+I115,10),IF(BB115="พนจ.ภารกิจ(ป.ตรี)",CEILING((I115*4/100)+I115,10),IF(BB115="พนจ.ภารกิจ(ป.โท)",CEILING((I115*4/100)+I115,10),IF(BB115="พนจ.ภารกิจ(ทักษะ พนง.ขับเครื่องจักรกลขนาดกลาง/ใหญ่)",CEILING((I115*4/100)+I115,10),IF(BB115="พนจ.ภารกิจ(ทักษะ)",CEILING((I115*4/100)+I115,10),IF(BB115="พนจ.ภารกิจ(ทักษะ)","",IF(C115="ครู",CEILING((I115*6/100)+I115,10),IF(C115="ครูผู้ช่วย",CEILING((I115*6/100)+I115,10),IF(C115="บริหารสถานศึกษา",CEILING((I115*6/100)+I115,10),IF(C115="บุคลากรทางการศึกษา",CEILING((I115*6/100)+I115,10),IF(BB115="ลูกจ้างประจำ(ช่าง)",VLOOKUP(BF115,บัญชีลูกจ้างประจำ!$H$2:$I$110,2,FALSE),IF(BB115="ลูกจ้างประจำ(สนับสนุน)",VLOOKUP(BF115,บัญชีลูกจ้างประจำ!$E$2:$F$102,2,FALSE),IF(BB115="ลูกจ้างประจำ(บริการพื้นฐาน)",VLOOKUP(BF115,บัญชีลูกจ้างประจำ!$B$2:$C$74,2,FALSE))))))))))))))))))))))))))))))</f>
        <v>0</v>
      </c>
      <c r="BH115" s="177">
        <f>IF(BB115&amp;M115="พนจ.ทั่วไป",0,IF(BB115&amp;M115="พนจ.ทั่วไปกำหนดเพิ่ม2567",108000,IF(M115="ว่างเดิม",VLOOKUP(BC115,ตำแหน่งว่าง!$A$2:$J$28,8,FALSE),IF(M115="กำหนดเพิ่ม2567",VLOOKUP(BC115,ตำแหน่งว่าง!$A$2:$H$28,7,FALSE),IF(M115="กำหนดเพิ่ม2568",0,IF(M115="กำหนดเพิ่ม2569",0,IF(M115="ยุบเลิก2567",0,IF(M115="ว่างยุบเลิก2567",0,IF(M115="ว่างยุบเลิก2568",VLOOKUP(BC115,ตำแหน่งว่าง!$A$2:$J$28,8,FALSE),IF(M115="ว่างยุบเลิก2569",VLOOKUP(BC115,ตำแหน่งว่าง!$A$2:$J$28,8,FALSE),IF(M115="เงินอุดหนุน (ว่าง)",VLOOKUP(BC115,ตำแหน่งว่าง!$A$2:$J$28,8,FALSE),IF(M115&amp;C115="จ่ายจากเงินรายได้พนจ.ทั่วไป",0,IF(M115="จ่ายจากเงินรายได้ (ว่าง)",VLOOKUP(BC115,ตำแหน่งว่าง!$A$2:$J$28,8,FALSE),(BG115-I115)*12)))))))))))))</f>
        <v>0</v>
      </c>
      <c r="BI115" s="177" t="str">
        <f t="shared" si="8"/>
        <v>2</v>
      </c>
      <c r="BJ115" s="177" t="b">
        <f>IF(BB115="บริหารท้องถิ่นสูง",VLOOKUP(BI115,'เงินเดือนบัญชี 5'!$AL$2:$AM$65,2,FALSE),IF(BB115="บริหารท้องถิ่นกลาง",VLOOKUP(BI115,'เงินเดือนบัญชี 5'!$AI$2:$AJ$65,2,FALSE),IF(BB115="บริหารท้องถิ่นต้น",VLOOKUP(BI115,'เงินเดือนบัญชี 5'!$AF$2:$AG$65,2,FALSE),IF(BB115="อำนวยการท้องถิ่นสูง",VLOOKUP(BI115,'เงินเดือนบัญชี 5'!$AC$2:$AD$65,2,FALSE),IF(BB115="อำนวยการท้องถิ่นกลาง",VLOOKUP(BI115,'เงินเดือนบัญชี 5'!$Z$2:$AA$65,2,FALSE),IF(BB115="อำนวยการท้องถิ่นต้น",VLOOKUP(BI115,'เงินเดือนบัญชี 5'!$W$2:$X$65,2,FALSE),IF(BB115="วิชาการชช.",VLOOKUP(BI115,'เงินเดือนบัญชี 5'!$T$2:$U$65,2,FALSE),IF(BB115="วิชาการชพ.",VLOOKUP(BI115,'เงินเดือนบัญชี 5'!$Q$2:$R$65,2,FALSE),IF(BB115="วิชาการชก.",VLOOKUP(BI115,'เงินเดือนบัญชี 5'!$N$2:$O$65,2,FALSE),IF(BB115="วิชาการปก.",VLOOKUP(BI115,'เงินเดือนบัญชี 5'!$K$2:$L$65,2,FALSE),IF(BB115="ทั่วไปอส.",VLOOKUP(BI115,'เงินเดือนบัญชี 5'!$H$2:$I$65,2,FALSE),IF(BB115="ทั่วไปชง.",VLOOKUP(BI115,'เงินเดือนบัญชี 5'!$E$2:$F$65,2,FALSE),IF(BB115="ทั่วไปปง.",VLOOKUP(BI115,'เงินเดือนบัญชี 5'!$B$2:$C$65,2,FALSE),IF(BB115="พนจ.ทั่วไป",0,IF(BB115="พนจ.ภารกิจ(ปวช.)",CEILING((BG115*4/100)+BG115,10),IF(BB115="พนจ.ภารกิจ(ปวท.)",CEILING((BG115*4/100)+BG115,10),IF(BB115="พนจ.ภารกิจ(ปวส.)",CEILING((BG115*4/100)+BG115,10),IF(BB115="พนจ.ภารกิจ(ป.ตรี)",CEILING((BG115*4/100)+BG115,10),IF(BB115="พนจ.ภารกิจ(ป.โท)",CEILING((BG115*4/100)+BG115,10),IF(BB115="พนจ.ภารกิจ(ทักษะ พนง.ขับเครื่องจักรกลขนาดกลาง/ใหญ่)",CEILING((BG115*4/100)+BG115,10),IF(BB115="พนจ.ภารกิจ(ทักษะ)",CEILING((BG115*4/100)+BG115,10),IF(BB115="พนจ.ภารกิจ(ทักษะ)","",IF(C115="ครู",CEILING((BG115*6/100)+BG115,10),IF(C115="ครูผู้ช่วย",CEILING((BG115*6/100)+BG115,10),IF(C115="บริหารสถานศึกษา",CEILING((BG115*6/100)+BG115,10),IF(C115="บุคลากรทางการศึกษา",CEILING((BG115*6/100)+BG115,10),IF(BB115="ลูกจ้างประจำ(ช่าง)",VLOOKUP(BI115,บัญชีลูกจ้างประจำ!$H$2:$I$110,2,FALSE),IF(BB115="ลูกจ้างประจำ(สนับสนุน)",VLOOKUP(BI115,บัญชีลูกจ้างประจำ!$E$2:$F$102,2,FALSE),IF(BB115="ลูกจ้างประจำ(บริการพื้นฐาน)",VLOOKUP(BI115,บัญชีลูกจ้างประจำ!$B$2:$C$74,2,FALSE))))))))))))))))))))))))))))))</f>
        <v>0</v>
      </c>
      <c r="BK115" s="177">
        <f>IF(BB115&amp;M115="พนจ.ทั่วไป",0,IF(BB115&amp;M115="พนจ.ทั่วไปกำหนดเพิ่ม2568",108000,IF(M115="ว่างเดิม",VLOOKUP(BC115,ตำแหน่งว่าง!$A$2:$J$28,9,FALSE),IF(M115&amp;C115="กำหนดเพิ่ม2567ครู",VLOOKUP(BC115,ตำแหน่งว่าง!$A$2:$J$28,8,FALSE),IF(M115&amp;C115="กำหนดเพิ่ม2567ครูผู้ช่วย",VLOOKUP(BC115,ตำแหน่งว่าง!$A$2:$J$28,8,FALSE),IF(M115&amp;C115="กำหนดเพิ่ม2567บุคลากรทางการศึกษา",VLOOKUP(BC115,ตำแหน่งว่าง!$A$2:$J$28,8,FALSE),IF(M115&amp;C115="กำหนดเพิ่ม2567บริหารสถานศึกษา",VLOOKUP(BC115,ตำแหน่งว่าง!$A$2:$J$28,8,FALSE),IF(M115="กำหนดเพิ่ม2567",VLOOKUP(BC115,ตำแหน่งว่าง!$A$2:$J$28,9,FALSE),IF(M115="กำหนดเพิ่ม2568",VLOOKUP(BC115,ตำแหน่งว่าง!$A$2:$H$28,7,FALSE),IF(M115="กำหนดเพิ่ม2569",0,IF(M115="ยุบเลิก2567",0,IF(M115="ยุบเลิก2568",0,IF(M115="ว่างยุบเลิก2567",0,IF(M115="ว่างยุบเลิก2568",0,IF(M115="ว่างยุบเลิก2569",VLOOKUP(BC115,ตำแหน่งว่าง!$A$2:$J$28,9,FALSE),IF(M115="เงินอุดหนุน (ว่าง)",VLOOKUP(BC115,ตำแหน่งว่าง!$A$2:$J$28,9,FALSE),IF(M115="จ่ายจากเงินรายได้ (ว่าง)",VLOOKUP(BC115,ตำแหน่งว่าง!$A$2:$J$28,9,FALSE),(BJ115-BG115)*12)))))))))))))))))</f>
        <v>0</v>
      </c>
      <c r="BL115" s="177" t="str">
        <f t="shared" si="9"/>
        <v>3</v>
      </c>
      <c r="BM115" s="177" t="b">
        <f>IF(BB115="บริหารท้องถิ่นสูง",VLOOKUP(BL115,'เงินเดือนบัญชี 5'!$AL$2:$AM$65,2,FALSE),IF(BB115="บริหารท้องถิ่นกลาง",VLOOKUP(BL115,'เงินเดือนบัญชี 5'!$AI$2:$AJ$65,2,FALSE),IF(BB115="บริหารท้องถิ่นต้น",VLOOKUP(BL115,'เงินเดือนบัญชี 5'!$AF$2:$AG$65,2,FALSE),IF(BB115="อำนวยการท้องถิ่นสูง",VLOOKUP(BL115,'เงินเดือนบัญชี 5'!$AC$2:$AD$65,2,FALSE),IF(BB115="อำนวยการท้องถิ่นกลาง",VLOOKUP(BL115,'เงินเดือนบัญชี 5'!$Z$2:$AA$65,2,FALSE),IF(BB115="อำนวยการท้องถิ่นต้น",VLOOKUP(BL115,'เงินเดือนบัญชี 5'!$W$2:$X$65,2,FALSE),IF(BB115="วิชาการชช.",VLOOKUP(BL115,'เงินเดือนบัญชี 5'!$T$2:$U$65,2,FALSE),IF(BB115="วิชาการชพ.",VLOOKUP(BL115,'เงินเดือนบัญชี 5'!$Q$2:$R$65,2,FALSE),IF(BB115="วิชาการชก.",VLOOKUP(BL115,'เงินเดือนบัญชี 5'!$N$2:$O$65,2,FALSE),IF(BB115="วิชาการปก.",VLOOKUP(BL115,'เงินเดือนบัญชี 5'!$K$2:$L$65,2,FALSE),IF(BB115="ทั่วไปอส.",VLOOKUP(BL115,'เงินเดือนบัญชี 5'!$H$2:$I$65,2,FALSE),IF(BB115="ทั่วไปชง.",VLOOKUP(BL115,'เงินเดือนบัญชี 5'!$E$2:$F$65,2,FALSE),IF(BB115="ทั่วไปปง.",VLOOKUP(BL115,'เงินเดือนบัญชี 5'!$B$2:$C$65,2,FALSE),IF(BB115="พนจ.ทั่วไป",0,IF(BB115="พนจ.ภารกิจ(ปวช.)",CEILING((BJ115*4/100)+BJ115,10),IF(BB115="พนจ.ภารกิจ(ปวท.)",CEILING((BJ115*4/100)+BJ115,10),IF(BB115="พนจ.ภารกิจ(ปวส.)",CEILING((BJ115*4/100)+BJ115,10),IF(BB115="พนจ.ภารกิจ(ป.ตรี)",CEILING((BJ115*4/100)+BJ115,10),IF(BB115="พนจ.ภารกิจ(ป.โท)",CEILING((BJ115*4/100)+BJ115,10),IF(BB115="พนจ.ภารกิจ(ทักษะ พนง.ขับเครื่องจักรกลขนาดกลาง/ใหญ่)",CEILING((BJ115*4/100)+BJ115,10),IF(BB115="พนจ.ภารกิจ(ทักษะ)",CEILING((BJ115*4/100)+BJ115,10),IF(BB115="พนจ.ภารกิจ(ทักษะ)","",IF(C115="ครู",CEILING((BJ115*6/100)+BJ115,10),IF(C115="ครูผู้ช่วย",CEILING((BJ115*6/100)+BJ115,10),IF(C115="บริหารสถานศึกษา",CEILING((BJ115*6/100)+BJ115,10),IF(C115="บุคลากรทางการศึกษา",CEILING((BJ115*6/100)+BJ115,10),IF(BB115="ลูกจ้างประจำ(ช่าง)",VLOOKUP(BL115,บัญชีลูกจ้างประจำ!$H$2:$I$110,2,FALSE),IF(BB115="ลูกจ้างประจำ(สนับสนุน)",VLOOKUP(BL115,บัญชีลูกจ้างประจำ!$E$2:$F$103,2,FALSE),IF(BB115="ลูกจ้างประจำ(บริการพื้นฐาน)",VLOOKUP(BL115,บัญชีลูกจ้างประจำ!$B$2:$C$74,2,FALSE))))))))))))))))))))))))))))))</f>
        <v>0</v>
      </c>
      <c r="BN115" s="177">
        <f>IF(BB115&amp;M115="พนจ.ทั่วไป",0,IF(BB115&amp;M115="พนจ.ทั่วไปกำหนดเพิ่ม2569",108000,IF(M115="ว่างเดิม",VLOOKUP(BC115,ตำแหน่งว่าง!$A$2:$J$28,10,FALSE),IF(M115&amp;C115="กำหนดเพิ่ม2567ครู",VLOOKUP(BC115,ตำแหน่งว่าง!$A$2:$J$28,9,FALSE),IF(M115&amp;C115="กำหนดเพิ่ม2567ครูผู้ช่วย",VLOOKUP(BC115,ตำแหน่งว่าง!$A$2:$J$28,9,FALSE),IF(M115&amp;C115="กำหนดเพิ่ม2567บุคลากรทางการศึกษา",VLOOKUP(BC115,ตำแหน่งว่าง!$A$2:$J$28,9,FALSE),IF(M115&amp;C115="กำหนดเพิ่ม2567บริหารสถานศึกษา",VLOOKUP(BC115,ตำแหน่งว่าง!$A$2:$J$28,9,FALSE),IF(M115="กำหนดเพิ่ม2567",VLOOKUP(BC115,ตำแหน่งว่าง!$A$2:$J$28,10,FALSE),IF(M115&amp;C115="กำหนดเพิ่ม2568ครู",VLOOKUP(BC115,ตำแหน่งว่าง!$A$2:$J$28,8,FALSE),IF(M115&amp;C115="กำหนดเพิ่ม2568ครูผู้ช่วย",VLOOKUP(BC115,ตำแหน่งว่าง!$A$2:$J$28,8,FALSE),IF(M115&amp;C115="กำหนดเพิ่ม2568บุคลากรทางการศึกษา",VLOOKUP(BC115,ตำแหน่งว่าง!$A$2:$J$28,8,FALSE),IF(M115&amp;C115="กำหนดเพิ่ม2568บริหารสถานศึกษา",VLOOKUP(BC115,ตำแหน่งว่าง!$A$2:$J$28,8,FALSE),IF(M115="กำหนดเพิ่ม2568",VLOOKUP(BC115,ตำแหน่งว่าง!$A$2:$J$28,9,FALSE),IF(M115="กำหนดเพิ่ม2569",VLOOKUP(BC115,ตำแหน่งว่าง!$A$2:$H$28,7,FALSE),IF(M115="เงินอุดหนุน (ว่าง)",VLOOKUP(BC115,ตำแหน่งว่าง!$A$2:$J$28,10,FALSE),IF(M115="จ่ายจากเงินรายได้ (ว่าง)",VLOOKUP(BC115,ตำแหน่งว่าง!$A$2:$J$28,10,FALSE),IF(M115="ยุบเลิก2567",0,IF(M115="ยุบเลิก2568",0,IF(M115="ยุบเลิก2569",0,IF(M115="ว่างยุบเลิก2567",0,IF(M115="ว่างยุบเลิก2568",0,IF(M115="ว่างยุบเลิก2569",0,(BM115-BJ115)*12))))))))))))))))))))))</f>
        <v>0</v>
      </c>
      <c r="BO115" s="103"/>
      <c r="BP115" s="86"/>
      <c r="BQ115" s="86"/>
    </row>
    <row r="116" spans="1:69" s="12" customFormat="1">
      <c r="A116" s="107" t="str">
        <f>IF(C116=0,"",IF(D116=0,"",SUBTOTAL(3,$D$7:D116)*1))</f>
        <v/>
      </c>
      <c r="B116" s="113"/>
      <c r="C116" s="183"/>
      <c r="D116" s="113"/>
      <c r="E116" s="114"/>
      <c r="F116" s="114"/>
      <c r="G116" s="110"/>
      <c r="H116" s="120"/>
      <c r="I116" s="121"/>
      <c r="J116" s="122"/>
      <c r="K116" s="122"/>
      <c r="L116" s="122"/>
      <c r="M116" s="120"/>
      <c r="AZ116" s="86"/>
      <c r="BA116" s="103"/>
      <c r="BB116" s="177" t="str">
        <f t="shared" si="5"/>
        <v/>
      </c>
      <c r="BC116" s="177" t="str">
        <f t="shared" si="6"/>
        <v>()</v>
      </c>
      <c r="BD116" s="177" t="b">
        <f>IF(BB116="บริหารท้องถิ่นสูง",VLOOKUP(I116,'เงินเดือนบัญชี 5'!$AM$2:$AN$65,2,FALSE),IF(BB116="บริหารท้องถิ่นกลาง",VLOOKUP(I116,'เงินเดือนบัญชี 5'!$AJ$2:$AK$65,2,FALSE),IF(BB116="บริหารท้องถิ่นต้น",VLOOKUP(I116,'เงินเดือนบัญชี 5'!$AG$2:$AH$65,2,FALSE),IF(BB116="อำนวยการท้องถิ่นสูง",VLOOKUP(I116,'เงินเดือนบัญชี 5'!$AD$2:$AE$65,2,FALSE),IF(BB116="อำนวยการท้องถิ่นกลาง",VLOOKUP(I116,'เงินเดือนบัญชี 5'!$AA$2:$AB$65,2,FALSE),IF(BB116="อำนวยการท้องถิ่นต้น",VLOOKUP(I116,'เงินเดือนบัญชี 5'!$X$2:$Y$65,2,FALSE),IF(BB116="วิชาการชช.",VLOOKUP(I116,'เงินเดือนบัญชี 5'!$U$2:$V$65,2,FALSE),IF(BB116="วิชาการชพ.",VLOOKUP(I116,'เงินเดือนบัญชี 5'!$R$2:$S$65,2,FALSE),IF(BB116="วิชาการชก.",VLOOKUP(I116,'เงินเดือนบัญชี 5'!$O$2:$P$65,2,FALSE),IF(BB116="วิชาการปก.",VLOOKUP(I116,'เงินเดือนบัญชี 5'!$L$2:$M$65,2,FALSE),IF(BB116="ทั่วไปอส.",VLOOKUP(I116,'เงินเดือนบัญชี 5'!$I$2:$J$65,2,FALSE),IF(BB116="ทั่วไปชง.",VLOOKUP(I116,'เงินเดือนบัญชี 5'!$F$2:$G$65,2,FALSE),IF(BB116="ทั่วไปปง.",VLOOKUP(I116,'เงินเดือนบัญชี 5'!$C$2:$D$65,2,FALSE),IF(BB116="พนจ.ทั่วไป","",IF(BB116="พนจ.ภารกิจ(ปวช.)","",IF(BB116="พนจ.ภารกิจ(ปวท.)","",IF(BB116="พนจ.ภารกิจ(ปวส.)","",IF(BB116="พนจ.ภารกิจ(ป.ตรี)","",IF(BB116="พนจ.ภารกิจ(ป.โท)","",IF(BB116="พนจ.ภารกิจ(ทักษะ พนง.ขับเครื่องจักรกลขนาดกลาง/ใหญ่)","",IF(BB116="พนจ.ภารกิจ(ทักษะ)","",IF(BB116="ลูกจ้างประจำ(ช่าง)",VLOOKUP(I116,บัญชีลูกจ้างประจำ!$I$2:$J$110,2,FALSE),IF(BB116="ลูกจ้างประจำ(สนับสนุน)",VLOOKUP(I116,บัญชีลูกจ้างประจำ!$F$2:$G$102,2,FALSE),IF(BB116="ลูกจ้างประจำ(บริการพื้นฐาน)",VLOOKUP(I116,บัญชีลูกจ้างประจำ!$C$2:$D$74,2,FALSE)))))))))))))))))))))))))</f>
        <v>0</v>
      </c>
      <c r="BE116" s="177">
        <f>IF(M116="ว่างเดิม",VLOOKUP(BC116,ตำแหน่งว่าง!$A$2:$J$28,2,FALSE),IF(M116="ว่างยุบเลิก2567",VLOOKUP(BC116,ตำแหน่งว่าง!$A$2:$J$28,2,FALSE),IF(M116="ว่างยุบเลิก2568",VLOOKUP(BC116,ตำแหน่งว่าง!$A$2:$J$28,2,FALSE),IF(M116="ว่างยุบเลิก2569",VLOOKUP(BC116,ตำแหน่งว่าง!$A$2:$J$28,2,FALSE),IF(M116="เงินอุดหนุน (ว่าง)",VLOOKUP(BC116,ตำแหน่งว่าง!$A$2:$J$28,2,FALSE),IF(M116="จ่ายจากเงินรายได้ (ว่าง)",VLOOKUP(BC116,ตำแหน่งว่าง!$A$2:$J$28,2,FALSE),IF(M116="กำหนดเพิ่ม2567",0,IF(M116="กำหนดเพิ่ม2568",0,IF(M116="กำหนดเพิ่ม2569",0,I116*12)))))))))</f>
        <v>0</v>
      </c>
      <c r="BF116" s="177" t="str">
        <f t="shared" si="7"/>
        <v>1</v>
      </c>
      <c r="BG116" s="177" t="b">
        <f>IF(BB116="บริหารท้องถิ่นสูง",VLOOKUP(BF116,'เงินเดือนบัญชี 5'!$AL$2:$AM$65,2,FALSE),IF(BB116="บริหารท้องถิ่นกลาง",VLOOKUP(BF116,'เงินเดือนบัญชี 5'!$AI$2:$AJ$65,2,FALSE),IF(BB116="บริหารท้องถิ่นต้น",VLOOKUP(BF116,'เงินเดือนบัญชี 5'!$AF$2:$AG$65,2,FALSE),IF(BB116="อำนวยการท้องถิ่นสูง",VLOOKUP(BF116,'เงินเดือนบัญชี 5'!$AC$2:$AD$65,2,FALSE),IF(BB116="อำนวยการท้องถิ่นกลาง",VLOOKUP(BF116,'เงินเดือนบัญชี 5'!$Z$2:$AA$65,2,FALSE),IF(BB116="อำนวยการท้องถิ่นต้น",VLOOKUP(BF116,'เงินเดือนบัญชี 5'!$W$2:$X$65,2,FALSE),IF(BB116="วิชาการชช.",VLOOKUP(BF116,'เงินเดือนบัญชี 5'!$T$2:$U$65,2,FALSE),IF(BB116="วิชาการชพ.",VLOOKUP(BF116,'เงินเดือนบัญชี 5'!$Q$2:$R$65,2,FALSE),IF(BB116="วิชาการชก.",VLOOKUP(BF116,'เงินเดือนบัญชี 5'!$N$2:$O$65,2,FALSE),IF(BB116="วิชาการปก.",VLOOKUP(BF116,'เงินเดือนบัญชี 5'!$K$2:$L$65,2,FALSE),IF(BB116="ทั่วไปอส.",VLOOKUP(BF116,'เงินเดือนบัญชี 5'!$H$2:$I$65,2,FALSE),IF(BB116="ทั่วไปชง.",VLOOKUP(BF116,'เงินเดือนบัญชี 5'!$E$2:$F$65,2,FALSE),IF(BB116="ทั่วไปปง.",VLOOKUP(BF116,'เงินเดือนบัญชี 5'!$B$2:$C$65,2,FALSE),IF(BB116="พนจ.ทั่วไป",0,IF(BB116="พนจ.ภารกิจ(ปวช.)",CEILING((I116*4/100)+I116,10),IF(BB116="พนจ.ภารกิจ(ปวท.)",CEILING((I116*4/100)+I116,10),IF(BB116="พนจ.ภารกิจ(ปวส.)",CEILING((I116*4/100)+I116,10),IF(BB116="พนจ.ภารกิจ(ป.ตรี)",CEILING((I116*4/100)+I116,10),IF(BB116="พนจ.ภารกิจ(ป.โท)",CEILING((I116*4/100)+I116,10),IF(BB116="พนจ.ภารกิจ(ทักษะ พนง.ขับเครื่องจักรกลขนาดกลาง/ใหญ่)",CEILING((I116*4/100)+I116,10),IF(BB116="พนจ.ภารกิจ(ทักษะ)",CEILING((I116*4/100)+I116,10),IF(BB116="พนจ.ภารกิจ(ทักษะ)","",IF(C116="ครู",CEILING((I116*6/100)+I116,10),IF(C116="ครูผู้ช่วย",CEILING((I116*6/100)+I116,10),IF(C116="บริหารสถานศึกษา",CEILING((I116*6/100)+I116,10),IF(C116="บุคลากรทางการศึกษา",CEILING((I116*6/100)+I116,10),IF(BB116="ลูกจ้างประจำ(ช่าง)",VLOOKUP(BF116,บัญชีลูกจ้างประจำ!$H$2:$I$110,2,FALSE),IF(BB116="ลูกจ้างประจำ(สนับสนุน)",VLOOKUP(BF116,บัญชีลูกจ้างประจำ!$E$2:$F$102,2,FALSE),IF(BB116="ลูกจ้างประจำ(บริการพื้นฐาน)",VLOOKUP(BF116,บัญชีลูกจ้างประจำ!$B$2:$C$74,2,FALSE))))))))))))))))))))))))))))))</f>
        <v>0</v>
      </c>
      <c r="BH116" s="177">
        <f>IF(BB116&amp;M116="พนจ.ทั่วไป",0,IF(BB116&amp;M116="พนจ.ทั่วไปกำหนดเพิ่ม2567",108000,IF(M116="ว่างเดิม",VLOOKUP(BC116,ตำแหน่งว่าง!$A$2:$J$28,8,FALSE),IF(M116="กำหนดเพิ่ม2567",VLOOKUP(BC116,ตำแหน่งว่าง!$A$2:$H$28,7,FALSE),IF(M116="กำหนดเพิ่ม2568",0,IF(M116="กำหนดเพิ่ม2569",0,IF(M116="ยุบเลิก2567",0,IF(M116="ว่างยุบเลิก2567",0,IF(M116="ว่างยุบเลิก2568",VLOOKUP(BC116,ตำแหน่งว่าง!$A$2:$J$28,8,FALSE),IF(M116="ว่างยุบเลิก2569",VLOOKUP(BC116,ตำแหน่งว่าง!$A$2:$J$28,8,FALSE),IF(M116="เงินอุดหนุน (ว่าง)",VLOOKUP(BC116,ตำแหน่งว่าง!$A$2:$J$28,8,FALSE),IF(M116&amp;C116="จ่ายจากเงินรายได้พนจ.ทั่วไป",0,IF(M116="จ่ายจากเงินรายได้ (ว่าง)",VLOOKUP(BC116,ตำแหน่งว่าง!$A$2:$J$28,8,FALSE),(BG116-I116)*12)))))))))))))</f>
        <v>0</v>
      </c>
      <c r="BI116" s="177" t="str">
        <f t="shared" si="8"/>
        <v>2</v>
      </c>
      <c r="BJ116" s="177" t="b">
        <f>IF(BB116="บริหารท้องถิ่นสูง",VLOOKUP(BI116,'เงินเดือนบัญชี 5'!$AL$2:$AM$65,2,FALSE),IF(BB116="บริหารท้องถิ่นกลาง",VLOOKUP(BI116,'เงินเดือนบัญชี 5'!$AI$2:$AJ$65,2,FALSE),IF(BB116="บริหารท้องถิ่นต้น",VLOOKUP(BI116,'เงินเดือนบัญชี 5'!$AF$2:$AG$65,2,FALSE),IF(BB116="อำนวยการท้องถิ่นสูง",VLOOKUP(BI116,'เงินเดือนบัญชี 5'!$AC$2:$AD$65,2,FALSE),IF(BB116="อำนวยการท้องถิ่นกลาง",VLOOKUP(BI116,'เงินเดือนบัญชี 5'!$Z$2:$AA$65,2,FALSE),IF(BB116="อำนวยการท้องถิ่นต้น",VLOOKUP(BI116,'เงินเดือนบัญชี 5'!$W$2:$X$65,2,FALSE),IF(BB116="วิชาการชช.",VLOOKUP(BI116,'เงินเดือนบัญชี 5'!$T$2:$U$65,2,FALSE),IF(BB116="วิชาการชพ.",VLOOKUP(BI116,'เงินเดือนบัญชี 5'!$Q$2:$R$65,2,FALSE),IF(BB116="วิชาการชก.",VLOOKUP(BI116,'เงินเดือนบัญชี 5'!$N$2:$O$65,2,FALSE),IF(BB116="วิชาการปก.",VLOOKUP(BI116,'เงินเดือนบัญชี 5'!$K$2:$L$65,2,FALSE),IF(BB116="ทั่วไปอส.",VLOOKUP(BI116,'เงินเดือนบัญชี 5'!$H$2:$I$65,2,FALSE),IF(BB116="ทั่วไปชง.",VLOOKUP(BI116,'เงินเดือนบัญชี 5'!$E$2:$F$65,2,FALSE),IF(BB116="ทั่วไปปง.",VLOOKUP(BI116,'เงินเดือนบัญชี 5'!$B$2:$C$65,2,FALSE),IF(BB116="พนจ.ทั่วไป",0,IF(BB116="พนจ.ภารกิจ(ปวช.)",CEILING((BG116*4/100)+BG116,10),IF(BB116="พนจ.ภารกิจ(ปวท.)",CEILING((BG116*4/100)+BG116,10),IF(BB116="พนจ.ภารกิจ(ปวส.)",CEILING((BG116*4/100)+BG116,10),IF(BB116="พนจ.ภารกิจ(ป.ตรี)",CEILING((BG116*4/100)+BG116,10),IF(BB116="พนจ.ภารกิจ(ป.โท)",CEILING((BG116*4/100)+BG116,10),IF(BB116="พนจ.ภารกิจ(ทักษะ พนง.ขับเครื่องจักรกลขนาดกลาง/ใหญ่)",CEILING((BG116*4/100)+BG116,10),IF(BB116="พนจ.ภารกิจ(ทักษะ)",CEILING((BG116*4/100)+BG116,10),IF(BB116="พนจ.ภารกิจ(ทักษะ)","",IF(C116="ครู",CEILING((BG116*6/100)+BG116,10),IF(C116="ครูผู้ช่วย",CEILING((BG116*6/100)+BG116,10),IF(C116="บริหารสถานศึกษา",CEILING((BG116*6/100)+BG116,10),IF(C116="บุคลากรทางการศึกษา",CEILING((BG116*6/100)+BG116,10),IF(BB116="ลูกจ้างประจำ(ช่าง)",VLOOKUP(BI116,บัญชีลูกจ้างประจำ!$H$2:$I$110,2,FALSE),IF(BB116="ลูกจ้างประจำ(สนับสนุน)",VLOOKUP(BI116,บัญชีลูกจ้างประจำ!$E$2:$F$102,2,FALSE),IF(BB116="ลูกจ้างประจำ(บริการพื้นฐาน)",VLOOKUP(BI116,บัญชีลูกจ้างประจำ!$B$2:$C$74,2,FALSE))))))))))))))))))))))))))))))</f>
        <v>0</v>
      </c>
      <c r="BK116" s="177">
        <f>IF(BB116&amp;M116="พนจ.ทั่วไป",0,IF(BB116&amp;M116="พนจ.ทั่วไปกำหนดเพิ่ม2568",108000,IF(M116="ว่างเดิม",VLOOKUP(BC116,ตำแหน่งว่าง!$A$2:$J$28,9,FALSE),IF(M116&amp;C116="กำหนดเพิ่ม2567ครู",VLOOKUP(BC116,ตำแหน่งว่าง!$A$2:$J$28,8,FALSE),IF(M116&amp;C116="กำหนดเพิ่ม2567ครูผู้ช่วย",VLOOKUP(BC116,ตำแหน่งว่าง!$A$2:$J$28,8,FALSE),IF(M116&amp;C116="กำหนดเพิ่ม2567บุคลากรทางการศึกษา",VLOOKUP(BC116,ตำแหน่งว่าง!$A$2:$J$28,8,FALSE),IF(M116&amp;C116="กำหนดเพิ่ม2567บริหารสถานศึกษา",VLOOKUP(BC116,ตำแหน่งว่าง!$A$2:$J$28,8,FALSE),IF(M116="กำหนดเพิ่ม2567",VLOOKUP(BC116,ตำแหน่งว่าง!$A$2:$J$28,9,FALSE),IF(M116="กำหนดเพิ่ม2568",VLOOKUP(BC116,ตำแหน่งว่าง!$A$2:$H$28,7,FALSE),IF(M116="กำหนดเพิ่ม2569",0,IF(M116="ยุบเลิก2567",0,IF(M116="ยุบเลิก2568",0,IF(M116="ว่างยุบเลิก2567",0,IF(M116="ว่างยุบเลิก2568",0,IF(M116="ว่างยุบเลิก2569",VLOOKUP(BC116,ตำแหน่งว่าง!$A$2:$J$28,9,FALSE),IF(M116="เงินอุดหนุน (ว่าง)",VLOOKUP(BC116,ตำแหน่งว่าง!$A$2:$J$28,9,FALSE),IF(M116="จ่ายจากเงินรายได้ (ว่าง)",VLOOKUP(BC116,ตำแหน่งว่าง!$A$2:$J$28,9,FALSE),(BJ116-BG116)*12)))))))))))))))))</f>
        <v>0</v>
      </c>
      <c r="BL116" s="177" t="str">
        <f t="shared" si="9"/>
        <v>3</v>
      </c>
      <c r="BM116" s="177" t="b">
        <f>IF(BB116="บริหารท้องถิ่นสูง",VLOOKUP(BL116,'เงินเดือนบัญชี 5'!$AL$2:$AM$65,2,FALSE),IF(BB116="บริหารท้องถิ่นกลาง",VLOOKUP(BL116,'เงินเดือนบัญชี 5'!$AI$2:$AJ$65,2,FALSE),IF(BB116="บริหารท้องถิ่นต้น",VLOOKUP(BL116,'เงินเดือนบัญชี 5'!$AF$2:$AG$65,2,FALSE),IF(BB116="อำนวยการท้องถิ่นสูง",VLOOKUP(BL116,'เงินเดือนบัญชี 5'!$AC$2:$AD$65,2,FALSE),IF(BB116="อำนวยการท้องถิ่นกลาง",VLOOKUP(BL116,'เงินเดือนบัญชี 5'!$Z$2:$AA$65,2,FALSE),IF(BB116="อำนวยการท้องถิ่นต้น",VLOOKUP(BL116,'เงินเดือนบัญชี 5'!$W$2:$X$65,2,FALSE),IF(BB116="วิชาการชช.",VLOOKUP(BL116,'เงินเดือนบัญชี 5'!$T$2:$U$65,2,FALSE),IF(BB116="วิชาการชพ.",VLOOKUP(BL116,'เงินเดือนบัญชี 5'!$Q$2:$R$65,2,FALSE),IF(BB116="วิชาการชก.",VLOOKUP(BL116,'เงินเดือนบัญชี 5'!$N$2:$O$65,2,FALSE),IF(BB116="วิชาการปก.",VLOOKUP(BL116,'เงินเดือนบัญชี 5'!$K$2:$L$65,2,FALSE),IF(BB116="ทั่วไปอส.",VLOOKUP(BL116,'เงินเดือนบัญชี 5'!$H$2:$I$65,2,FALSE),IF(BB116="ทั่วไปชง.",VLOOKUP(BL116,'เงินเดือนบัญชี 5'!$E$2:$F$65,2,FALSE),IF(BB116="ทั่วไปปง.",VLOOKUP(BL116,'เงินเดือนบัญชี 5'!$B$2:$C$65,2,FALSE),IF(BB116="พนจ.ทั่วไป",0,IF(BB116="พนจ.ภารกิจ(ปวช.)",CEILING((BJ116*4/100)+BJ116,10),IF(BB116="พนจ.ภารกิจ(ปวท.)",CEILING((BJ116*4/100)+BJ116,10),IF(BB116="พนจ.ภารกิจ(ปวส.)",CEILING((BJ116*4/100)+BJ116,10),IF(BB116="พนจ.ภารกิจ(ป.ตรี)",CEILING((BJ116*4/100)+BJ116,10),IF(BB116="พนจ.ภารกิจ(ป.โท)",CEILING((BJ116*4/100)+BJ116,10),IF(BB116="พนจ.ภารกิจ(ทักษะ พนง.ขับเครื่องจักรกลขนาดกลาง/ใหญ่)",CEILING((BJ116*4/100)+BJ116,10),IF(BB116="พนจ.ภารกิจ(ทักษะ)",CEILING((BJ116*4/100)+BJ116,10),IF(BB116="พนจ.ภารกิจ(ทักษะ)","",IF(C116="ครู",CEILING((BJ116*6/100)+BJ116,10),IF(C116="ครูผู้ช่วย",CEILING((BJ116*6/100)+BJ116,10),IF(C116="บริหารสถานศึกษา",CEILING((BJ116*6/100)+BJ116,10),IF(C116="บุคลากรทางการศึกษา",CEILING((BJ116*6/100)+BJ116,10),IF(BB116="ลูกจ้างประจำ(ช่าง)",VLOOKUP(BL116,บัญชีลูกจ้างประจำ!$H$2:$I$110,2,FALSE),IF(BB116="ลูกจ้างประจำ(สนับสนุน)",VLOOKUP(BL116,บัญชีลูกจ้างประจำ!$E$2:$F$103,2,FALSE),IF(BB116="ลูกจ้างประจำ(บริการพื้นฐาน)",VLOOKUP(BL116,บัญชีลูกจ้างประจำ!$B$2:$C$74,2,FALSE))))))))))))))))))))))))))))))</f>
        <v>0</v>
      </c>
      <c r="BN116" s="177">
        <f>IF(BB116&amp;M116="พนจ.ทั่วไป",0,IF(BB116&amp;M116="พนจ.ทั่วไปกำหนดเพิ่ม2569",108000,IF(M116="ว่างเดิม",VLOOKUP(BC116,ตำแหน่งว่าง!$A$2:$J$28,10,FALSE),IF(M116&amp;C116="กำหนดเพิ่ม2567ครู",VLOOKUP(BC116,ตำแหน่งว่าง!$A$2:$J$28,9,FALSE),IF(M116&amp;C116="กำหนดเพิ่ม2567ครูผู้ช่วย",VLOOKUP(BC116,ตำแหน่งว่าง!$A$2:$J$28,9,FALSE),IF(M116&amp;C116="กำหนดเพิ่ม2567บุคลากรทางการศึกษา",VLOOKUP(BC116,ตำแหน่งว่าง!$A$2:$J$28,9,FALSE),IF(M116&amp;C116="กำหนดเพิ่ม2567บริหารสถานศึกษา",VLOOKUP(BC116,ตำแหน่งว่าง!$A$2:$J$28,9,FALSE),IF(M116="กำหนดเพิ่ม2567",VLOOKUP(BC116,ตำแหน่งว่าง!$A$2:$J$28,10,FALSE),IF(M116&amp;C116="กำหนดเพิ่ม2568ครู",VLOOKUP(BC116,ตำแหน่งว่าง!$A$2:$J$28,8,FALSE),IF(M116&amp;C116="กำหนดเพิ่ม2568ครูผู้ช่วย",VLOOKUP(BC116,ตำแหน่งว่าง!$A$2:$J$28,8,FALSE),IF(M116&amp;C116="กำหนดเพิ่ม2568บุคลากรทางการศึกษา",VLOOKUP(BC116,ตำแหน่งว่าง!$A$2:$J$28,8,FALSE),IF(M116&amp;C116="กำหนดเพิ่ม2568บริหารสถานศึกษา",VLOOKUP(BC116,ตำแหน่งว่าง!$A$2:$J$28,8,FALSE),IF(M116="กำหนดเพิ่ม2568",VLOOKUP(BC116,ตำแหน่งว่าง!$A$2:$J$28,9,FALSE),IF(M116="กำหนดเพิ่ม2569",VLOOKUP(BC116,ตำแหน่งว่าง!$A$2:$H$28,7,FALSE),IF(M116="เงินอุดหนุน (ว่าง)",VLOOKUP(BC116,ตำแหน่งว่าง!$A$2:$J$28,10,FALSE),IF(M116="จ่ายจากเงินรายได้ (ว่าง)",VLOOKUP(BC116,ตำแหน่งว่าง!$A$2:$J$28,10,FALSE),IF(M116="ยุบเลิก2567",0,IF(M116="ยุบเลิก2568",0,IF(M116="ยุบเลิก2569",0,IF(M116="ว่างยุบเลิก2567",0,IF(M116="ว่างยุบเลิก2568",0,IF(M116="ว่างยุบเลิก2569",0,(BM116-BJ116)*12))))))))))))))))))))))</f>
        <v>0</v>
      </c>
      <c r="BO116" s="103"/>
      <c r="BP116" s="86"/>
      <c r="BQ116" s="86"/>
    </row>
    <row r="117" spans="1:69" s="12" customFormat="1">
      <c r="A117" s="107" t="str">
        <f>IF(C117=0,"",IF(D117=0,"",SUBTOTAL(3,$D$7:D117)*1))</f>
        <v/>
      </c>
      <c r="B117" s="113"/>
      <c r="C117" s="183"/>
      <c r="D117" s="113"/>
      <c r="E117" s="114"/>
      <c r="F117" s="114"/>
      <c r="G117" s="110"/>
      <c r="H117" s="120"/>
      <c r="I117" s="121"/>
      <c r="J117" s="122"/>
      <c r="K117" s="122"/>
      <c r="L117" s="122"/>
      <c r="M117" s="120"/>
      <c r="AZ117" s="86"/>
      <c r="BA117" s="103"/>
      <c r="BB117" s="177" t="str">
        <f t="shared" si="5"/>
        <v/>
      </c>
      <c r="BC117" s="177" t="str">
        <f t="shared" si="6"/>
        <v>()</v>
      </c>
      <c r="BD117" s="177" t="b">
        <f>IF(BB117="บริหารท้องถิ่นสูง",VLOOKUP(I117,'เงินเดือนบัญชี 5'!$AM$2:$AN$65,2,FALSE),IF(BB117="บริหารท้องถิ่นกลาง",VLOOKUP(I117,'เงินเดือนบัญชี 5'!$AJ$2:$AK$65,2,FALSE),IF(BB117="บริหารท้องถิ่นต้น",VLOOKUP(I117,'เงินเดือนบัญชี 5'!$AG$2:$AH$65,2,FALSE),IF(BB117="อำนวยการท้องถิ่นสูง",VLOOKUP(I117,'เงินเดือนบัญชี 5'!$AD$2:$AE$65,2,FALSE),IF(BB117="อำนวยการท้องถิ่นกลาง",VLOOKUP(I117,'เงินเดือนบัญชี 5'!$AA$2:$AB$65,2,FALSE),IF(BB117="อำนวยการท้องถิ่นต้น",VLOOKUP(I117,'เงินเดือนบัญชี 5'!$X$2:$Y$65,2,FALSE),IF(BB117="วิชาการชช.",VLOOKUP(I117,'เงินเดือนบัญชี 5'!$U$2:$V$65,2,FALSE),IF(BB117="วิชาการชพ.",VLOOKUP(I117,'เงินเดือนบัญชี 5'!$R$2:$S$65,2,FALSE),IF(BB117="วิชาการชก.",VLOOKUP(I117,'เงินเดือนบัญชี 5'!$O$2:$P$65,2,FALSE),IF(BB117="วิชาการปก.",VLOOKUP(I117,'เงินเดือนบัญชี 5'!$L$2:$M$65,2,FALSE),IF(BB117="ทั่วไปอส.",VLOOKUP(I117,'เงินเดือนบัญชี 5'!$I$2:$J$65,2,FALSE),IF(BB117="ทั่วไปชง.",VLOOKUP(I117,'เงินเดือนบัญชี 5'!$F$2:$G$65,2,FALSE),IF(BB117="ทั่วไปปง.",VLOOKUP(I117,'เงินเดือนบัญชี 5'!$C$2:$D$65,2,FALSE),IF(BB117="พนจ.ทั่วไป","",IF(BB117="พนจ.ภารกิจ(ปวช.)","",IF(BB117="พนจ.ภารกิจ(ปวท.)","",IF(BB117="พนจ.ภารกิจ(ปวส.)","",IF(BB117="พนจ.ภารกิจ(ป.ตรี)","",IF(BB117="พนจ.ภารกิจ(ป.โท)","",IF(BB117="พนจ.ภารกิจ(ทักษะ พนง.ขับเครื่องจักรกลขนาดกลาง/ใหญ่)","",IF(BB117="พนจ.ภารกิจ(ทักษะ)","",IF(BB117="ลูกจ้างประจำ(ช่าง)",VLOOKUP(I117,บัญชีลูกจ้างประจำ!$I$2:$J$110,2,FALSE),IF(BB117="ลูกจ้างประจำ(สนับสนุน)",VLOOKUP(I117,บัญชีลูกจ้างประจำ!$F$2:$G$102,2,FALSE),IF(BB117="ลูกจ้างประจำ(บริการพื้นฐาน)",VLOOKUP(I117,บัญชีลูกจ้างประจำ!$C$2:$D$74,2,FALSE)))))))))))))))))))))))))</f>
        <v>0</v>
      </c>
      <c r="BE117" s="177">
        <f>IF(M117="ว่างเดิม",VLOOKUP(BC117,ตำแหน่งว่าง!$A$2:$J$28,2,FALSE),IF(M117="ว่างยุบเลิก2567",VLOOKUP(BC117,ตำแหน่งว่าง!$A$2:$J$28,2,FALSE),IF(M117="ว่างยุบเลิก2568",VLOOKUP(BC117,ตำแหน่งว่าง!$A$2:$J$28,2,FALSE),IF(M117="ว่างยุบเลิก2569",VLOOKUP(BC117,ตำแหน่งว่าง!$A$2:$J$28,2,FALSE),IF(M117="เงินอุดหนุน (ว่าง)",VLOOKUP(BC117,ตำแหน่งว่าง!$A$2:$J$28,2,FALSE),IF(M117="จ่ายจากเงินรายได้ (ว่าง)",VLOOKUP(BC117,ตำแหน่งว่าง!$A$2:$J$28,2,FALSE),IF(M117="กำหนดเพิ่ม2567",0,IF(M117="กำหนดเพิ่ม2568",0,IF(M117="กำหนดเพิ่ม2569",0,I117*12)))))))))</f>
        <v>0</v>
      </c>
      <c r="BF117" s="177" t="str">
        <f t="shared" si="7"/>
        <v>1</v>
      </c>
      <c r="BG117" s="177" t="b">
        <f>IF(BB117="บริหารท้องถิ่นสูง",VLOOKUP(BF117,'เงินเดือนบัญชี 5'!$AL$2:$AM$65,2,FALSE),IF(BB117="บริหารท้องถิ่นกลาง",VLOOKUP(BF117,'เงินเดือนบัญชี 5'!$AI$2:$AJ$65,2,FALSE),IF(BB117="บริหารท้องถิ่นต้น",VLOOKUP(BF117,'เงินเดือนบัญชี 5'!$AF$2:$AG$65,2,FALSE),IF(BB117="อำนวยการท้องถิ่นสูง",VLOOKUP(BF117,'เงินเดือนบัญชี 5'!$AC$2:$AD$65,2,FALSE),IF(BB117="อำนวยการท้องถิ่นกลาง",VLOOKUP(BF117,'เงินเดือนบัญชี 5'!$Z$2:$AA$65,2,FALSE),IF(BB117="อำนวยการท้องถิ่นต้น",VLOOKUP(BF117,'เงินเดือนบัญชี 5'!$W$2:$X$65,2,FALSE),IF(BB117="วิชาการชช.",VLOOKUP(BF117,'เงินเดือนบัญชี 5'!$T$2:$U$65,2,FALSE),IF(BB117="วิชาการชพ.",VLOOKUP(BF117,'เงินเดือนบัญชี 5'!$Q$2:$R$65,2,FALSE),IF(BB117="วิชาการชก.",VLOOKUP(BF117,'เงินเดือนบัญชี 5'!$N$2:$O$65,2,FALSE),IF(BB117="วิชาการปก.",VLOOKUP(BF117,'เงินเดือนบัญชี 5'!$K$2:$L$65,2,FALSE),IF(BB117="ทั่วไปอส.",VLOOKUP(BF117,'เงินเดือนบัญชี 5'!$H$2:$I$65,2,FALSE),IF(BB117="ทั่วไปชง.",VLOOKUP(BF117,'เงินเดือนบัญชี 5'!$E$2:$F$65,2,FALSE),IF(BB117="ทั่วไปปง.",VLOOKUP(BF117,'เงินเดือนบัญชี 5'!$B$2:$C$65,2,FALSE),IF(BB117="พนจ.ทั่วไป",0,IF(BB117="พนจ.ภารกิจ(ปวช.)",CEILING((I117*4/100)+I117,10),IF(BB117="พนจ.ภารกิจ(ปวท.)",CEILING((I117*4/100)+I117,10),IF(BB117="พนจ.ภารกิจ(ปวส.)",CEILING((I117*4/100)+I117,10),IF(BB117="พนจ.ภารกิจ(ป.ตรี)",CEILING((I117*4/100)+I117,10),IF(BB117="พนจ.ภารกิจ(ป.โท)",CEILING((I117*4/100)+I117,10),IF(BB117="พนจ.ภารกิจ(ทักษะ พนง.ขับเครื่องจักรกลขนาดกลาง/ใหญ่)",CEILING((I117*4/100)+I117,10),IF(BB117="พนจ.ภารกิจ(ทักษะ)",CEILING((I117*4/100)+I117,10),IF(BB117="พนจ.ภารกิจ(ทักษะ)","",IF(C117="ครู",CEILING((I117*6/100)+I117,10),IF(C117="ครูผู้ช่วย",CEILING((I117*6/100)+I117,10),IF(C117="บริหารสถานศึกษา",CEILING((I117*6/100)+I117,10),IF(C117="บุคลากรทางการศึกษา",CEILING((I117*6/100)+I117,10),IF(BB117="ลูกจ้างประจำ(ช่าง)",VLOOKUP(BF117,บัญชีลูกจ้างประจำ!$H$2:$I$110,2,FALSE),IF(BB117="ลูกจ้างประจำ(สนับสนุน)",VLOOKUP(BF117,บัญชีลูกจ้างประจำ!$E$2:$F$102,2,FALSE),IF(BB117="ลูกจ้างประจำ(บริการพื้นฐาน)",VLOOKUP(BF117,บัญชีลูกจ้างประจำ!$B$2:$C$74,2,FALSE))))))))))))))))))))))))))))))</f>
        <v>0</v>
      </c>
      <c r="BH117" s="177">
        <f>IF(BB117&amp;M117="พนจ.ทั่วไป",0,IF(BB117&amp;M117="พนจ.ทั่วไปกำหนดเพิ่ม2567",108000,IF(M117="ว่างเดิม",VLOOKUP(BC117,ตำแหน่งว่าง!$A$2:$J$28,8,FALSE),IF(M117="กำหนดเพิ่ม2567",VLOOKUP(BC117,ตำแหน่งว่าง!$A$2:$H$28,7,FALSE),IF(M117="กำหนดเพิ่ม2568",0,IF(M117="กำหนดเพิ่ม2569",0,IF(M117="ยุบเลิก2567",0,IF(M117="ว่างยุบเลิก2567",0,IF(M117="ว่างยุบเลิก2568",VLOOKUP(BC117,ตำแหน่งว่าง!$A$2:$J$28,8,FALSE),IF(M117="ว่างยุบเลิก2569",VLOOKUP(BC117,ตำแหน่งว่าง!$A$2:$J$28,8,FALSE),IF(M117="เงินอุดหนุน (ว่าง)",VLOOKUP(BC117,ตำแหน่งว่าง!$A$2:$J$28,8,FALSE),IF(M117&amp;C117="จ่ายจากเงินรายได้พนจ.ทั่วไป",0,IF(M117="จ่ายจากเงินรายได้ (ว่าง)",VLOOKUP(BC117,ตำแหน่งว่าง!$A$2:$J$28,8,FALSE),(BG117-I117)*12)))))))))))))</f>
        <v>0</v>
      </c>
      <c r="BI117" s="177" t="str">
        <f t="shared" si="8"/>
        <v>2</v>
      </c>
      <c r="BJ117" s="177" t="b">
        <f>IF(BB117="บริหารท้องถิ่นสูง",VLOOKUP(BI117,'เงินเดือนบัญชี 5'!$AL$2:$AM$65,2,FALSE),IF(BB117="บริหารท้องถิ่นกลาง",VLOOKUP(BI117,'เงินเดือนบัญชี 5'!$AI$2:$AJ$65,2,FALSE),IF(BB117="บริหารท้องถิ่นต้น",VLOOKUP(BI117,'เงินเดือนบัญชี 5'!$AF$2:$AG$65,2,FALSE),IF(BB117="อำนวยการท้องถิ่นสูง",VLOOKUP(BI117,'เงินเดือนบัญชี 5'!$AC$2:$AD$65,2,FALSE),IF(BB117="อำนวยการท้องถิ่นกลาง",VLOOKUP(BI117,'เงินเดือนบัญชี 5'!$Z$2:$AA$65,2,FALSE),IF(BB117="อำนวยการท้องถิ่นต้น",VLOOKUP(BI117,'เงินเดือนบัญชี 5'!$W$2:$X$65,2,FALSE),IF(BB117="วิชาการชช.",VLOOKUP(BI117,'เงินเดือนบัญชี 5'!$T$2:$U$65,2,FALSE),IF(BB117="วิชาการชพ.",VLOOKUP(BI117,'เงินเดือนบัญชี 5'!$Q$2:$R$65,2,FALSE),IF(BB117="วิชาการชก.",VLOOKUP(BI117,'เงินเดือนบัญชี 5'!$N$2:$O$65,2,FALSE),IF(BB117="วิชาการปก.",VLOOKUP(BI117,'เงินเดือนบัญชี 5'!$K$2:$L$65,2,FALSE),IF(BB117="ทั่วไปอส.",VLOOKUP(BI117,'เงินเดือนบัญชี 5'!$H$2:$I$65,2,FALSE),IF(BB117="ทั่วไปชง.",VLOOKUP(BI117,'เงินเดือนบัญชี 5'!$E$2:$F$65,2,FALSE),IF(BB117="ทั่วไปปง.",VLOOKUP(BI117,'เงินเดือนบัญชี 5'!$B$2:$C$65,2,FALSE),IF(BB117="พนจ.ทั่วไป",0,IF(BB117="พนจ.ภารกิจ(ปวช.)",CEILING((BG117*4/100)+BG117,10),IF(BB117="พนจ.ภารกิจ(ปวท.)",CEILING((BG117*4/100)+BG117,10),IF(BB117="พนจ.ภารกิจ(ปวส.)",CEILING((BG117*4/100)+BG117,10),IF(BB117="พนจ.ภารกิจ(ป.ตรี)",CEILING((BG117*4/100)+BG117,10),IF(BB117="พนจ.ภารกิจ(ป.โท)",CEILING((BG117*4/100)+BG117,10),IF(BB117="พนจ.ภารกิจ(ทักษะ พนง.ขับเครื่องจักรกลขนาดกลาง/ใหญ่)",CEILING((BG117*4/100)+BG117,10),IF(BB117="พนจ.ภารกิจ(ทักษะ)",CEILING((BG117*4/100)+BG117,10),IF(BB117="พนจ.ภารกิจ(ทักษะ)","",IF(C117="ครู",CEILING((BG117*6/100)+BG117,10),IF(C117="ครูผู้ช่วย",CEILING((BG117*6/100)+BG117,10),IF(C117="บริหารสถานศึกษา",CEILING((BG117*6/100)+BG117,10),IF(C117="บุคลากรทางการศึกษา",CEILING((BG117*6/100)+BG117,10),IF(BB117="ลูกจ้างประจำ(ช่าง)",VLOOKUP(BI117,บัญชีลูกจ้างประจำ!$H$2:$I$110,2,FALSE),IF(BB117="ลูกจ้างประจำ(สนับสนุน)",VLOOKUP(BI117,บัญชีลูกจ้างประจำ!$E$2:$F$102,2,FALSE),IF(BB117="ลูกจ้างประจำ(บริการพื้นฐาน)",VLOOKUP(BI117,บัญชีลูกจ้างประจำ!$B$2:$C$74,2,FALSE))))))))))))))))))))))))))))))</f>
        <v>0</v>
      </c>
      <c r="BK117" s="177">
        <f>IF(BB117&amp;M117="พนจ.ทั่วไป",0,IF(BB117&amp;M117="พนจ.ทั่วไปกำหนดเพิ่ม2568",108000,IF(M117="ว่างเดิม",VLOOKUP(BC117,ตำแหน่งว่าง!$A$2:$J$28,9,FALSE),IF(M117&amp;C117="กำหนดเพิ่ม2567ครู",VLOOKUP(BC117,ตำแหน่งว่าง!$A$2:$J$28,8,FALSE),IF(M117&amp;C117="กำหนดเพิ่ม2567ครูผู้ช่วย",VLOOKUP(BC117,ตำแหน่งว่าง!$A$2:$J$28,8,FALSE),IF(M117&amp;C117="กำหนดเพิ่ม2567บุคลากรทางการศึกษา",VLOOKUP(BC117,ตำแหน่งว่าง!$A$2:$J$28,8,FALSE),IF(M117&amp;C117="กำหนดเพิ่ม2567บริหารสถานศึกษา",VLOOKUP(BC117,ตำแหน่งว่าง!$A$2:$J$28,8,FALSE),IF(M117="กำหนดเพิ่ม2567",VLOOKUP(BC117,ตำแหน่งว่าง!$A$2:$J$28,9,FALSE),IF(M117="กำหนดเพิ่ม2568",VLOOKUP(BC117,ตำแหน่งว่าง!$A$2:$H$28,7,FALSE),IF(M117="กำหนดเพิ่ม2569",0,IF(M117="ยุบเลิก2567",0,IF(M117="ยุบเลิก2568",0,IF(M117="ว่างยุบเลิก2567",0,IF(M117="ว่างยุบเลิก2568",0,IF(M117="ว่างยุบเลิก2569",VLOOKUP(BC117,ตำแหน่งว่าง!$A$2:$J$28,9,FALSE),IF(M117="เงินอุดหนุน (ว่าง)",VLOOKUP(BC117,ตำแหน่งว่าง!$A$2:$J$28,9,FALSE),IF(M117="จ่ายจากเงินรายได้ (ว่าง)",VLOOKUP(BC117,ตำแหน่งว่าง!$A$2:$J$28,9,FALSE),(BJ117-BG117)*12)))))))))))))))))</f>
        <v>0</v>
      </c>
      <c r="BL117" s="177" t="str">
        <f t="shared" si="9"/>
        <v>3</v>
      </c>
      <c r="BM117" s="177" t="b">
        <f>IF(BB117="บริหารท้องถิ่นสูง",VLOOKUP(BL117,'เงินเดือนบัญชี 5'!$AL$2:$AM$65,2,FALSE),IF(BB117="บริหารท้องถิ่นกลาง",VLOOKUP(BL117,'เงินเดือนบัญชี 5'!$AI$2:$AJ$65,2,FALSE),IF(BB117="บริหารท้องถิ่นต้น",VLOOKUP(BL117,'เงินเดือนบัญชี 5'!$AF$2:$AG$65,2,FALSE),IF(BB117="อำนวยการท้องถิ่นสูง",VLOOKUP(BL117,'เงินเดือนบัญชี 5'!$AC$2:$AD$65,2,FALSE),IF(BB117="อำนวยการท้องถิ่นกลาง",VLOOKUP(BL117,'เงินเดือนบัญชี 5'!$Z$2:$AA$65,2,FALSE),IF(BB117="อำนวยการท้องถิ่นต้น",VLOOKUP(BL117,'เงินเดือนบัญชี 5'!$W$2:$X$65,2,FALSE),IF(BB117="วิชาการชช.",VLOOKUP(BL117,'เงินเดือนบัญชี 5'!$T$2:$U$65,2,FALSE),IF(BB117="วิชาการชพ.",VLOOKUP(BL117,'เงินเดือนบัญชี 5'!$Q$2:$R$65,2,FALSE),IF(BB117="วิชาการชก.",VLOOKUP(BL117,'เงินเดือนบัญชี 5'!$N$2:$O$65,2,FALSE),IF(BB117="วิชาการปก.",VLOOKUP(BL117,'เงินเดือนบัญชี 5'!$K$2:$L$65,2,FALSE),IF(BB117="ทั่วไปอส.",VLOOKUP(BL117,'เงินเดือนบัญชี 5'!$H$2:$I$65,2,FALSE),IF(BB117="ทั่วไปชง.",VLOOKUP(BL117,'เงินเดือนบัญชี 5'!$E$2:$F$65,2,FALSE),IF(BB117="ทั่วไปปง.",VLOOKUP(BL117,'เงินเดือนบัญชี 5'!$B$2:$C$65,2,FALSE),IF(BB117="พนจ.ทั่วไป",0,IF(BB117="พนจ.ภารกิจ(ปวช.)",CEILING((BJ117*4/100)+BJ117,10),IF(BB117="พนจ.ภารกิจ(ปวท.)",CEILING((BJ117*4/100)+BJ117,10),IF(BB117="พนจ.ภารกิจ(ปวส.)",CEILING((BJ117*4/100)+BJ117,10),IF(BB117="พนจ.ภารกิจ(ป.ตรี)",CEILING((BJ117*4/100)+BJ117,10),IF(BB117="พนจ.ภารกิจ(ป.โท)",CEILING((BJ117*4/100)+BJ117,10),IF(BB117="พนจ.ภารกิจ(ทักษะ พนง.ขับเครื่องจักรกลขนาดกลาง/ใหญ่)",CEILING((BJ117*4/100)+BJ117,10),IF(BB117="พนจ.ภารกิจ(ทักษะ)",CEILING((BJ117*4/100)+BJ117,10),IF(BB117="พนจ.ภารกิจ(ทักษะ)","",IF(C117="ครู",CEILING((BJ117*6/100)+BJ117,10),IF(C117="ครูผู้ช่วย",CEILING((BJ117*6/100)+BJ117,10),IF(C117="บริหารสถานศึกษา",CEILING((BJ117*6/100)+BJ117,10),IF(C117="บุคลากรทางการศึกษา",CEILING((BJ117*6/100)+BJ117,10),IF(BB117="ลูกจ้างประจำ(ช่าง)",VLOOKUP(BL117,บัญชีลูกจ้างประจำ!$H$2:$I$110,2,FALSE),IF(BB117="ลูกจ้างประจำ(สนับสนุน)",VLOOKUP(BL117,บัญชีลูกจ้างประจำ!$E$2:$F$103,2,FALSE),IF(BB117="ลูกจ้างประจำ(บริการพื้นฐาน)",VLOOKUP(BL117,บัญชีลูกจ้างประจำ!$B$2:$C$74,2,FALSE))))))))))))))))))))))))))))))</f>
        <v>0</v>
      </c>
      <c r="BN117" s="177">
        <f>IF(BB117&amp;M117="พนจ.ทั่วไป",0,IF(BB117&amp;M117="พนจ.ทั่วไปกำหนดเพิ่ม2569",108000,IF(M117="ว่างเดิม",VLOOKUP(BC117,ตำแหน่งว่าง!$A$2:$J$28,10,FALSE),IF(M117&amp;C117="กำหนดเพิ่ม2567ครู",VLOOKUP(BC117,ตำแหน่งว่าง!$A$2:$J$28,9,FALSE),IF(M117&amp;C117="กำหนดเพิ่ม2567ครูผู้ช่วย",VLOOKUP(BC117,ตำแหน่งว่าง!$A$2:$J$28,9,FALSE),IF(M117&amp;C117="กำหนดเพิ่ม2567บุคลากรทางการศึกษา",VLOOKUP(BC117,ตำแหน่งว่าง!$A$2:$J$28,9,FALSE),IF(M117&amp;C117="กำหนดเพิ่ม2567บริหารสถานศึกษา",VLOOKUP(BC117,ตำแหน่งว่าง!$A$2:$J$28,9,FALSE),IF(M117="กำหนดเพิ่ม2567",VLOOKUP(BC117,ตำแหน่งว่าง!$A$2:$J$28,10,FALSE),IF(M117&amp;C117="กำหนดเพิ่ม2568ครู",VLOOKUP(BC117,ตำแหน่งว่าง!$A$2:$J$28,8,FALSE),IF(M117&amp;C117="กำหนดเพิ่ม2568ครูผู้ช่วย",VLOOKUP(BC117,ตำแหน่งว่าง!$A$2:$J$28,8,FALSE),IF(M117&amp;C117="กำหนดเพิ่ม2568บุคลากรทางการศึกษา",VLOOKUP(BC117,ตำแหน่งว่าง!$A$2:$J$28,8,FALSE),IF(M117&amp;C117="กำหนดเพิ่ม2568บริหารสถานศึกษา",VLOOKUP(BC117,ตำแหน่งว่าง!$A$2:$J$28,8,FALSE),IF(M117="กำหนดเพิ่ม2568",VLOOKUP(BC117,ตำแหน่งว่าง!$A$2:$J$28,9,FALSE),IF(M117="กำหนดเพิ่ม2569",VLOOKUP(BC117,ตำแหน่งว่าง!$A$2:$H$28,7,FALSE),IF(M117="เงินอุดหนุน (ว่าง)",VLOOKUP(BC117,ตำแหน่งว่าง!$A$2:$J$28,10,FALSE),IF(M117="จ่ายจากเงินรายได้ (ว่าง)",VLOOKUP(BC117,ตำแหน่งว่าง!$A$2:$J$28,10,FALSE),IF(M117="ยุบเลิก2567",0,IF(M117="ยุบเลิก2568",0,IF(M117="ยุบเลิก2569",0,IF(M117="ว่างยุบเลิก2567",0,IF(M117="ว่างยุบเลิก2568",0,IF(M117="ว่างยุบเลิก2569",0,(BM117-BJ117)*12))))))))))))))))))))))</f>
        <v>0</v>
      </c>
      <c r="BO117" s="103"/>
      <c r="BP117" s="86"/>
      <c r="BQ117" s="86"/>
    </row>
    <row r="118" spans="1:69" s="12" customFormat="1">
      <c r="A118" s="107" t="str">
        <f>IF(C118=0,"",IF(D118=0,"",SUBTOTAL(3,$D$7:D118)*1))</f>
        <v/>
      </c>
      <c r="B118" s="113"/>
      <c r="C118" s="183"/>
      <c r="D118" s="113"/>
      <c r="E118" s="114"/>
      <c r="F118" s="114"/>
      <c r="G118" s="110"/>
      <c r="H118" s="120"/>
      <c r="I118" s="121"/>
      <c r="J118" s="122"/>
      <c r="K118" s="122"/>
      <c r="L118" s="122"/>
      <c r="M118" s="120"/>
      <c r="AZ118" s="86"/>
      <c r="BA118" s="103"/>
      <c r="BB118" s="177" t="str">
        <f t="shared" si="5"/>
        <v/>
      </c>
      <c r="BC118" s="177" t="str">
        <f t="shared" si="6"/>
        <v>()</v>
      </c>
      <c r="BD118" s="177" t="b">
        <f>IF(BB118="บริหารท้องถิ่นสูง",VLOOKUP(I118,'เงินเดือนบัญชี 5'!$AM$2:$AN$65,2,FALSE),IF(BB118="บริหารท้องถิ่นกลาง",VLOOKUP(I118,'เงินเดือนบัญชี 5'!$AJ$2:$AK$65,2,FALSE),IF(BB118="บริหารท้องถิ่นต้น",VLOOKUP(I118,'เงินเดือนบัญชี 5'!$AG$2:$AH$65,2,FALSE),IF(BB118="อำนวยการท้องถิ่นสูง",VLOOKUP(I118,'เงินเดือนบัญชี 5'!$AD$2:$AE$65,2,FALSE),IF(BB118="อำนวยการท้องถิ่นกลาง",VLOOKUP(I118,'เงินเดือนบัญชี 5'!$AA$2:$AB$65,2,FALSE),IF(BB118="อำนวยการท้องถิ่นต้น",VLOOKUP(I118,'เงินเดือนบัญชี 5'!$X$2:$Y$65,2,FALSE),IF(BB118="วิชาการชช.",VLOOKUP(I118,'เงินเดือนบัญชี 5'!$U$2:$V$65,2,FALSE),IF(BB118="วิชาการชพ.",VLOOKUP(I118,'เงินเดือนบัญชี 5'!$R$2:$S$65,2,FALSE),IF(BB118="วิชาการชก.",VLOOKUP(I118,'เงินเดือนบัญชี 5'!$O$2:$P$65,2,FALSE),IF(BB118="วิชาการปก.",VLOOKUP(I118,'เงินเดือนบัญชี 5'!$L$2:$M$65,2,FALSE),IF(BB118="ทั่วไปอส.",VLOOKUP(I118,'เงินเดือนบัญชี 5'!$I$2:$J$65,2,FALSE),IF(BB118="ทั่วไปชง.",VLOOKUP(I118,'เงินเดือนบัญชี 5'!$F$2:$G$65,2,FALSE),IF(BB118="ทั่วไปปง.",VLOOKUP(I118,'เงินเดือนบัญชี 5'!$C$2:$D$65,2,FALSE),IF(BB118="พนจ.ทั่วไป","",IF(BB118="พนจ.ภารกิจ(ปวช.)","",IF(BB118="พนจ.ภารกิจ(ปวท.)","",IF(BB118="พนจ.ภารกิจ(ปวส.)","",IF(BB118="พนจ.ภารกิจ(ป.ตรี)","",IF(BB118="พนจ.ภารกิจ(ป.โท)","",IF(BB118="พนจ.ภารกิจ(ทักษะ พนง.ขับเครื่องจักรกลขนาดกลาง/ใหญ่)","",IF(BB118="พนจ.ภารกิจ(ทักษะ)","",IF(BB118="ลูกจ้างประจำ(ช่าง)",VLOOKUP(I118,บัญชีลูกจ้างประจำ!$I$2:$J$110,2,FALSE),IF(BB118="ลูกจ้างประจำ(สนับสนุน)",VLOOKUP(I118,บัญชีลูกจ้างประจำ!$F$2:$G$102,2,FALSE),IF(BB118="ลูกจ้างประจำ(บริการพื้นฐาน)",VLOOKUP(I118,บัญชีลูกจ้างประจำ!$C$2:$D$74,2,FALSE)))))))))))))))))))))))))</f>
        <v>0</v>
      </c>
      <c r="BE118" s="177">
        <f>IF(M118="ว่างเดิม",VLOOKUP(BC118,ตำแหน่งว่าง!$A$2:$J$28,2,FALSE),IF(M118="ว่างยุบเลิก2567",VLOOKUP(BC118,ตำแหน่งว่าง!$A$2:$J$28,2,FALSE),IF(M118="ว่างยุบเลิก2568",VLOOKUP(BC118,ตำแหน่งว่าง!$A$2:$J$28,2,FALSE),IF(M118="ว่างยุบเลิก2569",VLOOKUP(BC118,ตำแหน่งว่าง!$A$2:$J$28,2,FALSE),IF(M118="เงินอุดหนุน (ว่าง)",VLOOKUP(BC118,ตำแหน่งว่าง!$A$2:$J$28,2,FALSE),IF(M118="จ่ายจากเงินรายได้ (ว่าง)",VLOOKUP(BC118,ตำแหน่งว่าง!$A$2:$J$28,2,FALSE),IF(M118="กำหนดเพิ่ม2567",0,IF(M118="กำหนดเพิ่ม2568",0,IF(M118="กำหนดเพิ่ม2569",0,I118*12)))))))))</f>
        <v>0</v>
      </c>
      <c r="BF118" s="177" t="str">
        <f t="shared" si="7"/>
        <v>1</v>
      </c>
      <c r="BG118" s="177" t="b">
        <f>IF(BB118="บริหารท้องถิ่นสูง",VLOOKUP(BF118,'เงินเดือนบัญชี 5'!$AL$2:$AM$65,2,FALSE),IF(BB118="บริหารท้องถิ่นกลาง",VLOOKUP(BF118,'เงินเดือนบัญชี 5'!$AI$2:$AJ$65,2,FALSE),IF(BB118="บริหารท้องถิ่นต้น",VLOOKUP(BF118,'เงินเดือนบัญชี 5'!$AF$2:$AG$65,2,FALSE),IF(BB118="อำนวยการท้องถิ่นสูง",VLOOKUP(BF118,'เงินเดือนบัญชี 5'!$AC$2:$AD$65,2,FALSE),IF(BB118="อำนวยการท้องถิ่นกลาง",VLOOKUP(BF118,'เงินเดือนบัญชี 5'!$Z$2:$AA$65,2,FALSE),IF(BB118="อำนวยการท้องถิ่นต้น",VLOOKUP(BF118,'เงินเดือนบัญชี 5'!$W$2:$X$65,2,FALSE),IF(BB118="วิชาการชช.",VLOOKUP(BF118,'เงินเดือนบัญชี 5'!$T$2:$U$65,2,FALSE),IF(BB118="วิชาการชพ.",VLOOKUP(BF118,'เงินเดือนบัญชี 5'!$Q$2:$R$65,2,FALSE),IF(BB118="วิชาการชก.",VLOOKUP(BF118,'เงินเดือนบัญชี 5'!$N$2:$O$65,2,FALSE),IF(BB118="วิชาการปก.",VLOOKUP(BF118,'เงินเดือนบัญชี 5'!$K$2:$L$65,2,FALSE),IF(BB118="ทั่วไปอส.",VLOOKUP(BF118,'เงินเดือนบัญชี 5'!$H$2:$I$65,2,FALSE),IF(BB118="ทั่วไปชง.",VLOOKUP(BF118,'เงินเดือนบัญชี 5'!$E$2:$F$65,2,FALSE),IF(BB118="ทั่วไปปง.",VLOOKUP(BF118,'เงินเดือนบัญชี 5'!$B$2:$C$65,2,FALSE),IF(BB118="พนจ.ทั่วไป",0,IF(BB118="พนจ.ภารกิจ(ปวช.)",CEILING((I118*4/100)+I118,10),IF(BB118="พนจ.ภารกิจ(ปวท.)",CEILING((I118*4/100)+I118,10),IF(BB118="พนจ.ภารกิจ(ปวส.)",CEILING((I118*4/100)+I118,10),IF(BB118="พนจ.ภารกิจ(ป.ตรี)",CEILING((I118*4/100)+I118,10),IF(BB118="พนจ.ภารกิจ(ป.โท)",CEILING((I118*4/100)+I118,10),IF(BB118="พนจ.ภารกิจ(ทักษะ พนง.ขับเครื่องจักรกลขนาดกลาง/ใหญ่)",CEILING((I118*4/100)+I118,10),IF(BB118="พนจ.ภารกิจ(ทักษะ)",CEILING((I118*4/100)+I118,10),IF(BB118="พนจ.ภารกิจ(ทักษะ)","",IF(C118="ครู",CEILING((I118*6/100)+I118,10),IF(C118="ครูผู้ช่วย",CEILING((I118*6/100)+I118,10),IF(C118="บริหารสถานศึกษา",CEILING((I118*6/100)+I118,10),IF(C118="บุคลากรทางการศึกษา",CEILING((I118*6/100)+I118,10),IF(BB118="ลูกจ้างประจำ(ช่าง)",VLOOKUP(BF118,บัญชีลูกจ้างประจำ!$H$2:$I$110,2,FALSE),IF(BB118="ลูกจ้างประจำ(สนับสนุน)",VLOOKUP(BF118,บัญชีลูกจ้างประจำ!$E$2:$F$102,2,FALSE),IF(BB118="ลูกจ้างประจำ(บริการพื้นฐาน)",VLOOKUP(BF118,บัญชีลูกจ้างประจำ!$B$2:$C$74,2,FALSE))))))))))))))))))))))))))))))</f>
        <v>0</v>
      </c>
      <c r="BH118" s="177">
        <f>IF(BB118&amp;M118="พนจ.ทั่วไป",0,IF(BB118&amp;M118="พนจ.ทั่วไปกำหนดเพิ่ม2567",108000,IF(M118="ว่างเดิม",VLOOKUP(BC118,ตำแหน่งว่าง!$A$2:$J$28,8,FALSE),IF(M118="กำหนดเพิ่ม2567",VLOOKUP(BC118,ตำแหน่งว่าง!$A$2:$H$28,7,FALSE),IF(M118="กำหนดเพิ่ม2568",0,IF(M118="กำหนดเพิ่ม2569",0,IF(M118="ยุบเลิก2567",0,IF(M118="ว่างยุบเลิก2567",0,IF(M118="ว่างยุบเลิก2568",VLOOKUP(BC118,ตำแหน่งว่าง!$A$2:$J$28,8,FALSE),IF(M118="ว่างยุบเลิก2569",VLOOKUP(BC118,ตำแหน่งว่าง!$A$2:$J$28,8,FALSE),IF(M118="เงินอุดหนุน (ว่าง)",VLOOKUP(BC118,ตำแหน่งว่าง!$A$2:$J$28,8,FALSE),IF(M118&amp;C118="จ่ายจากเงินรายได้พนจ.ทั่วไป",0,IF(M118="จ่ายจากเงินรายได้ (ว่าง)",VLOOKUP(BC118,ตำแหน่งว่าง!$A$2:$J$28,8,FALSE),(BG118-I118)*12)))))))))))))</f>
        <v>0</v>
      </c>
      <c r="BI118" s="177" t="str">
        <f t="shared" si="8"/>
        <v>2</v>
      </c>
      <c r="BJ118" s="177" t="b">
        <f>IF(BB118="บริหารท้องถิ่นสูง",VLOOKUP(BI118,'เงินเดือนบัญชี 5'!$AL$2:$AM$65,2,FALSE),IF(BB118="บริหารท้องถิ่นกลาง",VLOOKUP(BI118,'เงินเดือนบัญชี 5'!$AI$2:$AJ$65,2,FALSE),IF(BB118="บริหารท้องถิ่นต้น",VLOOKUP(BI118,'เงินเดือนบัญชี 5'!$AF$2:$AG$65,2,FALSE),IF(BB118="อำนวยการท้องถิ่นสูง",VLOOKUP(BI118,'เงินเดือนบัญชี 5'!$AC$2:$AD$65,2,FALSE),IF(BB118="อำนวยการท้องถิ่นกลาง",VLOOKUP(BI118,'เงินเดือนบัญชี 5'!$Z$2:$AA$65,2,FALSE),IF(BB118="อำนวยการท้องถิ่นต้น",VLOOKUP(BI118,'เงินเดือนบัญชี 5'!$W$2:$X$65,2,FALSE),IF(BB118="วิชาการชช.",VLOOKUP(BI118,'เงินเดือนบัญชี 5'!$T$2:$U$65,2,FALSE),IF(BB118="วิชาการชพ.",VLOOKUP(BI118,'เงินเดือนบัญชี 5'!$Q$2:$R$65,2,FALSE),IF(BB118="วิชาการชก.",VLOOKUP(BI118,'เงินเดือนบัญชี 5'!$N$2:$O$65,2,FALSE),IF(BB118="วิชาการปก.",VLOOKUP(BI118,'เงินเดือนบัญชี 5'!$K$2:$L$65,2,FALSE),IF(BB118="ทั่วไปอส.",VLOOKUP(BI118,'เงินเดือนบัญชี 5'!$H$2:$I$65,2,FALSE),IF(BB118="ทั่วไปชง.",VLOOKUP(BI118,'เงินเดือนบัญชี 5'!$E$2:$F$65,2,FALSE),IF(BB118="ทั่วไปปง.",VLOOKUP(BI118,'เงินเดือนบัญชี 5'!$B$2:$C$65,2,FALSE),IF(BB118="พนจ.ทั่วไป",0,IF(BB118="พนจ.ภารกิจ(ปวช.)",CEILING((BG118*4/100)+BG118,10),IF(BB118="พนจ.ภารกิจ(ปวท.)",CEILING((BG118*4/100)+BG118,10),IF(BB118="พนจ.ภารกิจ(ปวส.)",CEILING((BG118*4/100)+BG118,10),IF(BB118="พนจ.ภารกิจ(ป.ตรี)",CEILING((BG118*4/100)+BG118,10),IF(BB118="พนจ.ภารกิจ(ป.โท)",CEILING((BG118*4/100)+BG118,10),IF(BB118="พนจ.ภารกิจ(ทักษะ พนง.ขับเครื่องจักรกลขนาดกลาง/ใหญ่)",CEILING((BG118*4/100)+BG118,10),IF(BB118="พนจ.ภารกิจ(ทักษะ)",CEILING((BG118*4/100)+BG118,10),IF(BB118="พนจ.ภารกิจ(ทักษะ)","",IF(C118="ครู",CEILING((BG118*6/100)+BG118,10),IF(C118="ครูผู้ช่วย",CEILING((BG118*6/100)+BG118,10),IF(C118="บริหารสถานศึกษา",CEILING((BG118*6/100)+BG118,10),IF(C118="บุคลากรทางการศึกษา",CEILING((BG118*6/100)+BG118,10),IF(BB118="ลูกจ้างประจำ(ช่าง)",VLOOKUP(BI118,บัญชีลูกจ้างประจำ!$H$2:$I$110,2,FALSE),IF(BB118="ลูกจ้างประจำ(สนับสนุน)",VLOOKUP(BI118,บัญชีลูกจ้างประจำ!$E$2:$F$102,2,FALSE),IF(BB118="ลูกจ้างประจำ(บริการพื้นฐาน)",VLOOKUP(BI118,บัญชีลูกจ้างประจำ!$B$2:$C$74,2,FALSE))))))))))))))))))))))))))))))</f>
        <v>0</v>
      </c>
      <c r="BK118" s="177">
        <f>IF(BB118&amp;M118="พนจ.ทั่วไป",0,IF(BB118&amp;M118="พนจ.ทั่วไปกำหนดเพิ่ม2568",108000,IF(M118="ว่างเดิม",VLOOKUP(BC118,ตำแหน่งว่าง!$A$2:$J$28,9,FALSE),IF(M118&amp;C118="กำหนดเพิ่ม2567ครู",VLOOKUP(BC118,ตำแหน่งว่าง!$A$2:$J$28,8,FALSE),IF(M118&amp;C118="กำหนดเพิ่ม2567ครูผู้ช่วย",VLOOKUP(BC118,ตำแหน่งว่าง!$A$2:$J$28,8,FALSE),IF(M118&amp;C118="กำหนดเพิ่ม2567บุคลากรทางการศึกษา",VLOOKUP(BC118,ตำแหน่งว่าง!$A$2:$J$28,8,FALSE),IF(M118&amp;C118="กำหนดเพิ่ม2567บริหารสถานศึกษา",VLOOKUP(BC118,ตำแหน่งว่าง!$A$2:$J$28,8,FALSE),IF(M118="กำหนดเพิ่ม2567",VLOOKUP(BC118,ตำแหน่งว่าง!$A$2:$J$28,9,FALSE),IF(M118="กำหนดเพิ่ม2568",VLOOKUP(BC118,ตำแหน่งว่าง!$A$2:$H$28,7,FALSE),IF(M118="กำหนดเพิ่ม2569",0,IF(M118="ยุบเลิก2567",0,IF(M118="ยุบเลิก2568",0,IF(M118="ว่างยุบเลิก2567",0,IF(M118="ว่างยุบเลิก2568",0,IF(M118="ว่างยุบเลิก2569",VLOOKUP(BC118,ตำแหน่งว่าง!$A$2:$J$28,9,FALSE),IF(M118="เงินอุดหนุน (ว่าง)",VLOOKUP(BC118,ตำแหน่งว่าง!$A$2:$J$28,9,FALSE),IF(M118="จ่ายจากเงินรายได้ (ว่าง)",VLOOKUP(BC118,ตำแหน่งว่าง!$A$2:$J$28,9,FALSE),(BJ118-BG118)*12)))))))))))))))))</f>
        <v>0</v>
      </c>
      <c r="BL118" s="177" t="str">
        <f t="shared" si="9"/>
        <v>3</v>
      </c>
      <c r="BM118" s="177" t="b">
        <f>IF(BB118="บริหารท้องถิ่นสูง",VLOOKUP(BL118,'เงินเดือนบัญชี 5'!$AL$2:$AM$65,2,FALSE),IF(BB118="บริหารท้องถิ่นกลาง",VLOOKUP(BL118,'เงินเดือนบัญชี 5'!$AI$2:$AJ$65,2,FALSE),IF(BB118="บริหารท้องถิ่นต้น",VLOOKUP(BL118,'เงินเดือนบัญชี 5'!$AF$2:$AG$65,2,FALSE),IF(BB118="อำนวยการท้องถิ่นสูง",VLOOKUP(BL118,'เงินเดือนบัญชี 5'!$AC$2:$AD$65,2,FALSE),IF(BB118="อำนวยการท้องถิ่นกลาง",VLOOKUP(BL118,'เงินเดือนบัญชี 5'!$Z$2:$AA$65,2,FALSE),IF(BB118="อำนวยการท้องถิ่นต้น",VLOOKUP(BL118,'เงินเดือนบัญชี 5'!$W$2:$X$65,2,FALSE),IF(BB118="วิชาการชช.",VLOOKUP(BL118,'เงินเดือนบัญชี 5'!$T$2:$U$65,2,FALSE),IF(BB118="วิชาการชพ.",VLOOKUP(BL118,'เงินเดือนบัญชี 5'!$Q$2:$R$65,2,FALSE),IF(BB118="วิชาการชก.",VLOOKUP(BL118,'เงินเดือนบัญชี 5'!$N$2:$O$65,2,FALSE),IF(BB118="วิชาการปก.",VLOOKUP(BL118,'เงินเดือนบัญชี 5'!$K$2:$L$65,2,FALSE),IF(BB118="ทั่วไปอส.",VLOOKUP(BL118,'เงินเดือนบัญชี 5'!$H$2:$I$65,2,FALSE),IF(BB118="ทั่วไปชง.",VLOOKUP(BL118,'เงินเดือนบัญชี 5'!$E$2:$F$65,2,FALSE),IF(BB118="ทั่วไปปง.",VLOOKUP(BL118,'เงินเดือนบัญชี 5'!$B$2:$C$65,2,FALSE),IF(BB118="พนจ.ทั่วไป",0,IF(BB118="พนจ.ภารกิจ(ปวช.)",CEILING((BJ118*4/100)+BJ118,10),IF(BB118="พนจ.ภารกิจ(ปวท.)",CEILING((BJ118*4/100)+BJ118,10),IF(BB118="พนจ.ภารกิจ(ปวส.)",CEILING((BJ118*4/100)+BJ118,10),IF(BB118="พนจ.ภารกิจ(ป.ตรี)",CEILING((BJ118*4/100)+BJ118,10),IF(BB118="พนจ.ภารกิจ(ป.โท)",CEILING((BJ118*4/100)+BJ118,10),IF(BB118="พนจ.ภารกิจ(ทักษะ พนง.ขับเครื่องจักรกลขนาดกลาง/ใหญ่)",CEILING((BJ118*4/100)+BJ118,10),IF(BB118="พนจ.ภารกิจ(ทักษะ)",CEILING((BJ118*4/100)+BJ118,10),IF(BB118="พนจ.ภารกิจ(ทักษะ)","",IF(C118="ครู",CEILING((BJ118*6/100)+BJ118,10),IF(C118="ครูผู้ช่วย",CEILING((BJ118*6/100)+BJ118,10),IF(C118="บริหารสถานศึกษา",CEILING((BJ118*6/100)+BJ118,10),IF(C118="บุคลากรทางการศึกษา",CEILING((BJ118*6/100)+BJ118,10),IF(BB118="ลูกจ้างประจำ(ช่าง)",VLOOKUP(BL118,บัญชีลูกจ้างประจำ!$H$2:$I$110,2,FALSE),IF(BB118="ลูกจ้างประจำ(สนับสนุน)",VLOOKUP(BL118,บัญชีลูกจ้างประจำ!$E$2:$F$103,2,FALSE),IF(BB118="ลูกจ้างประจำ(บริการพื้นฐาน)",VLOOKUP(BL118,บัญชีลูกจ้างประจำ!$B$2:$C$74,2,FALSE))))))))))))))))))))))))))))))</f>
        <v>0</v>
      </c>
      <c r="BN118" s="177">
        <f>IF(BB118&amp;M118="พนจ.ทั่วไป",0,IF(BB118&amp;M118="พนจ.ทั่วไปกำหนดเพิ่ม2569",108000,IF(M118="ว่างเดิม",VLOOKUP(BC118,ตำแหน่งว่าง!$A$2:$J$28,10,FALSE),IF(M118&amp;C118="กำหนดเพิ่ม2567ครู",VLOOKUP(BC118,ตำแหน่งว่าง!$A$2:$J$28,9,FALSE),IF(M118&amp;C118="กำหนดเพิ่ม2567ครูผู้ช่วย",VLOOKUP(BC118,ตำแหน่งว่าง!$A$2:$J$28,9,FALSE),IF(M118&amp;C118="กำหนดเพิ่ม2567บุคลากรทางการศึกษา",VLOOKUP(BC118,ตำแหน่งว่าง!$A$2:$J$28,9,FALSE),IF(M118&amp;C118="กำหนดเพิ่ม2567บริหารสถานศึกษา",VLOOKUP(BC118,ตำแหน่งว่าง!$A$2:$J$28,9,FALSE),IF(M118="กำหนดเพิ่ม2567",VLOOKUP(BC118,ตำแหน่งว่าง!$A$2:$J$28,10,FALSE),IF(M118&amp;C118="กำหนดเพิ่ม2568ครู",VLOOKUP(BC118,ตำแหน่งว่าง!$A$2:$J$28,8,FALSE),IF(M118&amp;C118="กำหนดเพิ่ม2568ครูผู้ช่วย",VLOOKUP(BC118,ตำแหน่งว่าง!$A$2:$J$28,8,FALSE),IF(M118&amp;C118="กำหนดเพิ่ม2568บุคลากรทางการศึกษา",VLOOKUP(BC118,ตำแหน่งว่าง!$A$2:$J$28,8,FALSE),IF(M118&amp;C118="กำหนดเพิ่ม2568บริหารสถานศึกษา",VLOOKUP(BC118,ตำแหน่งว่าง!$A$2:$J$28,8,FALSE),IF(M118="กำหนดเพิ่ม2568",VLOOKUP(BC118,ตำแหน่งว่าง!$A$2:$J$28,9,FALSE),IF(M118="กำหนดเพิ่ม2569",VLOOKUP(BC118,ตำแหน่งว่าง!$A$2:$H$28,7,FALSE),IF(M118="เงินอุดหนุน (ว่าง)",VLOOKUP(BC118,ตำแหน่งว่าง!$A$2:$J$28,10,FALSE),IF(M118="จ่ายจากเงินรายได้ (ว่าง)",VLOOKUP(BC118,ตำแหน่งว่าง!$A$2:$J$28,10,FALSE),IF(M118="ยุบเลิก2567",0,IF(M118="ยุบเลิก2568",0,IF(M118="ยุบเลิก2569",0,IF(M118="ว่างยุบเลิก2567",0,IF(M118="ว่างยุบเลิก2568",0,IF(M118="ว่างยุบเลิก2569",0,(BM118-BJ118)*12))))))))))))))))))))))</f>
        <v>0</v>
      </c>
      <c r="BO118" s="103"/>
      <c r="BP118" s="86"/>
      <c r="BQ118" s="86"/>
    </row>
    <row r="119" spans="1:69" s="12" customFormat="1">
      <c r="A119" s="107" t="str">
        <f>IF(C119=0,"",IF(D119=0,"",SUBTOTAL(3,$D$7:D119)*1))</f>
        <v/>
      </c>
      <c r="B119" s="113"/>
      <c r="C119" s="183"/>
      <c r="D119" s="113"/>
      <c r="E119" s="114"/>
      <c r="F119" s="114"/>
      <c r="G119" s="110"/>
      <c r="H119" s="120"/>
      <c r="I119" s="121"/>
      <c r="J119" s="122"/>
      <c r="K119" s="122"/>
      <c r="L119" s="122"/>
      <c r="M119" s="120"/>
      <c r="AZ119" s="86"/>
      <c r="BA119" s="103"/>
      <c r="BB119" s="177" t="str">
        <f t="shared" si="5"/>
        <v/>
      </c>
      <c r="BC119" s="177" t="str">
        <f t="shared" si="6"/>
        <v>()</v>
      </c>
      <c r="BD119" s="177" t="b">
        <f>IF(BB119="บริหารท้องถิ่นสูง",VLOOKUP(I119,'เงินเดือนบัญชี 5'!$AM$2:$AN$65,2,FALSE),IF(BB119="บริหารท้องถิ่นกลาง",VLOOKUP(I119,'เงินเดือนบัญชี 5'!$AJ$2:$AK$65,2,FALSE),IF(BB119="บริหารท้องถิ่นต้น",VLOOKUP(I119,'เงินเดือนบัญชี 5'!$AG$2:$AH$65,2,FALSE),IF(BB119="อำนวยการท้องถิ่นสูง",VLOOKUP(I119,'เงินเดือนบัญชี 5'!$AD$2:$AE$65,2,FALSE),IF(BB119="อำนวยการท้องถิ่นกลาง",VLOOKUP(I119,'เงินเดือนบัญชี 5'!$AA$2:$AB$65,2,FALSE),IF(BB119="อำนวยการท้องถิ่นต้น",VLOOKUP(I119,'เงินเดือนบัญชี 5'!$X$2:$Y$65,2,FALSE),IF(BB119="วิชาการชช.",VLOOKUP(I119,'เงินเดือนบัญชี 5'!$U$2:$V$65,2,FALSE),IF(BB119="วิชาการชพ.",VLOOKUP(I119,'เงินเดือนบัญชี 5'!$R$2:$S$65,2,FALSE),IF(BB119="วิชาการชก.",VLOOKUP(I119,'เงินเดือนบัญชี 5'!$O$2:$P$65,2,FALSE),IF(BB119="วิชาการปก.",VLOOKUP(I119,'เงินเดือนบัญชี 5'!$L$2:$M$65,2,FALSE),IF(BB119="ทั่วไปอส.",VLOOKUP(I119,'เงินเดือนบัญชี 5'!$I$2:$J$65,2,FALSE),IF(BB119="ทั่วไปชง.",VLOOKUP(I119,'เงินเดือนบัญชี 5'!$F$2:$G$65,2,FALSE),IF(BB119="ทั่วไปปง.",VLOOKUP(I119,'เงินเดือนบัญชี 5'!$C$2:$D$65,2,FALSE),IF(BB119="พนจ.ทั่วไป","",IF(BB119="พนจ.ภารกิจ(ปวช.)","",IF(BB119="พนจ.ภารกิจ(ปวท.)","",IF(BB119="พนจ.ภารกิจ(ปวส.)","",IF(BB119="พนจ.ภารกิจ(ป.ตรี)","",IF(BB119="พนจ.ภารกิจ(ป.โท)","",IF(BB119="พนจ.ภารกิจ(ทักษะ พนง.ขับเครื่องจักรกลขนาดกลาง/ใหญ่)","",IF(BB119="พนจ.ภารกิจ(ทักษะ)","",IF(BB119="ลูกจ้างประจำ(ช่าง)",VLOOKUP(I119,บัญชีลูกจ้างประจำ!$I$2:$J$110,2,FALSE),IF(BB119="ลูกจ้างประจำ(สนับสนุน)",VLOOKUP(I119,บัญชีลูกจ้างประจำ!$F$2:$G$102,2,FALSE),IF(BB119="ลูกจ้างประจำ(บริการพื้นฐาน)",VLOOKUP(I119,บัญชีลูกจ้างประจำ!$C$2:$D$74,2,FALSE)))))))))))))))))))))))))</f>
        <v>0</v>
      </c>
      <c r="BE119" s="177">
        <f>IF(M119="ว่างเดิม",VLOOKUP(BC119,ตำแหน่งว่าง!$A$2:$J$28,2,FALSE),IF(M119="ว่างยุบเลิก2567",VLOOKUP(BC119,ตำแหน่งว่าง!$A$2:$J$28,2,FALSE),IF(M119="ว่างยุบเลิก2568",VLOOKUP(BC119,ตำแหน่งว่าง!$A$2:$J$28,2,FALSE),IF(M119="ว่างยุบเลิก2569",VLOOKUP(BC119,ตำแหน่งว่าง!$A$2:$J$28,2,FALSE),IF(M119="เงินอุดหนุน (ว่าง)",VLOOKUP(BC119,ตำแหน่งว่าง!$A$2:$J$28,2,FALSE),IF(M119="จ่ายจากเงินรายได้ (ว่าง)",VLOOKUP(BC119,ตำแหน่งว่าง!$A$2:$J$28,2,FALSE),IF(M119="กำหนดเพิ่ม2567",0,IF(M119="กำหนดเพิ่ม2568",0,IF(M119="กำหนดเพิ่ม2569",0,I119*12)))))))))</f>
        <v>0</v>
      </c>
      <c r="BF119" s="177" t="str">
        <f t="shared" si="7"/>
        <v>1</v>
      </c>
      <c r="BG119" s="177" t="b">
        <f>IF(BB119="บริหารท้องถิ่นสูง",VLOOKUP(BF119,'เงินเดือนบัญชี 5'!$AL$2:$AM$65,2,FALSE),IF(BB119="บริหารท้องถิ่นกลาง",VLOOKUP(BF119,'เงินเดือนบัญชี 5'!$AI$2:$AJ$65,2,FALSE),IF(BB119="บริหารท้องถิ่นต้น",VLOOKUP(BF119,'เงินเดือนบัญชี 5'!$AF$2:$AG$65,2,FALSE),IF(BB119="อำนวยการท้องถิ่นสูง",VLOOKUP(BF119,'เงินเดือนบัญชี 5'!$AC$2:$AD$65,2,FALSE),IF(BB119="อำนวยการท้องถิ่นกลาง",VLOOKUP(BF119,'เงินเดือนบัญชี 5'!$Z$2:$AA$65,2,FALSE),IF(BB119="อำนวยการท้องถิ่นต้น",VLOOKUP(BF119,'เงินเดือนบัญชี 5'!$W$2:$X$65,2,FALSE),IF(BB119="วิชาการชช.",VLOOKUP(BF119,'เงินเดือนบัญชี 5'!$T$2:$U$65,2,FALSE),IF(BB119="วิชาการชพ.",VLOOKUP(BF119,'เงินเดือนบัญชี 5'!$Q$2:$R$65,2,FALSE),IF(BB119="วิชาการชก.",VLOOKUP(BF119,'เงินเดือนบัญชี 5'!$N$2:$O$65,2,FALSE),IF(BB119="วิชาการปก.",VLOOKUP(BF119,'เงินเดือนบัญชี 5'!$K$2:$L$65,2,FALSE),IF(BB119="ทั่วไปอส.",VLOOKUP(BF119,'เงินเดือนบัญชี 5'!$H$2:$I$65,2,FALSE),IF(BB119="ทั่วไปชง.",VLOOKUP(BF119,'เงินเดือนบัญชี 5'!$E$2:$F$65,2,FALSE),IF(BB119="ทั่วไปปง.",VLOOKUP(BF119,'เงินเดือนบัญชี 5'!$B$2:$C$65,2,FALSE),IF(BB119="พนจ.ทั่วไป",0,IF(BB119="พนจ.ภารกิจ(ปวช.)",CEILING((I119*4/100)+I119,10),IF(BB119="พนจ.ภารกิจ(ปวท.)",CEILING((I119*4/100)+I119,10),IF(BB119="พนจ.ภารกิจ(ปวส.)",CEILING((I119*4/100)+I119,10),IF(BB119="พนจ.ภารกิจ(ป.ตรี)",CEILING((I119*4/100)+I119,10),IF(BB119="พนจ.ภารกิจ(ป.โท)",CEILING((I119*4/100)+I119,10),IF(BB119="พนจ.ภารกิจ(ทักษะ พนง.ขับเครื่องจักรกลขนาดกลาง/ใหญ่)",CEILING((I119*4/100)+I119,10),IF(BB119="พนจ.ภารกิจ(ทักษะ)",CEILING((I119*4/100)+I119,10),IF(BB119="พนจ.ภารกิจ(ทักษะ)","",IF(C119="ครู",CEILING((I119*6/100)+I119,10),IF(C119="ครูผู้ช่วย",CEILING((I119*6/100)+I119,10),IF(C119="บริหารสถานศึกษา",CEILING((I119*6/100)+I119,10),IF(C119="บุคลากรทางการศึกษา",CEILING((I119*6/100)+I119,10),IF(BB119="ลูกจ้างประจำ(ช่าง)",VLOOKUP(BF119,บัญชีลูกจ้างประจำ!$H$2:$I$110,2,FALSE),IF(BB119="ลูกจ้างประจำ(สนับสนุน)",VLOOKUP(BF119,บัญชีลูกจ้างประจำ!$E$2:$F$102,2,FALSE),IF(BB119="ลูกจ้างประจำ(บริการพื้นฐาน)",VLOOKUP(BF119,บัญชีลูกจ้างประจำ!$B$2:$C$74,2,FALSE))))))))))))))))))))))))))))))</f>
        <v>0</v>
      </c>
      <c r="BH119" s="177">
        <f>IF(BB119&amp;M119="พนจ.ทั่วไป",0,IF(BB119&amp;M119="พนจ.ทั่วไปกำหนดเพิ่ม2567",108000,IF(M119="ว่างเดิม",VLOOKUP(BC119,ตำแหน่งว่าง!$A$2:$J$28,8,FALSE),IF(M119="กำหนดเพิ่ม2567",VLOOKUP(BC119,ตำแหน่งว่าง!$A$2:$H$28,7,FALSE),IF(M119="กำหนดเพิ่ม2568",0,IF(M119="กำหนดเพิ่ม2569",0,IF(M119="ยุบเลิก2567",0,IF(M119="ว่างยุบเลิก2567",0,IF(M119="ว่างยุบเลิก2568",VLOOKUP(BC119,ตำแหน่งว่าง!$A$2:$J$28,8,FALSE),IF(M119="ว่างยุบเลิก2569",VLOOKUP(BC119,ตำแหน่งว่าง!$A$2:$J$28,8,FALSE),IF(M119="เงินอุดหนุน (ว่าง)",VLOOKUP(BC119,ตำแหน่งว่าง!$A$2:$J$28,8,FALSE),IF(M119&amp;C119="จ่ายจากเงินรายได้พนจ.ทั่วไป",0,IF(M119="จ่ายจากเงินรายได้ (ว่าง)",VLOOKUP(BC119,ตำแหน่งว่าง!$A$2:$J$28,8,FALSE),(BG119-I119)*12)))))))))))))</f>
        <v>0</v>
      </c>
      <c r="BI119" s="177" t="str">
        <f t="shared" si="8"/>
        <v>2</v>
      </c>
      <c r="BJ119" s="177" t="b">
        <f>IF(BB119="บริหารท้องถิ่นสูง",VLOOKUP(BI119,'เงินเดือนบัญชี 5'!$AL$2:$AM$65,2,FALSE),IF(BB119="บริหารท้องถิ่นกลาง",VLOOKUP(BI119,'เงินเดือนบัญชี 5'!$AI$2:$AJ$65,2,FALSE),IF(BB119="บริหารท้องถิ่นต้น",VLOOKUP(BI119,'เงินเดือนบัญชี 5'!$AF$2:$AG$65,2,FALSE),IF(BB119="อำนวยการท้องถิ่นสูง",VLOOKUP(BI119,'เงินเดือนบัญชี 5'!$AC$2:$AD$65,2,FALSE),IF(BB119="อำนวยการท้องถิ่นกลาง",VLOOKUP(BI119,'เงินเดือนบัญชี 5'!$Z$2:$AA$65,2,FALSE),IF(BB119="อำนวยการท้องถิ่นต้น",VLOOKUP(BI119,'เงินเดือนบัญชี 5'!$W$2:$X$65,2,FALSE),IF(BB119="วิชาการชช.",VLOOKUP(BI119,'เงินเดือนบัญชี 5'!$T$2:$U$65,2,FALSE),IF(BB119="วิชาการชพ.",VLOOKUP(BI119,'เงินเดือนบัญชี 5'!$Q$2:$R$65,2,FALSE),IF(BB119="วิชาการชก.",VLOOKUP(BI119,'เงินเดือนบัญชี 5'!$N$2:$O$65,2,FALSE),IF(BB119="วิชาการปก.",VLOOKUP(BI119,'เงินเดือนบัญชี 5'!$K$2:$L$65,2,FALSE),IF(BB119="ทั่วไปอส.",VLOOKUP(BI119,'เงินเดือนบัญชี 5'!$H$2:$I$65,2,FALSE),IF(BB119="ทั่วไปชง.",VLOOKUP(BI119,'เงินเดือนบัญชี 5'!$E$2:$F$65,2,FALSE),IF(BB119="ทั่วไปปง.",VLOOKUP(BI119,'เงินเดือนบัญชี 5'!$B$2:$C$65,2,FALSE),IF(BB119="พนจ.ทั่วไป",0,IF(BB119="พนจ.ภารกิจ(ปวช.)",CEILING((BG119*4/100)+BG119,10),IF(BB119="พนจ.ภารกิจ(ปวท.)",CEILING((BG119*4/100)+BG119,10),IF(BB119="พนจ.ภารกิจ(ปวส.)",CEILING((BG119*4/100)+BG119,10),IF(BB119="พนจ.ภารกิจ(ป.ตรี)",CEILING((BG119*4/100)+BG119,10),IF(BB119="พนจ.ภารกิจ(ป.โท)",CEILING((BG119*4/100)+BG119,10),IF(BB119="พนจ.ภารกิจ(ทักษะ พนง.ขับเครื่องจักรกลขนาดกลาง/ใหญ่)",CEILING((BG119*4/100)+BG119,10),IF(BB119="พนจ.ภารกิจ(ทักษะ)",CEILING((BG119*4/100)+BG119,10),IF(BB119="พนจ.ภารกิจ(ทักษะ)","",IF(C119="ครู",CEILING((BG119*6/100)+BG119,10),IF(C119="ครูผู้ช่วย",CEILING((BG119*6/100)+BG119,10),IF(C119="บริหารสถานศึกษา",CEILING((BG119*6/100)+BG119,10),IF(C119="บุคลากรทางการศึกษา",CEILING((BG119*6/100)+BG119,10),IF(BB119="ลูกจ้างประจำ(ช่าง)",VLOOKUP(BI119,บัญชีลูกจ้างประจำ!$H$2:$I$110,2,FALSE),IF(BB119="ลูกจ้างประจำ(สนับสนุน)",VLOOKUP(BI119,บัญชีลูกจ้างประจำ!$E$2:$F$102,2,FALSE),IF(BB119="ลูกจ้างประจำ(บริการพื้นฐาน)",VLOOKUP(BI119,บัญชีลูกจ้างประจำ!$B$2:$C$74,2,FALSE))))))))))))))))))))))))))))))</f>
        <v>0</v>
      </c>
      <c r="BK119" s="177">
        <f>IF(BB119&amp;M119="พนจ.ทั่วไป",0,IF(BB119&amp;M119="พนจ.ทั่วไปกำหนดเพิ่ม2568",108000,IF(M119="ว่างเดิม",VLOOKUP(BC119,ตำแหน่งว่าง!$A$2:$J$28,9,FALSE),IF(M119&amp;C119="กำหนดเพิ่ม2567ครู",VLOOKUP(BC119,ตำแหน่งว่าง!$A$2:$J$28,8,FALSE),IF(M119&amp;C119="กำหนดเพิ่ม2567ครูผู้ช่วย",VLOOKUP(BC119,ตำแหน่งว่าง!$A$2:$J$28,8,FALSE),IF(M119&amp;C119="กำหนดเพิ่ม2567บุคลากรทางการศึกษา",VLOOKUP(BC119,ตำแหน่งว่าง!$A$2:$J$28,8,FALSE),IF(M119&amp;C119="กำหนดเพิ่ม2567บริหารสถานศึกษา",VLOOKUP(BC119,ตำแหน่งว่าง!$A$2:$J$28,8,FALSE),IF(M119="กำหนดเพิ่ม2567",VLOOKUP(BC119,ตำแหน่งว่าง!$A$2:$J$28,9,FALSE),IF(M119="กำหนดเพิ่ม2568",VLOOKUP(BC119,ตำแหน่งว่าง!$A$2:$H$28,7,FALSE),IF(M119="กำหนดเพิ่ม2569",0,IF(M119="ยุบเลิก2567",0,IF(M119="ยุบเลิก2568",0,IF(M119="ว่างยุบเลิก2567",0,IF(M119="ว่างยุบเลิก2568",0,IF(M119="ว่างยุบเลิก2569",VLOOKUP(BC119,ตำแหน่งว่าง!$A$2:$J$28,9,FALSE),IF(M119="เงินอุดหนุน (ว่าง)",VLOOKUP(BC119,ตำแหน่งว่าง!$A$2:$J$28,9,FALSE),IF(M119="จ่ายจากเงินรายได้ (ว่าง)",VLOOKUP(BC119,ตำแหน่งว่าง!$A$2:$J$28,9,FALSE),(BJ119-BG119)*12)))))))))))))))))</f>
        <v>0</v>
      </c>
      <c r="BL119" s="177" t="str">
        <f t="shared" si="9"/>
        <v>3</v>
      </c>
      <c r="BM119" s="177" t="b">
        <f>IF(BB119="บริหารท้องถิ่นสูง",VLOOKUP(BL119,'เงินเดือนบัญชี 5'!$AL$2:$AM$65,2,FALSE),IF(BB119="บริหารท้องถิ่นกลาง",VLOOKUP(BL119,'เงินเดือนบัญชี 5'!$AI$2:$AJ$65,2,FALSE),IF(BB119="บริหารท้องถิ่นต้น",VLOOKUP(BL119,'เงินเดือนบัญชี 5'!$AF$2:$AG$65,2,FALSE),IF(BB119="อำนวยการท้องถิ่นสูง",VLOOKUP(BL119,'เงินเดือนบัญชี 5'!$AC$2:$AD$65,2,FALSE),IF(BB119="อำนวยการท้องถิ่นกลาง",VLOOKUP(BL119,'เงินเดือนบัญชี 5'!$Z$2:$AA$65,2,FALSE),IF(BB119="อำนวยการท้องถิ่นต้น",VLOOKUP(BL119,'เงินเดือนบัญชี 5'!$W$2:$X$65,2,FALSE),IF(BB119="วิชาการชช.",VLOOKUP(BL119,'เงินเดือนบัญชี 5'!$T$2:$U$65,2,FALSE),IF(BB119="วิชาการชพ.",VLOOKUP(BL119,'เงินเดือนบัญชี 5'!$Q$2:$R$65,2,FALSE),IF(BB119="วิชาการชก.",VLOOKUP(BL119,'เงินเดือนบัญชี 5'!$N$2:$O$65,2,FALSE),IF(BB119="วิชาการปก.",VLOOKUP(BL119,'เงินเดือนบัญชี 5'!$K$2:$L$65,2,FALSE),IF(BB119="ทั่วไปอส.",VLOOKUP(BL119,'เงินเดือนบัญชี 5'!$H$2:$I$65,2,FALSE),IF(BB119="ทั่วไปชง.",VLOOKUP(BL119,'เงินเดือนบัญชี 5'!$E$2:$F$65,2,FALSE),IF(BB119="ทั่วไปปง.",VLOOKUP(BL119,'เงินเดือนบัญชี 5'!$B$2:$C$65,2,FALSE),IF(BB119="พนจ.ทั่วไป",0,IF(BB119="พนจ.ภารกิจ(ปวช.)",CEILING((BJ119*4/100)+BJ119,10),IF(BB119="พนจ.ภารกิจ(ปวท.)",CEILING((BJ119*4/100)+BJ119,10),IF(BB119="พนจ.ภารกิจ(ปวส.)",CEILING((BJ119*4/100)+BJ119,10),IF(BB119="พนจ.ภารกิจ(ป.ตรี)",CEILING((BJ119*4/100)+BJ119,10),IF(BB119="พนจ.ภารกิจ(ป.โท)",CEILING((BJ119*4/100)+BJ119,10),IF(BB119="พนจ.ภารกิจ(ทักษะ พนง.ขับเครื่องจักรกลขนาดกลาง/ใหญ่)",CEILING((BJ119*4/100)+BJ119,10),IF(BB119="พนจ.ภารกิจ(ทักษะ)",CEILING((BJ119*4/100)+BJ119,10),IF(BB119="พนจ.ภารกิจ(ทักษะ)","",IF(C119="ครู",CEILING((BJ119*6/100)+BJ119,10),IF(C119="ครูผู้ช่วย",CEILING((BJ119*6/100)+BJ119,10),IF(C119="บริหารสถานศึกษา",CEILING((BJ119*6/100)+BJ119,10),IF(C119="บุคลากรทางการศึกษา",CEILING((BJ119*6/100)+BJ119,10),IF(BB119="ลูกจ้างประจำ(ช่าง)",VLOOKUP(BL119,บัญชีลูกจ้างประจำ!$H$2:$I$110,2,FALSE),IF(BB119="ลูกจ้างประจำ(สนับสนุน)",VLOOKUP(BL119,บัญชีลูกจ้างประจำ!$E$2:$F$103,2,FALSE),IF(BB119="ลูกจ้างประจำ(บริการพื้นฐาน)",VLOOKUP(BL119,บัญชีลูกจ้างประจำ!$B$2:$C$74,2,FALSE))))))))))))))))))))))))))))))</f>
        <v>0</v>
      </c>
      <c r="BN119" s="177">
        <f>IF(BB119&amp;M119="พนจ.ทั่วไป",0,IF(BB119&amp;M119="พนจ.ทั่วไปกำหนดเพิ่ม2569",108000,IF(M119="ว่างเดิม",VLOOKUP(BC119,ตำแหน่งว่าง!$A$2:$J$28,10,FALSE),IF(M119&amp;C119="กำหนดเพิ่ม2567ครู",VLOOKUP(BC119,ตำแหน่งว่าง!$A$2:$J$28,9,FALSE),IF(M119&amp;C119="กำหนดเพิ่ม2567ครูผู้ช่วย",VLOOKUP(BC119,ตำแหน่งว่าง!$A$2:$J$28,9,FALSE),IF(M119&amp;C119="กำหนดเพิ่ม2567บุคลากรทางการศึกษา",VLOOKUP(BC119,ตำแหน่งว่าง!$A$2:$J$28,9,FALSE),IF(M119&amp;C119="กำหนดเพิ่ม2567บริหารสถานศึกษา",VLOOKUP(BC119,ตำแหน่งว่าง!$A$2:$J$28,9,FALSE),IF(M119="กำหนดเพิ่ม2567",VLOOKUP(BC119,ตำแหน่งว่าง!$A$2:$J$28,10,FALSE),IF(M119&amp;C119="กำหนดเพิ่ม2568ครู",VLOOKUP(BC119,ตำแหน่งว่าง!$A$2:$J$28,8,FALSE),IF(M119&amp;C119="กำหนดเพิ่ม2568ครูผู้ช่วย",VLOOKUP(BC119,ตำแหน่งว่าง!$A$2:$J$28,8,FALSE),IF(M119&amp;C119="กำหนดเพิ่ม2568บุคลากรทางการศึกษา",VLOOKUP(BC119,ตำแหน่งว่าง!$A$2:$J$28,8,FALSE),IF(M119&amp;C119="กำหนดเพิ่ม2568บริหารสถานศึกษา",VLOOKUP(BC119,ตำแหน่งว่าง!$A$2:$J$28,8,FALSE),IF(M119="กำหนดเพิ่ม2568",VLOOKUP(BC119,ตำแหน่งว่าง!$A$2:$J$28,9,FALSE),IF(M119="กำหนดเพิ่ม2569",VLOOKUP(BC119,ตำแหน่งว่าง!$A$2:$H$28,7,FALSE),IF(M119="เงินอุดหนุน (ว่าง)",VLOOKUP(BC119,ตำแหน่งว่าง!$A$2:$J$28,10,FALSE),IF(M119="จ่ายจากเงินรายได้ (ว่าง)",VLOOKUP(BC119,ตำแหน่งว่าง!$A$2:$J$28,10,FALSE),IF(M119="ยุบเลิก2567",0,IF(M119="ยุบเลิก2568",0,IF(M119="ยุบเลิก2569",0,IF(M119="ว่างยุบเลิก2567",0,IF(M119="ว่างยุบเลิก2568",0,IF(M119="ว่างยุบเลิก2569",0,(BM119-BJ119)*12))))))))))))))))))))))</f>
        <v>0</v>
      </c>
      <c r="BO119" s="103"/>
      <c r="BP119" s="86"/>
      <c r="BQ119" s="86"/>
    </row>
    <row r="120" spans="1:69" s="12" customFormat="1">
      <c r="A120" s="107"/>
      <c r="B120" s="113"/>
      <c r="C120" s="183"/>
      <c r="D120" s="113"/>
      <c r="E120" s="114"/>
      <c r="F120" s="114"/>
      <c r="G120" s="110"/>
      <c r="H120" s="120"/>
      <c r="I120" s="121"/>
      <c r="J120" s="122"/>
      <c r="K120" s="122"/>
      <c r="L120" s="122"/>
      <c r="M120" s="120"/>
      <c r="AZ120" s="86"/>
      <c r="BA120" s="103"/>
      <c r="BB120" s="177" t="str">
        <f t="shared" si="5"/>
        <v/>
      </c>
      <c r="BC120" s="177" t="str">
        <f t="shared" si="6"/>
        <v>()</v>
      </c>
      <c r="BD120" s="177" t="b">
        <f>IF(BB120="บริหารท้องถิ่นสูง",VLOOKUP(I120,'เงินเดือนบัญชี 5'!$AM$2:$AN$65,2,FALSE),IF(BB120="บริหารท้องถิ่นกลาง",VLOOKUP(I120,'เงินเดือนบัญชี 5'!$AJ$2:$AK$65,2,FALSE),IF(BB120="บริหารท้องถิ่นต้น",VLOOKUP(I120,'เงินเดือนบัญชี 5'!$AG$2:$AH$65,2,FALSE),IF(BB120="อำนวยการท้องถิ่นสูง",VLOOKUP(I120,'เงินเดือนบัญชี 5'!$AD$2:$AE$65,2,FALSE),IF(BB120="อำนวยการท้องถิ่นกลาง",VLOOKUP(I120,'เงินเดือนบัญชี 5'!$AA$2:$AB$65,2,FALSE),IF(BB120="อำนวยการท้องถิ่นต้น",VLOOKUP(I120,'เงินเดือนบัญชี 5'!$X$2:$Y$65,2,FALSE),IF(BB120="วิชาการชช.",VLOOKUP(I120,'เงินเดือนบัญชี 5'!$U$2:$V$65,2,FALSE),IF(BB120="วิชาการชพ.",VLOOKUP(I120,'เงินเดือนบัญชี 5'!$R$2:$S$65,2,FALSE),IF(BB120="วิชาการชก.",VLOOKUP(I120,'เงินเดือนบัญชี 5'!$O$2:$P$65,2,FALSE),IF(BB120="วิชาการปก.",VLOOKUP(I120,'เงินเดือนบัญชี 5'!$L$2:$M$65,2,FALSE),IF(BB120="ทั่วไปอส.",VLOOKUP(I120,'เงินเดือนบัญชี 5'!$I$2:$J$65,2,FALSE),IF(BB120="ทั่วไปชง.",VLOOKUP(I120,'เงินเดือนบัญชี 5'!$F$2:$G$65,2,FALSE),IF(BB120="ทั่วไปปง.",VLOOKUP(I120,'เงินเดือนบัญชี 5'!$C$2:$D$65,2,FALSE),IF(BB120="พนจ.ทั่วไป","",IF(BB120="พนจ.ภารกิจ(ปวช.)","",IF(BB120="พนจ.ภารกิจ(ปวท.)","",IF(BB120="พนจ.ภารกิจ(ปวส.)","",IF(BB120="พนจ.ภารกิจ(ป.ตรี)","",IF(BB120="พนจ.ภารกิจ(ป.โท)","",IF(BB120="พนจ.ภารกิจ(ทักษะ พนง.ขับเครื่องจักรกลขนาดกลาง/ใหญ่)","",IF(BB120="พนจ.ภารกิจ(ทักษะ)","",IF(BB120="ลูกจ้างประจำ(ช่าง)",VLOOKUP(I120,บัญชีลูกจ้างประจำ!$I$2:$J$110,2,FALSE),IF(BB120="ลูกจ้างประจำ(สนับสนุน)",VLOOKUP(I120,บัญชีลูกจ้างประจำ!$F$2:$G$102,2,FALSE),IF(BB120="ลูกจ้างประจำ(บริการพื้นฐาน)",VLOOKUP(I120,บัญชีลูกจ้างประจำ!$C$2:$D$74,2,FALSE)))))))))))))))))))))))))</f>
        <v>0</v>
      </c>
      <c r="BE120" s="177">
        <f>IF(M120="ว่างเดิม",VLOOKUP(BC120,ตำแหน่งว่าง!$A$2:$J$28,2,FALSE),IF(M120="ว่างยุบเลิก2567",VLOOKUP(BC120,ตำแหน่งว่าง!$A$2:$J$28,2,FALSE),IF(M120="ว่างยุบเลิก2568",VLOOKUP(BC120,ตำแหน่งว่าง!$A$2:$J$28,2,FALSE),IF(M120="ว่างยุบเลิก2569",VLOOKUP(BC120,ตำแหน่งว่าง!$A$2:$J$28,2,FALSE),IF(M120="เงินอุดหนุน (ว่าง)",VLOOKUP(BC120,ตำแหน่งว่าง!$A$2:$J$28,2,FALSE),IF(M120="จ่ายจากเงินรายได้ (ว่าง)",VLOOKUP(BC120,ตำแหน่งว่าง!$A$2:$J$28,2,FALSE),IF(M120="กำหนดเพิ่ม2567",0,IF(M120="กำหนดเพิ่ม2568",0,IF(M120="กำหนดเพิ่ม2569",0,I120*12)))))))))</f>
        <v>0</v>
      </c>
      <c r="BF120" s="177" t="str">
        <f t="shared" si="7"/>
        <v>1</v>
      </c>
      <c r="BG120" s="177" t="b">
        <f>IF(BB120="บริหารท้องถิ่นสูง",VLOOKUP(BF120,'เงินเดือนบัญชี 5'!$AL$2:$AM$65,2,FALSE),IF(BB120="บริหารท้องถิ่นกลาง",VLOOKUP(BF120,'เงินเดือนบัญชี 5'!$AI$2:$AJ$65,2,FALSE),IF(BB120="บริหารท้องถิ่นต้น",VLOOKUP(BF120,'เงินเดือนบัญชี 5'!$AF$2:$AG$65,2,FALSE),IF(BB120="อำนวยการท้องถิ่นสูง",VLOOKUP(BF120,'เงินเดือนบัญชี 5'!$AC$2:$AD$65,2,FALSE),IF(BB120="อำนวยการท้องถิ่นกลาง",VLOOKUP(BF120,'เงินเดือนบัญชี 5'!$Z$2:$AA$65,2,FALSE),IF(BB120="อำนวยการท้องถิ่นต้น",VLOOKUP(BF120,'เงินเดือนบัญชี 5'!$W$2:$X$65,2,FALSE),IF(BB120="วิชาการชช.",VLOOKUP(BF120,'เงินเดือนบัญชี 5'!$T$2:$U$65,2,FALSE),IF(BB120="วิชาการชพ.",VLOOKUP(BF120,'เงินเดือนบัญชี 5'!$Q$2:$R$65,2,FALSE),IF(BB120="วิชาการชก.",VLOOKUP(BF120,'เงินเดือนบัญชี 5'!$N$2:$O$65,2,FALSE),IF(BB120="วิชาการปก.",VLOOKUP(BF120,'เงินเดือนบัญชี 5'!$K$2:$L$65,2,FALSE),IF(BB120="ทั่วไปอส.",VLOOKUP(BF120,'เงินเดือนบัญชี 5'!$H$2:$I$65,2,FALSE),IF(BB120="ทั่วไปชง.",VLOOKUP(BF120,'เงินเดือนบัญชี 5'!$E$2:$F$65,2,FALSE),IF(BB120="ทั่วไปปง.",VLOOKUP(BF120,'เงินเดือนบัญชี 5'!$B$2:$C$65,2,FALSE),IF(BB120="พนจ.ทั่วไป",0,IF(BB120="พนจ.ภารกิจ(ปวช.)",CEILING((I120*4/100)+I120,10),IF(BB120="พนจ.ภารกิจ(ปวท.)",CEILING((I120*4/100)+I120,10),IF(BB120="พนจ.ภารกิจ(ปวส.)",CEILING((I120*4/100)+I120,10),IF(BB120="พนจ.ภารกิจ(ป.ตรี)",CEILING((I120*4/100)+I120,10),IF(BB120="พนจ.ภารกิจ(ป.โท)",CEILING((I120*4/100)+I120,10),IF(BB120="พนจ.ภารกิจ(ทักษะ พนง.ขับเครื่องจักรกลขนาดกลาง/ใหญ่)",CEILING((I120*4/100)+I120,10),IF(BB120="พนจ.ภารกิจ(ทักษะ)",CEILING((I120*4/100)+I120,10),IF(BB120="พนจ.ภารกิจ(ทักษะ)","",IF(C120="ครู",CEILING((I120*6/100)+I120,10),IF(C120="ครูผู้ช่วย",CEILING((I120*6/100)+I120,10),IF(C120="บริหารสถานศึกษา",CEILING((I120*6/100)+I120,10),IF(C120="บุคลากรทางการศึกษา",CEILING((I120*6/100)+I120,10),IF(BB120="ลูกจ้างประจำ(ช่าง)",VLOOKUP(BF120,บัญชีลูกจ้างประจำ!$H$2:$I$110,2,FALSE),IF(BB120="ลูกจ้างประจำ(สนับสนุน)",VLOOKUP(BF120,บัญชีลูกจ้างประจำ!$E$2:$F$102,2,FALSE),IF(BB120="ลูกจ้างประจำ(บริการพื้นฐาน)",VLOOKUP(BF120,บัญชีลูกจ้างประจำ!$B$2:$C$74,2,FALSE))))))))))))))))))))))))))))))</f>
        <v>0</v>
      </c>
      <c r="BH120" s="177">
        <f>IF(BB120&amp;M120="พนจ.ทั่วไป",0,IF(BB120&amp;M120="พนจ.ทั่วไปกำหนดเพิ่ม2567",108000,IF(M120="ว่างเดิม",VLOOKUP(BC120,ตำแหน่งว่าง!$A$2:$J$28,8,FALSE),IF(M120="กำหนดเพิ่ม2567",VLOOKUP(BC120,ตำแหน่งว่าง!$A$2:$H$28,7,FALSE),IF(M120="กำหนดเพิ่ม2568",0,IF(M120="กำหนดเพิ่ม2569",0,IF(M120="ยุบเลิก2567",0,IF(M120="ว่างยุบเลิก2567",0,IF(M120="ว่างยุบเลิก2568",VLOOKUP(BC120,ตำแหน่งว่าง!$A$2:$J$28,8,FALSE),IF(M120="ว่างยุบเลิก2569",VLOOKUP(BC120,ตำแหน่งว่าง!$A$2:$J$28,8,FALSE),IF(M120="เงินอุดหนุน (ว่าง)",VLOOKUP(BC120,ตำแหน่งว่าง!$A$2:$J$28,8,FALSE),IF(M120&amp;C120="จ่ายจากเงินรายได้พนจ.ทั่วไป",0,IF(M120="จ่ายจากเงินรายได้ (ว่าง)",VLOOKUP(BC120,ตำแหน่งว่าง!$A$2:$J$28,8,FALSE),(BG120-I120)*12)))))))))))))</f>
        <v>0</v>
      </c>
      <c r="BI120" s="177" t="str">
        <f t="shared" si="8"/>
        <v>2</v>
      </c>
      <c r="BJ120" s="177" t="b">
        <f>IF(BB120="บริหารท้องถิ่นสูง",VLOOKUP(BI120,'เงินเดือนบัญชี 5'!$AL$2:$AM$65,2,FALSE),IF(BB120="บริหารท้องถิ่นกลาง",VLOOKUP(BI120,'เงินเดือนบัญชี 5'!$AI$2:$AJ$65,2,FALSE),IF(BB120="บริหารท้องถิ่นต้น",VLOOKUP(BI120,'เงินเดือนบัญชี 5'!$AF$2:$AG$65,2,FALSE),IF(BB120="อำนวยการท้องถิ่นสูง",VLOOKUP(BI120,'เงินเดือนบัญชี 5'!$AC$2:$AD$65,2,FALSE),IF(BB120="อำนวยการท้องถิ่นกลาง",VLOOKUP(BI120,'เงินเดือนบัญชี 5'!$Z$2:$AA$65,2,FALSE),IF(BB120="อำนวยการท้องถิ่นต้น",VLOOKUP(BI120,'เงินเดือนบัญชี 5'!$W$2:$X$65,2,FALSE),IF(BB120="วิชาการชช.",VLOOKUP(BI120,'เงินเดือนบัญชี 5'!$T$2:$U$65,2,FALSE),IF(BB120="วิชาการชพ.",VLOOKUP(BI120,'เงินเดือนบัญชี 5'!$Q$2:$R$65,2,FALSE),IF(BB120="วิชาการชก.",VLOOKUP(BI120,'เงินเดือนบัญชี 5'!$N$2:$O$65,2,FALSE),IF(BB120="วิชาการปก.",VLOOKUP(BI120,'เงินเดือนบัญชี 5'!$K$2:$L$65,2,FALSE),IF(BB120="ทั่วไปอส.",VLOOKUP(BI120,'เงินเดือนบัญชี 5'!$H$2:$I$65,2,FALSE),IF(BB120="ทั่วไปชง.",VLOOKUP(BI120,'เงินเดือนบัญชี 5'!$E$2:$F$65,2,FALSE),IF(BB120="ทั่วไปปง.",VLOOKUP(BI120,'เงินเดือนบัญชี 5'!$B$2:$C$65,2,FALSE),IF(BB120="พนจ.ทั่วไป",0,IF(BB120="พนจ.ภารกิจ(ปวช.)",CEILING((BG120*4/100)+BG120,10),IF(BB120="พนจ.ภารกิจ(ปวท.)",CEILING((BG120*4/100)+BG120,10),IF(BB120="พนจ.ภารกิจ(ปวส.)",CEILING((BG120*4/100)+BG120,10),IF(BB120="พนจ.ภารกิจ(ป.ตรี)",CEILING((BG120*4/100)+BG120,10),IF(BB120="พนจ.ภารกิจ(ป.โท)",CEILING((BG120*4/100)+BG120,10),IF(BB120="พนจ.ภารกิจ(ทักษะ พนง.ขับเครื่องจักรกลขนาดกลาง/ใหญ่)",CEILING((BG120*4/100)+BG120,10),IF(BB120="พนจ.ภารกิจ(ทักษะ)",CEILING((BG120*4/100)+BG120,10),IF(BB120="พนจ.ภารกิจ(ทักษะ)","",IF(C120="ครู",CEILING((BG120*6/100)+BG120,10),IF(C120="ครูผู้ช่วย",CEILING((BG120*6/100)+BG120,10),IF(C120="บริหารสถานศึกษา",CEILING((BG120*6/100)+BG120,10),IF(C120="บุคลากรทางการศึกษา",CEILING((BG120*6/100)+BG120,10),IF(BB120="ลูกจ้างประจำ(ช่าง)",VLOOKUP(BI120,บัญชีลูกจ้างประจำ!$H$2:$I$110,2,FALSE),IF(BB120="ลูกจ้างประจำ(สนับสนุน)",VLOOKUP(BI120,บัญชีลูกจ้างประจำ!$E$2:$F$102,2,FALSE),IF(BB120="ลูกจ้างประจำ(บริการพื้นฐาน)",VLOOKUP(BI120,บัญชีลูกจ้างประจำ!$B$2:$C$74,2,FALSE))))))))))))))))))))))))))))))</f>
        <v>0</v>
      </c>
      <c r="BK120" s="177">
        <f>IF(BB120&amp;M120="พนจ.ทั่วไป",0,IF(BB120&amp;M120="พนจ.ทั่วไปกำหนดเพิ่ม2568",108000,IF(M120="ว่างเดิม",VLOOKUP(BC120,ตำแหน่งว่าง!$A$2:$J$28,9,FALSE),IF(M120&amp;C120="กำหนดเพิ่ม2567ครู",VLOOKUP(BC120,ตำแหน่งว่าง!$A$2:$J$28,8,FALSE),IF(M120&amp;C120="กำหนดเพิ่ม2567ครูผู้ช่วย",VLOOKUP(BC120,ตำแหน่งว่าง!$A$2:$J$28,8,FALSE),IF(M120&amp;C120="กำหนดเพิ่ม2567บุคลากรทางการศึกษา",VLOOKUP(BC120,ตำแหน่งว่าง!$A$2:$J$28,8,FALSE),IF(M120&amp;C120="กำหนดเพิ่ม2567บริหารสถานศึกษา",VLOOKUP(BC120,ตำแหน่งว่าง!$A$2:$J$28,8,FALSE),IF(M120="กำหนดเพิ่ม2567",VLOOKUP(BC120,ตำแหน่งว่าง!$A$2:$J$28,9,FALSE),IF(M120="กำหนดเพิ่ม2568",VLOOKUP(BC120,ตำแหน่งว่าง!$A$2:$H$28,7,FALSE),IF(M120="กำหนดเพิ่ม2569",0,IF(M120="ยุบเลิก2567",0,IF(M120="ยุบเลิก2568",0,IF(M120="ว่างยุบเลิก2567",0,IF(M120="ว่างยุบเลิก2568",0,IF(M120="ว่างยุบเลิก2569",VLOOKUP(BC120,ตำแหน่งว่าง!$A$2:$J$28,9,FALSE),IF(M120="เงินอุดหนุน (ว่าง)",VLOOKUP(BC120,ตำแหน่งว่าง!$A$2:$J$28,9,FALSE),IF(M120="จ่ายจากเงินรายได้ (ว่าง)",VLOOKUP(BC120,ตำแหน่งว่าง!$A$2:$J$28,9,FALSE),(BJ120-BG120)*12)))))))))))))))))</f>
        <v>0</v>
      </c>
      <c r="BL120" s="177" t="str">
        <f t="shared" si="9"/>
        <v>3</v>
      </c>
      <c r="BM120" s="177" t="b">
        <f>IF(BB120="บริหารท้องถิ่นสูง",VLOOKUP(BL120,'เงินเดือนบัญชี 5'!$AL$2:$AM$65,2,FALSE),IF(BB120="บริหารท้องถิ่นกลาง",VLOOKUP(BL120,'เงินเดือนบัญชี 5'!$AI$2:$AJ$65,2,FALSE),IF(BB120="บริหารท้องถิ่นต้น",VLOOKUP(BL120,'เงินเดือนบัญชี 5'!$AF$2:$AG$65,2,FALSE),IF(BB120="อำนวยการท้องถิ่นสูง",VLOOKUP(BL120,'เงินเดือนบัญชี 5'!$AC$2:$AD$65,2,FALSE),IF(BB120="อำนวยการท้องถิ่นกลาง",VLOOKUP(BL120,'เงินเดือนบัญชี 5'!$Z$2:$AA$65,2,FALSE),IF(BB120="อำนวยการท้องถิ่นต้น",VLOOKUP(BL120,'เงินเดือนบัญชี 5'!$W$2:$X$65,2,FALSE),IF(BB120="วิชาการชช.",VLOOKUP(BL120,'เงินเดือนบัญชี 5'!$T$2:$U$65,2,FALSE),IF(BB120="วิชาการชพ.",VLOOKUP(BL120,'เงินเดือนบัญชี 5'!$Q$2:$R$65,2,FALSE),IF(BB120="วิชาการชก.",VLOOKUP(BL120,'เงินเดือนบัญชี 5'!$N$2:$O$65,2,FALSE),IF(BB120="วิชาการปก.",VLOOKUP(BL120,'เงินเดือนบัญชี 5'!$K$2:$L$65,2,FALSE),IF(BB120="ทั่วไปอส.",VLOOKUP(BL120,'เงินเดือนบัญชี 5'!$H$2:$I$65,2,FALSE),IF(BB120="ทั่วไปชง.",VLOOKUP(BL120,'เงินเดือนบัญชี 5'!$E$2:$F$65,2,FALSE),IF(BB120="ทั่วไปปง.",VLOOKUP(BL120,'เงินเดือนบัญชี 5'!$B$2:$C$65,2,FALSE),IF(BB120="พนจ.ทั่วไป",0,IF(BB120="พนจ.ภารกิจ(ปวช.)",CEILING((BJ120*4/100)+BJ120,10),IF(BB120="พนจ.ภารกิจ(ปวท.)",CEILING((BJ120*4/100)+BJ120,10),IF(BB120="พนจ.ภารกิจ(ปวส.)",CEILING((BJ120*4/100)+BJ120,10),IF(BB120="พนจ.ภารกิจ(ป.ตรี)",CEILING((BJ120*4/100)+BJ120,10),IF(BB120="พนจ.ภารกิจ(ป.โท)",CEILING((BJ120*4/100)+BJ120,10),IF(BB120="พนจ.ภารกิจ(ทักษะ พนง.ขับเครื่องจักรกลขนาดกลาง/ใหญ่)",CEILING((BJ120*4/100)+BJ120,10),IF(BB120="พนจ.ภารกิจ(ทักษะ)",CEILING((BJ120*4/100)+BJ120,10),IF(BB120="พนจ.ภารกิจ(ทักษะ)","",IF(C120="ครู",CEILING((BJ120*6/100)+BJ120,10),IF(C120="ครูผู้ช่วย",CEILING((BJ120*6/100)+BJ120,10),IF(C120="บริหารสถานศึกษา",CEILING((BJ120*6/100)+BJ120,10),IF(C120="บุคลากรทางการศึกษา",CEILING((BJ120*6/100)+BJ120,10),IF(BB120="ลูกจ้างประจำ(ช่าง)",VLOOKUP(BL120,บัญชีลูกจ้างประจำ!$H$2:$I$110,2,FALSE),IF(BB120="ลูกจ้างประจำ(สนับสนุน)",VLOOKUP(BL120,บัญชีลูกจ้างประจำ!$E$2:$F$103,2,FALSE),IF(BB120="ลูกจ้างประจำ(บริการพื้นฐาน)",VLOOKUP(BL120,บัญชีลูกจ้างประจำ!$B$2:$C$74,2,FALSE))))))))))))))))))))))))))))))</f>
        <v>0</v>
      </c>
      <c r="BN120" s="177">
        <f>IF(BB120&amp;M120="พนจ.ทั่วไป",0,IF(BB120&amp;M120="พนจ.ทั่วไปกำหนดเพิ่ม2569",108000,IF(M120="ว่างเดิม",VLOOKUP(BC120,ตำแหน่งว่าง!$A$2:$J$28,10,FALSE),IF(M120&amp;C120="กำหนดเพิ่ม2567ครู",VLOOKUP(BC120,ตำแหน่งว่าง!$A$2:$J$28,9,FALSE),IF(M120&amp;C120="กำหนดเพิ่ม2567ครูผู้ช่วย",VLOOKUP(BC120,ตำแหน่งว่าง!$A$2:$J$28,9,FALSE),IF(M120&amp;C120="กำหนดเพิ่ม2567บุคลากรทางการศึกษา",VLOOKUP(BC120,ตำแหน่งว่าง!$A$2:$J$28,9,FALSE),IF(M120&amp;C120="กำหนดเพิ่ม2567บริหารสถานศึกษา",VLOOKUP(BC120,ตำแหน่งว่าง!$A$2:$J$28,9,FALSE),IF(M120="กำหนดเพิ่ม2567",VLOOKUP(BC120,ตำแหน่งว่าง!$A$2:$J$28,10,FALSE),IF(M120&amp;C120="กำหนดเพิ่ม2568ครู",VLOOKUP(BC120,ตำแหน่งว่าง!$A$2:$J$28,8,FALSE),IF(M120&amp;C120="กำหนดเพิ่ม2568ครูผู้ช่วย",VLOOKUP(BC120,ตำแหน่งว่าง!$A$2:$J$28,8,FALSE),IF(M120&amp;C120="กำหนดเพิ่ม2568บุคลากรทางการศึกษา",VLOOKUP(BC120,ตำแหน่งว่าง!$A$2:$J$28,8,FALSE),IF(M120&amp;C120="กำหนดเพิ่ม2568บริหารสถานศึกษา",VLOOKUP(BC120,ตำแหน่งว่าง!$A$2:$J$28,8,FALSE),IF(M120="กำหนดเพิ่ม2568",VLOOKUP(BC120,ตำแหน่งว่าง!$A$2:$J$28,9,FALSE),IF(M120="กำหนดเพิ่ม2569",VLOOKUP(BC120,ตำแหน่งว่าง!$A$2:$H$28,7,FALSE),IF(M120="เงินอุดหนุน (ว่าง)",VLOOKUP(BC120,ตำแหน่งว่าง!$A$2:$J$28,10,FALSE),IF(M120="จ่ายจากเงินรายได้ (ว่าง)",VLOOKUP(BC120,ตำแหน่งว่าง!$A$2:$J$28,10,FALSE),IF(M120="ยุบเลิก2567",0,IF(M120="ยุบเลิก2568",0,IF(M120="ยุบเลิก2569",0,IF(M120="ว่างยุบเลิก2567",0,IF(M120="ว่างยุบเลิก2568",0,IF(M120="ว่างยุบเลิก2569",0,(BM120-BJ120)*12))))))))))))))))))))))</f>
        <v>0</v>
      </c>
      <c r="BO120" s="103"/>
      <c r="BP120" s="86"/>
      <c r="BQ120" s="86"/>
    </row>
    <row r="121" spans="1:69" s="12" customFormat="1">
      <c r="A121" s="107"/>
      <c r="B121" s="113"/>
      <c r="C121" s="183"/>
      <c r="D121" s="113"/>
      <c r="E121" s="114"/>
      <c r="F121" s="114"/>
      <c r="G121" s="110"/>
      <c r="H121" s="120"/>
      <c r="I121" s="121"/>
      <c r="J121" s="122"/>
      <c r="K121" s="122"/>
      <c r="L121" s="122"/>
      <c r="M121" s="120"/>
      <c r="AZ121" s="86"/>
      <c r="BA121" s="103"/>
      <c r="BB121" s="177" t="str">
        <f t="shared" si="5"/>
        <v/>
      </c>
      <c r="BC121" s="177" t="str">
        <f t="shared" si="6"/>
        <v>()</v>
      </c>
      <c r="BD121" s="177" t="b">
        <f>IF(BB121="บริหารท้องถิ่นสูง",VLOOKUP(I121,'เงินเดือนบัญชี 5'!$AM$2:$AN$65,2,FALSE),IF(BB121="บริหารท้องถิ่นกลาง",VLOOKUP(I121,'เงินเดือนบัญชี 5'!$AJ$2:$AK$65,2,FALSE),IF(BB121="บริหารท้องถิ่นต้น",VLOOKUP(I121,'เงินเดือนบัญชี 5'!$AG$2:$AH$65,2,FALSE),IF(BB121="อำนวยการท้องถิ่นสูง",VLOOKUP(I121,'เงินเดือนบัญชี 5'!$AD$2:$AE$65,2,FALSE),IF(BB121="อำนวยการท้องถิ่นกลาง",VLOOKUP(I121,'เงินเดือนบัญชี 5'!$AA$2:$AB$65,2,FALSE),IF(BB121="อำนวยการท้องถิ่นต้น",VLOOKUP(I121,'เงินเดือนบัญชี 5'!$X$2:$Y$65,2,FALSE),IF(BB121="วิชาการชช.",VLOOKUP(I121,'เงินเดือนบัญชี 5'!$U$2:$V$65,2,FALSE),IF(BB121="วิชาการชพ.",VLOOKUP(I121,'เงินเดือนบัญชี 5'!$R$2:$S$65,2,FALSE),IF(BB121="วิชาการชก.",VLOOKUP(I121,'เงินเดือนบัญชี 5'!$O$2:$P$65,2,FALSE),IF(BB121="วิชาการปก.",VLOOKUP(I121,'เงินเดือนบัญชี 5'!$L$2:$M$65,2,FALSE),IF(BB121="ทั่วไปอส.",VLOOKUP(I121,'เงินเดือนบัญชี 5'!$I$2:$J$65,2,FALSE),IF(BB121="ทั่วไปชง.",VLOOKUP(I121,'เงินเดือนบัญชี 5'!$F$2:$G$65,2,FALSE),IF(BB121="ทั่วไปปง.",VLOOKUP(I121,'เงินเดือนบัญชี 5'!$C$2:$D$65,2,FALSE),IF(BB121="พนจ.ทั่วไป","",IF(BB121="พนจ.ภารกิจ(ปวช.)","",IF(BB121="พนจ.ภารกิจ(ปวท.)","",IF(BB121="พนจ.ภารกิจ(ปวส.)","",IF(BB121="พนจ.ภารกิจ(ป.ตรี)","",IF(BB121="พนจ.ภารกิจ(ป.โท)","",IF(BB121="พนจ.ภารกิจ(ทักษะ พนง.ขับเครื่องจักรกลขนาดกลาง/ใหญ่)","",IF(BB121="พนจ.ภารกิจ(ทักษะ)","",IF(BB121="ลูกจ้างประจำ(ช่าง)",VLOOKUP(I121,บัญชีลูกจ้างประจำ!$I$2:$J$110,2,FALSE),IF(BB121="ลูกจ้างประจำ(สนับสนุน)",VLOOKUP(I121,บัญชีลูกจ้างประจำ!$F$2:$G$102,2,FALSE),IF(BB121="ลูกจ้างประจำ(บริการพื้นฐาน)",VLOOKUP(I121,บัญชีลูกจ้างประจำ!$C$2:$D$74,2,FALSE)))))))))))))))))))))))))</f>
        <v>0</v>
      </c>
      <c r="BE121" s="177">
        <f>IF(M121="ว่างเดิม",VLOOKUP(BC121,ตำแหน่งว่าง!$A$2:$J$28,2,FALSE),IF(M121="ว่างยุบเลิก2567",VLOOKUP(BC121,ตำแหน่งว่าง!$A$2:$J$28,2,FALSE),IF(M121="ว่างยุบเลิก2568",VLOOKUP(BC121,ตำแหน่งว่าง!$A$2:$J$28,2,FALSE),IF(M121="ว่างยุบเลิก2569",VLOOKUP(BC121,ตำแหน่งว่าง!$A$2:$J$28,2,FALSE),IF(M121="เงินอุดหนุน (ว่าง)",VLOOKUP(BC121,ตำแหน่งว่าง!$A$2:$J$28,2,FALSE),IF(M121="จ่ายจากเงินรายได้ (ว่าง)",VLOOKUP(BC121,ตำแหน่งว่าง!$A$2:$J$28,2,FALSE),IF(M121="กำหนดเพิ่ม2567",0,IF(M121="กำหนดเพิ่ม2568",0,IF(M121="กำหนดเพิ่ม2569",0,I121*12)))))))))</f>
        <v>0</v>
      </c>
      <c r="BF121" s="177" t="str">
        <f t="shared" si="7"/>
        <v>1</v>
      </c>
      <c r="BG121" s="177" t="b">
        <f>IF(BB121="บริหารท้องถิ่นสูง",VLOOKUP(BF121,'เงินเดือนบัญชี 5'!$AL$2:$AM$65,2,FALSE),IF(BB121="บริหารท้องถิ่นกลาง",VLOOKUP(BF121,'เงินเดือนบัญชี 5'!$AI$2:$AJ$65,2,FALSE),IF(BB121="บริหารท้องถิ่นต้น",VLOOKUP(BF121,'เงินเดือนบัญชี 5'!$AF$2:$AG$65,2,FALSE),IF(BB121="อำนวยการท้องถิ่นสูง",VLOOKUP(BF121,'เงินเดือนบัญชี 5'!$AC$2:$AD$65,2,FALSE),IF(BB121="อำนวยการท้องถิ่นกลาง",VLOOKUP(BF121,'เงินเดือนบัญชี 5'!$Z$2:$AA$65,2,FALSE),IF(BB121="อำนวยการท้องถิ่นต้น",VLOOKUP(BF121,'เงินเดือนบัญชี 5'!$W$2:$X$65,2,FALSE),IF(BB121="วิชาการชช.",VLOOKUP(BF121,'เงินเดือนบัญชี 5'!$T$2:$U$65,2,FALSE),IF(BB121="วิชาการชพ.",VLOOKUP(BF121,'เงินเดือนบัญชี 5'!$Q$2:$R$65,2,FALSE),IF(BB121="วิชาการชก.",VLOOKUP(BF121,'เงินเดือนบัญชี 5'!$N$2:$O$65,2,FALSE),IF(BB121="วิชาการปก.",VLOOKUP(BF121,'เงินเดือนบัญชี 5'!$K$2:$L$65,2,FALSE),IF(BB121="ทั่วไปอส.",VLOOKUP(BF121,'เงินเดือนบัญชี 5'!$H$2:$I$65,2,FALSE),IF(BB121="ทั่วไปชง.",VLOOKUP(BF121,'เงินเดือนบัญชี 5'!$E$2:$F$65,2,FALSE),IF(BB121="ทั่วไปปง.",VLOOKUP(BF121,'เงินเดือนบัญชี 5'!$B$2:$C$65,2,FALSE),IF(BB121="พนจ.ทั่วไป",0,IF(BB121="พนจ.ภารกิจ(ปวช.)",CEILING((I121*4/100)+I121,10),IF(BB121="พนจ.ภารกิจ(ปวท.)",CEILING((I121*4/100)+I121,10),IF(BB121="พนจ.ภารกิจ(ปวส.)",CEILING((I121*4/100)+I121,10),IF(BB121="พนจ.ภารกิจ(ป.ตรี)",CEILING((I121*4/100)+I121,10),IF(BB121="พนจ.ภารกิจ(ป.โท)",CEILING((I121*4/100)+I121,10),IF(BB121="พนจ.ภารกิจ(ทักษะ พนง.ขับเครื่องจักรกลขนาดกลาง/ใหญ่)",CEILING((I121*4/100)+I121,10),IF(BB121="พนจ.ภารกิจ(ทักษะ)",CEILING((I121*4/100)+I121,10),IF(BB121="พนจ.ภารกิจ(ทักษะ)","",IF(C121="ครู",CEILING((I121*6/100)+I121,10),IF(C121="ครูผู้ช่วย",CEILING((I121*6/100)+I121,10),IF(C121="บริหารสถานศึกษา",CEILING((I121*6/100)+I121,10),IF(C121="บุคลากรทางการศึกษา",CEILING((I121*6/100)+I121,10),IF(BB121="ลูกจ้างประจำ(ช่าง)",VLOOKUP(BF121,บัญชีลูกจ้างประจำ!$H$2:$I$110,2,FALSE),IF(BB121="ลูกจ้างประจำ(สนับสนุน)",VLOOKUP(BF121,บัญชีลูกจ้างประจำ!$E$2:$F$102,2,FALSE),IF(BB121="ลูกจ้างประจำ(บริการพื้นฐาน)",VLOOKUP(BF121,บัญชีลูกจ้างประจำ!$B$2:$C$74,2,FALSE))))))))))))))))))))))))))))))</f>
        <v>0</v>
      </c>
      <c r="BH121" s="177">
        <f>IF(BB121&amp;M121="พนจ.ทั่วไป",0,IF(BB121&amp;M121="พนจ.ทั่วไปกำหนดเพิ่ม2567",108000,IF(M121="ว่างเดิม",VLOOKUP(BC121,ตำแหน่งว่าง!$A$2:$J$28,8,FALSE),IF(M121="กำหนดเพิ่ม2567",VLOOKUP(BC121,ตำแหน่งว่าง!$A$2:$H$28,7,FALSE),IF(M121="กำหนดเพิ่ม2568",0,IF(M121="กำหนดเพิ่ม2569",0,IF(M121="ยุบเลิก2567",0,IF(M121="ว่างยุบเลิก2567",0,IF(M121="ว่างยุบเลิก2568",VLOOKUP(BC121,ตำแหน่งว่าง!$A$2:$J$28,8,FALSE),IF(M121="ว่างยุบเลิก2569",VLOOKUP(BC121,ตำแหน่งว่าง!$A$2:$J$28,8,FALSE),IF(M121="เงินอุดหนุน (ว่าง)",VLOOKUP(BC121,ตำแหน่งว่าง!$A$2:$J$28,8,FALSE),IF(M121&amp;C121="จ่ายจากเงินรายได้พนจ.ทั่วไป",0,IF(M121="จ่ายจากเงินรายได้ (ว่าง)",VLOOKUP(BC121,ตำแหน่งว่าง!$A$2:$J$28,8,FALSE),(BG121-I121)*12)))))))))))))</f>
        <v>0</v>
      </c>
      <c r="BI121" s="177" t="str">
        <f t="shared" si="8"/>
        <v>2</v>
      </c>
      <c r="BJ121" s="177" t="b">
        <f>IF(BB121="บริหารท้องถิ่นสูง",VLOOKUP(BI121,'เงินเดือนบัญชี 5'!$AL$2:$AM$65,2,FALSE),IF(BB121="บริหารท้องถิ่นกลาง",VLOOKUP(BI121,'เงินเดือนบัญชี 5'!$AI$2:$AJ$65,2,FALSE),IF(BB121="บริหารท้องถิ่นต้น",VLOOKUP(BI121,'เงินเดือนบัญชี 5'!$AF$2:$AG$65,2,FALSE),IF(BB121="อำนวยการท้องถิ่นสูง",VLOOKUP(BI121,'เงินเดือนบัญชี 5'!$AC$2:$AD$65,2,FALSE),IF(BB121="อำนวยการท้องถิ่นกลาง",VLOOKUP(BI121,'เงินเดือนบัญชี 5'!$Z$2:$AA$65,2,FALSE),IF(BB121="อำนวยการท้องถิ่นต้น",VLOOKUP(BI121,'เงินเดือนบัญชี 5'!$W$2:$X$65,2,FALSE),IF(BB121="วิชาการชช.",VLOOKUP(BI121,'เงินเดือนบัญชี 5'!$T$2:$U$65,2,FALSE),IF(BB121="วิชาการชพ.",VLOOKUP(BI121,'เงินเดือนบัญชี 5'!$Q$2:$R$65,2,FALSE),IF(BB121="วิชาการชก.",VLOOKUP(BI121,'เงินเดือนบัญชี 5'!$N$2:$O$65,2,FALSE),IF(BB121="วิชาการปก.",VLOOKUP(BI121,'เงินเดือนบัญชี 5'!$K$2:$L$65,2,FALSE),IF(BB121="ทั่วไปอส.",VLOOKUP(BI121,'เงินเดือนบัญชี 5'!$H$2:$I$65,2,FALSE),IF(BB121="ทั่วไปชง.",VLOOKUP(BI121,'เงินเดือนบัญชี 5'!$E$2:$F$65,2,FALSE),IF(BB121="ทั่วไปปง.",VLOOKUP(BI121,'เงินเดือนบัญชี 5'!$B$2:$C$65,2,FALSE),IF(BB121="พนจ.ทั่วไป",0,IF(BB121="พนจ.ภารกิจ(ปวช.)",CEILING((BG121*4/100)+BG121,10),IF(BB121="พนจ.ภารกิจ(ปวท.)",CEILING((BG121*4/100)+BG121,10),IF(BB121="พนจ.ภารกิจ(ปวส.)",CEILING((BG121*4/100)+BG121,10),IF(BB121="พนจ.ภารกิจ(ป.ตรี)",CEILING((BG121*4/100)+BG121,10),IF(BB121="พนจ.ภารกิจ(ป.โท)",CEILING((BG121*4/100)+BG121,10),IF(BB121="พนจ.ภารกิจ(ทักษะ พนง.ขับเครื่องจักรกลขนาดกลาง/ใหญ่)",CEILING((BG121*4/100)+BG121,10),IF(BB121="พนจ.ภารกิจ(ทักษะ)",CEILING((BG121*4/100)+BG121,10),IF(BB121="พนจ.ภารกิจ(ทักษะ)","",IF(C121="ครู",CEILING((BG121*6/100)+BG121,10),IF(C121="ครูผู้ช่วย",CEILING((BG121*6/100)+BG121,10),IF(C121="บริหารสถานศึกษา",CEILING((BG121*6/100)+BG121,10),IF(C121="บุคลากรทางการศึกษา",CEILING((BG121*6/100)+BG121,10),IF(BB121="ลูกจ้างประจำ(ช่าง)",VLOOKUP(BI121,บัญชีลูกจ้างประจำ!$H$2:$I$110,2,FALSE),IF(BB121="ลูกจ้างประจำ(สนับสนุน)",VLOOKUP(BI121,บัญชีลูกจ้างประจำ!$E$2:$F$102,2,FALSE),IF(BB121="ลูกจ้างประจำ(บริการพื้นฐาน)",VLOOKUP(BI121,บัญชีลูกจ้างประจำ!$B$2:$C$74,2,FALSE))))))))))))))))))))))))))))))</f>
        <v>0</v>
      </c>
      <c r="BK121" s="177">
        <f>IF(BB121&amp;M121="พนจ.ทั่วไป",0,IF(BB121&amp;M121="พนจ.ทั่วไปกำหนดเพิ่ม2568",108000,IF(M121="ว่างเดิม",VLOOKUP(BC121,ตำแหน่งว่าง!$A$2:$J$28,9,FALSE),IF(M121&amp;C121="กำหนดเพิ่ม2567ครู",VLOOKUP(BC121,ตำแหน่งว่าง!$A$2:$J$28,8,FALSE),IF(M121&amp;C121="กำหนดเพิ่ม2567ครูผู้ช่วย",VLOOKUP(BC121,ตำแหน่งว่าง!$A$2:$J$28,8,FALSE),IF(M121&amp;C121="กำหนดเพิ่ม2567บุคลากรทางการศึกษา",VLOOKUP(BC121,ตำแหน่งว่าง!$A$2:$J$28,8,FALSE),IF(M121&amp;C121="กำหนดเพิ่ม2567บริหารสถานศึกษา",VLOOKUP(BC121,ตำแหน่งว่าง!$A$2:$J$28,8,FALSE),IF(M121="กำหนดเพิ่ม2567",VLOOKUP(BC121,ตำแหน่งว่าง!$A$2:$J$28,9,FALSE),IF(M121="กำหนดเพิ่ม2568",VLOOKUP(BC121,ตำแหน่งว่าง!$A$2:$H$28,7,FALSE),IF(M121="กำหนดเพิ่ม2569",0,IF(M121="ยุบเลิก2567",0,IF(M121="ยุบเลิก2568",0,IF(M121="ว่างยุบเลิก2567",0,IF(M121="ว่างยุบเลิก2568",0,IF(M121="ว่างยุบเลิก2569",VLOOKUP(BC121,ตำแหน่งว่าง!$A$2:$J$28,9,FALSE),IF(M121="เงินอุดหนุน (ว่าง)",VLOOKUP(BC121,ตำแหน่งว่าง!$A$2:$J$28,9,FALSE),IF(M121="จ่ายจากเงินรายได้ (ว่าง)",VLOOKUP(BC121,ตำแหน่งว่าง!$A$2:$J$28,9,FALSE),(BJ121-BG121)*12)))))))))))))))))</f>
        <v>0</v>
      </c>
      <c r="BL121" s="177" t="str">
        <f t="shared" si="9"/>
        <v>3</v>
      </c>
      <c r="BM121" s="177" t="b">
        <f>IF(BB121="บริหารท้องถิ่นสูง",VLOOKUP(BL121,'เงินเดือนบัญชี 5'!$AL$2:$AM$65,2,FALSE),IF(BB121="บริหารท้องถิ่นกลาง",VLOOKUP(BL121,'เงินเดือนบัญชี 5'!$AI$2:$AJ$65,2,FALSE),IF(BB121="บริหารท้องถิ่นต้น",VLOOKUP(BL121,'เงินเดือนบัญชี 5'!$AF$2:$AG$65,2,FALSE),IF(BB121="อำนวยการท้องถิ่นสูง",VLOOKUP(BL121,'เงินเดือนบัญชี 5'!$AC$2:$AD$65,2,FALSE),IF(BB121="อำนวยการท้องถิ่นกลาง",VLOOKUP(BL121,'เงินเดือนบัญชี 5'!$Z$2:$AA$65,2,FALSE),IF(BB121="อำนวยการท้องถิ่นต้น",VLOOKUP(BL121,'เงินเดือนบัญชี 5'!$W$2:$X$65,2,FALSE),IF(BB121="วิชาการชช.",VLOOKUP(BL121,'เงินเดือนบัญชี 5'!$T$2:$U$65,2,FALSE),IF(BB121="วิชาการชพ.",VLOOKUP(BL121,'เงินเดือนบัญชี 5'!$Q$2:$R$65,2,FALSE),IF(BB121="วิชาการชก.",VLOOKUP(BL121,'เงินเดือนบัญชี 5'!$N$2:$O$65,2,FALSE),IF(BB121="วิชาการปก.",VLOOKUP(BL121,'เงินเดือนบัญชี 5'!$K$2:$L$65,2,FALSE),IF(BB121="ทั่วไปอส.",VLOOKUP(BL121,'เงินเดือนบัญชี 5'!$H$2:$I$65,2,FALSE),IF(BB121="ทั่วไปชง.",VLOOKUP(BL121,'เงินเดือนบัญชี 5'!$E$2:$F$65,2,FALSE),IF(BB121="ทั่วไปปง.",VLOOKUP(BL121,'เงินเดือนบัญชี 5'!$B$2:$C$65,2,FALSE),IF(BB121="พนจ.ทั่วไป",0,IF(BB121="พนจ.ภารกิจ(ปวช.)",CEILING((BJ121*4/100)+BJ121,10),IF(BB121="พนจ.ภารกิจ(ปวท.)",CEILING((BJ121*4/100)+BJ121,10),IF(BB121="พนจ.ภารกิจ(ปวส.)",CEILING((BJ121*4/100)+BJ121,10),IF(BB121="พนจ.ภารกิจ(ป.ตรี)",CEILING((BJ121*4/100)+BJ121,10),IF(BB121="พนจ.ภารกิจ(ป.โท)",CEILING((BJ121*4/100)+BJ121,10),IF(BB121="พนจ.ภารกิจ(ทักษะ พนง.ขับเครื่องจักรกลขนาดกลาง/ใหญ่)",CEILING((BJ121*4/100)+BJ121,10),IF(BB121="พนจ.ภารกิจ(ทักษะ)",CEILING((BJ121*4/100)+BJ121,10),IF(BB121="พนจ.ภารกิจ(ทักษะ)","",IF(C121="ครู",CEILING((BJ121*6/100)+BJ121,10),IF(C121="ครูผู้ช่วย",CEILING((BJ121*6/100)+BJ121,10),IF(C121="บริหารสถานศึกษา",CEILING((BJ121*6/100)+BJ121,10),IF(C121="บุคลากรทางการศึกษา",CEILING((BJ121*6/100)+BJ121,10),IF(BB121="ลูกจ้างประจำ(ช่าง)",VLOOKUP(BL121,บัญชีลูกจ้างประจำ!$H$2:$I$110,2,FALSE),IF(BB121="ลูกจ้างประจำ(สนับสนุน)",VLOOKUP(BL121,บัญชีลูกจ้างประจำ!$E$2:$F$103,2,FALSE),IF(BB121="ลูกจ้างประจำ(บริการพื้นฐาน)",VLOOKUP(BL121,บัญชีลูกจ้างประจำ!$B$2:$C$74,2,FALSE))))))))))))))))))))))))))))))</f>
        <v>0</v>
      </c>
      <c r="BN121" s="177">
        <f>IF(BB121&amp;M121="พนจ.ทั่วไป",0,IF(BB121&amp;M121="พนจ.ทั่วไปกำหนดเพิ่ม2569",108000,IF(M121="ว่างเดิม",VLOOKUP(BC121,ตำแหน่งว่าง!$A$2:$J$28,10,FALSE),IF(M121&amp;C121="กำหนดเพิ่ม2567ครู",VLOOKUP(BC121,ตำแหน่งว่าง!$A$2:$J$28,9,FALSE),IF(M121&amp;C121="กำหนดเพิ่ม2567ครูผู้ช่วย",VLOOKUP(BC121,ตำแหน่งว่าง!$A$2:$J$28,9,FALSE),IF(M121&amp;C121="กำหนดเพิ่ม2567บุคลากรทางการศึกษา",VLOOKUP(BC121,ตำแหน่งว่าง!$A$2:$J$28,9,FALSE),IF(M121&amp;C121="กำหนดเพิ่ม2567บริหารสถานศึกษา",VLOOKUP(BC121,ตำแหน่งว่าง!$A$2:$J$28,9,FALSE),IF(M121="กำหนดเพิ่ม2567",VLOOKUP(BC121,ตำแหน่งว่าง!$A$2:$J$28,10,FALSE),IF(M121&amp;C121="กำหนดเพิ่ม2568ครู",VLOOKUP(BC121,ตำแหน่งว่าง!$A$2:$J$28,8,FALSE),IF(M121&amp;C121="กำหนดเพิ่ม2568ครูผู้ช่วย",VLOOKUP(BC121,ตำแหน่งว่าง!$A$2:$J$28,8,FALSE),IF(M121&amp;C121="กำหนดเพิ่ม2568บุคลากรทางการศึกษา",VLOOKUP(BC121,ตำแหน่งว่าง!$A$2:$J$28,8,FALSE),IF(M121&amp;C121="กำหนดเพิ่ม2568บริหารสถานศึกษา",VLOOKUP(BC121,ตำแหน่งว่าง!$A$2:$J$28,8,FALSE),IF(M121="กำหนดเพิ่ม2568",VLOOKUP(BC121,ตำแหน่งว่าง!$A$2:$J$28,9,FALSE),IF(M121="กำหนดเพิ่ม2569",VLOOKUP(BC121,ตำแหน่งว่าง!$A$2:$H$28,7,FALSE),IF(M121="เงินอุดหนุน (ว่าง)",VLOOKUP(BC121,ตำแหน่งว่าง!$A$2:$J$28,10,FALSE),IF(M121="จ่ายจากเงินรายได้ (ว่าง)",VLOOKUP(BC121,ตำแหน่งว่าง!$A$2:$J$28,10,FALSE),IF(M121="ยุบเลิก2567",0,IF(M121="ยุบเลิก2568",0,IF(M121="ยุบเลิก2569",0,IF(M121="ว่างยุบเลิก2567",0,IF(M121="ว่างยุบเลิก2568",0,IF(M121="ว่างยุบเลิก2569",0,(BM121-BJ121)*12))))))))))))))))))))))</f>
        <v>0</v>
      </c>
      <c r="BO121" s="103"/>
      <c r="BP121" s="86"/>
      <c r="BQ121" s="86"/>
    </row>
    <row r="122" spans="1:69" s="12" customFormat="1">
      <c r="A122" s="107"/>
      <c r="B122" s="113"/>
      <c r="C122" s="183"/>
      <c r="D122" s="113"/>
      <c r="E122" s="114"/>
      <c r="F122" s="114"/>
      <c r="G122" s="110"/>
      <c r="H122" s="120"/>
      <c r="I122" s="121"/>
      <c r="J122" s="122"/>
      <c r="K122" s="122"/>
      <c r="L122" s="122"/>
      <c r="M122" s="120"/>
      <c r="AZ122" s="86"/>
      <c r="BA122" s="103"/>
      <c r="BB122" s="177" t="str">
        <f t="shared" si="5"/>
        <v/>
      </c>
      <c r="BC122" s="177" t="str">
        <f t="shared" si="6"/>
        <v>()</v>
      </c>
      <c r="BD122" s="177" t="b">
        <f>IF(BB122="บริหารท้องถิ่นสูง",VLOOKUP(I122,'เงินเดือนบัญชี 5'!$AM$2:$AN$65,2,FALSE),IF(BB122="บริหารท้องถิ่นกลาง",VLOOKUP(I122,'เงินเดือนบัญชี 5'!$AJ$2:$AK$65,2,FALSE),IF(BB122="บริหารท้องถิ่นต้น",VLOOKUP(I122,'เงินเดือนบัญชี 5'!$AG$2:$AH$65,2,FALSE),IF(BB122="อำนวยการท้องถิ่นสูง",VLOOKUP(I122,'เงินเดือนบัญชี 5'!$AD$2:$AE$65,2,FALSE),IF(BB122="อำนวยการท้องถิ่นกลาง",VLOOKUP(I122,'เงินเดือนบัญชี 5'!$AA$2:$AB$65,2,FALSE),IF(BB122="อำนวยการท้องถิ่นต้น",VLOOKUP(I122,'เงินเดือนบัญชี 5'!$X$2:$Y$65,2,FALSE),IF(BB122="วิชาการชช.",VLOOKUP(I122,'เงินเดือนบัญชี 5'!$U$2:$V$65,2,FALSE),IF(BB122="วิชาการชพ.",VLOOKUP(I122,'เงินเดือนบัญชี 5'!$R$2:$S$65,2,FALSE),IF(BB122="วิชาการชก.",VLOOKUP(I122,'เงินเดือนบัญชี 5'!$O$2:$P$65,2,FALSE),IF(BB122="วิชาการปก.",VLOOKUP(I122,'เงินเดือนบัญชี 5'!$L$2:$M$65,2,FALSE),IF(BB122="ทั่วไปอส.",VLOOKUP(I122,'เงินเดือนบัญชี 5'!$I$2:$J$65,2,FALSE),IF(BB122="ทั่วไปชง.",VLOOKUP(I122,'เงินเดือนบัญชี 5'!$F$2:$G$65,2,FALSE),IF(BB122="ทั่วไปปง.",VLOOKUP(I122,'เงินเดือนบัญชี 5'!$C$2:$D$65,2,FALSE),IF(BB122="พนจ.ทั่วไป","",IF(BB122="พนจ.ภารกิจ(ปวช.)","",IF(BB122="พนจ.ภารกิจ(ปวท.)","",IF(BB122="พนจ.ภารกิจ(ปวส.)","",IF(BB122="พนจ.ภารกิจ(ป.ตรี)","",IF(BB122="พนจ.ภารกิจ(ป.โท)","",IF(BB122="พนจ.ภารกิจ(ทักษะ พนง.ขับเครื่องจักรกลขนาดกลาง/ใหญ่)","",IF(BB122="พนจ.ภารกิจ(ทักษะ)","",IF(BB122="ลูกจ้างประจำ(ช่าง)",VLOOKUP(I122,บัญชีลูกจ้างประจำ!$I$2:$J$110,2,FALSE),IF(BB122="ลูกจ้างประจำ(สนับสนุน)",VLOOKUP(I122,บัญชีลูกจ้างประจำ!$F$2:$G$102,2,FALSE),IF(BB122="ลูกจ้างประจำ(บริการพื้นฐาน)",VLOOKUP(I122,บัญชีลูกจ้างประจำ!$C$2:$D$74,2,FALSE)))))))))))))))))))))))))</f>
        <v>0</v>
      </c>
      <c r="BE122" s="177">
        <f>IF(M122="ว่างเดิม",VLOOKUP(BC122,ตำแหน่งว่าง!$A$2:$J$28,2,FALSE),IF(M122="ว่างยุบเลิก2567",VLOOKUP(BC122,ตำแหน่งว่าง!$A$2:$J$28,2,FALSE),IF(M122="ว่างยุบเลิก2568",VLOOKUP(BC122,ตำแหน่งว่าง!$A$2:$J$28,2,FALSE),IF(M122="ว่างยุบเลิก2569",VLOOKUP(BC122,ตำแหน่งว่าง!$A$2:$J$28,2,FALSE),IF(M122="เงินอุดหนุน (ว่าง)",VLOOKUP(BC122,ตำแหน่งว่าง!$A$2:$J$28,2,FALSE),IF(M122="จ่ายจากเงินรายได้ (ว่าง)",VLOOKUP(BC122,ตำแหน่งว่าง!$A$2:$J$28,2,FALSE),IF(M122="กำหนดเพิ่ม2567",0,IF(M122="กำหนดเพิ่ม2568",0,IF(M122="กำหนดเพิ่ม2569",0,I122*12)))))))))</f>
        <v>0</v>
      </c>
      <c r="BF122" s="177" t="str">
        <f t="shared" si="7"/>
        <v>1</v>
      </c>
      <c r="BG122" s="177" t="b">
        <f>IF(BB122="บริหารท้องถิ่นสูง",VLOOKUP(BF122,'เงินเดือนบัญชี 5'!$AL$2:$AM$65,2,FALSE),IF(BB122="บริหารท้องถิ่นกลาง",VLOOKUP(BF122,'เงินเดือนบัญชี 5'!$AI$2:$AJ$65,2,FALSE),IF(BB122="บริหารท้องถิ่นต้น",VLOOKUP(BF122,'เงินเดือนบัญชี 5'!$AF$2:$AG$65,2,FALSE),IF(BB122="อำนวยการท้องถิ่นสูง",VLOOKUP(BF122,'เงินเดือนบัญชี 5'!$AC$2:$AD$65,2,FALSE),IF(BB122="อำนวยการท้องถิ่นกลาง",VLOOKUP(BF122,'เงินเดือนบัญชี 5'!$Z$2:$AA$65,2,FALSE),IF(BB122="อำนวยการท้องถิ่นต้น",VLOOKUP(BF122,'เงินเดือนบัญชี 5'!$W$2:$X$65,2,FALSE),IF(BB122="วิชาการชช.",VLOOKUP(BF122,'เงินเดือนบัญชี 5'!$T$2:$U$65,2,FALSE),IF(BB122="วิชาการชพ.",VLOOKUP(BF122,'เงินเดือนบัญชี 5'!$Q$2:$R$65,2,FALSE),IF(BB122="วิชาการชก.",VLOOKUP(BF122,'เงินเดือนบัญชี 5'!$N$2:$O$65,2,FALSE),IF(BB122="วิชาการปก.",VLOOKUP(BF122,'เงินเดือนบัญชี 5'!$K$2:$L$65,2,FALSE),IF(BB122="ทั่วไปอส.",VLOOKUP(BF122,'เงินเดือนบัญชี 5'!$H$2:$I$65,2,FALSE),IF(BB122="ทั่วไปชง.",VLOOKUP(BF122,'เงินเดือนบัญชี 5'!$E$2:$F$65,2,FALSE),IF(BB122="ทั่วไปปง.",VLOOKUP(BF122,'เงินเดือนบัญชี 5'!$B$2:$C$65,2,FALSE),IF(BB122="พนจ.ทั่วไป",0,IF(BB122="พนจ.ภารกิจ(ปวช.)",CEILING((I122*4/100)+I122,10),IF(BB122="พนจ.ภารกิจ(ปวท.)",CEILING((I122*4/100)+I122,10),IF(BB122="พนจ.ภารกิจ(ปวส.)",CEILING((I122*4/100)+I122,10),IF(BB122="พนจ.ภารกิจ(ป.ตรี)",CEILING((I122*4/100)+I122,10),IF(BB122="พนจ.ภารกิจ(ป.โท)",CEILING((I122*4/100)+I122,10),IF(BB122="พนจ.ภารกิจ(ทักษะ พนง.ขับเครื่องจักรกลขนาดกลาง/ใหญ่)",CEILING((I122*4/100)+I122,10),IF(BB122="พนจ.ภารกิจ(ทักษะ)",CEILING((I122*4/100)+I122,10),IF(BB122="พนจ.ภารกิจ(ทักษะ)","",IF(C122="ครู",CEILING((I122*6/100)+I122,10),IF(C122="ครูผู้ช่วย",CEILING((I122*6/100)+I122,10),IF(C122="บริหารสถานศึกษา",CEILING((I122*6/100)+I122,10),IF(C122="บุคลากรทางการศึกษา",CEILING((I122*6/100)+I122,10),IF(BB122="ลูกจ้างประจำ(ช่าง)",VLOOKUP(BF122,บัญชีลูกจ้างประจำ!$H$2:$I$110,2,FALSE),IF(BB122="ลูกจ้างประจำ(สนับสนุน)",VLOOKUP(BF122,บัญชีลูกจ้างประจำ!$E$2:$F$102,2,FALSE),IF(BB122="ลูกจ้างประจำ(บริการพื้นฐาน)",VLOOKUP(BF122,บัญชีลูกจ้างประจำ!$B$2:$C$74,2,FALSE))))))))))))))))))))))))))))))</f>
        <v>0</v>
      </c>
      <c r="BH122" s="177">
        <f>IF(BB122&amp;M122="พนจ.ทั่วไป",0,IF(BB122&amp;M122="พนจ.ทั่วไปกำหนดเพิ่ม2567",108000,IF(M122="ว่างเดิม",VLOOKUP(BC122,ตำแหน่งว่าง!$A$2:$J$28,8,FALSE),IF(M122="กำหนดเพิ่ม2567",VLOOKUP(BC122,ตำแหน่งว่าง!$A$2:$H$28,7,FALSE),IF(M122="กำหนดเพิ่ม2568",0,IF(M122="กำหนดเพิ่ม2569",0,IF(M122="ยุบเลิก2567",0,IF(M122="ว่างยุบเลิก2567",0,IF(M122="ว่างยุบเลิก2568",VLOOKUP(BC122,ตำแหน่งว่าง!$A$2:$J$28,8,FALSE),IF(M122="ว่างยุบเลิก2569",VLOOKUP(BC122,ตำแหน่งว่าง!$A$2:$J$28,8,FALSE),IF(M122="เงินอุดหนุน (ว่าง)",VLOOKUP(BC122,ตำแหน่งว่าง!$A$2:$J$28,8,FALSE),IF(M122&amp;C122="จ่ายจากเงินรายได้พนจ.ทั่วไป",0,IF(M122="จ่ายจากเงินรายได้ (ว่าง)",VLOOKUP(BC122,ตำแหน่งว่าง!$A$2:$J$28,8,FALSE),(BG122-I122)*12)))))))))))))</f>
        <v>0</v>
      </c>
      <c r="BI122" s="177" t="str">
        <f t="shared" si="8"/>
        <v>2</v>
      </c>
      <c r="BJ122" s="177" t="b">
        <f>IF(BB122="บริหารท้องถิ่นสูง",VLOOKUP(BI122,'เงินเดือนบัญชี 5'!$AL$2:$AM$65,2,FALSE),IF(BB122="บริหารท้องถิ่นกลาง",VLOOKUP(BI122,'เงินเดือนบัญชี 5'!$AI$2:$AJ$65,2,FALSE),IF(BB122="บริหารท้องถิ่นต้น",VLOOKUP(BI122,'เงินเดือนบัญชี 5'!$AF$2:$AG$65,2,FALSE),IF(BB122="อำนวยการท้องถิ่นสูง",VLOOKUP(BI122,'เงินเดือนบัญชี 5'!$AC$2:$AD$65,2,FALSE),IF(BB122="อำนวยการท้องถิ่นกลาง",VLOOKUP(BI122,'เงินเดือนบัญชี 5'!$Z$2:$AA$65,2,FALSE),IF(BB122="อำนวยการท้องถิ่นต้น",VLOOKUP(BI122,'เงินเดือนบัญชี 5'!$W$2:$X$65,2,FALSE),IF(BB122="วิชาการชช.",VLOOKUP(BI122,'เงินเดือนบัญชี 5'!$T$2:$U$65,2,FALSE),IF(BB122="วิชาการชพ.",VLOOKUP(BI122,'เงินเดือนบัญชี 5'!$Q$2:$R$65,2,FALSE),IF(BB122="วิชาการชก.",VLOOKUP(BI122,'เงินเดือนบัญชี 5'!$N$2:$O$65,2,FALSE),IF(BB122="วิชาการปก.",VLOOKUP(BI122,'เงินเดือนบัญชี 5'!$K$2:$L$65,2,FALSE),IF(BB122="ทั่วไปอส.",VLOOKUP(BI122,'เงินเดือนบัญชี 5'!$H$2:$I$65,2,FALSE),IF(BB122="ทั่วไปชง.",VLOOKUP(BI122,'เงินเดือนบัญชี 5'!$E$2:$F$65,2,FALSE),IF(BB122="ทั่วไปปง.",VLOOKUP(BI122,'เงินเดือนบัญชี 5'!$B$2:$C$65,2,FALSE),IF(BB122="พนจ.ทั่วไป",0,IF(BB122="พนจ.ภารกิจ(ปวช.)",CEILING((BG122*4/100)+BG122,10),IF(BB122="พนจ.ภารกิจ(ปวท.)",CEILING((BG122*4/100)+BG122,10),IF(BB122="พนจ.ภารกิจ(ปวส.)",CEILING((BG122*4/100)+BG122,10),IF(BB122="พนจ.ภารกิจ(ป.ตรี)",CEILING((BG122*4/100)+BG122,10),IF(BB122="พนจ.ภารกิจ(ป.โท)",CEILING((BG122*4/100)+BG122,10),IF(BB122="พนจ.ภารกิจ(ทักษะ พนง.ขับเครื่องจักรกลขนาดกลาง/ใหญ่)",CEILING((BG122*4/100)+BG122,10),IF(BB122="พนจ.ภารกิจ(ทักษะ)",CEILING((BG122*4/100)+BG122,10),IF(BB122="พนจ.ภารกิจ(ทักษะ)","",IF(C122="ครู",CEILING((BG122*6/100)+BG122,10),IF(C122="ครูผู้ช่วย",CEILING((BG122*6/100)+BG122,10),IF(C122="บริหารสถานศึกษา",CEILING((BG122*6/100)+BG122,10),IF(C122="บุคลากรทางการศึกษา",CEILING((BG122*6/100)+BG122,10),IF(BB122="ลูกจ้างประจำ(ช่าง)",VLOOKUP(BI122,บัญชีลูกจ้างประจำ!$H$2:$I$110,2,FALSE),IF(BB122="ลูกจ้างประจำ(สนับสนุน)",VLOOKUP(BI122,บัญชีลูกจ้างประจำ!$E$2:$F$102,2,FALSE),IF(BB122="ลูกจ้างประจำ(บริการพื้นฐาน)",VLOOKUP(BI122,บัญชีลูกจ้างประจำ!$B$2:$C$74,2,FALSE))))))))))))))))))))))))))))))</f>
        <v>0</v>
      </c>
      <c r="BK122" s="177">
        <f>IF(BB122&amp;M122="พนจ.ทั่วไป",0,IF(BB122&amp;M122="พนจ.ทั่วไปกำหนดเพิ่ม2568",108000,IF(M122="ว่างเดิม",VLOOKUP(BC122,ตำแหน่งว่าง!$A$2:$J$28,9,FALSE),IF(M122&amp;C122="กำหนดเพิ่ม2567ครู",VLOOKUP(BC122,ตำแหน่งว่าง!$A$2:$J$28,8,FALSE),IF(M122&amp;C122="กำหนดเพิ่ม2567ครูผู้ช่วย",VLOOKUP(BC122,ตำแหน่งว่าง!$A$2:$J$28,8,FALSE),IF(M122&amp;C122="กำหนดเพิ่ม2567บุคลากรทางการศึกษา",VLOOKUP(BC122,ตำแหน่งว่าง!$A$2:$J$28,8,FALSE),IF(M122&amp;C122="กำหนดเพิ่ม2567บริหารสถานศึกษา",VLOOKUP(BC122,ตำแหน่งว่าง!$A$2:$J$28,8,FALSE),IF(M122="กำหนดเพิ่ม2567",VLOOKUP(BC122,ตำแหน่งว่าง!$A$2:$J$28,9,FALSE),IF(M122="กำหนดเพิ่ม2568",VLOOKUP(BC122,ตำแหน่งว่าง!$A$2:$H$28,7,FALSE),IF(M122="กำหนดเพิ่ม2569",0,IF(M122="ยุบเลิก2567",0,IF(M122="ยุบเลิก2568",0,IF(M122="ว่างยุบเลิก2567",0,IF(M122="ว่างยุบเลิก2568",0,IF(M122="ว่างยุบเลิก2569",VLOOKUP(BC122,ตำแหน่งว่าง!$A$2:$J$28,9,FALSE),IF(M122="เงินอุดหนุน (ว่าง)",VLOOKUP(BC122,ตำแหน่งว่าง!$A$2:$J$28,9,FALSE),IF(M122="จ่ายจากเงินรายได้ (ว่าง)",VLOOKUP(BC122,ตำแหน่งว่าง!$A$2:$J$28,9,FALSE),(BJ122-BG122)*12)))))))))))))))))</f>
        <v>0</v>
      </c>
      <c r="BL122" s="177" t="str">
        <f t="shared" si="9"/>
        <v>3</v>
      </c>
      <c r="BM122" s="177" t="b">
        <f>IF(BB122="บริหารท้องถิ่นสูง",VLOOKUP(BL122,'เงินเดือนบัญชี 5'!$AL$2:$AM$65,2,FALSE),IF(BB122="บริหารท้องถิ่นกลาง",VLOOKUP(BL122,'เงินเดือนบัญชี 5'!$AI$2:$AJ$65,2,FALSE),IF(BB122="บริหารท้องถิ่นต้น",VLOOKUP(BL122,'เงินเดือนบัญชี 5'!$AF$2:$AG$65,2,FALSE),IF(BB122="อำนวยการท้องถิ่นสูง",VLOOKUP(BL122,'เงินเดือนบัญชี 5'!$AC$2:$AD$65,2,FALSE),IF(BB122="อำนวยการท้องถิ่นกลาง",VLOOKUP(BL122,'เงินเดือนบัญชี 5'!$Z$2:$AA$65,2,FALSE),IF(BB122="อำนวยการท้องถิ่นต้น",VLOOKUP(BL122,'เงินเดือนบัญชี 5'!$W$2:$X$65,2,FALSE),IF(BB122="วิชาการชช.",VLOOKUP(BL122,'เงินเดือนบัญชี 5'!$T$2:$U$65,2,FALSE),IF(BB122="วิชาการชพ.",VLOOKUP(BL122,'เงินเดือนบัญชี 5'!$Q$2:$R$65,2,FALSE),IF(BB122="วิชาการชก.",VLOOKUP(BL122,'เงินเดือนบัญชี 5'!$N$2:$O$65,2,FALSE),IF(BB122="วิชาการปก.",VLOOKUP(BL122,'เงินเดือนบัญชี 5'!$K$2:$L$65,2,FALSE),IF(BB122="ทั่วไปอส.",VLOOKUP(BL122,'เงินเดือนบัญชี 5'!$H$2:$I$65,2,FALSE),IF(BB122="ทั่วไปชง.",VLOOKUP(BL122,'เงินเดือนบัญชี 5'!$E$2:$F$65,2,FALSE),IF(BB122="ทั่วไปปง.",VLOOKUP(BL122,'เงินเดือนบัญชี 5'!$B$2:$C$65,2,FALSE),IF(BB122="พนจ.ทั่วไป",0,IF(BB122="พนจ.ภารกิจ(ปวช.)",CEILING((BJ122*4/100)+BJ122,10),IF(BB122="พนจ.ภารกิจ(ปวท.)",CEILING((BJ122*4/100)+BJ122,10),IF(BB122="พนจ.ภารกิจ(ปวส.)",CEILING((BJ122*4/100)+BJ122,10),IF(BB122="พนจ.ภารกิจ(ป.ตรี)",CEILING((BJ122*4/100)+BJ122,10),IF(BB122="พนจ.ภารกิจ(ป.โท)",CEILING((BJ122*4/100)+BJ122,10),IF(BB122="พนจ.ภารกิจ(ทักษะ พนง.ขับเครื่องจักรกลขนาดกลาง/ใหญ่)",CEILING((BJ122*4/100)+BJ122,10),IF(BB122="พนจ.ภารกิจ(ทักษะ)",CEILING((BJ122*4/100)+BJ122,10),IF(BB122="พนจ.ภารกิจ(ทักษะ)","",IF(C122="ครู",CEILING((BJ122*6/100)+BJ122,10),IF(C122="ครูผู้ช่วย",CEILING((BJ122*6/100)+BJ122,10),IF(C122="บริหารสถานศึกษา",CEILING((BJ122*6/100)+BJ122,10),IF(C122="บุคลากรทางการศึกษา",CEILING((BJ122*6/100)+BJ122,10),IF(BB122="ลูกจ้างประจำ(ช่าง)",VLOOKUP(BL122,บัญชีลูกจ้างประจำ!$H$2:$I$110,2,FALSE),IF(BB122="ลูกจ้างประจำ(สนับสนุน)",VLOOKUP(BL122,บัญชีลูกจ้างประจำ!$E$2:$F$103,2,FALSE),IF(BB122="ลูกจ้างประจำ(บริการพื้นฐาน)",VLOOKUP(BL122,บัญชีลูกจ้างประจำ!$B$2:$C$74,2,FALSE))))))))))))))))))))))))))))))</f>
        <v>0</v>
      </c>
      <c r="BN122" s="177">
        <f>IF(BB122&amp;M122="พนจ.ทั่วไป",0,IF(BB122&amp;M122="พนจ.ทั่วไปกำหนดเพิ่ม2569",108000,IF(M122="ว่างเดิม",VLOOKUP(BC122,ตำแหน่งว่าง!$A$2:$J$28,10,FALSE),IF(M122&amp;C122="กำหนดเพิ่ม2567ครู",VLOOKUP(BC122,ตำแหน่งว่าง!$A$2:$J$28,9,FALSE),IF(M122&amp;C122="กำหนดเพิ่ม2567ครูผู้ช่วย",VLOOKUP(BC122,ตำแหน่งว่าง!$A$2:$J$28,9,FALSE),IF(M122&amp;C122="กำหนดเพิ่ม2567บุคลากรทางการศึกษา",VLOOKUP(BC122,ตำแหน่งว่าง!$A$2:$J$28,9,FALSE),IF(M122&amp;C122="กำหนดเพิ่ม2567บริหารสถานศึกษา",VLOOKUP(BC122,ตำแหน่งว่าง!$A$2:$J$28,9,FALSE),IF(M122="กำหนดเพิ่ม2567",VLOOKUP(BC122,ตำแหน่งว่าง!$A$2:$J$28,10,FALSE),IF(M122&amp;C122="กำหนดเพิ่ม2568ครู",VLOOKUP(BC122,ตำแหน่งว่าง!$A$2:$J$28,8,FALSE),IF(M122&amp;C122="กำหนดเพิ่ม2568ครูผู้ช่วย",VLOOKUP(BC122,ตำแหน่งว่าง!$A$2:$J$28,8,FALSE),IF(M122&amp;C122="กำหนดเพิ่ม2568บุคลากรทางการศึกษา",VLOOKUP(BC122,ตำแหน่งว่าง!$A$2:$J$28,8,FALSE),IF(M122&amp;C122="กำหนดเพิ่ม2568บริหารสถานศึกษา",VLOOKUP(BC122,ตำแหน่งว่าง!$A$2:$J$28,8,FALSE),IF(M122="กำหนดเพิ่ม2568",VLOOKUP(BC122,ตำแหน่งว่าง!$A$2:$J$28,9,FALSE),IF(M122="กำหนดเพิ่ม2569",VLOOKUP(BC122,ตำแหน่งว่าง!$A$2:$H$28,7,FALSE),IF(M122="เงินอุดหนุน (ว่าง)",VLOOKUP(BC122,ตำแหน่งว่าง!$A$2:$J$28,10,FALSE),IF(M122="จ่ายจากเงินรายได้ (ว่าง)",VLOOKUP(BC122,ตำแหน่งว่าง!$A$2:$J$28,10,FALSE),IF(M122="ยุบเลิก2567",0,IF(M122="ยุบเลิก2568",0,IF(M122="ยุบเลิก2569",0,IF(M122="ว่างยุบเลิก2567",0,IF(M122="ว่างยุบเลิก2568",0,IF(M122="ว่างยุบเลิก2569",0,(BM122-BJ122)*12))))))))))))))))))))))</f>
        <v>0</v>
      </c>
      <c r="BO122" s="103"/>
      <c r="BP122" s="86"/>
      <c r="BQ122" s="86"/>
    </row>
    <row r="123" spans="1:69" s="12" customFormat="1">
      <c r="A123" s="107"/>
      <c r="B123" s="113"/>
      <c r="C123" s="183"/>
      <c r="D123" s="113"/>
      <c r="E123" s="114"/>
      <c r="F123" s="114"/>
      <c r="G123" s="110"/>
      <c r="H123" s="120"/>
      <c r="I123" s="121"/>
      <c r="J123" s="122"/>
      <c r="K123" s="122"/>
      <c r="L123" s="122"/>
      <c r="M123" s="120"/>
      <c r="AZ123" s="86"/>
      <c r="BA123" s="103"/>
      <c r="BB123" s="177" t="str">
        <f t="shared" si="5"/>
        <v/>
      </c>
      <c r="BC123" s="177" t="str">
        <f t="shared" si="6"/>
        <v>()</v>
      </c>
      <c r="BD123" s="177" t="b">
        <f>IF(BB123="บริหารท้องถิ่นสูง",VLOOKUP(I123,'เงินเดือนบัญชี 5'!$AM$2:$AN$65,2,FALSE),IF(BB123="บริหารท้องถิ่นกลาง",VLOOKUP(I123,'เงินเดือนบัญชี 5'!$AJ$2:$AK$65,2,FALSE),IF(BB123="บริหารท้องถิ่นต้น",VLOOKUP(I123,'เงินเดือนบัญชี 5'!$AG$2:$AH$65,2,FALSE),IF(BB123="อำนวยการท้องถิ่นสูง",VLOOKUP(I123,'เงินเดือนบัญชี 5'!$AD$2:$AE$65,2,FALSE),IF(BB123="อำนวยการท้องถิ่นกลาง",VLOOKUP(I123,'เงินเดือนบัญชี 5'!$AA$2:$AB$65,2,FALSE),IF(BB123="อำนวยการท้องถิ่นต้น",VLOOKUP(I123,'เงินเดือนบัญชี 5'!$X$2:$Y$65,2,FALSE),IF(BB123="วิชาการชช.",VLOOKUP(I123,'เงินเดือนบัญชี 5'!$U$2:$V$65,2,FALSE),IF(BB123="วิชาการชพ.",VLOOKUP(I123,'เงินเดือนบัญชี 5'!$R$2:$S$65,2,FALSE),IF(BB123="วิชาการชก.",VLOOKUP(I123,'เงินเดือนบัญชี 5'!$O$2:$P$65,2,FALSE),IF(BB123="วิชาการปก.",VLOOKUP(I123,'เงินเดือนบัญชี 5'!$L$2:$M$65,2,FALSE),IF(BB123="ทั่วไปอส.",VLOOKUP(I123,'เงินเดือนบัญชี 5'!$I$2:$J$65,2,FALSE),IF(BB123="ทั่วไปชง.",VLOOKUP(I123,'เงินเดือนบัญชี 5'!$F$2:$G$65,2,FALSE),IF(BB123="ทั่วไปปง.",VLOOKUP(I123,'เงินเดือนบัญชี 5'!$C$2:$D$65,2,FALSE),IF(BB123="พนจ.ทั่วไป","",IF(BB123="พนจ.ภารกิจ(ปวช.)","",IF(BB123="พนจ.ภารกิจ(ปวท.)","",IF(BB123="พนจ.ภารกิจ(ปวส.)","",IF(BB123="พนจ.ภารกิจ(ป.ตรี)","",IF(BB123="พนจ.ภารกิจ(ป.โท)","",IF(BB123="พนจ.ภารกิจ(ทักษะ พนง.ขับเครื่องจักรกลขนาดกลาง/ใหญ่)","",IF(BB123="พนจ.ภารกิจ(ทักษะ)","",IF(BB123="ลูกจ้างประจำ(ช่าง)",VLOOKUP(I123,บัญชีลูกจ้างประจำ!$I$2:$J$110,2,FALSE),IF(BB123="ลูกจ้างประจำ(สนับสนุน)",VLOOKUP(I123,บัญชีลูกจ้างประจำ!$F$2:$G$102,2,FALSE),IF(BB123="ลูกจ้างประจำ(บริการพื้นฐาน)",VLOOKUP(I123,บัญชีลูกจ้างประจำ!$C$2:$D$74,2,FALSE)))))))))))))))))))))))))</f>
        <v>0</v>
      </c>
      <c r="BE123" s="177">
        <f>IF(M123="ว่างเดิม",VLOOKUP(BC123,ตำแหน่งว่าง!$A$2:$J$28,2,FALSE),IF(M123="ว่างยุบเลิก2567",VLOOKUP(BC123,ตำแหน่งว่าง!$A$2:$J$28,2,FALSE),IF(M123="ว่างยุบเลิก2568",VLOOKUP(BC123,ตำแหน่งว่าง!$A$2:$J$28,2,FALSE),IF(M123="ว่างยุบเลิก2569",VLOOKUP(BC123,ตำแหน่งว่าง!$A$2:$J$28,2,FALSE),IF(M123="เงินอุดหนุน (ว่าง)",VLOOKUP(BC123,ตำแหน่งว่าง!$A$2:$J$28,2,FALSE),IF(M123="จ่ายจากเงินรายได้ (ว่าง)",VLOOKUP(BC123,ตำแหน่งว่าง!$A$2:$J$28,2,FALSE),IF(M123="กำหนดเพิ่ม2567",0,IF(M123="กำหนดเพิ่ม2568",0,IF(M123="กำหนดเพิ่ม2569",0,I123*12)))))))))</f>
        <v>0</v>
      </c>
      <c r="BF123" s="177" t="str">
        <f t="shared" si="7"/>
        <v>1</v>
      </c>
      <c r="BG123" s="177" t="b">
        <f>IF(BB123="บริหารท้องถิ่นสูง",VLOOKUP(BF123,'เงินเดือนบัญชี 5'!$AL$2:$AM$65,2,FALSE),IF(BB123="บริหารท้องถิ่นกลาง",VLOOKUP(BF123,'เงินเดือนบัญชี 5'!$AI$2:$AJ$65,2,FALSE),IF(BB123="บริหารท้องถิ่นต้น",VLOOKUP(BF123,'เงินเดือนบัญชี 5'!$AF$2:$AG$65,2,FALSE),IF(BB123="อำนวยการท้องถิ่นสูง",VLOOKUP(BF123,'เงินเดือนบัญชี 5'!$AC$2:$AD$65,2,FALSE),IF(BB123="อำนวยการท้องถิ่นกลาง",VLOOKUP(BF123,'เงินเดือนบัญชี 5'!$Z$2:$AA$65,2,FALSE),IF(BB123="อำนวยการท้องถิ่นต้น",VLOOKUP(BF123,'เงินเดือนบัญชี 5'!$W$2:$X$65,2,FALSE),IF(BB123="วิชาการชช.",VLOOKUP(BF123,'เงินเดือนบัญชี 5'!$T$2:$U$65,2,FALSE),IF(BB123="วิชาการชพ.",VLOOKUP(BF123,'เงินเดือนบัญชี 5'!$Q$2:$R$65,2,FALSE),IF(BB123="วิชาการชก.",VLOOKUP(BF123,'เงินเดือนบัญชี 5'!$N$2:$O$65,2,FALSE),IF(BB123="วิชาการปก.",VLOOKUP(BF123,'เงินเดือนบัญชี 5'!$K$2:$L$65,2,FALSE),IF(BB123="ทั่วไปอส.",VLOOKUP(BF123,'เงินเดือนบัญชี 5'!$H$2:$I$65,2,FALSE),IF(BB123="ทั่วไปชง.",VLOOKUP(BF123,'เงินเดือนบัญชี 5'!$E$2:$F$65,2,FALSE),IF(BB123="ทั่วไปปง.",VLOOKUP(BF123,'เงินเดือนบัญชี 5'!$B$2:$C$65,2,FALSE),IF(BB123="พนจ.ทั่วไป",0,IF(BB123="พนจ.ภารกิจ(ปวช.)",CEILING((I123*4/100)+I123,10),IF(BB123="พนจ.ภารกิจ(ปวท.)",CEILING((I123*4/100)+I123,10),IF(BB123="พนจ.ภารกิจ(ปวส.)",CEILING((I123*4/100)+I123,10),IF(BB123="พนจ.ภารกิจ(ป.ตรี)",CEILING((I123*4/100)+I123,10),IF(BB123="พนจ.ภารกิจ(ป.โท)",CEILING((I123*4/100)+I123,10),IF(BB123="พนจ.ภารกิจ(ทักษะ พนง.ขับเครื่องจักรกลขนาดกลาง/ใหญ่)",CEILING((I123*4/100)+I123,10),IF(BB123="พนจ.ภารกิจ(ทักษะ)",CEILING((I123*4/100)+I123,10),IF(BB123="พนจ.ภารกิจ(ทักษะ)","",IF(C123="ครู",CEILING((I123*6/100)+I123,10),IF(C123="ครูผู้ช่วย",CEILING((I123*6/100)+I123,10),IF(C123="บริหารสถานศึกษา",CEILING((I123*6/100)+I123,10),IF(C123="บุคลากรทางการศึกษา",CEILING((I123*6/100)+I123,10),IF(BB123="ลูกจ้างประจำ(ช่าง)",VLOOKUP(BF123,บัญชีลูกจ้างประจำ!$H$2:$I$110,2,FALSE),IF(BB123="ลูกจ้างประจำ(สนับสนุน)",VLOOKUP(BF123,บัญชีลูกจ้างประจำ!$E$2:$F$102,2,FALSE),IF(BB123="ลูกจ้างประจำ(บริการพื้นฐาน)",VLOOKUP(BF123,บัญชีลูกจ้างประจำ!$B$2:$C$74,2,FALSE))))))))))))))))))))))))))))))</f>
        <v>0</v>
      </c>
      <c r="BH123" s="177">
        <f>IF(BB123&amp;M123="พนจ.ทั่วไป",0,IF(BB123&amp;M123="พนจ.ทั่วไปกำหนดเพิ่ม2567",108000,IF(M123="ว่างเดิม",VLOOKUP(BC123,ตำแหน่งว่าง!$A$2:$J$28,8,FALSE),IF(M123="กำหนดเพิ่ม2567",VLOOKUP(BC123,ตำแหน่งว่าง!$A$2:$H$28,7,FALSE),IF(M123="กำหนดเพิ่ม2568",0,IF(M123="กำหนดเพิ่ม2569",0,IF(M123="ยุบเลิก2567",0,IF(M123="ว่างยุบเลิก2567",0,IF(M123="ว่างยุบเลิก2568",VLOOKUP(BC123,ตำแหน่งว่าง!$A$2:$J$28,8,FALSE),IF(M123="ว่างยุบเลิก2569",VLOOKUP(BC123,ตำแหน่งว่าง!$A$2:$J$28,8,FALSE),IF(M123="เงินอุดหนุน (ว่าง)",VLOOKUP(BC123,ตำแหน่งว่าง!$A$2:$J$28,8,FALSE),IF(M123&amp;C123="จ่ายจากเงินรายได้พนจ.ทั่วไป",0,IF(M123="จ่ายจากเงินรายได้ (ว่าง)",VLOOKUP(BC123,ตำแหน่งว่าง!$A$2:$J$28,8,FALSE),(BG123-I123)*12)))))))))))))</f>
        <v>0</v>
      </c>
      <c r="BI123" s="177" t="str">
        <f t="shared" si="8"/>
        <v>2</v>
      </c>
      <c r="BJ123" s="177" t="b">
        <f>IF(BB123="บริหารท้องถิ่นสูง",VLOOKUP(BI123,'เงินเดือนบัญชี 5'!$AL$2:$AM$65,2,FALSE),IF(BB123="บริหารท้องถิ่นกลาง",VLOOKUP(BI123,'เงินเดือนบัญชี 5'!$AI$2:$AJ$65,2,FALSE),IF(BB123="บริหารท้องถิ่นต้น",VLOOKUP(BI123,'เงินเดือนบัญชี 5'!$AF$2:$AG$65,2,FALSE),IF(BB123="อำนวยการท้องถิ่นสูง",VLOOKUP(BI123,'เงินเดือนบัญชี 5'!$AC$2:$AD$65,2,FALSE),IF(BB123="อำนวยการท้องถิ่นกลาง",VLOOKUP(BI123,'เงินเดือนบัญชี 5'!$Z$2:$AA$65,2,FALSE),IF(BB123="อำนวยการท้องถิ่นต้น",VLOOKUP(BI123,'เงินเดือนบัญชี 5'!$W$2:$X$65,2,FALSE),IF(BB123="วิชาการชช.",VLOOKUP(BI123,'เงินเดือนบัญชี 5'!$T$2:$U$65,2,FALSE),IF(BB123="วิชาการชพ.",VLOOKUP(BI123,'เงินเดือนบัญชี 5'!$Q$2:$R$65,2,FALSE),IF(BB123="วิชาการชก.",VLOOKUP(BI123,'เงินเดือนบัญชี 5'!$N$2:$O$65,2,FALSE),IF(BB123="วิชาการปก.",VLOOKUP(BI123,'เงินเดือนบัญชี 5'!$K$2:$L$65,2,FALSE),IF(BB123="ทั่วไปอส.",VLOOKUP(BI123,'เงินเดือนบัญชี 5'!$H$2:$I$65,2,FALSE),IF(BB123="ทั่วไปชง.",VLOOKUP(BI123,'เงินเดือนบัญชี 5'!$E$2:$F$65,2,FALSE),IF(BB123="ทั่วไปปง.",VLOOKUP(BI123,'เงินเดือนบัญชี 5'!$B$2:$C$65,2,FALSE),IF(BB123="พนจ.ทั่วไป",0,IF(BB123="พนจ.ภารกิจ(ปวช.)",CEILING((BG123*4/100)+BG123,10),IF(BB123="พนจ.ภารกิจ(ปวท.)",CEILING((BG123*4/100)+BG123,10),IF(BB123="พนจ.ภารกิจ(ปวส.)",CEILING((BG123*4/100)+BG123,10),IF(BB123="พนจ.ภารกิจ(ป.ตรี)",CEILING((BG123*4/100)+BG123,10),IF(BB123="พนจ.ภารกิจ(ป.โท)",CEILING((BG123*4/100)+BG123,10),IF(BB123="พนจ.ภารกิจ(ทักษะ พนง.ขับเครื่องจักรกลขนาดกลาง/ใหญ่)",CEILING((BG123*4/100)+BG123,10),IF(BB123="พนจ.ภารกิจ(ทักษะ)",CEILING((BG123*4/100)+BG123,10),IF(BB123="พนจ.ภารกิจ(ทักษะ)","",IF(C123="ครู",CEILING((BG123*6/100)+BG123,10),IF(C123="ครูผู้ช่วย",CEILING((BG123*6/100)+BG123,10),IF(C123="บริหารสถานศึกษา",CEILING((BG123*6/100)+BG123,10),IF(C123="บุคลากรทางการศึกษา",CEILING((BG123*6/100)+BG123,10),IF(BB123="ลูกจ้างประจำ(ช่าง)",VLOOKUP(BI123,บัญชีลูกจ้างประจำ!$H$2:$I$110,2,FALSE),IF(BB123="ลูกจ้างประจำ(สนับสนุน)",VLOOKUP(BI123,บัญชีลูกจ้างประจำ!$E$2:$F$102,2,FALSE),IF(BB123="ลูกจ้างประจำ(บริการพื้นฐาน)",VLOOKUP(BI123,บัญชีลูกจ้างประจำ!$B$2:$C$74,2,FALSE))))))))))))))))))))))))))))))</f>
        <v>0</v>
      </c>
      <c r="BK123" s="177">
        <f>IF(BB123&amp;M123="พนจ.ทั่วไป",0,IF(BB123&amp;M123="พนจ.ทั่วไปกำหนดเพิ่ม2568",108000,IF(M123="ว่างเดิม",VLOOKUP(BC123,ตำแหน่งว่าง!$A$2:$J$28,9,FALSE),IF(M123&amp;C123="กำหนดเพิ่ม2567ครู",VLOOKUP(BC123,ตำแหน่งว่าง!$A$2:$J$28,8,FALSE),IF(M123&amp;C123="กำหนดเพิ่ม2567ครูผู้ช่วย",VLOOKUP(BC123,ตำแหน่งว่าง!$A$2:$J$28,8,FALSE),IF(M123&amp;C123="กำหนดเพิ่ม2567บุคลากรทางการศึกษา",VLOOKUP(BC123,ตำแหน่งว่าง!$A$2:$J$28,8,FALSE),IF(M123&amp;C123="กำหนดเพิ่ม2567บริหารสถานศึกษา",VLOOKUP(BC123,ตำแหน่งว่าง!$A$2:$J$28,8,FALSE),IF(M123="กำหนดเพิ่ม2567",VLOOKUP(BC123,ตำแหน่งว่าง!$A$2:$J$28,9,FALSE),IF(M123="กำหนดเพิ่ม2568",VLOOKUP(BC123,ตำแหน่งว่าง!$A$2:$H$28,7,FALSE),IF(M123="กำหนดเพิ่ม2569",0,IF(M123="ยุบเลิก2567",0,IF(M123="ยุบเลิก2568",0,IF(M123="ว่างยุบเลิก2567",0,IF(M123="ว่างยุบเลิก2568",0,IF(M123="ว่างยุบเลิก2569",VLOOKUP(BC123,ตำแหน่งว่าง!$A$2:$J$28,9,FALSE),IF(M123="เงินอุดหนุน (ว่าง)",VLOOKUP(BC123,ตำแหน่งว่าง!$A$2:$J$28,9,FALSE),IF(M123="จ่ายจากเงินรายได้ (ว่าง)",VLOOKUP(BC123,ตำแหน่งว่าง!$A$2:$J$28,9,FALSE),(BJ123-BG123)*12)))))))))))))))))</f>
        <v>0</v>
      </c>
      <c r="BL123" s="177" t="str">
        <f t="shared" si="9"/>
        <v>3</v>
      </c>
      <c r="BM123" s="177" t="b">
        <f>IF(BB123="บริหารท้องถิ่นสูง",VLOOKUP(BL123,'เงินเดือนบัญชี 5'!$AL$2:$AM$65,2,FALSE),IF(BB123="บริหารท้องถิ่นกลาง",VLOOKUP(BL123,'เงินเดือนบัญชี 5'!$AI$2:$AJ$65,2,FALSE),IF(BB123="บริหารท้องถิ่นต้น",VLOOKUP(BL123,'เงินเดือนบัญชี 5'!$AF$2:$AG$65,2,FALSE),IF(BB123="อำนวยการท้องถิ่นสูง",VLOOKUP(BL123,'เงินเดือนบัญชี 5'!$AC$2:$AD$65,2,FALSE),IF(BB123="อำนวยการท้องถิ่นกลาง",VLOOKUP(BL123,'เงินเดือนบัญชี 5'!$Z$2:$AA$65,2,FALSE),IF(BB123="อำนวยการท้องถิ่นต้น",VLOOKUP(BL123,'เงินเดือนบัญชี 5'!$W$2:$X$65,2,FALSE),IF(BB123="วิชาการชช.",VLOOKUP(BL123,'เงินเดือนบัญชี 5'!$T$2:$U$65,2,FALSE),IF(BB123="วิชาการชพ.",VLOOKUP(BL123,'เงินเดือนบัญชี 5'!$Q$2:$R$65,2,FALSE),IF(BB123="วิชาการชก.",VLOOKUP(BL123,'เงินเดือนบัญชี 5'!$N$2:$O$65,2,FALSE),IF(BB123="วิชาการปก.",VLOOKUP(BL123,'เงินเดือนบัญชี 5'!$K$2:$L$65,2,FALSE),IF(BB123="ทั่วไปอส.",VLOOKUP(BL123,'เงินเดือนบัญชี 5'!$H$2:$I$65,2,FALSE),IF(BB123="ทั่วไปชง.",VLOOKUP(BL123,'เงินเดือนบัญชี 5'!$E$2:$F$65,2,FALSE),IF(BB123="ทั่วไปปง.",VLOOKUP(BL123,'เงินเดือนบัญชี 5'!$B$2:$C$65,2,FALSE),IF(BB123="พนจ.ทั่วไป",0,IF(BB123="พนจ.ภารกิจ(ปวช.)",CEILING((BJ123*4/100)+BJ123,10),IF(BB123="พนจ.ภารกิจ(ปวท.)",CEILING((BJ123*4/100)+BJ123,10),IF(BB123="พนจ.ภารกิจ(ปวส.)",CEILING((BJ123*4/100)+BJ123,10),IF(BB123="พนจ.ภารกิจ(ป.ตรี)",CEILING((BJ123*4/100)+BJ123,10),IF(BB123="พนจ.ภารกิจ(ป.โท)",CEILING((BJ123*4/100)+BJ123,10),IF(BB123="พนจ.ภารกิจ(ทักษะ พนง.ขับเครื่องจักรกลขนาดกลาง/ใหญ่)",CEILING((BJ123*4/100)+BJ123,10),IF(BB123="พนจ.ภารกิจ(ทักษะ)",CEILING((BJ123*4/100)+BJ123,10),IF(BB123="พนจ.ภารกิจ(ทักษะ)","",IF(C123="ครู",CEILING((BJ123*6/100)+BJ123,10),IF(C123="ครูผู้ช่วย",CEILING((BJ123*6/100)+BJ123,10),IF(C123="บริหารสถานศึกษา",CEILING((BJ123*6/100)+BJ123,10),IF(C123="บุคลากรทางการศึกษา",CEILING((BJ123*6/100)+BJ123,10),IF(BB123="ลูกจ้างประจำ(ช่าง)",VLOOKUP(BL123,บัญชีลูกจ้างประจำ!$H$2:$I$110,2,FALSE),IF(BB123="ลูกจ้างประจำ(สนับสนุน)",VLOOKUP(BL123,บัญชีลูกจ้างประจำ!$E$2:$F$103,2,FALSE),IF(BB123="ลูกจ้างประจำ(บริการพื้นฐาน)",VLOOKUP(BL123,บัญชีลูกจ้างประจำ!$B$2:$C$74,2,FALSE))))))))))))))))))))))))))))))</f>
        <v>0</v>
      </c>
      <c r="BN123" s="177">
        <f>IF(BB123&amp;M123="พนจ.ทั่วไป",0,IF(BB123&amp;M123="พนจ.ทั่วไปกำหนดเพิ่ม2569",108000,IF(M123="ว่างเดิม",VLOOKUP(BC123,ตำแหน่งว่าง!$A$2:$J$28,10,FALSE),IF(M123&amp;C123="กำหนดเพิ่ม2567ครู",VLOOKUP(BC123,ตำแหน่งว่าง!$A$2:$J$28,9,FALSE),IF(M123&amp;C123="กำหนดเพิ่ม2567ครูผู้ช่วย",VLOOKUP(BC123,ตำแหน่งว่าง!$A$2:$J$28,9,FALSE),IF(M123&amp;C123="กำหนดเพิ่ม2567บุคลากรทางการศึกษา",VLOOKUP(BC123,ตำแหน่งว่าง!$A$2:$J$28,9,FALSE),IF(M123&amp;C123="กำหนดเพิ่ม2567บริหารสถานศึกษา",VLOOKUP(BC123,ตำแหน่งว่าง!$A$2:$J$28,9,FALSE),IF(M123="กำหนดเพิ่ม2567",VLOOKUP(BC123,ตำแหน่งว่าง!$A$2:$J$28,10,FALSE),IF(M123&amp;C123="กำหนดเพิ่ม2568ครู",VLOOKUP(BC123,ตำแหน่งว่าง!$A$2:$J$28,8,FALSE),IF(M123&amp;C123="กำหนดเพิ่ม2568ครูผู้ช่วย",VLOOKUP(BC123,ตำแหน่งว่าง!$A$2:$J$28,8,FALSE),IF(M123&amp;C123="กำหนดเพิ่ม2568บุคลากรทางการศึกษา",VLOOKUP(BC123,ตำแหน่งว่าง!$A$2:$J$28,8,FALSE),IF(M123&amp;C123="กำหนดเพิ่ม2568บริหารสถานศึกษา",VLOOKUP(BC123,ตำแหน่งว่าง!$A$2:$J$28,8,FALSE),IF(M123="กำหนดเพิ่ม2568",VLOOKUP(BC123,ตำแหน่งว่าง!$A$2:$J$28,9,FALSE),IF(M123="กำหนดเพิ่ม2569",VLOOKUP(BC123,ตำแหน่งว่าง!$A$2:$H$28,7,FALSE),IF(M123="เงินอุดหนุน (ว่าง)",VLOOKUP(BC123,ตำแหน่งว่าง!$A$2:$J$28,10,FALSE),IF(M123="จ่ายจากเงินรายได้ (ว่าง)",VLOOKUP(BC123,ตำแหน่งว่าง!$A$2:$J$28,10,FALSE),IF(M123="ยุบเลิก2567",0,IF(M123="ยุบเลิก2568",0,IF(M123="ยุบเลิก2569",0,IF(M123="ว่างยุบเลิก2567",0,IF(M123="ว่างยุบเลิก2568",0,IF(M123="ว่างยุบเลิก2569",0,(BM123-BJ123)*12))))))))))))))))))))))</f>
        <v>0</v>
      </c>
      <c r="BO123" s="103"/>
      <c r="BP123" s="86"/>
      <c r="BQ123" s="86"/>
    </row>
    <row r="124" spans="1:69" s="12" customFormat="1">
      <c r="A124" s="107"/>
      <c r="B124" s="113"/>
      <c r="C124" s="183"/>
      <c r="D124" s="113"/>
      <c r="E124" s="114"/>
      <c r="F124" s="114"/>
      <c r="G124" s="110"/>
      <c r="H124" s="120"/>
      <c r="I124" s="121"/>
      <c r="J124" s="122"/>
      <c r="K124" s="122"/>
      <c r="L124" s="122"/>
      <c r="M124" s="120"/>
      <c r="AZ124" s="86"/>
      <c r="BA124" s="103"/>
      <c r="BB124" s="177" t="str">
        <f t="shared" si="5"/>
        <v/>
      </c>
      <c r="BC124" s="177" t="str">
        <f t="shared" si="6"/>
        <v>()</v>
      </c>
      <c r="BD124" s="177" t="b">
        <f>IF(BB124="บริหารท้องถิ่นสูง",VLOOKUP(I124,'เงินเดือนบัญชี 5'!$AM$2:$AN$65,2,FALSE),IF(BB124="บริหารท้องถิ่นกลาง",VLOOKUP(I124,'เงินเดือนบัญชี 5'!$AJ$2:$AK$65,2,FALSE),IF(BB124="บริหารท้องถิ่นต้น",VLOOKUP(I124,'เงินเดือนบัญชี 5'!$AG$2:$AH$65,2,FALSE),IF(BB124="อำนวยการท้องถิ่นสูง",VLOOKUP(I124,'เงินเดือนบัญชี 5'!$AD$2:$AE$65,2,FALSE),IF(BB124="อำนวยการท้องถิ่นกลาง",VLOOKUP(I124,'เงินเดือนบัญชี 5'!$AA$2:$AB$65,2,FALSE),IF(BB124="อำนวยการท้องถิ่นต้น",VLOOKUP(I124,'เงินเดือนบัญชี 5'!$X$2:$Y$65,2,FALSE),IF(BB124="วิชาการชช.",VLOOKUP(I124,'เงินเดือนบัญชี 5'!$U$2:$V$65,2,FALSE),IF(BB124="วิชาการชพ.",VLOOKUP(I124,'เงินเดือนบัญชี 5'!$R$2:$S$65,2,FALSE),IF(BB124="วิชาการชก.",VLOOKUP(I124,'เงินเดือนบัญชี 5'!$O$2:$P$65,2,FALSE),IF(BB124="วิชาการปก.",VLOOKUP(I124,'เงินเดือนบัญชี 5'!$L$2:$M$65,2,FALSE),IF(BB124="ทั่วไปอส.",VLOOKUP(I124,'เงินเดือนบัญชี 5'!$I$2:$J$65,2,FALSE),IF(BB124="ทั่วไปชง.",VLOOKUP(I124,'เงินเดือนบัญชี 5'!$F$2:$G$65,2,FALSE),IF(BB124="ทั่วไปปง.",VLOOKUP(I124,'เงินเดือนบัญชี 5'!$C$2:$D$65,2,FALSE),IF(BB124="พนจ.ทั่วไป","",IF(BB124="พนจ.ภารกิจ(ปวช.)","",IF(BB124="พนจ.ภารกิจ(ปวท.)","",IF(BB124="พนจ.ภารกิจ(ปวส.)","",IF(BB124="พนจ.ภารกิจ(ป.ตรี)","",IF(BB124="พนจ.ภารกิจ(ป.โท)","",IF(BB124="พนจ.ภารกิจ(ทักษะ พนง.ขับเครื่องจักรกลขนาดกลาง/ใหญ่)","",IF(BB124="พนจ.ภารกิจ(ทักษะ)","",IF(BB124="ลูกจ้างประจำ(ช่าง)",VLOOKUP(I124,บัญชีลูกจ้างประจำ!$I$2:$J$110,2,FALSE),IF(BB124="ลูกจ้างประจำ(สนับสนุน)",VLOOKUP(I124,บัญชีลูกจ้างประจำ!$F$2:$G$102,2,FALSE),IF(BB124="ลูกจ้างประจำ(บริการพื้นฐาน)",VLOOKUP(I124,บัญชีลูกจ้างประจำ!$C$2:$D$74,2,FALSE)))))))))))))))))))))))))</f>
        <v>0</v>
      </c>
      <c r="BE124" s="177">
        <f>IF(M124="ว่างเดิม",VLOOKUP(BC124,ตำแหน่งว่าง!$A$2:$J$28,2,FALSE),IF(M124="ว่างยุบเลิก2567",VLOOKUP(BC124,ตำแหน่งว่าง!$A$2:$J$28,2,FALSE),IF(M124="ว่างยุบเลิก2568",VLOOKUP(BC124,ตำแหน่งว่าง!$A$2:$J$28,2,FALSE),IF(M124="ว่างยุบเลิก2569",VLOOKUP(BC124,ตำแหน่งว่าง!$A$2:$J$28,2,FALSE),IF(M124="เงินอุดหนุน (ว่าง)",VLOOKUP(BC124,ตำแหน่งว่าง!$A$2:$J$28,2,FALSE),IF(M124="จ่ายจากเงินรายได้ (ว่าง)",VLOOKUP(BC124,ตำแหน่งว่าง!$A$2:$J$28,2,FALSE),IF(M124="กำหนดเพิ่ม2567",0,IF(M124="กำหนดเพิ่ม2568",0,IF(M124="กำหนดเพิ่ม2569",0,I124*12)))))))))</f>
        <v>0</v>
      </c>
      <c r="BF124" s="177" t="str">
        <f t="shared" si="7"/>
        <v>1</v>
      </c>
      <c r="BG124" s="177" t="b">
        <f>IF(BB124="บริหารท้องถิ่นสูง",VLOOKUP(BF124,'เงินเดือนบัญชี 5'!$AL$2:$AM$65,2,FALSE),IF(BB124="บริหารท้องถิ่นกลาง",VLOOKUP(BF124,'เงินเดือนบัญชี 5'!$AI$2:$AJ$65,2,FALSE),IF(BB124="บริหารท้องถิ่นต้น",VLOOKUP(BF124,'เงินเดือนบัญชี 5'!$AF$2:$AG$65,2,FALSE),IF(BB124="อำนวยการท้องถิ่นสูง",VLOOKUP(BF124,'เงินเดือนบัญชี 5'!$AC$2:$AD$65,2,FALSE),IF(BB124="อำนวยการท้องถิ่นกลาง",VLOOKUP(BF124,'เงินเดือนบัญชี 5'!$Z$2:$AA$65,2,FALSE),IF(BB124="อำนวยการท้องถิ่นต้น",VLOOKUP(BF124,'เงินเดือนบัญชี 5'!$W$2:$X$65,2,FALSE),IF(BB124="วิชาการชช.",VLOOKUP(BF124,'เงินเดือนบัญชี 5'!$T$2:$U$65,2,FALSE),IF(BB124="วิชาการชพ.",VLOOKUP(BF124,'เงินเดือนบัญชี 5'!$Q$2:$R$65,2,FALSE),IF(BB124="วิชาการชก.",VLOOKUP(BF124,'เงินเดือนบัญชี 5'!$N$2:$O$65,2,FALSE),IF(BB124="วิชาการปก.",VLOOKUP(BF124,'เงินเดือนบัญชี 5'!$K$2:$L$65,2,FALSE),IF(BB124="ทั่วไปอส.",VLOOKUP(BF124,'เงินเดือนบัญชี 5'!$H$2:$I$65,2,FALSE),IF(BB124="ทั่วไปชง.",VLOOKUP(BF124,'เงินเดือนบัญชี 5'!$E$2:$F$65,2,FALSE),IF(BB124="ทั่วไปปง.",VLOOKUP(BF124,'เงินเดือนบัญชี 5'!$B$2:$C$65,2,FALSE),IF(BB124="พนจ.ทั่วไป",0,IF(BB124="พนจ.ภารกิจ(ปวช.)",CEILING((I124*4/100)+I124,10),IF(BB124="พนจ.ภารกิจ(ปวท.)",CEILING((I124*4/100)+I124,10),IF(BB124="พนจ.ภารกิจ(ปวส.)",CEILING((I124*4/100)+I124,10),IF(BB124="พนจ.ภารกิจ(ป.ตรี)",CEILING((I124*4/100)+I124,10),IF(BB124="พนจ.ภารกิจ(ป.โท)",CEILING((I124*4/100)+I124,10),IF(BB124="พนจ.ภารกิจ(ทักษะ พนง.ขับเครื่องจักรกลขนาดกลาง/ใหญ่)",CEILING((I124*4/100)+I124,10),IF(BB124="พนจ.ภารกิจ(ทักษะ)",CEILING((I124*4/100)+I124,10),IF(BB124="พนจ.ภารกิจ(ทักษะ)","",IF(C124="ครู",CEILING((I124*6/100)+I124,10),IF(C124="ครูผู้ช่วย",CEILING((I124*6/100)+I124,10),IF(C124="บริหารสถานศึกษา",CEILING((I124*6/100)+I124,10),IF(C124="บุคลากรทางการศึกษา",CEILING((I124*6/100)+I124,10),IF(BB124="ลูกจ้างประจำ(ช่าง)",VLOOKUP(BF124,บัญชีลูกจ้างประจำ!$H$2:$I$110,2,FALSE),IF(BB124="ลูกจ้างประจำ(สนับสนุน)",VLOOKUP(BF124,บัญชีลูกจ้างประจำ!$E$2:$F$102,2,FALSE),IF(BB124="ลูกจ้างประจำ(บริการพื้นฐาน)",VLOOKUP(BF124,บัญชีลูกจ้างประจำ!$B$2:$C$74,2,FALSE))))))))))))))))))))))))))))))</f>
        <v>0</v>
      </c>
      <c r="BH124" s="177">
        <f>IF(BB124&amp;M124="พนจ.ทั่วไป",0,IF(BB124&amp;M124="พนจ.ทั่วไปกำหนดเพิ่ม2567",108000,IF(M124="ว่างเดิม",VLOOKUP(BC124,ตำแหน่งว่าง!$A$2:$J$28,8,FALSE),IF(M124="กำหนดเพิ่ม2567",VLOOKUP(BC124,ตำแหน่งว่าง!$A$2:$H$28,7,FALSE),IF(M124="กำหนดเพิ่ม2568",0,IF(M124="กำหนดเพิ่ม2569",0,IF(M124="ยุบเลิก2567",0,IF(M124="ว่างยุบเลิก2567",0,IF(M124="ว่างยุบเลิก2568",VLOOKUP(BC124,ตำแหน่งว่าง!$A$2:$J$28,8,FALSE),IF(M124="ว่างยุบเลิก2569",VLOOKUP(BC124,ตำแหน่งว่าง!$A$2:$J$28,8,FALSE),IF(M124="เงินอุดหนุน (ว่าง)",VLOOKUP(BC124,ตำแหน่งว่าง!$A$2:$J$28,8,FALSE),IF(M124&amp;C124="จ่ายจากเงินรายได้พนจ.ทั่วไป",0,IF(M124="จ่ายจากเงินรายได้ (ว่าง)",VLOOKUP(BC124,ตำแหน่งว่าง!$A$2:$J$28,8,FALSE),(BG124-I124)*12)))))))))))))</f>
        <v>0</v>
      </c>
      <c r="BI124" s="177" t="str">
        <f t="shared" si="8"/>
        <v>2</v>
      </c>
      <c r="BJ124" s="177" t="b">
        <f>IF(BB124="บริหารท้องถิ่นสูง",VLOOKUP(BI124,'เงินเดือนบัญชี 5'!$AL$2:$AM$65,2,FALSE),IF(BB124="บริหารท้องถิ่นกลาง",VLOOKUP(BI124,'เงินเดือนบัญชี 5'!$AI$2:$AJ$65,2,FALSE),IF(BB124="บริหารท้องถิ่นต้น",VLOOKUP(BI124,'เงินเดือนบัญชี 5'!$AF$2:$AG$65,2,FALSE),IF(BB124="อำนวยการท้องถิ่นสูง",VLOOKUP(BI124,'เงินเดือนบัญชี 5'!$AC$2:$AD$65,2,FALSE),IF(BB124="อำนวยการท้องถิ่นกลาง",VLOOKUP(BI124,'เงินเดือนบัญชี 5'!$Z$2:$AA$65,2,FALSE),IF(BB124="อำนวยการท้องถิ่นต้น",VLOOKUP(BI124,'เงินเดือนบัญชี 5'!$W$2:$X$65,2,FALSE),IF(BB124="วิชาการชช.",VLOOKUP(BI124,'เงินเดือนบัญชี 5'!$T$2:$U$65,2,FALSE),IF(BB124="วิชาการชพ.",VLOOKUP(BI124,'เงินเดือนบัญชี 5'!$Q$2:$R$65,2,FALSE),IF(BB124="วิชาการชก.",VLOOKUP(BI124,'เงินเดือนบัญชี 5'!$N$2:$O$65,2,FALSE),IF(BB124="วิชาการปก.",VLOOKUP(BI124,'เงินเดือนบัญชี 5'!$K$2:$L$65,2,FALSE),IF(BB124="ทั่วไปอส.",VLOOKUP(BI124,'เงินเดือนบัญชี 5'!$H$2:$I$65,2,FALSE),IF(BB124="ทั่วไปชง.",VLOOKUP(BI124,'เงินเดือนบัญชี 5'!$E$2:$F$65,2,FALSE),IF(BB124="ทั่วไปปง.",VLOOKUP(BI124,'เงินเดือนบัญชี 5'!$B$2:$C$65,2,FALSE),IF(BB124="พนจ.ทั่วไป",0,IF(BB124="พนจ.ภารกิจ(ปวช.)",CEILING((BG124*4/100)+BG124,10),IF(BB124="พนจ.ภารกิจ(ปวท.)",CEILING((BG124*4/100)+BG124,10),IF(BB124="พนจ.ภารกิจ(ปวส.)",CEILING((BG124*4/100)+BG124,10),IF(BB124="พนจ.ภารกิจ(ป.ตรี)",CEILING((BG124*4/100)+BG124,10),IF(BB124="พนจ.ภารกิจ(ป.โท)",CEILING((BG124*4/100)+BG124,10),IF(BB124="พนจ.ภารกิจ(ทักษะ พนง.ขับเครื่องจักรกลขนาดกลาง/ใหญ่)",CEILING((BG124*4/100)+BG124,10),IF(BB124="พนจ.ภารกิจ(ทักษะ)",CEILING((BG124*4/100)+BG124,10),IF(BB124="พนจ.ภารกิจ(ทักษะ)","",IF(C124="ครู",CEILING((BG124*6/100)+BG124,10),IF(C124="ครูผู้ช่วย",CEILING((BG124*6/100)+BG124,10),IF(C124="บริหารสถานศึกษา",CEILING((BG124*6/100)+BG124,10),IF(C124="บุคลากรทางการศึกษา",CEILING((BG124*6/100)+BG124,10),IF(BB124="ลูกจ้างประจำ(ช่าง)",VLOOKUP(BI124,บัญชีลูกจ้างประจำ!$H$2:$I$110,2,FALSE),IF(BB124="ลูกจ้างประจำ(สนับสนุน)",VLOOKUP(BI124,บัญชีลูกจ้างประจำ!$E$2:$F$102,2,FALSE),IF(BB124="ลูกจ้างประจำ(บริการพื้นฐาน)",VLOOKUP(BI124,บัญชีลูกจ้างประจำ!$B$2:$C$74,2,FALSE))))))))))))))))))))))))))))))</f>
        <v>0</v>
      </c>
      <c r="BK124" s="177">
        <f>IF(BB124&amp;M124="พนจ.ทั่วไป",0,IF(BB124&amp;M124="พนจ.ทั่วไปกำหนดเพิ่ม2568",108000,IF(M124="ว่างเดิม",VLOOKUP(BC124,ตำแหน่งว่าง!$A$2:$J$28,9,FALSE),IF(M124&amp;C124="กำหนดเพิ่ม2567ครู",VLOOKUP(BC124,ตำแหน่งว่าง!$A$2:$J$28,8,FALSE),IF(M124&amp;C124="กำหนดเพิ่ม2567ครูผู้ช่วย",VLOOKUP(BC124,ตำแหน่งว่าง!$A$2:$J$28,8,FALSE),IF(M124&amp;C124="กำหนดเพิ่ม2567บุคลากรทางการศึกษา",VLOOKUP(BC124,ตำแหน่งว่าง!$A$2:$J$28,8,FALSE),IF(M124&amp;C124="กำหนดเพิ่ม2567บริหารสถานศึกษา",VLOOKUP(BC124,ตำแหน่งว่าง!$A$2:$J$28,8,FALSE),IF(M124="กำหนดเพิ่ม2567",VLOOKUP(BC124,ตำแหน่งว่าง!$A$2:$J$28,9,FALSE),IF(M124="กำหนดเพิ่ม2568",VLOOKUP(BC124,ตำแหน่งว่าง!$A$2:$H$28,7,FALSE),IF(M124="กำหนดเพิ่ม2569",0,IF(M124="ยุบเลิก2567",0,IF(M124="ยุบเลิก2568",0,IF(M124="ว่างยุบเลิก2567",0,IF(M124="ว่างยุบเลิก2568",0,IF(M124="ว่างยุบเลิก2569",VLOOKUP(BC124,ตำแหน่งว่าง!$A$2:$J$28,9,FALSE),IF(M124="เงินอุดหนุน (ว่าง)",VLOOKUP(BC124,ตำแหน่งว่าง!$A$2:$J$28,9,FALSE),IF(M124="จ่ายจากเงินรายได้ (ว่าง)",VLOOKUP(BC124,ตำแหน่งว่าง!$A$2:$J$28,9,FALSE),(BJ124-BG124)*12)))))))))))))))))</f>
        <v>0</v>
      </c>
      <c r="BL124" s="177" t="str">
        <f t="shared" si="9"/>
        <v>3</v>
      </c>
      <c r="BM124" s="177" t="b">
        <f>IF(BB124="บริหารท้องถิ่นสูง",VLOOKUP(BL124,'เงินเดือนบัญชี 5'!$AL$2:$AM$65,2,FALSE),IF(BB124="บริหารท้องถิ่นกลาง",VLOOKUP(BL124,'เงินเดือนบัญชี 5'!$AI$2:$AJ$65,2,FALSE),IF(BB124="บริหารท้องถิ่นต้น",VLOOKUP(BL124,'เงินเดือนบัญชี 5'!$AF$2:$AG$65,2,FALSE),IF(BB124="อำนวยการท้องถิ่นสูง",VLOOKUP(BL124,'เงินเดือนบัญชี 5'!$AC$2:$AD$65,2,FALSE),IF(BB124="อำนวยการท้องถิ่นกลาง",VLOOKUP(BL124,'เงินเดือนบัญชี 5'!$Z$2:$AA$65,2,FALSE),IF(BB124="อำนวยการท้องถิ่นต้น",VLOOKUP(BL124,'เงินเดือนบัญชี 5'!$W$2:$X$65,2,FALSE),IF(BB124="วิชาการชช.",VLOOKUP(BL124,'เงินเดือนบัญชี 5'!$T$2:$U$65,2,FALSE),IF(BB124="วิชาการชพ.",VLOOKUP(BL124,'เงินเดือนบัญชี 5'!$Q$2:$R$65,2,FALSE),IF(BB124="วิชาการชก.",VLOOKUP(BL124,'เงินเดือนบัญชี 5'!$N$2:$O$65,2,FALSE),IF(BB124="วิชาการปก.",VLOOKUP(BL124,'เงินเดือนบัญชี 5'!$K$2:$L$65,2,FALSE),IF(BB124="ทั่วไปอส.",VLOOKUP(BL124,'เงินเดือนบัญชี 5'!$H$2:$I$65,2,FALSE),IF(BB124="ทั่วไปชง.",VLOOKUP(BL124,'เงินเดือนบัญชี 5'!$E$2:$F$65,2,FALSE),IF(BB124="ทั่วไปปง.",VLOOKUP(BL124,'เงินเดือนบัญชี 5'!$B$2:$C$65,2,FALSE),IF(BB124="พนจ.ทั่วไป",0,IF(BB124="พนจ.ภารกิจ(ปวช.)",CEILING((BJ124*4/100)+BJ124,10),IF(BB124="พนจ.ภารกิจ(ปวท.)",CEILING((BJ124*4/100)+BJ124,10),IF(BB124="พนจ.ภารกิจ(ปวส.)",CEILING((BJ124*4/100)+BJ124,10),IF(BB124="พนจ.ภารกิจ(ป.ตรี)",CEILING((BJ124*4/100)+BJ124,10),IF(BB124="พนจ.ภารกิจ(ป.โท)",CEILING((BJ124*4/100)+BJ124,10),IF(BB124="พนจ.ภารกิจ(ทักษะ พนง.ขับเครื่องจักรกลขนาดกลาง/ใหญ่)",CEILING((BJ124*4/100)+BJ124,10),IF(BB124="พนจ.ภารกิจ(ทักษะ)",CEILING((BJ124*4/100)+BJ124,10),IF(BB124="พนจ.ภารกิจ(ทักษะ)","",IF(C124="ครู",CEILING((BJ124*6/100)+BJ124,10),IF(C124="ครูผู้ช่วย",CEILING((BJ124*6/100)+BJ124,10),IF(C124="บริหารสถานศึกษา",CEILING((BJ124*6/100)+BJ124,10),IF(C124="บุคลากรทางการศึกษา",CEILING((BJ124*6/100)+BJ124,10),IF(BB124="ลูกจ้างประจำ(ช่าง)",VLOOKUP(BL124,บัญชีลูกจ้างประจำ!$H$2:$I$110,2,FALSE),IF(BB124="ลูกจ้างประจำ(สนับสนุน)",VLOOKUP(BL124,บัญชีลูกจ้างประจำ!$E$2:$F$103,2,FALSE),IF(BB124="ลูกจ้างประจำ(บริการพื้นฐาน)",VLOOKUP(BL124,บัญชีลูกจ้างประจำ!$B$2:$C$74,2,FALSE))))))))))))))))))))))))))))))</f>
        <v>0</v>
      </c>
      <c r="BN124" s="177">
        <f>IF(BB124&amp;M124="พนจ.ทั่วไป",0,IF(BB124&amp;M124="พนจ.ทั่วไปกำหนดเพิ่ม2569",108000,IF(M124="ว่างเดิม",VLOOKUP(BC124,ตำแหน่งว่าง!$A$2:$J$28,10,FALSE),IF(M124&amp;C124="กำหนดเพิ่ม2567ครู",VLOOKUP(BC124,ตำแหน่งว่าง!$A$2:$J$28,9,FALSE),IF(M124&amp;C124="กำหนดเพิ่ม2567ครูผู้ช่วย",VLOOKUP(BC124,ตำแหน่งว่าง!$A$2:$J$28,9,FALSE),IF(M124&amp;C124="กำหนดเพิ่ม2567บุคลากรทางการศึกษา",VLOOKUP(BC124,ตำแหน่งว่าง!$A$2:$J$28,9,FALSE),IF(M124&amp;C124="กำหนดเพิ่ม2567บริหารสถานศึกษา",VLOOKUP(BC124,ตำแหน่งว่าง!$A$2:$J$28,9,FALSE),IF(M124="กำหนดเพิ่ม2567",VLOOKUP(BC124,ตำแหน่งว่าง!$A$2:$J$28,10,FALSE),IF(M124&amp;C124="กำหนดเพิ่ม2568ครู",VLOOKUP(BC124,ตำแหน่งว่าง!$A$2:$J$28,8,FALSE),IF(M124&amp;C124="กำหนดเพิ่ม2568ครูผู้ช่วย",VLOOKUP(BC124,ตำแหน่งว่าง!$A$2:$J$28,8,FALSE),IF(M124&amp;C124="กำหนดเพิ่ม2568บุคลากรทางการศึกษา",VLOOKUP(BC124,ตำแหน่งว่าง!$A$2:$J$28,8,FALSE),IF(M124&amp;C124="กำหนดเพิ่ม2568บริหารสถานศึกษา",VLOOKUP(BC124,ตำแหน่งว่าง!$A$2:$J$28,8,FALSE),IF(M124="กำหนดเพิ่ม2568",VLOOKUP(BC124,ตำแหน่งว่าง!$A$2:$J$28,9,FALSE),IF(M124="กำหนดเพิ่ม2569",VLOOKUP(BC124,ตำแหน่งว่าง!$A$2:$H$28,7,FALSE),IF(M124="เงินอุดหนุน (ว่าง)",VLOOKUP(BC124,ตำแหน่งว่าง!$A$2:$J$28,10,FALSE),IF(M124="จ่ายจากเงินรายได้ (ว่าง)",VLOOKUP(BC124,ตำแหน่งว่าง!$A$2:$J$28,10,FALSE),IF(M124="ยุบเลิก2567",0,IF(M124="ยุบเลิก2568",0,IF(M124="ยุบเลิก2569",0,IF(M124="ว่างยุบเลิก2567",0,IF(M124="ว่างยุบเลิก2568",0,IF(M124="ว่างยุบเลิก2569",0,(BM124-BJ124)*12))))))))))))))))))))))</f>
        <v>0</v>
      </c>
      <c r="BO124" s="103"/>
      <c r="BP124" s="86"/>
      <c r="BQ124" s="86"/>
    </row>
    <row r="125" spans="1:69" s="12" customFormat="1">
      <c r="A125" s="107"/>
      <c r="B125" s="113"/>
      <c r="C125" s="183"/>
      <c r="D125" s="113"/>
      <c r="E125" s="114"/>
      <c r="F125" s="114"/>
      <c r="G125" s="110"/>
      <c r="H125" s="120"/>
      <c r="I125" s="121"/>
      <c r="J125" s="122"/>
      <c r="K125" s="122"/>
      <c r="L125" s="122"/>
      <c r="M125" s="120"/>
      <c r="AZ125" s="86"/>
      <c r="BA125" s="103"/>
      <c r="BB125" s="177" t="str">
        <f t="shared" si="5"/>
        <v/>
      </c>
      <c r="BC125" s="177" t="str">
        <f t="shared" si="6"/>
        <v>()</v>
      </c>
      <c r="BD125" s="177" t="b">
        <f>IF(BB125="บริหารท้องถิ่นสูง",VLOOKUP(I125,'เงินเดือนบัญชี 5'!$AM$2:$AN$65,2,FALSE),IF(BB125="บริหารท้องถิ่นกลาง",VLOOKUP(I125,'เงินเดือนบัญชี 5'!$AJ$2:$AK$65,2,FALSE),IF(BB125="บริหารท้องถิ่นต้น",VLOOKUP(I125,'เงินเดือนบัญชี 5'!$AG$2:$AH$65,2,FALSE),IF(BB125="อำนวยการท้องถิ่นสูง",VLOOKUP(I125,'เงินเดือนบัญชี 5'!$AD$2:$AE$65,2,FALSE),IF(BB125="อำนวยการท้องถิ่นกลาง",VLOOKUP(I125,'เงินเดือนบัญชี 5'!$AA$2:$AB$65,2,FALSE),IF(BB125="อำนวยการท้องถิ่นต้น",VLOOKUP(I125,'เงินเดือนบัญชี 5'!$X$2:$Y$65,2,FALSE),IF(BB125="วิชาการชช.",VLOOKUP(I125,'เงินเดือนบัญชี 5'!$U$2:$V$65,2,FALSE),IF(BB125="วิชาการชพ.",VLOOKUP(I125,'เงินเดือนบัญชี 5'!$R$2:$S$65,2,FALSE),IF(BB125="วิชาการชก.",VLOOKUP(I125,'เงินเดือนบัญชี 5'!$O$2:$P$65,2,FALSE),IF(BB125="วิชาการปก.",VLOOKUP(I125,'เงินเดือนบัญชี 5'!$L$2:$M$65,2,FALSE),IF(BB125="ทั่วไปอส.",VLOOKUP(I125,'เงินเดือนบัญชี 5'!$I$2:$J$65,2,FALSE),IF(BB125="ทั่วไปชง.",VLOOKUP(I125,'เงินเดือนบัญชี 5'!$F$2:$G$65,2,FALSE),IF(BB125="ทั่วไปปง.",VLOOKUP(I125,'เงินเดือนบัญชี 5'!$C$2:$D$65,2,FALSE),IF(BB125="พนจ.ทั่วไป","",IF(BB125="พนจ.ภารกิจ(ปวช.)","",IF(BB125="พนจ.ภารกิจ(ปวท.)","",IF(BB125="พนจ.ภารกิจ(ปวส.)","",IF(BB125="พนจ.ภารกิจ(ป.ตรี)","",IF(BB125="พนจ.ภารกิจ(ป.โท)","",IF(BB125="พนจ.ภารกิจ(ทักษะ พนง.ขับเครื่องจักรกลขนาดกลาง/ใหญ่)","",IF(BB125="พนจ.ภารกิจ(ทักษะ)","",IF(BB125="ลูกจ้างประจำ(ช่าง)",VLOOKUP(I125,บัญชีลูกจ้างประจำ!$I$2:$J$110,2,FALSE),IF(BB125="ลูกจ้างประจำ(สนับสนุน)",VLOOKUP(I125,บัญชีลูกจ้างประจำ!$F$2:$G$102,2,FALSE),IF(BB125="ลูกจ้างประจำ(บริการพื้นฐาน)",VLOOKUP(I125,บัญชีลูกจ้างประจำ!$C$2:$D$74,2,FALSE)))))))))))))))))))))))))</f>
        <v>0</v>
      </c>
      <c r="BE125" s="177">
        <f>IF(M125="ว่างเดิม",VLOOKUP(BC125,ตำแหน่งว่าง!$A$2:$J$28,2,FALSE),IF(M125="ว่างยุบเลิก2567",VLOOKUP(BC125,ตำแหน่งว่าง!$A$2:$J$28,2,FALSE),IF(M125="ว่างยุบเลิก2568",VLOOKUP(BC125,ตำแหน่งว่าง!$A$2:$J$28,2,FALSE),IF(M125="ว่างยุบเลิก2569",VLOOKUP(BC125,ตำแหน่งว่าง!$A$2:$J$28,2,FALSE),IF(M125="เงินอุดหนุน (ว่าง)",VLOOKUP(BC125,ตำแหน่งว่าง!$A$2:$J$28,2,FALSE),IF(M125="จ่ายจากเงินรายได้ (ว่าง)",VLOOKUP(BC125,ตำแหน่งว่าง!$A$2:$J$28,2,FALSE),IF(M125="กำหนดเพิ่ม2567",0,IF(M125="กำหนดเพิ่ม2568",0,IF(M125="กำหนดเพิ่ม2569",0,I125*12)))))))))</f>
        <v>0</v>
      </c>
      <c r="BF125" s="177" t="str">
        <f t="shared" si="7"/>
        <v>1</v>
      </c>
      <c r="BG125" s="177" t="b">
        <f>IF(BB125="บริหารท้องถิ่นสูง",VLOOKUP(BF125,'เงินเดือนบัญชี 5'!$AL$2:$AM$65,2,FALSE),IF(BB125="บริหารท้องถิ่นกลาง",VLOOKUP(BF125,'เงินเดือนบัญชี 5'!$AI$2:$AJ$65,2,FALSE),IF(BB125="บริหารท้องถิ่นต้น",VLOOKUP(BF125,'เงินเดือนบัญชี 5'!$AF$2:$AG$65,2,FALSE),IF(BB125="อำนวยการท้องถิ่นสูง",VLOOKUP(BF125,'เงินเดือนบัญชี 5'!$AC$2:$AD$65,2,FALSE),IF(BB125="อำนวยการท้องถิ่นกลาง",VLOOKUP(BF125,'เงินเดือนบัญชี 5'!$Z$2:$AA$65,2,FALSE),IF(BB125="อำนวยการท้องถิ่นต้น",VLOOKUP(BF125,'เงินเดือนบัญชี 5'!$W$2:$X$65,2,FALSE),IF(BB125="วิชาการชช.",VLOOKUP(BF125,'เงินเดือนบัญชี 5'!$T$2:$U$65,2,FALSE),IF(BB125="วิชาการชพ.",VLOOKUP(BF125,'เงินเดือนบัญชี 5'!$Q$2:$R$65,2,FALSE),IF(BB125="วิชาการชก.",VLOOKUP(BF125,'เงินเดือนบัญชี 5'!$N$2:$O$65,2,FALSE),IF(BB125="วิชาการปก.",VLOOKUP(BF125,'เงินเดือนบัญชี 5'!$K$2:$L$65,2,FALSE),IF(BB125="ทั่วไปอส.",VLOOKUP(BF125,'เงินเดือนบัญชี 5'!$H$2:$I$65,2,FALSE),IF(BB125="ทั่วไปชง.",VLOOKUP(BF125,'เงินเดือนบัญชี 5'!$E$2:$F$65,2,FALSE),IF(BB125="ทั่วไปปง.",VLOOKUP(BF125,'เงินเดือนบัญชี 5'!$B$2:$C$65,2,FALSE),IF(BB125="พนจ.ทั่วไป",0,IF(BB125="พนจ.ภารกิจ(ปวช.)",CEILING((I125*4/100)+I125,10),IF(BB125="พนจ.ภารกิจ(ปวท.)",CEILING((I125*4/100)+I125,10),IF(BB125="พนจ.ภารกิจ(ปวส.)",CEILING((I125*4/100)+I125,10),IF(BB125="พนจ.ภารกิจ(ป.ตรี)",CEILING((I125*4/100)+I125,10),IF(BB125="พนจ.ภารกิจ(ป.โท)",CEILING((I125*4/100)+I125,10),IF(BB125="พนจ.ภารกิจ(ทักษะ พนง.ขับเครื่องจักรกลขนาดกลาง/ใหญ่)",CEILING((I125*4/100)+I125,10),IF(BB125="พนจ.ภารกิจ(ทักษะ)",CEILING((I125*4/100)+I125,10),IF(BB125="พนจ.ภารกิจ(ทักษะ)","",IF(C125="ครู",CEILING((I125*6/100)+I125,10),IF(C125="ครูผู้ช่วย",CEILING((I125*6/100)+I125,10),IF(C125="บริหารสถานศึกษา",CEILING((I125*6/100)+I125,10),IF(C125="บุคลากรทางการศึกษา",CEILING((I125*6/100)+I125,10),IF(BB125="ลูกจ้างประจำ(ช่าง)",VLOOKUP(BF125,บัญชีลูกจ้างประจำ!$H$2:$I$110,2,FALSE),IF(BB125="ลูกจ้างประจำ(สนับสนุน)",VLOOKUP(BF125,บัญชีลูกจ้างประจำ!$E$2:$F$102,2,FALSE),IF(BB125="ลูกจ้างประจำ(บริการพื้นฐาน)",VLOOKUP(BF125,บัญชีลูกจ้างประจำ!$B$2:$C$74,2,FALSE))))))))))))))))))))))))))))))</f>
        <v>0</v>
      </c>
      <c r="BH125" s="177">
        <f>IF(BB125&amp;M125="พนจ.ทั่วไป",0,IF(BB125&amp;M125="พนจ.ทั่วไปกำหนดเพิ่ม2567",108000,IF(M125="ว่างเดิม",VLOOKUP(BC125,ตำแหน่งว่าง!$A$2:$J$28,8,FALSE),IF(M125="กำหนดเพิ่ม2567",VLOOKUP(BC125,ตำแหน่งว่าง!$A$2:$H$28,7,FALSE),IF(M125="กำหนดเพิ่ม2568",0,IF(M125="กำหนดเพิ่ม2569",0,IF(M125="ยุบเลิก2567",0,IF(M125="ว่างยุบเลิก2567",0,IF(M125="ว่างยุบเลิก2568",VLOOKUP(BC125,ตำแหน่งว่าง!$A$2:$J$28,8,FALSE),IF(M125="ว่างยุบเลิก2569",VLOOKUP(BC125,ตำแหน่งว่าง!$A$2:$J$28,8,FALSE),IF(M125="เงินอุดหนุน (ว่าง)",VLOOKUP(BC125,ตำแหน่งว่าง!$A$2:$J$28,8,FALSE),IF(M125&amp;C125="จ่ายจากเงินรายได้พนจ.ทั่วไป",0,IF(M125="จ่ายจากเงินรายได้ (ว่าง)",VLOOKUP(BC125,ตำแหน่งว่าง!$A$2:$J$28,8,FALSE),(BG125-I125)*12)))))))))))))</f>
        <v>0</v>
      </c>
      <c r="BI125" s="177" t="str">
        <f t="shared" si="8"/>
        <v>2</v>
      </c>
      <c r="BJ125" s="177" t="b">
        <f>IF(BB125="บริหารท้องถิ่นสูง",VLOOKUP(BI125,'เงินเดือนบัญชี 5'!$AL$2:$AM$65,2,FALSE),IF(BB125="บริหารท้องถิ่นกลาง",VLOOKUP(BI125,'เงินเดือนบัญชี 5'!$AI$2:$AJ$65,2,FALSE),IF(BB125="บริหารท้องถิ่นต้น",VLOOKUP(BI125,'เงินเดือนบัญชี 5'!$AF$2:$AG$65,2,FALSE),IF(BB125="อำนวยการท้องถิ่นสูง",VLOOKUP(BI125,'เงินเดือนบัญชี 5'!$AC$2:$AD$65,2,FALSE),IF(BB125="อำนวยการท้องถิ่นกลาง",VLOOKUP(BI125,'เงินเดือนบัญชี 5'!$Z$2:$AA$65,2,FALSE),IF(BB125="อำนวยการท้องถิ่นต้น",VLOOKUP(BI125,'เงินเดือนบัญชี 5'!$W$2:$X$65,2,FALSE),IF(BB125="วิชาการชช.",VLOOKUP(BI125,'เงินเดือนบัญชี 5'!$T$2:$U$65,2,FALSE),IF(BB125="วิชาการชพ.",VLOOKUP(BI125,'เงินเดือนบัญชี 5'!$Q$2:$R$65,2,FALSE),IF(BB125="วิชาการชก.",VLOOKUP(BI125,'เงินเดือนบัญชี 5'!$N$2:$O$65,2,FALSE),IF(BB125="วิชาการปก.",VLOOKUP(BI125,'เงินเดือนบัญชี 5'!$K$2:$L$65,2,FALSE),IF(BB125="ทั่วไปอส.",VLOOKUP(BI125,'เงินเดือนบัญชี 5'!$H$2:$I$65,2,FALSE),IF(BB125="ทั่วไปชง.",VLOOKUP(BI125,'เงินเดือนบัญชี 5'!$E$2:$F$65,2,FALSE),IF(BB125="ทั่วไปปง.",VLOOKUP(BI125,'เงินเดือนบัญชี 5'!$B$2:$C$65,2,FALSE),IF(BB125="พนจ.ทั่วไป",0,IF(BB125="พนจ.ภารกิจ(ปวช.)",CEILING((BG125*4/100)+BG125,10),IF(BB125="พนจ.ภารกิจ(ปวท.)",CEILING((BG125*4/100)+BG125,10),IF(BB125="พนจ.ภารกิจ(ปวส.)",CEILING((BG125*4/100)+BG125,10),IF(BB125="พนจ.ภารกิจ(ป.ตรี)",CEILING((BG125*4/100)+BG125,10),IF(BB125="พนจ.ภารกิจ(ป.โท)",CEILING((BG125*4/100)+BG125,10),IF(BB125="พนจ.ภารกิจ(ทักษะ พนง.ขับเครื่องจักรกลขนาดกลาง/ใหญ่)",CEILING((BG125*4/100)+BG125,10),IF(BB125="พนจ.ภารกิจ(ทักษะ)",CEILING((BG125*4/100)+BG125,10),IF(BB125="พนจ.ภารกิจ(ทักษะ)","",IF(C125="ครู",CEILING((BG125*6/100)+BG125,10),IF(C125="ครูผู้ช่วย",CEILING((BG125*6/100)+BG125,10),IF(C125="บริหารสถานศึกษา",CEILING((BG125*6/100)+BG125,10),IF(C125="บุคลากรทางการศึกษา",CEILING((BG125*6/100)+BG125,10),IF(BB125="ลูกจ้างประจำ(ช่าง)",VLOOKUP(BI125,บัญชีลูกจ้างประจำ!$H$2:$I$110,2,FALSE),IF(BB125="ลูกจ้างประจำ(สนับสนุน)",VLOOKUP(BI125,บัญชีลูกจ้างประจำ!$E$2:$F$102,2,FALSE),IF(BB125="ลูกจ้างประจำ(บริการพื้นฐาน)",VLOOKUP(BI125,บัญชีลูกจ้างประจำ!$B$2:$C$74,2,FALSE))))))))))))))))))))))))))))))</f>
        <v>0</v>
      </c>
      <c r="BK125" s="177">
        <f>IF(BB125&amp;M125="พนจ.ทั่วไป",0,IF(BB125&amp;M125="พนจ.ทั่วไปกำหนดเพิ่ม2568",108000,IF(M125="ว่างเดิม",VLOOKUP(BC125,ตำแหน่งว่าง!$A$2:$J$28,9,FALSE),IF(M125&amp;C125="กำหนดเพิ่ม2567ครู",VLOOKUP(BC125,ตำแหน่งว่าง!$A$2:$J$28,8,FALSE),IF(M125&amp;C125="กำหนดเพิ่ม2567ครูผู้ช่วย",VLOOKUP(BC125,ตำแหน่งว่าง!$A$2:$J$28,8,FALSE),IF(M125&amp;C125="กำหนดเพิ่ม2567บุคลากรทางการศึกษา",VLOOKUP(BC125,ตำแหน่งว่าง!$A$2:$J$28,8,FALSE),IF(M125&amp;C125="กำหนดเพิ่ม2567บริหารสถานศึกษา",VLOOKUP(BC125,ตำแหน่งว่าง!$A$2:$J$28,8,FALSE),IF(M125="กำหนดเพิ่ม2567",VLOOKUP(BC125,ตำแหน่งว่าง!$A$2:$J$28,9,FALSE),IF(M125="กำหนดเพิ่ม2568",VLOOKUP(BC125,ตำแหน่งว่าง!$A$2:$H$28,7,FALSE),IF(M125="กำหนดเพิ่ม2569",0,IF(M125="ยุบเลิก2567",0,IF(M125="ยุบเลิก2568",0,IF(M125="ว่างยุบเลิก2567",0,IF(M125="ว่างยุบเลิก2568",0,IF(M125="ว่างยุบเลิก2569",VLOOKUP(BC125,ตำแหน่งว่าง!$A$2:$J$28,9,FALSE),IF(M125="เงินอุดหนุน (ว่าง)",VLOOKUP(BC125,ตำแหน่งว่าง!$A$2:$J$28,9,FALSE),IF(M125="จ่ายจากเงินรายได้ (ว่าง)",VLOOKUP(BC125,ตำแหน่งว่าง!$A$2:$J$28,9,FALSE),(BJ125-BG125)*12)))))))))))))))))</f>
        <v>0</v>
      </c>
      <c r="BL125" s="177" t="str">
        <f t="shared" si="9"/>
        <v>3</v>
      </c>
      <c r="BM125" s="177" t="b">
        <f>IF(BB125="บริหารท้องถิ่นสูง",VLOOKUP(BL125,'เงินเดือนบัญชี 5'!$AL$2:$AM$65,2,FALSE),IF(BB125="บริหารท้องถิ่นกลาง",VLOOKUP(BL125,'เงินเดือนบัญชี 5'!$AI$2:$AJ$65,2,FALSE),IF(BB125="บริหารท้องถิ่นต้น",VLOOKUP(BL125,'เงินเดือนบัญชี 5'!$AF$2:$AG$65,2,FALSE),IF(BB125="อำนวยการท้องถิ่นสูง",VLOOKUP(BL125,'เงินเดือนบัญชี 5'!$AC$2:$AD$65,2,FALSE),IF(BB125="อำนวยการท้องถิ่นกลาง",VLOOKUP(BL125,'เงินเดือนบัญชี 5'!$Z$2:$AA$65,2,FALSE),IF(BB125="อำนวยการท้องถิ่นต้น",VLOOKUP(BL125,'เงินเดือนบัญชี 5'!$W$2:$X$65,2,FALSE),IF(BB125="วิชาการชช.",VLOOKUP(BL125,'เงินเดือนบัญชี 5'!$T$2:$U$65,2,FALSE),IF(BB125="วิชาการชพ.",VLOOKUP(BL125,'เงินเดือนบัญชี 5'!$Q$2:$R$65,2,FALSE),IF(BB125="วิชาการชก.",VLOOKUP(BL125,'เงินเดือนบัญชี 5'!$N$2:$O$65,2,FALSE),IF(BB125="วิชาการปก.",VLOOKUP(BL125,'เงินเดือนบัญชี 5'!$K$2:$L$65,2,FALSE),IF(BB125="ทั่วไปอส.",VLOOKUP(BL125,'เงินเดือนบัญชี 5'!$H$2:$I$65,2,FALSE),IF(BB125="ทั่วไปชง.",VLOOKUP(BL125,'เงินเดือนบัญชี 5'!$E$2:$F$65,2,FALSE),IF(BB125="ทั่วไปปง.",VLOOKUP(BL125,'เงินเดือนบัญชี 5'!$B$2:$C$65,2,FALSE),IF(BB125="พนจ.ทั่วไป",0,IF(BB125="พนจ.ภารกิจ(ปวช.)",CEILING((BJ125*4/100)+BJ125,10),IF(BB125="พนจ.ภารกิจ(ปวท.)",CEILING((BJ125*4/100)+BJ125,10),IF(BB125="พนจ.ภารกิจ(ปวส.)",CEILING((BJ125*4/100)+BJ125,10),IF(BB125="พนจ.ภารกิจ(ป.ตรี)",CEILING((BJ125*4/100)+BJ125,10),IF(BB125="พนจ.ภารกิจ(ป.โท)",CEILING((BJ125*4/100)+BJ125,10),IF(BB125="พนจ.ภารกิจ(ทักษะ พนง.ขับเครื่องจักรกลขนาดกลาง/ใหญ่)",CEILING((BJ125*4/100)+BJ125,10),IF(BB125="พนจ.ภารกิจ(ทักษะ)",CEILING((BJ125*4/100)+BJ125,10),IF(BB125="พนจ.ภารกิจ(ทักษะ)","",IF(C125="ครู",CEILING((BJ125*6/100)+BJ125,10),IF(C125="ครูผู้ช่วย",CEILING((BJ125*6/100)+BJ125,10),IF(C125="บริหารสถานศึกษา",CEILING((BJ125*6/100)+BJ125,10),IF(C125="บุคลากรทางการศึกษา",CEILING((BJ125*6/100)+BJ125,10),IF(BB125="ลูกจ้างประจำ(ช่าง)",VLOOKUP(BL125,บัญชีลูกจ้างประจำ!$H$2:$I$110,2,FALSE),IF(BB125="ลูกจ้างประจำ(สนับสนุน)",VLOOKUP(BL125,บัญชีลูกจ้างประจำ!$E$2:$F$103,2,FALSE),IF(BB125="ลูกจ้างประจำ(บริการพื้นฐาน)",VLOOKUP(BL125,บัญชีลูกจ้างประจำ!$B$2:$C$74,2,FALSE))))))))))))))))))))))))))))))</f>
        <v>0</v>
      </c>
      <c r="BN125" s="177">
        <f>IF(BB125&amp;M125="พนจ.ทั่วไป",0,IF(BB125&amp;M125="พนจ.ทั่วไปกำหนดเพิ่ม2569",108000,IF(M125="ว่างเดิม",VLOOKUP(BC125,ตำแหน่งว่าง!$A$2:$J$28,10,FALSE),IF(M125&amp;C125="กำหนดเพิ่ม2567ครู",VLOOKUP(BC125,ตำแหน่งว่าง!$A$2:$J$28,9,FALSE),IF(M125&amp;C125="กำหนดเพิ่ม2567ครูผู้ช่วย",VLOOKUP(BC125,ตำแหน่งว่าง!$A$2:$J$28,9,FALSE),IF(M125&amp;C125="กำหนดเพิ่ม2567บุคลากรทางการศึกษา",VLOOKUP(BC125,ตำแหน่งว่าง!$A$2:$J$28,9,FALSE),IF(M125&amp;C125="กำหนดเพิ่ม2567บริหารสถานศึกษา",VLOOKUP(BC125,ตำแหน่งว่าง!$A$2:$J$28,9,FALSE),IF(M125="กำหนดเพิ่ม2567",VLOOKUP(BC125,ตำแหน่งว่าง!$A$2:$J$28,10,FALSE),IF(M125&amp;C125="กำหนดเพิ่ม2568ครู",VLOOKUP(BC125,ตำแหน่งว่าง!$A$2:$J$28,8,FALSE),IF(M125&amp;C125="กำหนดเพิ่ม2568ครูผู้ช่วย",VLOOKUP(BC125,ตำแหน่งว่าง!$A$2:$J$28,8,FALSE),IF(M125&amp;C125="กำหนดเพิ่ม2568บุคลากรทางการศึกษา",VLOOKUP(BC125,ตำแหน่งว่าง!$A$2:$J$28,8,FALSE),IF(M125&amp;C125="กำหนดเพิ่ม2568บริหารสถานศึกษา",VLOOKUP(BC125,ตำแหน่งว่าง!$A$2:$J$28,8,FALSE),IF(M125="กำหนดเพิ่ม2568",VLOOKUP(BC125,ตำแหน่งว่าง!$A$2:$J$28,9,FALSE),IF(M125="กำหนดเพิ่ม2569",VLOOKUP(BC125,ตำแหน่งว่าง!$A$2:$H$28,7,FALSE),IF(M125="เงินอุดหนุน (ว่าง)",VLOOKUP(BC125,ตำแหน่งว่าง!$A$2:$J$28,10,FALSE),IF(M125="จ่ายจากเงินรายได้ (ว่าง)",VLOOKUP(BC125,ตำแหน่งว่าง!$A$2:$J$28,10,FALSE),IF(M125="ยุบเลิก2567",0,IF(M125="ยุบเลิก2568",0,IF(M125="ยุบเลิก2569",0,IF(M125="ว่างยุบเลิก2567",0,IF(M125="ว่างยุบเลิก2568",0,IF(M125="ว่างยุบเลิก2569",0,(BM125-BJ125)*12))))))))))))))))))))))</f>
        <v>0</v>
      </c>
      <c r="BO125" s="103"/>
      <c r="BP125" s="86"/>
      <c r="BQ125" s="86"/>
    </row>
    <row r="126" spans="1:69" s="12" customFormat="1">
      <c r="A126" s="107"/>
      <c r="B126" s="113"/>
      <c r="C126" s="183"/>
      <c r="D126" s="113"/>
      <c r="E126" s="114"/>
      <c r="F126" s="114"/>
      <c r="G126" s="110"/>
      <c r="H126" s="120"/>
      <c r="I126" s="121"/>
      <c r="J126" s="122"/>
      <c r="K126" s="122"/>
      <c r="L126" s="122"/>
      <c r="M126" s="120"/>
      <c r="AZ126" s="86"/>
      <c r="BA126" s="103"/>
      <c r="BB126" s="177" t="str">
        <f t="shared" si="5"/>
        <v/>
      </c>
      <c r="BC126" s="177" t="str">
        <f t="shared" si="6"/>
        <v>()</v>
      </c>
      <c r="BD126" s="177" t="b">
        <f>IF(BB126="บริหารท้องถิ่นสูง",VLOOKUP(I126,'เงินเดือนบัญชี 5'!$AM$2:$AN$65,2,FALSE),IF(BB126="บริหารท้องถิ่นกลาง",VLOOKUP(I126,'เงินเดือนบัญชี 5'!$AJ$2:$AK$65,2,FALSE),IF(BB126="บริหารท้องถิ่นต้น",VLOOKUP(I126,'เงินเดือนบัญชี 5'!$AG$2:$AH$65,2,FALSE),IF(BB126="อำนวยการท้องถิ่นสูง",VLOOKUP(I126,'เงินเดือนบัญชี 5'!$AD$2:$AE$65,2,FALSE),IF(BB126="อำนวยการท้องถิ่นกลาง",VLOOKUP(I126,'เงินเดือนบัญชี 5'!$AA$2:$AB$65,2,FALSE),IF(BB126="อำนวยการท้องถิ่นต้น",VLOOKUP(I126,'เงินเดือนบัญชี 5'!$X$2:$Y$65,2,FALSE),IF(BB126="วิชาการชช.",VLOOKUP(I126,'เงินเดือนบัญชี 5'!$U$2:$V$65,2,FALSE),IF(BB126="วิชาการชพ.",VLOOKUP(I126,'เงินเดือนบัญชี 5'!$R$2:$S$65,2,FALSE),IF(BB126="วิชาการชก.",VLOOKUP(I126,'เงินเดือนบัญชี 5'!$O$2:$P$65,2,FALSE),IF(BB126="วิชาการปก.",VLOOKUP(I126,'เงินเดือนบัญชี 5'!$L$2:$M$65,2,FALSE),IF(BB126="ทั่วไปอส.",VLOOKUP(I126,'เงินเดือนบัญชี 5'!$I$2:$J$65,2,FALSE),IF(BB126="ทั่วไปชง.",VLOOKUP(I126,'เงินเดือนบัญชี 5'!$F$2:$G$65,2,FALSE),IF(BB126="ทั่วไปปง.",VLOOKUP(I126,'เงินเดือนบัญชี 5'!$C$2:$D$65,2,FALSE),IF(BB126="พนจ.ทั่วไป","",IF(BB126="พนจ.ภารกิจ(ปวช.)","",IF(BB126="พนจ.ภารกิจ(ปวท.)","",IF(BB126="พนจ.ภารกิจ(ปวส.)","",IF(BB126="พนจ.ภารกิจ(ป.ตรี)","",IF(BB126="พนจ.ภารกิจ(ป.โท)","",IF(BB126="พนจ.ภารกิจ(ทักษะ พนง.ขับเครื่องจักรกลขนาดกลาง/ใหญ่)","",IF(BB126="พนจ.ภารกิจ(ทักษะ)","",IF(BB126="ลูกจ้างประจำ(ช่าง)",VLOOKUP(I126,บัญชีลูกจ้างประจำ!$I$2:$J$110,2,FALSE),IF(BB126="ลูกจ้างประจำ(สนับสนุน)",VLOOKUP(I126,บัญชีลูกจ้างประจำ!$F$2:$G$102,2,FALSE),IF(BB126="ลูกจ้างประจำ(บริการพื้นฐาน)",VLOOKUP(I126,บัญชีลูกจ้างประจำ!$C$2:$D$74,2,FALSE)))))))))))))))))))))))))</f>
        <v>0</v>
      </c>
      <c r="BE126" s="177">
        <f>IF(M126="ว่างเดิม",VLOOKUP(BC126,ตำแหน่งว่าง!$A$2:$J$28,2,FALSE),IF(M126="ว่างยุบเลิก2567",VLOOKUP(BC126,ตำแหน่งว่าง!$A$2:$J$28,2,FALSE),IF(M126="ว่างยุบเลิก2568",VLOOKUP(BC126,ตำแหน่งว่าง!$A$2:$J$28,2,FALSE),IF(M126="ว่างยุบเลิก2569",VLOOKUP(BC126,ตำแหน่งว่าง!$A$2:$J$28,2,FALSE),IF(M126="เงินอุดหนุน (ว่าง)",VLOOKUP(BC126,ตำแหน่งว่าง!$A$2:$J$28,2,FALSE),IF(M126="จ่ายจากเงินรายได้ (ว่าง)",VLOOKUP(BC126,ตำแหน่งว่าง!$A$2:$J$28,2,FALSE),IF(M126="กำหนดเพิ่ม2567",0,IF(M126="กำหนดเพิ่ม2568",0,IF(M126="กำหนดเพิ่ม2569",0,I126*12)))))))))</f>
        <v>0</v>
      </c>
      <c r="BF126" s="177" t="str">
        <f t="shared" si="7"/>
        <v>1</v>
      </c>
      <c r="BG126" s="177" t="b">
        <f>IF(BB126="บริหารท้องถิ่นสูง",VLOOKUP(BF126,'เงินเดือนบัญชี 5'!$AL$2:$AM$65,2,FALSE),IF(BB126="บริหารท้องถิ่นกลาง",VLOOKUP(BF126,'เงินเดือนบัญชี 5'!$AI$2:$AJ$65,2,FALSE),IF(BB126="บริหารท้องถิ่นต้น",VLOOKUP(BF126,'เงินเดือนบัญชี 5'!$AF$2:$AG$65,2,FALSE),IF(BB126="อำนวยการท้องถิ่นสูง",VLOOKUP(BF126,'เงินเดือนบัญชี 5'!$AC$2:$AD$65,2,FALSE),IF(BB126="อำนวยการท้องถิ่นกลาง",VLOOKUP(BF126,'เงินเดือนบัญชี 5'!$Z$2:$AA$65,2,FALSE),IF(BB126="อำนวยการท้องถิ่นต้น",VLOOKUP(BF126,'เงินเดือนบัญชี 5'!$W$2:$X$65,2,FALSE),IF(BB126="วิชาการชช.",VLOOKUP(BF126,'เงินเดือนบัญชี 5'!$T$2:$U$65,2,FALSE),IF(BB126="วิชาการชพ.",VLOOKUP(BF126,'เงินเดือนบัญชี 5'!$Q$2:$R$65,2,FALSE),IF(BB126="วิชาการชก.",VLOOKUP(BF126,'เงินเดือนบัญชี 5'!$N$2:$O$65,2,FALSE),IF(BB126="วิชาการปก.",VLOOKUP(BF126,'เงินเดือนบัญชี 5'!$K$2:$L$65,2,FALSE),IF(BB126="ทั่วไปอส.",VLOOKUP(BF126,'เงินเดือนบัญชี 5'!$H$2:$I$65,2,FALSE),IF(BB126="ทั่วไปชง.",VLOOKUP(BF126,'เงินเดือนบัญชี 5'!$E$2:$F$65,2,FALSE),IF(BB126="ทั่วไปปง.",VLOOKUP(BF126,'เงินเดือนบัญชี 5'!$B$2:$C$65,2,FALSE),IF(BB126="พนจ.ทั่วไป",0,IF(BB126="พนจ.ภารกิจ(ปวช.)",CEILING((I126*4/100)+I126,10),IF(BB126="พนจ.ภารกิจ(ปวท.)",CEILING((I126*4/100)+I126,10),IF(BB126="พนจ.ภารกิจ(ปวส.)",CEILING((I126*4/100)+I126,10),IF(BB126="พนจ.ภารกิจ(ป.ตรี)",CEILING((I126*4/100)+I126,10),IF(BB126="พนจ.ภารกิจ(ป.โท)",CEILING((I126*4/100)+I126,10),IF(BB126="พนจ.ภารกิจ(ทักษะ พนง.ขับเครื่องจักรกลขนาดกลาง/ใหญ่)",CEILING((I126*4/100)+I126,10),IF(BB126="พนจ.ภารกิจ(ทักษะ)",CEILING((I126*4/100)+I126,10),IF(BB126="พนจ.ภารกิจ(ทักษะ)","",IF(C126="ครู",CEILING((I126*6/100)+I126,10),IF(C126="ครูผู้ช่วย",CEILING((I126*6/100)+I126,10),IF(C126="บริหารสถานศึกษา",CEILING((I126*6/100)+I126,10),IF(C126="บุคลากรทางการศึกษา",CEILING((I126*6/100)+I126,10),IF(BB126="ลูกจ้างประจำ(ช่าง)",VLOOKUP(BF126,บัญชีลูกจ้างประจำ!$H$2:$I$110,2,FALSE),IF(BB126="ลูกจ้างประจำ(สนับสนุน)",VLOOKUP(BF126,บัญชีลูกจ้างประจำ!$E$2:$F$102,2,FALSE),IF(BB126="ลูกจ้างประจำ(บริการพื้นฐาน)",VLOOKUP(BF126,บัญชีลูกจ้างประจำ!$B$2:$C$74,2,FALSE))))))))))))))))))))))))))))))</f>
        <v>0</v>
      </c>
      <c r="BH126" s="177">
        <f>IF(BB126&amp;M126="พนจ.ทั่วไป",0,IF(BB126&amp;M126="พนจ.ทั่วไปกำหนดเพิ่ม2567",108000,IF(M126="ว่างเดิม",VLOOKUP(BC126,ตำแหน่งว่าง!$A$2:$J$28,8,FALSE),IF(M126="กำหนดเพิ่ม2567",VLOOKUP(BC126,ตำแหน่งว่าง!$A$2:$H$28,7,FALSE),IF(M126="กำหนดเพิ่ม2568",0,IF(M126="กำหนดเพิ่ม2569",0,IF(M126="ยุบเลิก2567",0,IF(M126="ว่างยุบเลิก2567",0,IF(M126="ว่างยุบเลิก2568",VLOOKUP(BC126,ตำแหน่งว่าง!$A$2:$J$28,8,FALSE),IF(M126="ว่างยุบเลิก2569",VLOOKUP(BC126,ตำแหน่งว่าง!$A$2:$J$28,8,FALSE),IF(M126="เงินอุดหนุน (ว่าง)",VLOOKUP(BC126,ตำแหน่งว่าง!$A$2:$J$28,8,FALSE),IF(M126&amp;C126="จ่ายจากเงินรายได้พนจ.ทั่วไป",0,IF(M126="จ่ายจากเงินรายได้ (ว่าง)",VLOOKUP(BC126,ตำแหน่งว่าง!$A$2:$J$28,8,FALSE),(BG126-I126)*12)))))))))))))</f>
        <v>0</v>
      </c>
      <c r="BI126" s="177" t="str">
        <f t="shared" si="8"/>
        <v>2</v>
      </c>
      <c r="BJ126" s="177" t="b">
        <f>IF(BB126="บริหารท้องถิ่นสูง",VLOOKUP(BI126,'เงินเดือนบัญชี 5'!$AL$2:$AM$65,2,FALSE),IF(BB126="บริหารท้องถิ่นกลาง",VLOOKUP(BI126,'เงินเดือนบัญชี 5'!$AI$2:$AJ$65,2,FALSE),IF(BB126="บริหารท้องถิ่นต้น",VLOOKUP(BI126,'เงินเดือนบัญชี 5'!$AF$2:$AG$65,2,FALSE),IF(BB126="อำนวยการท้องถิ่นสูง",VLOOKUP(BI126,'เงินเดือนบัญชี 5'!$AC$2:$AD$65,2,FALSE),IF(BB126="อำนวยการท้องถิ่นกลาง",VLOOKUP(BI126,'เงินเดือนบัญชี 5'!$Z$2:$AA$65,2,FALSE),IF(BB126="อำนวยการท้องถิ่นต้น",VLOOKUP(BI126,'เงินเดือนบัญชี 5'!$W$2:$X$65,2,FALSE),IF(BB126="วิชาการชช.",VLOOKUP(BI126,'เงินเดือนบัญชี 5'!$T$2:$U$65,2,FALSE),IF(BB126="วิชาการชพ.",VLOOKUP(BI126,'เงินเดือนบัญชี 5'!$Q$2:$R$65,2,FALSE),IF(BB126="วิชาการชก.",VLOOKUP(BI126,'เงินเดือนบัญชี 5'!$N$2:$O$65,2,FALSE),IF(BB126="วิชาการปก.",VLOOKUP(BI126,'เงินเดือนบัญชี 5'!$K$2:$L$65,2,FALSE),IF(BB126="ทั่วไปอส.",VLOOKUP(BI126,'เงินเดือนบัญชี 5'!$H$2:$I$65,2,FALSE),IF(BB126="ทั่วไปชง.",VLOOKUP(BI126,'เงินเดือนบัญชี 5'!$E$2:$F$65,2,FALSE),IF(BB126="ทั่วไปปง.",VLOOKUP(BI126,'เงินเดือนบัญชี 5'!$B$2:$C$65,2,FALSE),IF(BB126="พนจ.ทั่วไป",0,IF(BB126="พนจ.ภารกิจ(ปวช.)",CEILING((BG126*4/100)+BG126,10),IF(BB126="พนจ.ภารกิจ(ปวท.)",CEILING((BG126*4/100)+BG126,10),IF(BB126="พนจ.ภารกิจ(ปวส.)",CEILING((BG126*4/100)+BG126,10),IF(BB126="พนจ.ภารกิจ(ป.ตรี)",CEILING((BG126*4/100)+BG126,10),IF(BB126="พนจ.ภารกิจ(ป.โท)",CEILING((BG126*4/100)+BG126,10),IF(BB126="พนจ.ภารกิจ(ทักษะ พนง.ขับเครื่องจักรกลขนาดกลาง/ใหญ่)",CEILING((BG126*4/100)+BG126,10),IF(BB126="พนจ.ภารกิจ(ทักษะ)",CEILING((BG126*4/100)+BG126,10),IF(BB126="พนจ.ภารกิจ(ทักษะ)","",IF(C126="ครู",CEILING((BG126*6/100)+BG126,10),IF(C126="ครูผู้ช่วย",CEILING((BG126*6/100)+BG126,10),IF(C126="บริหารสถานศึกษา",CEILING((BG126*6/100)+BG126,10),IF(C126="บุคลากรทางการศึกษา",CEILING((BG126*6/100)+BG126,10),IF(BB126="ลูกจ้างประจำ(ช่าง)",VLOOKUP(BI126,บัญชีลูกจ้างประจำ!$H$2:$I$110,2,FALSE),IF(BB126="ลูกจ้างประจำ(สนับสนุน)",VLOOKUP(BI126,บัญชีลูกจ้างประจำ!$E$2:$F$102,2,FALSE),IF(BB126="ลูกจ้างประจำ(บริการพื้นฐาน)",VLOOKUP(BI126,บัญชีลูกจ้างประจำ!$B$2:$C$74,2,FALSE))))))))))))))))))))))))))))))</f>
        <v>0</v>
      </c>
      <c r="BK126" s="177">
        <f>IF(BB126&amp;M126="พนจ.ทั่วไป",0,IF(BB126&amp;M126="พนจ.ทั่วไปกำหนดเพิ่ม2568",108000,IF(M126="ว่างเดิม",VLOOKUP(BC126,ตำแหน่งว่าง!$A$2:$J$28,9,FALSE),IF(M126&amp;C126="กำหนดเพิ่ม2567ครู",VLOOKUP(BC126,ตำแหน่งว่าง!$A$2:$J$28,8,FALSE),IF(M126&amp;C126="กำหนดเพิ่ม2567ครูผู้ช่วย",VLOOKUP(BC126,ตำแหน่งว่าง!$A$2:$J$28,8,FALSE),IF(M126&amp;C126="กำหนดเพิ่ม2567บุคลากรทางการศึกษา",VLOOKUP(BC126,ตำแหน่งว่าง!$A$2:$J$28,8,FALSE),IF(M126&amp;C126="กำหนดเพิ่ม2567บริหารสถานศึกษา",VLOOKUP(BC126,ตำแหน่งว่าง!$A$2:$J$28,8,FALSE),IF(M126="กำหนดเพิ่ม2567",VLOOKUP(BC126,ตำแหน่งว่าง!$A$2:$J$28,9,FALSE),IF(M126="กำหนดเพิ่ม2568",VLOOKUP(BC126,ตำแหน่งว่าง!$A$2:$H$28,7,FALSE),IF(M126="กำหนดเพิ่ม2569",0,IF(M126="ยุบเลิก2567",0,IF(M126="ยุบเลิก2568",0,IF(M126="ว่างยุบเลิก2567",0,IF(M126="ว่างยุบเลิก2568",0,IF(M126="ว่างยุบเลิก2569",VLOOKUP(BC126,ตำแหน่งว่าง!$A$2:$J$28,9,FALSE),IF(M126="เงินอุดหนุน (ว่าง)",VLOOKUP(BC126,ตำแหน่งว่าง!$A$2:$J$28,9,FALSE),IF(M126="จ่ายจากเงินรายได้ (ว่าง)",VLOOKUP(BC126,ตำแหน่งว่าง!$A$2:$J$28,9,FALSE),(BJ126-BG126)*12)))))))))))))))))</f>
        <v>0</v>
      </c>
      <c r="BL126" s="177" t="str">
        <f t="shared" si="9"/>
        <v>3</v>
      </c>
      <c r="BM126" s="177" t="b">
        <f>IF(BB126="บริหารท้องถิ่นสูง",VLOOKUP(BL126,'เงินเดือนบัญชี 5'!$AL$2:$AM$65,2,FALSE),IF(BB126="บริหารท้องถิ่นกลาง",VLOOKUP(BL126,'เงินเดือนบัญชี 5'!$AI$2:$AJ$65,2,FALSE),IF(BB126="บริหารท้องถิ่นต้น",VLOOKUP(BL126,'เงินเดือนบัญชี 5'!$AF$2:$AG$65,2,FALSE),IF(BB126="อำนวยการท้องถิ่นสูง",VLOOKUP(BL126,'เงินเดือนบัญชี 5'!$AC$2:$AD$65,2,FALSE),IF(BB126="อำนวยการท้องถิ่นกลาง",VLOOKUP(BL126,'เงินเดือนบัญชี 5'!$Z$2:$AA$65,2,FALSE),IF(BB126="อำนวยการท้องถิ่นต้น",VLOOKUP(BL126,'เงินเดือนบัญชี 5'!$W$2:$X$65,2,FALSE),IF(BB126="วิชาการชช.",VLOOKUP(BL126,'เงินเดือนบัญชี 5'!$T$2:$U$65,2,FALSE),IF(BB126="วิชาการชพ.",VLOOKUP(BL126,'เงินเดือนบัญชี 5'!$Q$2:$R$65,2,FALSE),IF(BB126="วิชาการชก.",VLOOKUP(BL126,'เงินเดือนบัญชี 5'!$N$2:$O$65,2,FALSE),IF(BB126="วิชาการปก.",VLOOKUP(BL126,'เงินเดือนบัญชี 5'!$K$2:$L$65,2,FALSE),IF(BB126="ทั่วไปอส.",VLOOKUP(BL126,'เงินเดือนบัญชี 5'!$H$2:$I$65,2,FALSE),IF(BB126="ทั่วไปชง.",VLOOKUP(BL126,'เงินเดือนบัญชี 5'!$E$2:$F$65,2,FALSE),IF(BB126="ทั่วไปปง.",VLOOKUP(BL126,'เงินเดือนบัญชี 5'!$B$2:$C$65,2,FALSE),IF(BB126="พนจ.ทั่วไป",0,IF(BB126="พนจ.ภารกิจ(ปวช.)",CEILING((BJ126*4/100)+BJ126,10),IF(BB126="พนจ.ภารกิจ(ปวท.)",CEILING((BJ126*4/100)+BJ126,10),IF(BB126="พนจ.ภารกิจ(ปวส.)",CEILING((BJ126*4/100)+BJ126,10),IF(BB126="พนจ.ภารกิจ(ป.ตรี)",CEILING((BJ126*4/100)+BJ126,10),IF(BB126="พนจ.ภารกิจ(ป.โท)",CEILING((BJ126*4/100)+BJ126,10),IF(BB126="พนจ.ภารกิจ(ทักษะ พนง.ขับเครื่องจักรกลขนาดกลาง/ใหญ่)",CEILING((BJ126*4/100)+BJ126,10),IF(BB126="พนจ.ภารกิจ(ทักษะ)",CEILING((BJ126*4/100)+BJ126,10),IF(BB126="พนจ.ภารกิจ(ทักษะ)","",IF(C126="ครู",CEILING((BJ126*6/100)+BJ126,10),IF(C126="ครูผู้ช่วย",CEILING((BJ126*6/100)+BJ126,10),IF(C126="บริหารสถานศึกษา",CEILING((BJ126*6/100)+BJ126,10),IF(C126="บุคลากรทางการศึกษา",CEILING((BJ126*6/100)+BJ126,10),IF(BB126="ลูกจ้างประจำ(ช่าง)",VLOOKUP(BL126,บัญชีลูกจ้างประจำ!$H$2:$I$110,2,FALSE),IF(BB126="ลูกจ้างประจำ(สนับสนุน)",VLOOKUP(BL126,บัญชีลูกจ้างประจำ!$E$2:$F$103,2,FALSE),IF(BB126="ลูกจ้างประจำ(บริการพื้นฐาน)",VLOOKUP(BL126,บัญชีลูกจ้างประจำ!$B$2:$C$74,2,FALSE))))))))))))))))))))))))))))))</f>
        <v>0</v>
      </c>
      <c r="BN126" s="177">
        <f>IF(BB126&amp;M126="พนจ.ทั่วไป",0,IF(BB126&amp;M126="พนจ.ทั่วไปกำหนดเพิ่ม2569",108000,IF(M126="ว่างเดิม",VLOOKUP(BC126,ตำแหน่งว่าง!$A$2:$J$28,10,FALSE),IF(M126&amp;C126="กำหนดเพิ่ม2567ครู",VLOOKUP(BC126,ตำแหน่งว่าง!$A$2:$J$28,9,FALSE),IF(M126&amp;C126="กำหนดเพิ่ม2567ครูผู้ช่วย",VLOOKUP(BC126,ตำแหน่งว่าง!$A$2:$J$28,9,FALSE),IF(M126&amp;C126="กำหนดเพิ่ม2567บุคลากรทางการศึกษา",VLOOKUP(BC126,ตำแหน่งว่าง!$A$2:$J$28,9,FALSE),IF(M126&amp;C126="กำหนดเพิ่ม2567บริหารสถานศึกษา",VLOOKUP(BC126,ตำแหน่งว่าง!$A$2:$J$28,9,FALSE),IF(M126="กำหนดเพิ่ม2567",VLOOKUP(BC126,ตำแหน่งว่าง!$A$2:$J$28,10,FALSE),IF(M126&amp;C126="กำหนดเพิ่ม2568ครู",VLOOKUP(BC126,ตำแหน่งว่าง!$A$2:$J$28,8,FALSE),IF(M126&amp;C126="กำหนดเพิ่ม2568ครูผู้ช่วย",VLOOKUP(BC126,ตำแหน่งว่าง!$A$2:$J$28,8,FALSE),IF(M126&amp;C126="กำหนดเพิ่ม2568บุคลากรทางการศึกษา",VLOOKUP(BC126,ตำแหน่งว่าง!$A$2:$J$28,8,FALSE),IF(M126&amp;C126="กำหนดเพิ่ม2568บริหารสถานศึกษา",VLOOKUP(BC126,ตำแหน่งว่าง!$A$2:$J$28,8,FALSE),IF(M126="กำหนดเพิ่ม2568",VLOOKUP(BC126,ตำแหน่งว่าง!$A$2:$J$28,9,FALSE),IF(M126="กำหนดเพิ่ม2569",VLOOKUP(BC126,ตำแหน่งว่าง!$A$2:$H$28,7,FALSE),IF(M126="เงินอุดหนุน (ว่าง)",VLOOKUP(BC126,ตำแหน่งว่าง!$A$2:$J$28,10,FALSE),IF(M126="จ่ายจากเงินรายได้ (ว่าง)",VLOOKUP(BC126,ตำแหน่งว่าง!$A$2:$J$28,10,FALSE),IF(M126="ยุบเลิก2567",0,IF(M126="ยุบเลิก2568",0,IF(M126="ยุบเลิก2569",0,IF(M126="ว่างยุบเลิก2567",0,IF(M126="ว่างยุบเลิก2568",0,IF(M126="ว่างยุบเลิก2569",0,(BM126-BJ126)*12))))))))))))))))))))))</f>
        <v>0</v>
      </c>
      <c r="BO126" s="103"/>
      <c r="BP126" s="86"/>
      <c r="BQ126" s="86"/>
    </row>
    <row r="127" spans="1:69" s="12" customFormat="1">
      <c r="A127" s="107"/>
      <c r="B127" s="113"/>
      <c r="C127" s="183"/>
      <c r="D127" s="113"/>
      <c r="E127" s="114"/>
      <c r="F127" s="114"/>
      <c r="G127" s="110"/>
      <c r="H127" s="120"/>
      <c r="I127" s="121"/>
      <c r="J127" s="122"/>
      <c r="K127" s="122"/>
      <c r="L127" s="122"/>
      <c r="M127" s="120"/>
      <c r="AZ127" s="86"/>
      <c r="BA127" s="103"/>
      <c r="BB127" s="177" t="str">
        <f t="shared" si="5"/>
        <v/>
      </c>
      <c r="BC127" s="177" t="str">
        <f t="shared" si="6"/>
        <v>()</v>
      </c>
      <c r="BD127" s="177" t="b">
        <f>IF(BB127="บริหารท้องถิ่นสูง",VLOOKUP(I127,'เงินเดือนบัญชี 5'!$AM$2:$AN$65,2,FALSE),IF(BB127="บริหารท้องถิ่นกลาง",VLOOKUP(I127,'เงินเดือนบัญชี 5'!$AJ$2:$AK$65,2,FALSE),IF(BB127="บริหารท้องถิ่นต้น",VLOOKUP(I127,'เงินเดือนบัญชี 5'!$AG$2:$AH$65,2,FALSE),IF(BB127="อำนวยการท้องถิ่นสูง",VLOOKUP(I127,'เงินเดือนบัญชี 5'!$AD$2:$AE$65,2,FALSE),IF(BB127="อำนวยการท้องถิ่นกลาง",VLOOKUP(I127,'เงินเดือนบัญชี 5'!$AA$2:$AB$65,2,FALSE),IF(BB127="อำนวยการท้องถิ่นต้น",VLOOKUP(I127,'เงินเดือนบัญชี 5'!$X$2:$Y$65,2,FALSE),IF(BB127="วิชาการชช.",VLOOKUP(I127,'เงินเดือนบัญชี 5'!$U$2:$V$65,2,FALSE),IF(BB127="วิชาการชพ.",VLOOKUP(I127,'เงินเดือนบัญชี 5'!$R$2:$S$65,2,FALSE),IF(BB127="วิชาการชก.",VLOOKUP(I127,'เงินเดือนบัญชี 5'!$O$2:$P$65,2,FALSE),IF(BB127="วิชาการปก.",VLOOKUP(I127,'เงินเดือนบัญชี 5'!$L$2:$M$65,2,FALSE),IF(BB127="ทั่วไปอส.",VLOOKUP(I127,'เงินเดือนบัญชี 5'!$I$2:$J$65,2,FALSE),IF(BB127="ทั่วไปชง.",VLOOKUP(I127,'เงินเดือนบัญชี 5'!$F$2:$G$65,2,FALSE),IF(BB127="ทั่วไปปง.",VLOOKUP(I127,'เงินเดือนบัญชี 5'!$C$2:$D$65,2,FALSE),IF(BB127="พนจ.ทั่วไป","",IF(BB127="พนจ.ภารกิจ(ปวช.)","",IF(BB127="พนจ.ภารกิจ(ปวท.)","",IF(BB127="พนจ.ภารกิจ(ปวส.)","",IF(BB127="พนจ.ภารกิจ(ป.ตรี)","",IF(BB127="พนจ.ภารกิจ(ป.โท)","",IF(BB127="พนจ.ภารกิจ(ทักษะ พนง.ขับเครื่องจักรกลขนาดกลาง/ใหญ่)","",IF(BB127="พนจ.ภารกิจ(ทักษะ)","",IF(BB127="ลูกจ้างประจำ(ช่าง)",VLOOKUP(I127,บัญชีลูกจ้างประจำ!$I$2:$J$110,2,FALSE),IF(BB127="ลูกจ้างประจำ(สนับสนุน)",VLOOKUP(I127,บัญชีลูกจ้างประจำ!$F$2:$G$102,2,FALSE),IF(BB127="ลูกจ้างประจำ(บริการพื้นฐาน)",VLOOKUP(I127,บัญชีลูกจ้างประจำ!$C$2:$D$74,2,FALSE)))))))))))))))))))))))))</f>
        <v>0</v>
      </c>
      <c r="BE127" s="177">
        <f>IF(M127="ว่างเดิม",VLOOKUP(BC127,ตำแหน่งว่าง!$A$2:$J$28,2,FALSE),IF(M127="ว่างยุบเลิก2567",VLOOKUP(BC127,ตำแหน่งว่าง!$A$2:$J$28,2,FALSE),IF(M127="ว่างยุบเลิก2568",VLOOKUP(BC127,ตำแหน่งว่าง!$A$2:$J$28,2,FALSE),IF(M127="ว่างยุบเลิก2569",VLOOKUP(BC127,ตำแหน่งว่าง!$A$2:$J$28,2,FALSE),IF(M127="เงินอุดหนุน (ว่าง)",VLOOKUP(BC127,ตำแหน่งว่าง!$A$2:$J$28,2,FALSE),IF(M127="จ่ายจากเงินรายได้ (ว่าง)",VLOOKUP(BC127,ตำแหน่งว่าง!$A$2:$J$28,2,FALSE),IF(M127="กำหนดเพิ่ม2567",0,IF(M127="กำหนดเพิ่ม2568",0,IF(M127="กำหนดเพิ่ม2569",0,I127*12)))))))))</f>
        <v>0</v>
      </c>
      <c r="BF127" s="177" t="str">
        <f t="shared" si="7"/>
        <v>1</v>
      </c>
      <c r="BG127" s="177" t="b">
        <f>IF(BB127="บริหารท้องถิ่นสูง",VLOOKUP(BF127,'เงินเดือนบัญชี 5'!$AL$2:$AM$65,2,FALSE),IF(BB127="บริหารท้องถิ่นกลาง",VLOOKUP(BF127,'เงินเดือนบัญชี 5'!$AI$2:$AJ$65,2,FALSE),IF(BB127="บริหารท้องถิ่นต้น",VLOOKUP(BF127,'เงินเดือนบัญชี 5'!$AF$2:$AG$65,2,FALSE),IF(BB127="อำนวยการท้องถิ่นสูง",VLOOKUP(BF127,'เงินเดือนบัญชี 5'!$AC$2:$AD$65,2,FALSE),IF(BB127="อำนวยการท้องถิ่นกลาง",VLOOKUP(BF127,'เงินเดือนบัญชี 5'!$Z$2:$AA$65,2,FALSE),IF(BB127="อำนวยการท้องถิ่นต้น",VLOOKUP(BF127,'เงินเดือนบัญชี 5'!$W$2:$X$65,2,FALSE),IF(BB127="วิชาการชช.",VLOOKUP(BF127,'เงินเดือนบัญชี 5'!$T$2:$U$65,2,FALSE),IF(BB127="วิชาการชพ.",VLOOKUP(BF127,'เงินเดือนบัญชี 5'!$Q$2:$R$65,2,FALSE),IF(BB127="วิชาการชก.",VLOOKUP(BF127,'เงินเดือนบัญชี 5'!$N$2:$O$65,2,FALSE),IF(BB127="วิชาการปก.",VLOOKUP(BF127,'เงินเดือนบัญชี 5'!$K$2:$L$65,2,FALSE),IF(BB127="ทั่วไปอส.",VLOOKUP(BF127,'เงินเดือนบัญชี 5'!$H$2:$I$65,2,FALSE),IF(BB127="ทั่วไปชง.",VLOOKUP(BF127,'เงินเดือนบัญชี 5'!$E$2:$F$65,2,FALSE),IF(BB127="ทั่วไปปง.",VLOOKUP(BF127,'เงินเดือนบัญชี 5'!$B$2:$C$65,2,FALSE),IF(BB127="พนจ.ทั่วไป",0,IF(BB127="พนจ.ภารกิจ(ปวช.)",CEILING((I127*4/100)+I127,10),IF(BB127="พนจ.ภารกิจ(ปวท.)",CEILING((I127*4/100)+I127,10),IF(BB127="พนจ.ภารกิจ(ปวส.)",CEILING((I127*4/100)+I127,10),IF(BB127="พนจ.ภารกิจ(ป.ตรี)",CEILING((I127*4/100)+I127,10),IF(BB127="พนจ.ภารกิจ(ป.โท)",CEILING((I127*4/100)+I127,10),IF(BB127="พนจ.ภารกิจ(ทักษะ พนง.ขับเครื่องจักรกลขนาดกลาง/ใหญ่)",CEILING((I127*4/100)+I127,10),IF(BB127="พนจ.ภารกิจ(ทักษะ)",CEILING((I127*4/100)+I127,10),IF(BB127="พนจ.ภารกิจ(ทักษะ)","",IF(C127="ครู",CEILING((I127*6/100)+I127,10),IF(C127="ครูผู้ช่วย",CEILING((I127*6/100)+I127,10),IF(C127="บริหารสถานศึกษา",CEILING((I127*6/100)+I127,10),IF(C127="บุคลากรทางการศึกษา",CEILING((I127*6/100)+I127,10),IF(BB127="ลูกจ้างประจำ(ช่าง)",VLOOKUP(BF127,บัญชีลูกจ้างประจำ!$H$2:$I$110,2,FALSE),IF(BB127="ลูกจ้างประจำ(สนับสนุน)",VLOOKUP(BF127,บัญชีลูกจ้างประจำ!$E$2:$F$102,2,FALSE),IF(BB127="ลูกจ้างประจำ(บริการพื้นฐาน)",VLOOKUP(BF127,บัญชีลูกจ้างประจำ!$B$2:$C$74,2,FALSE))))))))))))))))))))))))))))))</f>
        <v>0</v>
      </c>
      <c r="BH127" s="177">
        <f>IF(BB127&amp;M127="พนจ.ทั่วไป",0,IF(BB127&amp;M127="พนจ.ทั่วไปกำหนดเพิ่ม2567",108000,IF(M127="ว่างเดิม",VLOOKUP(BC127,ตำแหน่งว่าง!$A$2:$J$28,8,FALSE),IF(M127="กำหนดเพิ่ม2567",VLOOKUP(BC127,ตำแหน่งว่าง!$A$2:$H$28,7,FALSE),IF(M127="กำหนดเพิ่ม2568",0,IF(M127="กำหนดเพิ่ม2569",0,IF(M127="ยุบเลิก2567",0,IF(M127="ว่างยุบเลิก2567",0,IF(M127="ว่างยุบเลิก2568",VLOOKUP(BC127,ตำแหน่งว่าง!$A$2:$J$28,8,FALSE),IF(M127="ว่างยุบเลิก2569",VLOOKUP(BC127,ตำแหน่งว่าง!$A$2:$J$28,8,FALSE),IF(M127="เงินอุดหนุน (ว่าง)",VLOOKUP(BC127,ตำแหน่งว่าง!$A$2:$J$28,8,FALSE),IF(M127&amp;C127="จ่ายจากเงินรายได้พนจ.ทั่วไป",0,IF(M127="จ่ายจากเงินรายได้ (ว่าง)",VLOOKUP(BC127,ตำแหน่งว่าง!$A$2:$J$28,8,FALSE),(BG127-I127)*12)))))))))))))</f>
        <v>0</v>
      </c>
      <c r="BI127" s="177" t="str">
        <f t="shared" si="8"/>
        <v>2</v>
      </c>
      <c r="BJ127" s="177" t="b">
        <f>IF(BB127="บริหารท้องถิ่นสูง",VLOOKUP(BI127,'เงินเดือนบัญชี 5'!$AL$2:$AM$65,2,FALSE),IF(BB127="บริหารท้องถิ่นกลาง",VLOOKUP(BI127,'เงินเดือนบัญชี 5'!$AI$2:$AJ$65,2,FALSE),IF(BB127="บริหารท้องถิ่นต้น",VLOOKUP(BI127,'เงินเดือนบัญชี 5'!$AF$2:$AG$65,2,FALSE),IF(BB127="อำนวยการท้องถิ่นสูง",VLOOKUP(BI127,'เงินเดือนบัญชี 5'!$AC$2:$AD$65,2,FALSE),IF(BB127="อำนวยการท้องถิ่นกลาง",VLOOKUP(BI127,'เงินเดือนบัญชี 5'!$Z$2:$AA$65,2,FALSE),IF(BB127="อำนวยการท้องถิ่นต้น",VLOOKUP(BI127,'เงินเดือนบัญชี 5'!$W$2:$X$65,2,FALSE),IF(BB127="วิชาการชช.",VLOOKUP(BI127,'เงินเดือนบัญชี 5'!$T$2:$U$65,2,FALSE),IF(BB127="วิชาการชพ.",VLOOKUP(BI127,'เงินเดือนบัญชี 5'!$Q$2:$R$65,2,FALSE),IF(BB127="วิชาการชก.",VLOOKUP(BI127,'เงินเดือนบัญชี 5'!$N$2:$O$65,2,FALSE),IF(BB127="วิชาการปก.",VLOOKUP(BI127,'เงินเดือนบัญชี 5'!$K$2:$L$65,2,FALSE),IF(BB127="ทั่วไปอส.",VLOOKUP(BI127,'เงินเดือนบัญชี 5'!$H$2:$I$65,2,FALSE),IF(BB127="ทั่วไปชง.",VLOOKUP(BI127,'เงินเดือนบัญชี 5'!$E$2:$F$65,2,FALSE),IF(BB127="ทั่วไปปง.",VLOOKUP(BI127,'เงินเดือนบัญชี 5'!$B$2:$C$65,2,FALSE),IF(BB127="พนจ.ทั่วไป",0,IF(BB127="พนจ.ภารกิจ(ปวช.)",CEILING((BG127*4/100)+BG127,10),IF(BB127="พนจ.ภารกิจ(ปวท.)",CEILING((BG127*4/100)+BG127,10),IF(BB127="พนจ.ภารกิจ(ปวส.)",CEILING((BG127*4/100)+BG127,10),IF(BB127="พนจ.ภารกิจ(ป.ตรี)",CEILING((BG127*4/100)+BG127,10),IF(BB127="พนจ.ภารกิจ(ป.โท)",CEILING((BG127*4/100)+BG127,10),IF(BB127="พนจ.ภารกิจ(ทักษะ พนง.ขับเครื่องจักรกลขนาดกลาง/ใหญ่)",CEILING((BG127*4/100)+BG127,10),IF(BB127="พนจ.ภารกิจ(ทักษะ)",CEILING((BG127*4/100)+BG127,10),IF(BB127="พนจ.ภารกิจ(ทักษะ)","",IF(C127="ครู",CEILING((BG127*6/100)+BG127,10),IF(C127="ครูผู้ช่วย",CEILING((BG127*6/100)+BG127,10),IF(C127="บริหารสถานศึกษา",CEILING((BG127*6/100)+BG127,10),IF(C127="บุคลากรทางการศึกษา",CEILING((BG127*6/100)+BG127,10),IF(BB127="ลูกจ้างประจำ(ช่าง)",VLOOKUP(BI127,บัญชีลูกจ้างประจำ!$H$2:$I$110,2,FALSE),IF(BB127="ลูกจ้างประจำ(สนับสนุน)",VLOOKUP(BI127,บัญชีลูกจ้างประจำ!$E$2:$F$102,2,FALSE),IF(BB127="ลูกจ้างประจำ(บริการพื้นฐาน)",VLOOKUP(BI127,บัญชีลูกจ้างประจำ!$B$2:$C$74,2,FALSE))))))))))))))))))))))))))))))</f>
        <v>0</v>
      </c>
      <c r="BK127" s="177">
        <f>IF(BB127&amp;M127="พนจ.ทั่วไป",0,IF(BB127&amp;M127="พนจ.ทั่วไปกำหนดเพิ่ม2568",108000,IF(M127="ว่างเดิม",VLOOKUP(BC127,ตำแหน่งว่าง!$A$2:$J$28,9,FALSE),IF(M127&amp;C127="กำหนดเพิ่ม2567ครู",VLOOKUP(BC127,ตำแหน่งว่าง!$A$2:$J$28,8,FALSE),IF(M127&amp;C127="กำหนดเพิ่ม2567ครูผู้ช่วย",VLOOKUP(BC127,ตำแหน่งว่าง!$A$2:$J$28,8,FALSE),IF(M127&amp;C127="กำหนดเพิ่ม2567บุคลากรทางการศึกษา",VLOOKUP(BC127,ตำแหน่งว่าง!$A$2:$J$28,8,FALSE),IF(M127&amp;C127="กำหนดเพิ่ม2567บริหารสถานศึกษา",VLOOKUP(BC127,ตำแหน่งว่าง!$A$2:$J$28,8,FALSE),IF(M127="กำหนดเพิ่ม2567",VLOOKUP(BC127,ตำแหน่งว่าง!$A$2:$J$28,9,FALSE),IF(M127="กำหนดเพิ่ม2568",VLOOKUP(BC127,ตำแหน่งว่าง!$A$2:$H$28,7,FALSE),IF(M127="กำหนดเพิ่ม2569",0,IF(M127="ยุบเลิก2567",0,IF(M127="ยุบเลิก2568",0,IF(M127="ว่างยุบเลิก2567",0,IF(M127="ว่างยุบเลิก2568",0,IF(M127="ว่างยุบเลิก2569",VLOOKUP(BC127,ตำแหน่งว่าง!$A$2:$J$28,9,FALSE),IF(M127="เงินอุดหนุน (ว่าง)",VLOOKUP(BC127,ตำแหน่งว่าง!$A$2:$J$28,9,FALSE),IF(M127="จ่ายจากเงินรายได้ (ว่าง)",VLOOKUP(BC127,ตำแหน่งว่าง!$A$2:$J$28,9,FALSE),(BJ127-BG127)*12)))))))))))))))))</f>
        <v>0</v>
      </c>
      <c r="BL127" s="177" t="str">
        <f t="shared" si="9"/>
        <v>3</v>
      </c>
      <c r="BM127" s="177" t="b">
        <f>IF(BB127="บริหารท้องถิ่นสูง",VLOOKUP(BL127,'เงินเดือนบัญชี 5'!$AL$2:$AM$65,2,FALSE),IF(BB127="บริหารท้องถิ่นกลาง",VLOOKUP(BL127,'เงินเดือนบัญชี 5'!$AI$2:$AJ$65,2,FALSE),IF(BB127="บริหารท้องถิ่นต้น",VLOOKUP(BL127,'เงินเดือนบัญชี 5'!$AF$2:$AG$65,2,FALSE),IF(BB127="อำนวยการท้องถิ่นสูง",VLOOKUP(BL127,'เงินเดือนบัญชี 5'!$AC$2:$AD$65,2,FALSE),IF(BB127="อำนวยการท้องถิ่นกลาง",VLOOKUP(BL127,'เงินเดือนบัญชี 5'!$Z$2:$AA$65,2,FALSE),IF(BB127="อำนวยการท้องถิ่นต้น",VLOOKUP(BL127,'เงินเดือนบัญชี 5'!$W$2:$X$65,2,FALSE),IF(BB127="วิชาการชช.",VLOOKUP(BL127,'เงินเดือนบัญชี 5'!$T$2:$U$65,2,FALSE),IF(BB127="วิชาการชพ.",VLOOKUP(BL127,'เงินเดือนบัญชี 5'!$Q$2:$R$65,2,FALSE),IF(BB127="วิชาการชก.",VLOOKUP(BL127,'เงินเดือนบัญชี 5'!$N$2:$O$65,2,FALSE),IF(BB127="วิชาการปก.",VLOOKUP(BL127,'เงินเดือนบัญชี 5'!$K$2:$L$65,2,FALSE),IF(BB127="ทั่วไปอส.",VLOOKUP(BL127,'เงินเดือนบัญชี 5'!$H$2:$I$65,2,FALSE),IF(BB127="ทั่วไปชง.",VLOOKUP(BL127,'เงินเดือนบัญชี 5'!$E$2:$F$65,2,FALSE),IF(BB127="ทั่วไปปง.",VLOOKUP(BL127,'เงินเดือนบัญชี 5'!$B$2:$C$65,2,FALSE),IF(BB127="พนจ.ทั่วไป",0,IF(BB127="พนจ.ภารกิจ(ปวช.)",CEILING((BJ127*4/100)+BJ127,10),IF(BB127="พนจ.ภารกิจ(ปวท.)",CEILING((BJ127*4/100)+BJ127,10),IF(BB127="พนจ.ภารกิจ(ปวส.)",CEILING((BJ127*4/100)+BJ127,10),IF(BB127="พนจ.ภารกิจ(ป.ตรี)",CEILING((BJ127*4/100)+BJ127,10),IF(BB127="พนจ.ภารกิจ(ป.โท)",CEILING((BJ127*4/100)+BJ127,10),IF(BB127="พนจ.ภารกิจ(ทักษะ พนง.ขับเครื่องจักรกลขนาดกลาง/ใหญ่)",CEILING((BJ127*4/100)+BJ127,10),IF(BB127="พนจ.ภารกิจ(ทักษะ)",CEILING((BJ127*4/100)+BJ127,10),IF(BB127="พนจ.ภารกิจ(ทักษะ)","",IF(C127="ครู",CEILING((BJ127*6/100)+BJ127,10),IF(C127="ครูผู้ช่วย",CEILING((BJ127*6/100)+BJ127,10),IF(C127="บริหารสถานศึกษา",CEILING((BJ127*6/100)+BJ127,10),IF(C127="บุคลากรทางการศึกษา",CEILING((BJ127*6/100)+BJ127,10),IF(BB127="ลูกจ้างประจำ(ช่าง)",VLOOKUP(BL127,บัญชีลูกจ้างประจำ!$H$2:$I$110,2,FALSE),IF(BB127="ลูกจ้างประจำ(สนับสนุน)",VLOOKUP(BL127,บัญชีลูกจ้างประจำ!$E$2:$F$103,2,FALSE),IF(BB127="ลูกจ้างประจำ(บริการพื้นฐาน)",VLOOKUP(BL127,บัญชีลูกจ้างประจำ!$B$2:$C$74,2,FALSE))))))))))))))))))))))))))))))</f>
        <v>0</v>
      </c>
      <c r="BN127" s="177">
        <f>IF(BB127&amp;M127="พนจ.ทั่วไป",0,IF(BB127&amp;M127="พนจ.ทั่วไปกำหนดเพิ่ม2569",108000,IF(M127="ว่างเดิม",VLOOKUP(BC127,ตำแหน่งว่าง!$A$2:$J$28,10,FALSE),IF(M127&amp;C127="กำหนดเพิ่ม2567ครู",VLOOKUP(BC127,ตำแหน่งว่าง!$A$2:$J$28,9,FALSE),IF(M127&amp;C127="กำหนดเพิ่ม2567ครูผู้ช่วย",VLOOKUP(BC127,ตำแหน่งว่าง!$A$2:$J$28,9,FALSE),IF(M127&amp;C127="กำหนดเพิ่ม2567บุคลากรทางการศึกษา",VLOOKUP(BC127,ตำแหน่งว่าง!$A$2:$J$28,9,FALSE),IF(M127&amp;C127="กำหนดเพิ่ม2567บริหารสถานศึกษา",VLOOKUP(BC127,ตำแหน่งว่าง!$A$2:$J$28,9,FALSE),IF(M127="กำหนดเพิ่ม2567",VLOOKUP(BC127,ตำแหน่งว่าง!$A$2:$J$28,10,FALSE),IF(M127&amp;C127="กำหนดเพิ่ม2568ครู",VLOOKUP(BC127,ตำแหน่งว่าง!$A$2:$J$28,8,FALSE),IF(M127&amp;C127="กำหนดเพิ่ม2568ครูผู้ช่วย",VLOOKUP(BC127,ตำแหน่งว่าง!$A$2:$J$28,8,FALSE),IF(M127&amp;C127="กำหนดเพิ่ม2568บุคลากรทางการศึกษา",VLOOKUP(BC127,ตำแหน่งว่าง!$A$2:$J$28,8,FALSE),IF(M127&amp;C127="กำหนดเพิ่ม2568บริหารสถานศึกษา",VLOOKUP(BC127,ตำแหน่งว่าง!$A$2:$J$28,8,FALSE),IF(M127="กำหนดเพิ่ม2568",VLOOKUP(BC127,ตำแหน่งว่าง!$A$2:$J$28,9,FALSE),IF(M127="กำหนดเพิ่ม2569",VLOOKUP(BC127,ตำแหน่งว่าง!$A$2:$H$28,7,FALSE),IF(M127="เงินอุดหนุน (ว่าง)",VLOOKUP(BC127,ตำแหน่งว่าง!$A$2:$J$28,10,FALSE),IF(M127="จ่ายจากเงินรายได้ (ว่าง)",VLOOKUP(BC127,ตำแหน่งว่าง!$A$2:$J$28,10,FALSE),IF(M127="ยุบเลิก2567",0,IF(M127="ยุบเลิก2568",0,IF(M127="ยุบเลิก2569",0,IF(M127="ว่างยุบเลิก2567",0,IF(M127="ว่างยุบเลิก2568",0,IF(M127="ว่างยุบเลิก2569",0,(BM127-BJ127)*12))))))))))))))))))))))</f>
        <v>0</v>
      </c>
      <c r="BO127" s="103"/>
      <c r="BP127" s="86"/>
      <c r="BQ127" s="86"/>
    </row>
    <row r="128" spans="1:69" s="12" customFormat="1">
      <c r="A128" s="107"/>
      <c r="B128" s="113"/>
      <c r="C128" s="183"/>
      <c r="D128" s="113"/>
      <c r="E128" s="114"/>
      <c r="F128" s="114"/>
      <c r="G128" s="110"/>
      <c r="H128" s="120"/>
      <c r="I128" s="121"/>
      <c r="J128" s="122"/>
      <c r="K128" s="122"/>
      <c r="L128" s="122"/>
      <c r="M128" s="120"/>
      <c r="AZ128" s="86"/>
      <c r="BA128" s="103"/>
      <c r="BB128" s="177" t="str">
        <f t="shared" si="5"/>
        <v/>
      </c>
      <c r="BC128" s="177" t="str">
        <f t="shared" si="6"/>
        <v>()</v>
      </c>
      <c r="BD128" s="177" t="b">
        <f>IF(BB128="บริหารท้องถิ่นสูง",VLOOKUP(I128,'เงินเดือนบัญชี 5'!$AM$2:$AN$65,2,FALSE),IF(BB128="บริหารท้องถิ่นกลาง",VLOOKUP(I128,'เงินเดือนบัญชี 5'!$AJ$2:$AK$65,2,FALSE),IF(BB128="บริหารท้องถิ่นต้น",VLOOKUP(I128,'เงินเดือนบัญชี 5'!$AG$2:$AH$65,2,FALSE),IF(BB128="อำนวยการท้องถิ่นสูง",VLOOKUP(I128,'เงินเดือนบัญชี 5'!$AD$2:$AE$65,2,FALSE),IF(BB128="อำนวยการท้องถิ่นกลาง",VLOOKUP(I128,'เงินเดือนบัญชี 5'!$AA$2:$AB$65,2,FALSE),IF(BB128="อำนวยการท้องถิ่นต้น",VLOOKUP(I128,'เงินเดือนบัญชี 5'!$X$2:$Y$65,2,FALSE),IF(BB128="วิชาการชช.",VLOOKUP(I128,'เงินเดือนบัญชี 5'!$U$2:$V$65,2,FALSE),IF(BB128="วิชาการชพ.",VLOOKUP(I128,'เงินเดือนบัญชี 5'!$R$2:$S$65,2,FALSE),IF(BB128="วิชาการชก.",VLOOKUP(I128,'เงินเดือนบัญชี 5'!$O$2:$P$65,2,FALSE),IF(BB128="วิชาการปก.",VLOOKUP(I128,'เงินเดือนบัญชี 5'!$L$2:$M$65,2,FALSE),IF(BB128="ทั่วไปอส.",VLOOKUP(I128,'เงินเดือนบัญชี 5'!$I$2:$J$65,2,FALSE),IF(BB128="ทั่วไปชง.",VLOOKUP(I128,'เงินเดือนบัญชี 5'!$F$2:$G$65,2,FALSE),IF(BB128="ทั่วไปปง.",VLOOKUP(I128,'เงินเดือนบัญชี 5'!$C$2:$D$65,2,FALSE),IF(BB128="พนจ.ทั่วไป","",IF(BB128="พนจ.ภารกิจ(ปวช.)","",IF(BB128="พนจ.ภารกิจ(ปวท.)","",IF(BB128="พนจ.ภารกิจ(ปวส.)","",IF(BB128="พนจ.ภารกิจ(ป.ตรี)","",IF(BB128="พนจ.ภารกิจ(ป.โท)","",IF(BB128="พนจ.ภารกิจ(ทักษะ พนง.ขับเครื่องจักรกลขนาดกลาง/ใหญ่)","",IF(BB128="พนจ.ภารกิจ(ทักษะ)","",IF(BB128="ลูกจ้างประจำ(ช่าง)",VLOOKUP(I128,บัญชีลูกจ้างประจำ!$I$2:$J$110,2,FALSE),IF(BB128="ลูกจ้างประจำ(สนับสนุน)",VLOOKUP(I128,บัญชีลูกจ้างประจำ!$F$2:$G$102,2,FALSE),IF(BB128="ลูกจ้างประจำ(บริการพื้นฐาน)",VLOOKUP(I128,บัญชีลูกจ้างประจำ!$C$2:$D$74,2,FALSE)))))))))))))))))))))))))</f>
        <v>0</v>
      </c>
      <c r="BE128" s="177">
        <f>IF(M128="ว่างเดิม",VLOOKUP(BC128,ตำแหน่งว่าง!$A$2:$J$28,2,FALSE),IF(M128="ว่างยุบเลิก2567",VLOOKUP(BC128,ตำแหน่งว่าง!$A$2:$J$28,2,FALSE),IF(M128="ว่างยุบเลิก2568",VLOOKUP(BC128,ตำแหน่งว่าง!$A$2:$J$28,2,FALSE),IF(M128="ว่างยุบเลิก2569",VLOOKUP(BC128,ตำแหน่งว่าง!$A$2:$J$28,2,FALSE),IF(M128="เงินอุดหนุน (ว่าง)",VLOOKUP(BC128,ตำแหน่งว่าง!$A$2:$J$28,2,FALSE),IF(M128="จ่ายจากเงินรายได้ (ว่าง)",VLOOKUP(BC128,ตำแหน่งว่าง!$A$2:$J$28,2,FALSE),IF(M128="กำหนดเพิ่ม2567",0,IF(M128="กำหนดเพิ่ม2568",0,IF(M128="กำหนดเพิ่ม2569",0,I128*12)))))))))</f>
        <v>0</v>
      </c>
      <c r="BF128" s="177" t="str">
        <f t="shared" si="7"/>
        <v>1</v>
      </c>
      <c r="BG128" s="177" t="b">
        <f>IF(BB128="บริหารท้องถิ่นสูง",VLOOKUP(BF128,'เงินเดือนบัญชี 5'!$AL$2:$AM$65,2,FALSE),IF(BB128="บริหารท้องถิ่นกลาง",VLOOKUP(BF128,'เงินเดือนบัญชี 5'!$AI$2:$AJ$65,2,FALSE),IF(BB128="บริหารท้องถิ่นต้น",VLOOKUP(BF128,'เงินเดือนบัญชี 5'!$AF$2:$AG$65,2,FALSE),IF(BB128="อำนวยการท้องถิ่นสูง",VLOOKUP(BF128,'เงินเดือนบัญชี 5'!$AC$2:$AD$65,2,FALSE),IF(BB128="อำนวยการท้องถิ่นกลาง",VLOOKUP(BF128,'เงินเดือนบัญชี 5'!$Z$2:$AA$65,2,FALSE),IF(BB128="อำนวยการท้องถิ่นต้น",VLOOKUP(BF128,'เงินเดือนบัญชี 5'!$W$2:$X$65,2,FALSE),IF(BB128="วิชาการชช.",VLOOKUP(BF128,'เงินเดือนบัญชี 5'!$T$2:$U$65,2,FALSE),IF(BB128="วิชาการชพ.",VLOOKUP(BF128,'เงินเดือนบัญชี 5'!$Q$2:$R$65,2,FALSE),IF(BB128="วิชาการชก.",VLOOKUP(BF128,'เงินเดือนบัญชี 5'!$N$2:$O$65,2,FALSE),IF(BB128="วิชาการปก.",VLOOKUP(BF128,'เงินเดือนบัญชี 5'!$K$2:$L$65,2,FALSE),IF(BB128="ทั่วไปอส.",VLOOKUP(BF128,'เงินเดือนบัญชี 5'!$H$2:$I$65,2,FALSE),IF(BB128="ทั่วไปชง.",VLOOKUP(BF128,'เงินเดือนบัญชี 5'!$E$2:$F$65,2,FALSE),IF(BB128="ทั่วไปปง.",VLOOKUP(BF128,'เงินเดือนบัญชี 5'!$B$2:$C$65,2,FALSE),IF(BB128="พนจ.ทั่วไป",0,IF(BB128="พนจ.ภารกิจ(ปวช.)",CEILING((I128*4/100)+I128,10),IF(BB128="พนจ.ภารกิจ(ปวท.)",CEILING((I128*4/100)+I128,10),IF(BB128="พนจ.ภารกิจ(ปวส.)",CEILING((I128*4/100)+I128,10),IF(BB128="พนจ.ภารกิจ(ป.ตรี)",CEILING((I128*4/100)+I128,10),IF(BB128="พนจ.ภารกิจ(ป.โท)",CEILING((I128*4/100)+I128,10),IF(BB128="พนจ.ภารกิจ(ทักษะ พนง.ขับเครื่องจักรกลขนาดกลาง/ใหญ่)",CEILING((I128*4/100)+I128,10),IF(BB128="พนจ.ภารกิจ(ทักษะ)",CEILING((I128*4/100)+I128,10),IF(BB128="พนจ.ภารกิจ(ทักษะ)","",IF(C128="ครู",CEILING((I128*6/100)+I128,10),IF(C128="ครูผู้ช่วย",CEILING((I128*6/100)+I128,10),IF(C128="บริหารสถานศึกษา",CEILING((I128*6/100)+I128,10),IF(C128="บุคลากรทางการศึกษา",CEILING((I128*6/100)+I128,10),IF(BB128="ลูกจ้างประจำ(ช่าง)",VLOOKUP(BF128,บัญชีลูกจ้างประจำ!$H$2:$I$110,2,FALSE),IF(BB128="ลูกจ้างประจำ(สนับสนุน)",VLOOKUP(BF128,บัญชีลูกจ้างประจำ!$E$2:$F$102,2,FALSE),IF(BB128="ลูกจ้างประจำ(บริการพื้นฐาน)",VLOOKUP(BF128,บัญชีลูกจ้างประจำ!$B$2:$C$74,2,FALSE))))))))))))))))))))))))))))))</f>
        <v>0</v>
      </c>
      <c r="BH128" s="177">
        <f>IF(BB128&amp;M128="พนจ.ทั่วไป",0,IF(BB128&amp;M128="พนจ.ทั่วไปกำหนดเพิ่ม2567",108000,IF(M128="ว่างเดิม",VLOOKUP(BC128,ตำแหน่งว่าง!$A$2:$J$28,8,FALSE),IF(M128="กำหนดเพิ่ม2567",VLOOKUP(BC128,ตำแหน่งว่าง!$A$2:$H$28,7,FALSE),IF(M128="กำหนดเพิ่ม2568",0,IF(M128="กำหนดเพิ่ม2569",0,IF(M128="ยุบเลิก2567",0,IF(M128="ว่างยุบเลิก2567",0,IF(M128="ว่างยุบเลิก2568",VLOOKUP(BC128,ตำแหน่งว่าง!$A$2:$J$28,8,FALSE),IF(M128="ว่างยุบเลิก2569",VLOOKUP(BC128,ตำแหน่งว่าง!$A$2:$J$28,8,FALSE),IF(M128="เงินอุดหนุน (ว่าง)",VLOOKUP(BC128,ตำแหน่งว่าง!$A$2:$J$28,8,FALSE),IF(M128&amp;C128="จ่ายจากเงินรายได้พนจ.ทั่วไป",0,IF(M128="จ่ายจากเงินรายได้ (ว่าง)",VLOOKUP(BC128,ตำแหน่งว่าง!$A$2:$J$28,8,FALSE),(BG128-I128)*12)))))))))))))</f>
        <v>0</v>
      </c>
      <c r="BI128" s="177" t="str">
        <f t="shared" si="8"/>
        <v>2</v>
      </c>
      <c r="BJ128" s="177" t="b">
        <f>IF(BB128="บริหารท้องถิ่นสูง",VLOOKUP(BI128,'เงินเดือนบัญชี 5'!$AL$2:$AM$65,2,FALSE),IF(BB128="บริหารท้องถิ่นกลาง",VLOOKUP(BI128,'เงินเดือนบัญชี 5'!$AI$2:$AJ$65,2,FALSE),IF(BB128="บริหารท้องถิ่นต้น",VLOOKUP(BI128,'เงินเดือนบัญชี 5'!$AF$2:$AG$65,2,FALSE),IF(BB128="อำนวยการท้องถิ่นสูง",VLOOKUP(BI128,'เงินเดือนบัญชี 5'!$AC$2:$AD$65,2,FALSE),IF(BB128="อำนวยการท้องถิ่นกลาง",VLOOKUP(BI128,'เงินเดือนบัญชี 5'!$Z$2:$AA$65,2,FALSE),IF(BB128="อำนวยการท้องถิ่นต้น",VLOOKUP(BI128,'เงินเดือนบัญชี 5'!$W$2:$X$65,2,FALSE),IF(BB128="วิชาการชช.",VLOOKUP(BI128,'เงินเดือนบัญชี 5'!$T$2:$U$65,2,FALSE),IF(BB128="วิชาการชพ.",VLOOKUP(BI128,'เงินเดือนบัญชี 5'!$Q$2:$R$65,2,FALSE),IF(BB128="วิชาการชก.",VLOOKUP(BI128,'เงินเดือนบัญชี 5'!$N$2:$O$65,2,FALSE),IF(BB128="วิชาการปก.",VLOOKUP(BI128,'เงินเดือนบัญชี 5'!$K$2:$L$65,2,FALSE),IF(BB128="ทั่วไปอส.",VLOOKUP(BI128,'เงินเดือนบัญชี 5'!$H$2:$I$65,2,FALSE),IF(BB128="ทั่วไปชง.",VLOOKUP(BI128,'เงินเดือนบัญชี 5'!$E$2:$F$65,2,FALSE),IF(BB128="ทั่วไปปง.",VLOOKUP(BI128,'เงินเดือนบัญชี 5'!$B$2:$C$65,2,FALSE),IF(BB128="พนจ.ทั่วไป",0,IF(BB128="พนจ.ภารกิจ(ปวช.)",CEILING((BG128*4/100)+BG128,10),IF(BB128="พนจ.ภารกิจ(ปวท.)",CEILING((BG128*4/100)+BG128,10),IF(BB128="พนจ.ภารกิจ(ปวส.)",CEILING((BG128*4/100)+BG128,10),IF(BB128="พนจ.ภารกิจ(ป.ตรี)",CEILING((BG128*4/100)+BG128,10),IF(BB128="พนจ.ภารกิจ(ป.โท)",CEILING((BG128*4/100)+BG128,10),IF(BB128="พนจ.ภารกิจ(ทักษะ พนง.ขับเครื่องจักรกลขนาดกลาง/ใหญ่)",CEILING((BG128*4/100)+BG128,10),IF(BB128="พนจ.ภารกิจ(ทักษะ)",CEILING((BG128*4/100)+BG128,10),IF(BB128="พนจ.ภารกิจ(ทักษะ)","",IF(C128="ครู",CEILING((BG128*6/100)+BG128,10),IF(C128="ครูผู้ช่วย",CEILING((BG128*6/100)+BG128,10),IF(C128="บริหารสถานศึกษา",CEILING((BG128*6/100)+BG128,10),IF(C128="บุคลากรทางการศึกษา",CEILING((BG128*6/100)+BG128,10),IF(BB128="ลูกจ้างประจำ(ช่าง)",VLOOKUP(BI128,บัญชีลูกจ้างประจำ!$H$2:$I$110,2,FALSE),IF(BB128="ลูกจ้างประจำ(สนับสนุน)",VLOOKUP(BI128,บัญชีลูกจ้างประจำ!$E$2:$F$102,2,FALSE),IF(BB128="ลูกจ้างประจำ(บริการพื้นฐาน)",VLOOKUP(BI128,บัญชีลูกจ้างประจำ!$B$2:$C$74,2,FALSE))))))))))))))))))))))))))))))</f>
        <v>0</v>
      </c>
      <c r="BK128" s="177">
        <f>IF(BB128&amp;M128="พนจ.ทั่วไป",0,IF(BB128&amp;M128="พนจ.ทั่วไปกำหนดเพิ่ม2568",108000,IF(M128="ว่างเดิม",VLOOKUP(BC128,ตำแหน่งว่าง!$A$2:$J$28,9,FALSE),IF(M128&amp;C128="กำหนดเพิ่ม2567ครู",VLOOKUP(BC128,ตำแหน่งว่าง!$A$2:$J$28,8,FALSE),IF(M128&amp;C128="กำหนดเพิ่ม2567ครูผู้ช่วย",VLOOKUP(BC128,ตำแหน่งว่าง!$A$2:$J$28,8,FALSE),IF(M128&amp;C128="กำหนดเพิ่ม2567บุคลากรทางการศึกษา",VLOOKUP(BC128,ตำแหน่งว่าง!$A$2:$J$28,8,FALSE),IF(M128&amp;C128="กำหนดเพิ่ม2567บริหารสถานศึกษา",VLOOKUP(BC128,ตำแหน่งว่าง!$A$2:$J$28,8,FALSE),IF(M128="กำหนดเพิ่ม2567",VLOOKUP(BC128,ตำแหน่งว่าง!$A$2:$J$28,9,FALSE),IF(M128="กำหนดเพิ่ม2568",VLOOKUP(BC128,ตำแหน่งว่าง!$A$2:$H$28,7,FALSE),IF(M128="กำหนดเพิ่ม2569",0,IF(M128="ยุบเลิก2567",0,IF(M128="ยุบเลิก2568",0,IF(M128="ว่างยุบเลิก2567",0,IF(M128="ว่างยุบเลิก2568",0,IF(M128="ว่างยุบเลิก2569",VLOOKUP(BC128,ตำแหน่งว่าง!$A$2:$J$28,9,FALSE),IF(M128="เงินอุดหนุน (ว่าง)",VLOOKUP(BC128,ตำแหน่งว่าง!$A$2:$J$28,9,FALSE),IF(M128="จ่ายจากเงินรายได้ (ว่าง)",VLOOKUP(BC128,ตำแหน่งว่าง!$A$2:$J$28,9,FALSE),(BJ128-BG128)*12)))))))))))))))))</f>
        <v>0</v>
      </c>
      <c r="BL128" s="177" t="str">
        <f t="shared" si="9"/>
        <v>3</v>
      </c>
      <c r="BM128" s="177" t="b">
        <f>IF(BB128="บริหารท้องถิ่นสูง",VLOOKUP(BL128,'เงินเดือนบัญชี 5'!$AL$2:$AM$65,2,FALSE),IF(BB128="บริหารท้องถิ่นกลาง",VLOOKUP(BL128,'เงินเดือนบัญชี 5'!$AI$2:$AJ$65,2,FALSE),IF(BB128="บริหารท้องถิ่นต้น",VLOOKUP(BL128,'เงินเดือนบัญชี 5'!$AF$2:$AG$65,2,FALSE),IF(BB128="อำนวยการท้องถิ่นสูง",VLOOKUP(BL128,'เงินเดือนบัญชี 5'!$AC$2:$AD$65,2,FALSE),IF(BB128="อำนวยการท้องถิ่นกลาง",VLOOKUP(BL128,'เงินเดือนบัญชี 5'!$Z$2:$AA$65,2,FALSE),IF(BB128="อำนวยการท้องถิ่นต้น",VLOOKUP(BL128,'เงินเดือนบัญชี 5'!$W$2:$X$65,2,FALSE),IF(BB128="วิชาการชช.",VLOOKUP(BL128,'เงินเดือนบัญชี 5'!$T$2:$U$65,2,FALSE),IF(BB128="วิชาการชพ.",VLOOKUP(BL128,'เงินเดือนบัญชี 5'!$Q$2:$R$65,2,FALSE),IF(BB128="วิชาการชก.",VLOOKUP(BL128,'เงินเดือนบัญชี 5'!$N$2:$O$65,2,FALSE),IF(BB128="วิชาการปก.",VLOOKUP(BL128,'เงินเดือนบัญชี 5'!$K$2:$L$65,2,FALSE),IF(BB128="ทั่วไปอส.",VLOOKUP(BL128,'เงินเดือนบัญชี 5'!$H$2:$I$65,2,FALSE),IF(BB128="ทั่วไปชง.",VLOOKUP(BL128,'เงินเดือนบัญชี 5'!$E$2:$F$65,2,FALSE),IF(BB128="ทั่วไปปง.",VLOOKUP(BL128,'เงินเดือนบัญชี 5'!$B$2:$C$65,2,FALSE),IF(BB128="พนจ.ทั่วไป",0,IF(BB128="พนจ.ภารกิจ(ปวช.)",CEILING((BJ128*4/100)+BJ128,10),IF(BB128="พนจ.ภารกิจ(ปวท.)",CEILING((BJ128*4/100)+BJ128,10),IF(BB128="พนจ.ภารกิจ(ปวส.)",CEILING((BJ128*4/100)+BJ128,10),IF(BB128="พนจ.ภารกิจ(ป.ตรี)",CEILING((BJ128*4/100)+BJ128,10),IF(BB128="พนจ.ภารกิจ(ป.โท)",CEILING((BJ128*4/100)+BJ128,10),IF(BB128="พนจ.ภารกิจ(ทักษะ พนง.ขับเครื่องจักรกลขนาดกลาง/ใหญ่)",CEILING((BJ128*4/100)+BJ128,10),IF(BB128="พนจ.ภารกิจ(ทักษะ)",CEILING((BJ128*4/100)+BJ128,10),IF(BB128="พนจ.ภารกิจ(ทักษะ)","",IF(C128="ครู",CEILING((BJ128*6/100)+BJ128,10),IF(C128="ครูผู้ช่วย",CEILING((BJ128*6/100)+BJ128,10),IF(C128="บริหารสถานศึกษา",CEILING((BJ128*6/100)+BJ128,10),IF(C128="บุคลากรทางการศึกษา",CEILING((BJ128*6/100)+BJ128,10),IF(BB128="ลูกจ้างประจำ(ช่าง)",VLOOKUP(BL128,บัญชีลูกจ้างประจำ!$H$2:$I$110,2,FALSE),IF(BB128="ลูกจ้างประจำ(สนับสนุน)",VLOOKUP(BL128,บัญชีลูกจ้างประจำ!$E$2:$F$103,2,FALSE),IF(BB128="ลูกจ้างประจำ(บริการพื้นฐาน)",VLOOKUP(BL128,บัญชีลูกจ้างประจำ!$B$2:$C$74,2,FALSE))))))))))))))))))))))))))))))</f>
        <v>0</v>
      </c>
      <c r="BN128" s="177">
        <f>IF(BB128&amp;M128="พนจ.ทั่วไป",0,IF(BB128&amp;M128="พนจ.ทั่วไปกำหนดเพิ่ม2569",108000,IF(M128="ว่างเดิม",VLOOKUP(BC128,ตำแหน่งว่าง!$A$2:$J$28,10,FALSE),IF(M128&amp;C128="กำหนดเพิ่ม2567ครู",VLOOKUP(BC128,ตำแหน่งว่าง!$A$2:$J$28,9,FALSE),IF(M128&amp;C128="กำหนดเพิ่ม2567ครูผู้ช่วย",VLOOKUP(BC128,ตำแหน่งว่าง!$A$2:$J$28,9,FALSE),IF(M128&amp;C128="กำหนดเพิ่ม2567บุคลากรทางการศึกษา",VLOOKUP(BC128,ตำแหน่งว่าง!$A$2:$J$28,9,FALSE),IF(M128&amp;C128="กำหนดเพิ่ม2567บริหารสถานศึกษา",VLOOKUP(BC128,ตำแหน่งว่าง!$A$2:$J$28,9,FALSE),IF(M128="กำหนดเพิ่ม2567",VLOOKUP(BC128,ตำแหน่งว่าง!$A$2:$J$28,10,FALSE),IF(M128&amp;C128="กำหนดเพิ่ม2568ครู",VLOOKUP(BC128,ตำแหน่งว่าง!$A$2:$J$28,8,FALSE),IF(M128&amp;C128="กำหนดเพิ่ม2568ครูผู้ช่วย",VLOOKUP(BC128,ตำแหน่งว่าง!$A$2:$J$28,8,FALSE),IF(M128&amp;C128="กำหนดเพิ่ม2568บุคลากรทางการศึกษา",VLOOKUP(BC128,ตำแหน่งว่าง!$A$2:$J$28,8,FALSE),IF(M128&amp;C128="กำหนดเพิ่ม2568บริหารสถานศึกษา",VLOOKUP(BC128,ตำแหน่งว่าง!$A$2:$J$28,8,FALSE),IF(M128="กำหนดเพิ่ม2568",VLOOKUP(BC128,ตำแหน่งว่าง!$A$2:$J$28,9,FALSE),IF(M128="กำหนดเพิ่ม2569",VLOOKUP(BC128,ตำแหน่งว่าง!$A$2:$H$28,7,FALSE),IF(M128="เงินอุดหนุน (ว่าง)",VLOOKUP(BC128,ตำแหน่งว่าง!$A$2:$J$28,10,FALSE),IF(M128="จ่ายจากเงินรายได้ (ว่าง)",VLOOKUP(BC128,ตำแหน่งว่าง!$A$2:$J$28,10,FALSE),IF(M128="ยุบเลิก2567",0,IF(M128="ยุบเลิก2568",0,IF(M128="ยุบเลิก2569",0,IF(M128="ว่างยุบเลิก2567",0,IF(M128="ว่างยุบเลิก2568",0,IF(M128="ว่างยุบเลิก2569",0,(BM128-BJ128)*12))))))))))))))))))))))</f>
        <v>0</v>
      </c>
      <c r="BO128" s="103"/>
      <c r="BP128" s="86"/>
      <c r="BQ128" s="86"/>
    </row>
    <row r="129" spans="1:69" s="12" customFormat="1">
      <c r="A129" s="107"/>
      <c r="B129" s="113"/>
      <c r="C129" s="183"/>
      <c r="D129" s="113"/>
      <c r="E129" s="114"/>
      <c r="F129" s="114"/>
      <c r="G129" s="110"/>
      <c r="H129" s="120"/>
      <c r="I129" s="121"/>
      <c r="J129" s="122"/>
      <c r="K129" s="122"/>
      <c r="L129" s="122"/>
      <c r="M129" s="120"/>
      <c r="AZ129" s="86"/>
      <c r="BA129" s="103"/>
      <c r="BB129" s="177" t="str">
        <f t="shared" si="5"/>
        <v/>
      </c>
      <c r="BC129" s="177" t="str">
        <f t="shared" si="6"/>
        <v>()</v>
      </c>
      <c r="BD129" s="177" t="b">
        <f>IF(BB129="บริหารท้องถิ่นสูง",VLOOKUP(I129,'เงินเดือนบัญชี 5'!$AM$2:$AN$65,2,FALSE),IF(BB129="บริหารท้องถิ่นกลาง",VLOOKUP(I129,'เงินเดือนบัญชี 5'!$AJ$2:$AK$65,2,FALSE),IF(BB129="บริหารท้องถิ่นต้น",VLOOKUP(I129,'เงินเดือนบัญชี 5'!$AG$2:$AH$65,2,FALSE),IF(BB129="อำนวยการท้องถิ่นสูง",VLOOKUP(I129,'เงินเดือนบัญชี 5'!$AD$2:$AE$65,2,FALSE),IF(BB129="อำนวยการท้องถิ่นกลาง",VLOOKUP(I129,'เงินเดือนบัญชี 5'!$AA$2:$AB$65,2,FALSE),IF(BB129="อำนวยการท้องถิ่นต้น",VLOOKUP(I129,'เงินเดือนบัญชี 5'!$X$2:$Y$65,2,FALSE),IF(BB129="วิชาการชช.",VLOOKUP(I129,'เงินเดือนบัญชี 5'!$U$2:$V$65,2,FALSE),IF(BB129="วิชาการชพ.",VLOOKUP(I129,'เงินเดือนบัญชี 5'!$R$2:$S$65,2,FALSE),IF(BB129="วิชาการชก.",VLOOKUP(I129,'เงินเดือนบัญชี 5'!$O$2:$P$65,2,FALSE),IF(BB129="วิชาการปก.",VLOOKUP(I129,'เงินเดือนบัญชี 5'!$L$2:$M$65,2,FALSE),IF(BB129="ทั่วไปอส.",VLOOKUP(I129,'เงินเดือนบัญชี 5'!$I$2:$J$65,2,FALSE),IF(BB129="ทั่วไปชง.",VLOOKUP(I129,'เงินเดือนบัญชี 5'!$F$2:$G$65,2,FALSE),IF(BB129="ทั่วไปปง.",VLOOKUP(I129,'เงินเดือนบัญชี 5'!$C$2:$D$65,2,FALSE),IF(BB129="พนจ.ทั่วไป","",IF(BB129="พนจ.ภารกิจ(ปวช.)","",IF(BB129="พนจ.ภารกิจ(ปวท.)","",IF(BB129="พนจ.ภารกิจ(ปวส.)","",IF(BB129="พนจ.ภารกิจ(ป.ตรี)","",IF(BB129="พนจ.ภารกิจ(ป.โท)","",IF(BB129="พนจ.ภารกิจ(ทักษะ พนง.ขับเครื่องจักรกลขนาดกลาง/ใหญ่)","",IF(BB129="พนจ.ภารกิจ(ทักษะ)","",IF(BB129="ลูกจ้างประจำ(ช่าง)",VLOOKUP(I129,บัญชีลูกจ้างประจำ!$I$2:$J$110,2,FALSE),IF(BB129="ลูกจ้างประจำ(สนับสนุน)",VLOOKUP(I129,บัญชีลูกจ้างประจำ!$F$2:$G$102,2,FALSE),IF(BB129="ลูกจ้างประจำ(บริการพื้นฐาน)",VLOOKUP(I129,บัญชีลูกจ้างประจำ!$C$2:$D$74,2,FALSE)))))))))))))))))))))))))</f>
        <v>0</v>
      </c>
      <c r="BE129" s="177">
        <f>IF(M129="ว่างเดิม",VLOOKUP(BC129,ตำแหน่งว่าง!$A$2:$J$28,2,FALSE),IF(M129="ว่างยุบเลิก2567",VLOOKUP(BC129,ตำแหน่งว่าง!$A$2:$J$28,2,FALSE),IF(M129="ว่างยุบเลิก2568",VLOOKUP(BC129,ตำแหน่งว่าง!$A$2:$J$28,2,FALSE),IF(M129="ว่างยุบเลิก2569",VLOOKUP(BC129,ตำแหน่งว่าง!$A$2:$J$28,2,FALSE),IF(M129="เงินอุดหนุน (ว่าง)",VLOOKUP(BC129,ตำแหน่งว่าง!$A$2:$J$28,2,FALSE),IF(M129="จ่ายจากเงินรายได้ (ว่าง)",VLOOKUP(BC129,ตำแหน่งว่าง!$A$2:$J$28,2,FALSE),IF(M129="กำหนดเพิ่ม2567",0,IF(M129="กำหนดเพิ่ม2568",0,IF(M129="กำหนดเพิ่ม2569",0,I129*12)))))))))</f>
        <v>0</v>
      </c>
      <c r="BF129" s="177" t="str">
        <f t="shared" si="7"/>
        <v>1</v>
      </c>
      <c r="BG129" s="177" t="b">
        <f>IF(BB129="บริหารท้องถิ่นสูง",VLOOKUP(BF129,'เงินเดือนบัญชี 5'!$AL$2:$AM$65,2,FALSE),IF(BB129="บริหารท้องถิ่นกลาง",VLOOKUP(BF129,'เงินเดือนบัญชี 5'!$AI$2:$AJ$65,2,FALSE),IF(BB129="บริหารท้องถิ่นต้น",VLOOKUP(BF129,'เงินเดือนบัญชี 5'!$AF$2:$AG$65,2,FALSE),IF(BB129="อำนวยการท้องถิ่นสูง",VLOOKUP(BF129,'เงินเดือนบัญชี 5'!$AC$2:$AD$65,2,FALSE),IF(BB129="อำนวยการท้องถิ่นกลาง",VLOOKUP(BF129,'เงินเดือนบัญชี 5'!$Z$2:$AA$65,2,FALSE),IF(BB129="อำนวยการท้องถิ่นต้น",VLOOKUP(BF129,'เงินเดือนบัญชี 5'!$W$2:$X$65,2,FALSE),IF(BB129="วิชาการชช.",VLOOKUP(BF129,'เงินเดือนบัญชี 5'!$T$2:$U$65,2,FALSE),IF(BB129="วิชาการชพ.",VLOOKUP(BF129,'เงินเดือนบัญชี 5'!$Q$2:$R$65,2,FALSE),IF(BB129="วิชาการชก.",VLOOKUP(BF129,'เงินเดือนบัญชี 5'!$N$2:$O$65,2,FALSE),IF(BB129="วิชาการปก.",VLOOKUP(BF129,'เงินเดือนบัญชี 5'!$K$2:$L$65,2,FALSE),IF(BB129="ทั่วไปอส.",VLOOKUP(BF129,'เงินเดือนบัญชี 5'!$H$2:$I$65,2,FALSE),IF(BB129="ทั่วไปชง.",VLOOKUP(BF129,'เงินเดือนบัญชี 5'!$E$2:$F$65,2,FALSE),IF(BB129="ทั่วไปปง.",VLOOKUP(BF129,'เงินเดือนบัญชี 5'!$B$2:$C$65,2,FALSE),IF(BB129="พนจ.ทั่วไป",0,IF(BB129="พนจ.ภารกิจ(ปวช.)",CEILING((I129*4/100)+I129,10),IF(BB129="พนจ.ภารกิจ(ปวท.)",CEILING((I129*4/100)+I129,10),IF(BB129="พนจ.ภารกิจ(ปวส.)",CEILING((I129*4/100)+I129,10),IF(BB129="พนจ.ภารกิจ(ป.ตรี)",CEILING((I129*4/100)+I129,10),IF(BB129="พนจ.ภารกิจ(ป.โท)",CEILING((I129*4/100)+I129,10),IF(BB129="พนจ.ภารกิจ(ทักษะ พนง.ขับเครื่องจักรกลขนาดกลาง/ใหญ่)",CEILING((I129*4/100)+I129,10),IF(BB129="พนจ.ภารกิจ(ทักษะ)",CEILING((I129*4/100)+I129,10),IF(BB129="พนจ.ภารกิจ(ทักษะ)","",IF(C129="ครู",CEILING((I129*6/100)+I129,10),IF(C129="ครูผู้ช่วย",CEILING((I129*6/100)+I129,10),IF(C129="บริหารสถานศึกษา",CEILING((I129*6/100)+I129,10),IF(C129="บุคลากรทางการศึกษา",CEILING((I129*6/100)+I129,10),IF(BB129="ลูกจ้างประจำ(ช่าง)",VLOOKUP(BF129,บัญชีลูกจ้างประจำ!$H$2:$I$110,2,FALSE),IF(BB129="ลูกจ้างประจำ(สนับสนุน)",VLOOKUP(BF129,บัญชีลูกจ้างประจำ!$E$2:$F$102,2,FALSE),IF(BB129="ลูกจ้างประจำ(บริการพื้นฐาน)",VLOOKUP(BF129,บัญชีลูกจ้างประจำ!$B$2:$C$74,2,FALSE))))))))))))))))))))))))))))))</f>
        <v>0</v>
      </c>
      <c r="BH129" s="177">
        <f>IF(BB129&amp;M129="พนจ.ทั่วไป",0,IF(BB129&amp;M129="พนจ.ทั่วไปกำหนดเพิ่ม2567",108000,IF(M129="ว่างเดิม",VLOOKUP(BC129,ตำแหน่งว่าง!$A$2:$J$28,8,FALSE),IF(M129="กำหนดเพิ่ม2567",VLOOKUP(BC129,ตำแหน่งว่าง!$A$2:$H$28,7,FALSE),IF(M129="กำหนดเพิ่ม2568",0,IF(M129="กำหนดเพิ่ม2569",0,IF(M129="ยุบเลิก2567",0,IF(M129="ว่างยุบเลิก2567",0,IF(M129="ว่างยุบเลิก2568",VLOOKUP(BC129,ตำแหน่งว่าง!$A$2:$J$28,8,FALSE),IF(M129="ว่างยุบเลิก2569",VLOOKUP(BC129,ตำแหน่งว่าง!$A$2:$J$28,8,FALSE),IF(M129="เงินอุดหนุน (ว่าง)",VLOOKUP(BC129,ตำแหน่งว่าง!$A$2:$J$28,8,FALSE),IF(M129&amp;C129="จ่ายจากเงินรายได้พนจ.ทั่วไป",0,IF(M129="จ่ายจากเงินรายได้ (ว่าง)",VLOOKUP(BC129,ตำแหน่งว่าง!$A$2:$J$28,8,FALSE),(BG129-I129)*12)))))))))))))</f>
        <v>0</v>
      </c>
      <c r="BI129" s="177" t="str">
        <f t="shared" si="8"/>
        <v>2</v>
      </c>
      <c r="BJ129" s="177" t="b">
        <f>IF(BB129="บริหารท้องถิ่นสูง",VLOOKUP(BI129,'เงินเดือนบัญชี 5'!$AL$2:$AM$65,2,FALSE),IF(BB129="บริหารท้องถิ่นกลาง",VLOOKUP(BI129,'เงินเดือนบัญชี 5'!$AI$2:$AJ$65,2,FALSE),IF(BB129="บริหารท้องถิ่นต้น",VLOOKUP(BI129,'เงินเดือนบัญชี 5'!$AF$2:$AG$65,2,FALSE),IF(BB129="อำนวยการท้องถิ่นสูง",VLOOKUP(BI129,'เงินเดือนบัญชี 5'!$AC$2:$AD$65,2,FALSE),IF(BB129="อำนวยการท้องถิ่นกลาง",VLOOKUP(BI129,'เงินเดือนบัญชี 5'!$Z$2:$AA$65,2,FALSE),IF(BB129="อำนวยการท้องถิ่นต้น",VLOOKUP(BI129,'เงินเดือนบัญชี 5'!$W$2:$X$65,2,FALSE),IF(BB129="วิชาการชช.",VLOOKUP(BI129,'เงินเดือนบัญชี 5'!$T$2:$U$65,2,FALSE),IF(BB129="วิชาการชพ.",VLOOKUP(BI129,'เงินเดือนบัญชี 5'!$Q$2:$R$65,2,FALSE),IF(BB129="วิชาการชก.",VLOOKUP(BI129,'เงินเดือนบัญชี 5'!$N$2:$O$65,2,FALSE),IF(BB129="วิชาการปก.",VLOOKUP(BI129,'เงินเดือนบัญชี 5'!$K$2:$L$65,2,FALSE),IF(BB129="ทั่วไปอส.",VLOOKUP(BI129,'เงินเดือนบัญชี 5'!$H$2:$I$65,2,FALSE),IF(BB129="ทั่วไปชง.",VLOOKUP(BI129,'เงินเดือนบัญชี 5'!$E$2:$F$65,2,FALSE),IF(BB129="ทั่วไปปง.",VLOOKUP(BI129,'เงินเดือนบัญชี 5'!$B$2:$C$65,2,FALSE),IF(BB129="พนจ.ทั่วไป",0,IF(BB129="พนจ.ภารกิจ(ปวช.)",CEILING((BG129*4/100)+BG129,10),IF(BB129="พนจ.ภารกิจ(ปวท.)",CEILING((BG129*4/100)+BG129,10),IF(BB129="พนจ.ภารกิจ(ปวส.)",CEILING((BG129*4/100)+BG129,10),IF(BB129="พนจ.ภารกิจ(ป.ตรี)",CEILING((BG129*4/100)+BG129,10),IF(BB129="พนจ.ภารกิจ(ป.โท)",CEILING((BG129*4/100)+BG129,10),IF(BB129="พนจ.ภารกิจ(ทักษะ พนง.ขับเครื่องจักรกลขนาดกลาง/ใหญ่)",CEILING((BG129*4/100)+BG129,10),IF(BB129="พนจ.ภารกิจ(ทักษะ)",CEILING((BG129*4/100)+BG129,10),IF(BB129="พนจ.ภารกิจ(ทักษะ)","",IF(C129="ครู",CEILING((BG129*6/100)+BG129,10),IF(C129="ครูผู้ช่วย",CEILING((BG129*6/100)+BG129,10),IF(C129="บริหารสถานศึกษา",CEILING((BG129*6/100)+BG129,10),IF(C129="บุคลากรทางการศึกษา",CEILING((BG129*6/100)+BG129,10),IF(BB129="ลูกจ้างประจำ(ช่าง)",VLOOKUP(BI129,บัญชีลูกจ้างประจำ!$H$2:$I$110,2,FALSE),IF(BB129="ลูกจ้างประจำ(สนับสนุน)",VLOOKUP(BI129,บัญชีลูกจ้างประจำ!$E$2:$F$102,2,FALSE),IF(BB129="ลูกจ้างประจำ(บริการพื้นฐาน)",VLOOKUP(BI129,บัญชีลูกจ้างประจำ!$B$2:$C$74,2,FALSE))))))))))))))))))))))))))))))</f>
        <v>0</v>
      </c>
      <c r="BK129" s="177">
        <f>IF(BB129&amp;M129="พนจ.ทั่วไป",0,IF(BB129&amp;M129="พนจ.ทั่วไปกำหนดเพิ่ม2568",108000,IF(M129="ว่างเดิม",VLOOKUP(BC129,ตำแหน่งว่าง!$A$2:$J$28,9,FALSE),IF(M129&amp;C129="กำหนดเพิ่ม2567ครู",VLOOKUP(BC129,ตำแหน่งว่าง!$A$2:$J$28,8,FALSE),IF(M129&amp;C129="กำหนดเพิ่ม2567ครูผู้ช่วย",VLOOKUP(BC129,ตำแหน่งว่าง!$A$2:$J$28,8,FALSE),IF(M129&amp;C129="กำหนดเพิ่ม2567บุคลากรทางการศึกษา",VLOOKUP(BC129,ตำแหน่งว่าง!$A$2:$J$28,8,FALSE),IF(M129&amp;C129="กำหนดเพิ่ม2567บริหารสถานศึกษา",VLOOKUP(BC129,ตำแหน่งว่าง!$A$2:$J$28,8,FALSE),IF(M129="กำหนดเพิ่ม2567",VLOOKUP(BC129,ตำแหน่งว่าง!$A$2:$J$28,9,FALSE),IF(M129="กำหนดเพิ่ม2568",VLOOKUP(BC129,ตำแหน่งว่าง!$A$2:$H$28,7,FALSE),IF(M129="กำหนดเพิ่ม2569",0,IF(M129="ยุบเลิก2567",0,IF(M129="ยุบเลิก2568",0,IF(M129="ว่างยุบเลิก2567",0,IF(M129="ว่างยุบเลิก2568",0,IF(M129="ว่างยุบเลิก2569",VLOOKUP(BC129,ตำแหน่งว่าง!$A$2:$J$28,9,FALSE),IF(M129="เงินอุดหนุน (ว่าง)",VLOOKUP(BC129,ตำแหน่งว่าง!$A$2:$J$28,9,FALSE),IF(M129="จ่ายจากเงินรายได้ (ว่าง)",VLOOKUP(BC129,ตำแหน่งว่าง!$A$2:$J$28,9,FALSE),(BJ129-BG129)*12)))))))))))))))))</f>
        <v>0</v>
      </c>
      <c r="BL129" s="177" t="str">
        <f t="shared" si="9"/>
        <v>3</v>
      </c>
      <c r="BM129" s="177" t="b">
        <f>IF(BB129="บริหารท้องถิ่นสูง",VLOOKUP(BL129,'เงินเดือนบัญชี 5'!$AL$2:$AM$65,2,FALSE),IF(BB129="บริหารท้องถิ่นกลาง",VLOOKUP(BL129,'เงินเดือนบัญชี 5'!$AI$2:$AJ$65,2,FALSE),IF(BB129="บริหารท้องถิ่นต้น",VLOOKUP(BL129,'เงินเดือนบัญชี 5'!$AF$2:$AG$65,2,FALSE),IF(BB129="อำนวยการท้องถิ่นสูง",VLOOKUP(BL129,'เงินเดือนบัญชี 5'!$AC$2:$AD$65,2,FALSE),IF(BB129="อำนวยการท้องถิ่นกลาง",VLOOKUP(BL129,'เงินเดือนบัญชี 5'!$Z$2:$AA$65,2,FALSE),IF(BB129="อำนวยการท้องถิ่นต้น",VLOOKUP(BL129,'เงินเดือนบัญชี 5'!$W$2:$X$65,2,FALSE),IF(BB129="วิชาการชช.",VLOOKUP(BL129,'เงินเดือนบัญชี 5'!$T$2:$U$65,2,FALSE),IF(BB129="วิชาการชพ.",VLOOKUP(BL129,'เงินเดือนบัญชี 5'!$Q$2:$R$65,2,FALSE),IF(BB129="วิชาการชก.",VLOOKUP(BL129,'เงินเดือนบัญชี 5'!$N$2:$O$65,2,FALSE),IF(BB129="วิชาการปก.",VLOOKUP(BL129,'เงินเดือนบัญชี 5'!$K$2:$L$65,2,FALSE),IF(BB129="ทั่วไปอส.",VLOOKUP(BL129,'เงินเดือนบัญชี 5'!$H$2:$I$65,2,FALSE),IF(BB129="ทั่วไปชง.",VLOOKUP(BL129,'เงินเดือนบัญชี 5'!$E$2:$F$65,2,FALSE),IF(BB129="ทั่วไปปง.",VLOOKUP(BL129,'เงินเดือนบัญชี 5'!$B$2:$C$65,2,FALSE),IF(BB129="พนจ.ทั่วไป",0,IF(BB129="พนจ.ภารกิจ(ปวช.)",CEILING((BJ129*4/100)+BJ129,10),IF(BB129="พนจ.ภารกิจ(ปวท.)",CEILING((BJ129*4/100)+BJ129,10),IF(BB129="พนจ.ภารกิจ(ปวส.)",CEILING((BJ129*4/100)+BJ129,10),IF(BB129="พนจ.ภารกิจ(ป.ตรี)",CEILING((BJ129*4/100)+BJ129,10),IF(BB129="พนจ.ภารกิจ(ป.โท)",CEILING((BJ129*4/100)+BJ129,10),IF(BB129="พนจ.ภารกิจ(ทักษะ พนง.ขับเครื่องจักรกลขนาดกลาง/ใหญ่)",CEILING((BJ129*4/100)+BJ129,10),IF(BB129="พนจ.ภารกิจ(ทักษะ)",CEILING((BJ129*4/100)+BJ129,10),IF(BB129="พนจ.ภารกิจ(ทักษะ)","",IF(C129="ครู",CEILING((BJ129*6/100)+BJ129,10),IF(C129="ครูผู้ช่วย",CEILING((BJ129*6/100)+BJ129,10),IF(C129="บริหารสถานศึกษา",CEILING((BJ129*6/100)+BJ129,10),IF(C129="บุคลากรทางการศึกษา",CEILING((BJ129*6/100)+BJ129,10),IF(BB129="ลูกจ้างประจำ(ช่าง)",VLOOKUP(BL129,บัญชีลูกจ้างประจำ!$H$2:$I$110,2,FALSE),IF(BB129="ลูกจ้างประจำ(สนับสนุน)",VLOOKUP(BL129,บัญชีลูกจ้างประจำ!$E$2:$F$103,2,FALSE),IF(BB129="ลูกจ้างประจำ(บริการพื้นฐาน)",VLOOKUP(BL129,บัญชีลูกจ้างประจำ!$B$2:$C$74,2,FALSE))))))))))))))))))))))))))))))</f>
        <v>0</v>
      </c>
      <c r="BN129" s="177">
        <f>IF(BB129&amp;M129="พนจ.ทั่วไป",0,IF(BB129&amp;M129="พนจ.ทั่วไปกำหนดเพิ่ม2569",108000,IF(M129="ว่างเดิม",VLOOKUP(BC129,ตำแหน่งว่าง!$A$2:$J$28,10,FALSE),IF(M129&amp;C129="กำหนดเพิ่ม2567ครู",VLOOKUP(BC129,ตำแหน่งว่าง!$A$2:$J$28,9,FALSE),IF(M129&amp;C129="กำหนดเพิ่ม2567ครูผู้ช่วย",VLOOKUP(BC129,ตำแหน่งว่าง!$A$2:$J$28,9,FALSE),IF(M129&amp;C129="กำหนดเพิ่ม2567บุคลากรทางการศึกษา",VLOOKUP(BC129,ตำแหน่งว่าง!$A$2:$J$28,9,FALSE),IF(M129&amp;C129="กำหนดเพิ่ม2567บริหารสถานศึกษา",VLOOKUP(BC129,ตำแหน่งว่าง!$A$2:$J$28,9,FALSE),IF(M129="กำหนดเพิ่ม2567",VLOOKUP(BC129,ตำแหน่งว่าง!$A$2:$J$28,10,FALSE),IF(M129&amp;C129="กำหนดเพิ่ม2568ครู",VLOOKUP(BC129,ตำแหน่งว่าง!$A$2:$J$28,8,FALSE),IF(M129&amp;C129="กำหนดเพิ่ม2568ครูผู้ช่วย",VLOOKUP(BC129,ตำแหน่งว่าง!$A$2:$J$28,8,FALSE),IF(M129&amp;C129="กำหนดเพิ่ม2568บุคลากรทางการศึกษา",VLOOKUP(BC129,ตำแหน่งว่าง!$A$2:$J$28,8,FALSE),IF(M129&amp;C129="กำหนดเพิ่ม2568บริหารสถานศึกษา",VLOOKUP(BC129,ตำแหน่งว่าง!$A$2:$J$28,8,FALSE),IF(M129="กำหนดเพิ่ม2568",VLOOKUP(BC129,ตำแหน่งว่าง!$A$2:$J$28,9,FALSE),IF(M129="กำหนดเพิ่ม2569",VLOOKUP(BC129,ตำแหน่งว่าง!$A$2:$H$28,7,FALSE),IF(M129="เงินอุดหนุน (ว่าง)",VLOOKUP(BC129,ตำแหน่งว่าง!$A$2:$J$28,10,FALSE),IF(M129="จ่ายจากเงินรายได้ (ว่าง)",VLOOKUP(BC129,ตำแหน่งว่าง!$A$2:$J$28,10,FALSE),IF(M129="ยุบเลิก2567",0,IF(M129="ยุบเลิก2568",0,IF(M129="ยุบเลิก2569",0,IF(M129="ว่างยุบเลิก2567",0,IF(M129="ว่างยุบเลิก2568",0,IF(M129="ว่างยุบเลิก2569",0,(BM129-BJ129)*12))))))))))))))))))))))</f>
        <v>0</v>
      </c>
      <c r="BO129" s="103"/>
      <c r="BP129" s="86"/>
      <c r="BQ129" s="86"/>
    </row>
    <row r="130" spans="1:69" s="12" customFormat="1">
      <c r="A130" s="107"/>
      <c r="B130" s="113"/>
      <c r="C130" s="183"/>
      <c r="D130" s="113"/>
      <c r="E130" s="114"/>
      <c r="F130" s="114"/>
      <c r="G130" s="110"/>
      <c r="H130" s="120"/>
      <c r="I130" s="121"/>
      <c r="J130" s="122"/>
      <c r="K130" s="122"/>
      <c r="L130" s="122"/>
      <c r="M130" s="120"/>
      <c r="AZ130" s="86"/>
      <c r="BA130" s="103"/>
      <c r="BB130" s="177" t="str">
        <f t="shared" si="5"/>
        <v/>
      </c>
      <c r="BC130" s="177" t="str">
        <f t="shared" si="6"/>
        <v>()</v>
      </c>
      <c r="BD130" s="177" t="b">
        <f>IF(BB130="บริหารท้องถิ่นสูง",VLOOKUP(I130,'เงินเดือนบัญชี 5'!$AM$2:$AN$65,2,FALSE),IF(BB130="บริหารท้องถิ่นกลาง",VLOOKUP(I130,'เงินเดือนบัญชี 5'!$AJ$2:$AK$65,2,FALSE),IF(BB130="บริหารท้องถิ่นต้น",VLOOKUP(I130,'เงินเดือนบัญชี 5'!$AG$2:$AH$65,2,FALSE),IF(BB130="อำนวยการท้องถิ่นสูง",VLOOKUP(I130,'เงินเดือนบัญชี 5'!$AD$2:$AE$65,2,FALSE),IF(BB130="อำนวยการท้องถิ่นกลาง",VLOOKUP(I130,'เงินเดือนบัญชี 5'!$AA$2:$AB$65,2,FALSE),IF(BB130="อำนวยการท้องถิ่นต้น",VLOOKUP(I130,'เงินเดือนบัญชี 5'!$X$2:$Y$65,2,FALSE),IF(BB130="วิชาการชช.",VLOOKUP(I130,'เงินเดือนบัญชี 5'!$U$2:$V$65,2,FALSE),IF(BB130="วิชาการชพ.",VLOOKUP(I130,'เงินเดือนบัญชี 5'!$R$2:$S$65,2,FALSE),IF(BB130="วิชาการชก.",VLOOKUP(I130,'เงินเดือนบัญชี 5'!$O$2:$P$65,2,FALSE),IF(BB130="วิชาการปก.",VLOOKUP(I130,'เงินเดือนบัญชี 5'!$L$2:$M$65,2,FALSE),IF(BB130="ทั่วไปอส.",VLOOKUP(I130,'เงินเดือนบัญชี 5'!$I$2:$J$65,2,FALSE),IF(BB130="ทั่วไปชง.",VLOOKUP(I130,'เงินเดือนบัญชี 5'!$F$2:$G$65,2,FALSE),IF(BB130="ทั่วไปปง.",VLOOKUP(I130,'เงินเดือนบัญชี 5'!$C$2:$D$65,2,FALSE),IF(BB130="พนจ.ทั่วไป","",IF(BB130="พนจ.ภารกิจ(ปวช.)","",IF(BB130="พนจ.ภารกิจ(ปวท.)","",IF(BB130="พนจ.ภารกิจ(ปวส.)","",IF(BB130="พนจ.ภารกิจ(ป.ตรี)","",IF(BB130="พนจ.ภารกิจ(ป.โท)","",IF(BB130="พนจ.ภารกิจ(ทักษะ พนง.ขับเครื่องจักรกลขนาดกลาง/ใหญ่)","",IF(BB130="พนจ.ภารกิจ(ทักษะ)","",IF(BB130="ลูกจ้างประจำ(ช่าง)",VLOOKUP(I130,บัญชีลูกจ้างประจำ!$I$2:$J$110,2,FALSE),IF(BB130="ลูกจ้างประจำ(สนับสนุน)",VLOOKUP(I130,บัญชีลูกจ้างประจำ!$F$2:$G$102,2,FALSE),IF(BB130="ลูกจ้างประจำ(บริการพื้นฐาน)",VLOOKUP(I130,บัญชีลูกจ้างประจำ!$C$2:$D$74,2,FALSE)))))))))))))))))))))))))</f>
        <v>0</v>
      </c>
      <c r="BE130" s="177">
        <f>IF(M130="ว่างเดิม",VLOOKUP(BC130,ตำแหน่งว่าง!$A$2:$J$28,2,FALSE),IF(M130="ว่างยุบเลิก2567",VLOOKUP(BC130,ตำแหน่งว่าง!$A$2:$J$28,2,FALSE),IF(M130="ว่างยุบเลิก2568",VLOOKUP(BC130,ตำแหน่งว่าง!$A$2:$J$28,2,FALSE),IF(M130="ว่างยุบเลิก2569",VLOOKUP(BC130,ตำแหน่งว่าง!$A$2:$J$28,2,FALSE),IF(M130="เงินอุดหนุน (ว่าง)",VLOOKUP(BC130,ตำแหน่งว่าง!$A$2:$J$28,2,FALSE),IF(M130="จ่ายจากเงินรายได้ (ว่าง)",VLOOKUP(BC130,ตำแหน่งว่าง!$A$2:$J$28,2,FALSE),IF(M130="กำหนดเพิ่ม2567",0,IF(M130="กำหนดเพิ่ม2568",0,IF(M130="กำหนดเพิ่ม2569",0,I130*12)))))))))</f>
        <v>0</v>
      </c>
      <c r="BF130" s="177" t="str">
        <f t="shared" si="7"/>
        <v>1</v>
      </c>
      <c r="BG130" s="177" t="b">
        <f>IF(BB130="บริหารท้องถิ่นสูง",VLOOKUP(BF130,'เงินเดือนบัญชี 5'!$AL$2:$AM$65,2,FALSE),IF(BB130="บริหารท้องถิ่นกลาง",VLOOKUP(BF130,'เงินเดือนบัญชี 5'!$AI$2:$AJ$65,2,FALSE),IF(BB130="บริหารท้องถิ่นต้น",VLOOKUP(BF130,'เงินเดือนบัญชี 5'!$AF$2:$AG$65,2,FALSE),IF(BB130="อำนวยการท้องถิ่นสูง",VLOOKUP(BF130,'เงินเดือนบัญชี 5'!$AC$2:$AD$65,2,FALSE),IF(BB130="อำนวยการท้องถิ่นกลาง",VLOOKUP(BF130,'เงินเดือนบัญชี 5'!$Z$2:$AA$65,2,FALSE),IF(BB130="อำนวยการท้องถิ่นต้น",VLOOKUP(BF130,'เงินเดือนบัญชี 5'!$W$2:$X$65,2,FALSE),IF(BB130="วิชาการชช.",VLOOKUP(BF130,'เงินเดือนบัญชี 5'!$T$2:$U$65,2,FALSE),IF(BB130="วิชาการชพ.",VLOOKUP(BF130,'เงินเดือนบัญชี 5'!$Q$2:$R$65,2,FALSE),IF(BB130="วิชาการชก.",VLOOKUP(BF130,'เงินเดือนบัญชี 5'!$N$2:$O$65,2,FALSE),IF(BB130="วิชาการปก.",VLOOKUP(BF130,'เงินเดือนบัญชี 5'!$K$2:$L$65,2,FALSE),IF(BB130="ทั่วไปอส.",VLOOKUP(BF130,'เงินเดือนบัญชี 5'!$H$2:$I$65,2,FALSE),IF(BB130="ทั่วไปชง.",VLOOKUP(BF130,'เงินเดือนบัญชี 5'!$E$2:$F$65,2,FALSE),IF(BB130="ทั่วไปปง.",VLOOKUP(BF130,'เงินเดือนบัญชี 5'!$B$2:$C$65,2,FALSE),IF(BB130="พนจ.ทั่วไป",0,IF(BB130="พนจ.ภารกิจ(ปวช.)",CEILING((I130*4/100)+I130,10),IF(BB130="พนจ.ภารกิจ(ปวท.)",CEILING((I130*4/100)+I130,10),IF(BB130="พนจ.ภารกิจ(ปวส.)",CEILING((I130*4/100)+I130,10),IF(BB130="พนจ.ภารกิจ(ป.ตรี)",CEILING((I130*4/100)+I130,10),IF(BB130="พนจ.ภารกิจ(ป.โท)",CEILING((I130*4/100)+I130,10),IF(BB130="พนจ.ภารกิจ(ทักษะ พนง.ขับเครื่องจักรกลขนาดกลาง/ใหญ่)",CEILING((I130*4/100)+I130,10),IF(BB130="พนจ.ภารกิจ(ทักษะ)",CEILING((I130*4/100)+I130,10),IF(BB130="พนจ.ภารกิจ(ทักษะ)","",IF(C130="ครู",CEILING((I130*6/100)+I130,10),IF(C130="ครูผู้ช่วย",CEILING((I130*6/100)+I130,10),IF(C130="บริหารสถานศึกษา",CEILING((I130*6/100)+I130,10),IF(C130="บุคลากรทางการศึกษา",CEILING((I130*6/100)+I130,10),IF(BB130="ลูกจ้างประจำ(ช่าง)",VLOOKUP(BF130,บัญชีลูกจ้างประจำ!$H$2:$I$110,2,FALSE),IF(BB130="ลูกจ้างประจำ(สนับสนุน)",VLOOKUP(BF130,บัญชีลูกจ้างประจำ!$E$2:$F$102,2,FALSE),IF(BB130="ลูกจ้างประจำ(บริการพื้นฐาน)",VLOOKUP(BF130,บัญชีลูกจ้างประจำ!$B$2:$C$74,2,FALSE))))))))))))))))))))))))))))))</f>
        <v>0</v>
      </c>
      <c r="BH130" s="177">
        <f>IF(BB130&amp;M130="พนจ.ทั่วไป",0,IF(BB130&amp;M130="พนจ.ทั่วไปกำหนดเพิ่ม2567",108000,IF(M130="ว่างเดิม",VLOOKUP(BC130,ตำแหน่งว่าง!$A$2:$J$28,8,FALSE),IF(M130="กำหนดเพิ่ม2567",VLOOKUP(BC130,ตำแหน่งว่าง!$A$2:$H$28,7,FALSE),IF(M130="กำหนดเพิ่ม2568",0,IF(M130="กำหนดเพิ่ม2569",0,IF(M130="ยุบเลิก2567",0,IF(M130="ว่างยุบเลิก2567",0,IF(M130="ว่างยุบเลิก2568",VLOOKUP(BC130,ตำแหน่งว่าง!$A$2:$J$28,8,FALSE),IF(M130="ว่างยุบเลิก2569",VLOOKUP(BC130,ตำแหน่งว่าง!$A$2:$J$28,8,FALSE),IF(M130="เงินอุดหนุน (ว่าง)",VLOOKUP(BC130,ตำแหน่งว่าง!$A$2:$J$28,8,FALSE),IF(M130&amp;C130="จ่ายจากเงินรายได้พนจ.ทั่วไป",0,IF(M130="จ่ายจากเงินรายได้ (ว่าง)",VLOOKUP(BC130,ตำแหน่งว่าง!$A$2:$J$28,8,FALSE),(BG130-I130)*12)))))))))))))</f>
        <v>0</v>
      </c>
      <c r="BI130" s="177" t="str">
        <f t="shared" si="8"/>
        <v>2</v>
      </c>
      <c r="BJ130" s="177" t="b">
        <f>IF(BB130="บริหารท้องถิ่นสูง",VLOOKUP(BI130,'เงินเดือนบัญชี 5'!$AL$2:$AM$65,2,FALSE),IF(BB130="บริหารท้องถิ่นกลาง",VLOOKUP(BI130,'เงินเดือนบัญชี 5'!$AI$2:$AJ$65,2,FALSE),IF(BB130="บริหารท้องถิ่นต้น",VLOOKUP(BI130,'เงินเดือนบัญชี 5'!$AF$2:$AG$65,2,FALSE),IF(BB130="อำนวยการท้องถิ่นสูง",VLOOKUP(BI130,'เงินเดือนบัญชี 5'!$AC$2:$AD$65,2,FALSE),IF(BB130="อำนวยการท้องถิ่นกลาง",VLOOKUP(BI130,'เงินเดือนบัญชี 5'!$Z$2:$AA$65,2,FALSE),IF(BB130="อำนวยการท้องถิ่นต้น",VLOOKUP(BI130,'เงินเดือนบัญชี 5'!$W$2:$X$65,2,FALSE),IF(BB130="วิชาการชช.",VLOOKUP(BI130,'เงินเดือนบัญชี 5'!$T$2:$U$65,2,FALSE),IF(BB130="วิชาการชพ.",VLOOKUP(BI130,'เงินเดือนบัญชี 5'!$Q$2:$R$65,2,FALSE),IF(BB130="วิชาการชก.",VLOOKUP(BI130,'เงินเดือนบัญชี 5'!$N$2:$O$65,2,FALSE),IF(BB130="วิชาการปก.",VLOOKUP(BI130,'เงินเดือนบัญชี 5'!$K$2:$L$65,2,FALSE),IF(BB130="ทั่วไปอส.",VLOOKUP(BI130,'เงินเดือนบัญชี 5'!$H$2:$I$65,2,FALSE),IF(BB130="ทั่วไปชง.",VLOOKUP(BI130,'เงินเดือนบัญชี 5'!$E$2:$F$65,2,FALSE),IF(BB130="ทั่วไปปง.",VLOOKUP(BI130,'เงินเดือนบัญชี 5'!$B$2:$C$65,2,FALSE),IF(BB130="พนจ.ทั่วไป",0,IF(BB130="พนจ.ภารกิจ(ปวช.)",CEILING((BG130*4/100)+BG130,10),IF(BB130="พนจ.ภารกิจ(ปวท.)",CEILING((BG130*4/100)+BG130,10),IF(BB130="พนจ.ภารกิจ(ปวส.)",CEILING((BG130*4/100)+BG130,10),IF(BB130="พนจ.ภารกิจ(ป.ตรี)",CEILING((BG130*4/100)+BG130,10),IF(BB130="พนจ.ภารกิจ(ป.โท)",CEILING((BG130*4/100)+BG130,10),IF(BB130="พนจ.ภารกิจ(ทักษะ พนง.ขับเครื่องจักรกลขนาดกลาง/ใหญ่)",CEILING((BG130*4/100)+BG130,10),IF(BB130="พนจ.ภารกิจ(ทักษะ)",CEILING((BG130*4/100)+BG130,10),IF(BB130="พนจ.ภารกิจ(ทักษะ)","",IF(C130="ครู",CEILING((BG130*6/100)+BG130,10),IF(C130="ครูผู้ช่วย",CEILING((BG130*6/100)+BG130,10),IF(C130="บริหารสถานศึกษา",CEILING((BG130*6/100)+BG130,10),IF(C130="บุคลากรทางการศึกษา",CEILING((BG130*6/100)+BG130,10),IF(BB130="ลูกจ้างประจำ(ช่าง)",VLOOKUP(BI130,บัญชีลูกจ้างประจำ!$H$2:$I$110,2,FALSE),IF(BB130="ลูกจ้างประจำ(สนับสนุน)",VLOOKUP(BI130,บัญชีลูกจ้างประจำ!$E$2:$F$102,2,FALSE),IF(BB130="ลูกจ้างประจำ(บริการพื้นฐาน)",VLOOKUP(BI130,บัญชีลูกจ้างประจำ!$B$2:$C$74,2,FALSE))))))))))))))))))))))))))))))</f>
        <v>0</v>
      </c>
      <c r="BK130" s="177">
        <f>IF(BB130&amp;M130="พนจ.ทั่วไป",0,IF(BB130&amp;M130="พนจ.ทั่วไปกำหนดเพิ่ม2568",108000,IF(M130="ว่างเดิม",VLOOKUP(BC130,ตำแหน่งว่าง!$A$2:$J$28,9,FALSE),IF(M130&amp;C130="กำหนดเพิ่ม2567ครู",VLOOKUP(BC130,ตำแหน่งว่าง!$A$2:$J$28,8,FALSE),IF(M130&amp;C130="กำหนดเพิ่ม2567ครูผู้ช่วย",VLOOKUP(BC130,ตำแหน่งว่าง!$A$2:$J$28,8,FALSE),IF(M130&amp;C130="กำหนดเพิ่ม2567บุคลากรทางการศึกษา",VLOOKUP(BC130,ตำแหน่งว่าง!$A$2:$J$28,8,FALSE),IF(M130&amp;C130="กำหนดเพิ่ม2567บริหารสถานศึกษา",VLOOKUP(BC130,ตำแหน่งว่าง!$A$2:$J$28,8,FALSE),IF(M130="กำหนดเพิ่ม2567",VLOOKUP(BC130,ตำแหน่งว่าง!$A$2:$J$28,9,FALSE),IF(M130="กำหนดเพิ่ม2568",VLOOKUP(BC130,ตำแหน่งว่าง!$A$2:$H$28,7,FALSE),IF(M130="กำหนดเพิ่ม2569",0,IF(M130="ยุบเลิก2567",0,IF(M130="ยุบเลิก2568",0,IF(M130="ว่างยุบเลิก2567",0,IF(M130="ว่างยุบเลิก2568",0,IF(M130="ว่างยุบเลิก2569",VLOOKUP(BC130,ตำแหน่งว่าง!$A$2:$J$28,9,FALSE),IF(M130="เงินอุดหนุน (ว่าง)",VLOOKUP(BC130,ตำแหน่งว่าง!$A$2:$J$28,9,FALSE),IF(M130="จ่ายจากเงินรายได้ (ว่าง)",VLOOKUP(BC130,ตำแหน่งว่าง!$A$2:$J$28,9,FALSE),(BJ130-BG130)*12)))))))))))))))))</f>
        <v>0</v>
      </c>
      <c r="BL130" s="177" t="str">
        <f t="shared" si="9"/>
        <v>3</v>
      </c>
      <c r="BM130" s="177" t="b">
        <f>IF(BB130="บริหารท้องถิ่นสูง",VLOOKUP(BL130,'เงินเดือนบัญชี 5'!$AL$2:$AM$65,2,FALSE),IF(BB130="บริหารท้องถิ่นกลาง",VLOOKUP(BL130,'เงินเดือนบัญชี 5'!$AI$2:$AJ$65,2,FALSE),IF(BB130="บริหารท้องถิ่นต้น",VLOOKUP(BL130,'เงินเดือนบัญชี 5'!$AF$2:$AG$65,2,FALSE),IF(BB130="อำนวยการท้องถิ่นสูง",VLOOKUP(BL130,'เงินเดือนบัญชี 5'!$AC$2:$AD$65,2,FALSE),IF(BB130="อำนวยการท้องถิ่นกลาง",VLOOKUP(BL130,'เงินเดือนบัญชี 5'!$Z$2:$AA$65,2,FALSE),IF(BB130="อำนวยการท้องถิ่นต้น",VLOOKUP(BL130,'เงินเดือนบัญชี 5'!$W$2:$X$65,2,FALSE),IF(BB130="วิชาการชช.",VLOOKUP(BL130,'เงินเดือนบัญชี 5'!$T$2:$U$65,2,FALSE),IF(BB130="วิชาการชพ.",VLOOKUP(BL130,'เงินเดือนบัญชี 5'!$Q$2:$R$65,2,FALSE),IF(BB130="วิชาการชก.",VLOOKUP(BL130,'เงินเดือนบัญชี 5'!$N$2:$O$65,2,FALSE),IF(BB130="วิชาการปก.",VLOOKUP(BL130,'เงินเดือนบัญชี 5'!$K$2:$L$65,2,FALSE),IF(BB130="ทั่วไปอส.",VLOOKUP(BL130,'เงินเดือนบัญชี 5'!$H$2:$I$65,2,FALSE),IF(BB130="ทั่วไปชง.",VLOOKUP(BL130,'เงินเดือนบัญชี 5'!$E$2:$F$65,2,FALSE),IF(BB130="ทั่วไปปง.",VLOOKUP(BL130,'เงินเดือนบัญชี 5'!$B$2:$C$65,2,FALSE),IF(BB130="พนจ.ทั่วไป",0,IF(BB130="พนจ.ภารกิจ(ปวช.)",CEILING((BJ130*4/100)+BJ130,10),IF(BB130="พนจ.ภารกิจ(ปวท.)",CEILING((BJ130*4/100)+BJ130,10),IF(BB130="พนจ.ภารกิจ(ปวส.)",CEILING((BJ130*4/100)+BJ130,10),IF(BB130="พนจ.ภารกิจ(ป.ตรี)",CEILING((BJ130*4/100)+BJ130,10),IF(BB130="พนจ.ภารกิจ(ป.โท)",CEILING((BJ130*4/100)+BJ130,10),IF(BB130="พนจ.ภารกิจ(ทักษะ พนง.ขับเครื่องจักรกลขนาดกลาง/ใหญ่)",CEILING((BJ130*4/100)+BJ130,10),IF(BB130="พนจ.ภารกิจ(ทักษะ)",CEILING((BJ130*4/100)+BJ130,10),IF(BB130="พนจ.ภารกิจ(ทักษะ)","",IF(C130="ครู",CEILING((BJ130*6/100)+BJ130,10),IF(C130="ครูผู้ช่วย",CEILING((BJ130*6/100)+BJ130,10),IF(C130="บริหารสถานศึกษา",CEILING((BJ130*6/100)+BJ130,10),IF(C130="บุคลากรทางการศึกษา",CEILING((BJ130*6/100)+BJ130,10),IF(BB130="ลูกจ้างประจำ(ช่าง)",VLOOKUP(BL130,บัญชีลูกจ้างประจำ!$H$2:$I$110,2,FALSE),IF(BB130="ลูกจ้างประจำ(สนับสนุน)",VLOOKUP(BL130,บัญชีลูกจ้างประจำ!$E$2:$F$103,2,FALSE),IF(BB130="ลูกจ้างประจำ(บริการพื้นฐาน)",VLOOKUP(BL130,บัญชีลูกจ้างประจำ!$B$2:$C$74,2,FALSE))))))))))))))))))))))))))))))</f>
        <v>0</v>
      </c>
      <c r="BN130" s="177">
        <f>IF(BB130&amp;M130="พนจ.ทั่วไป",0,IF(BB130&amp;M130="พนจ.ทั่วไปกำหนดเพิ่ม2569",108000,IF(M130="ว่างเดิม",VLOOKUP(BC130,ตำแหน่งว่าง!$A$2:$J$28,10,FALSE),IF(M130&amp;C130="กำหนดเพิ่ม2567ครู",VLOOKUP(BC130,ตำแหน่งว่าง!$A$2:$J$28,9,FALSE),IF(M130&amp;C130="กำหนดเพิ่ม2567ครูผู้ช่วย",VLOOKUP(BC130,ตำแหน่งว่าง!$A$2:$J$28,9,FALSE),IF(M130&amp;C130="กำหนดเพิ่ม2567บุคลากรทางการศึกษา",VLOOKUP(BC130,ตำแหน่งว่าง!$A$2:$J$28,9,FALSE),IF(M130&amp;C130="กำหนดเพิ่ม2567บริหารสถานศึกษา",VLOOKUP(BC130,ตำแหน่งว่าง!$A$2:$J$28,9,FALSE),IF(M130="กำหนดเพิ่ม2567",VLOOKUP(BC130,ตำแหน่งว่าง!$A$2:$J$28,10,FALSE),IF(M130&amp;C130="กำหนดเพิ่ม2568ครู",VLOOKUP(BC130,ตำแหน่งว่าง!$A$2:$J$28,8,FALSE),IF(M130&amp;C130="กำหนดเพิ่ม2568ครูผู้ช่วย",VLOOKUP(BC130,ตำแหน่งว่าง!$A$2:$J$28,8,FALSE),IF(M130&amp;C130="กำหนดเพิ่ม2568บุคลากรทางการศึกษา",VLOOKUP(BC130,ตำแหน่งว่าง!$A$2:$J$28,8,FALSE),IF(M130&amp;C130="กำหนดเพิ่ม2568บริหารสถานศึกษา",VLOOKUP(BC130,ตำแหน่งว่าง!$A$2:$J$28,8,FALSE),IF(M130="กำหนดเพิ่ม2568",VLOOKUP(BC130,ตำแหน่งว่าง!$A$2:$J$28,9,FALSE),IF(M130="กำหนดเพิ่ม2569",VLOOKUP(BC130,ตำแหน่งว่าง!$A$2:$H$28,7,FALSE),IF(M130="เงินอุดหนุน (ว่าง)",VLOOKUP(BC130,ตำแหน่งว่าง!$A$2:$J$28,10,FALSE),IF(M130="จ่ายจากเงินรายได้ (ว่าง)",VLOOKUP(BC130,ตำแหน่งว่าง!$A$2:$J$28,10,FALSE),IF(M130="ยุบเลิก2567",0,IF(M130="ยุบเลิก2568",0,IF(M130="ยุบเลิก2569",0,IF(M130="ว่างยุบเลิก2567",0,IF(M130="ว่างยุบเลิก2568",0,IF(M130="ว่างยุบเลิก2569",0,(BM130-BJ130)*12))))))))))))))))))))))</f>
        <v>0</v>
      </c>
      <c r="BO130" s="103"/>
      <c r="BP130" s="86"/>
      <c r="BQ130" s="86"/>
    </row>
    <row r="131" spans="1:69" s="12" customFormat="1">
      <c r="A131" s="107"/>
      <c r="B131" s="113"/>
      <c r="C131" s="183"/>
      <c r="D131" s="113"/>
      <c r="E131" s="114"/>
      <c r="F131" s="114"/>
      <c r="G131" s="110"/>
      <c r="H131" s="120"/>
      <c r="I131" s="121"/>
      <c r="J131" s="122"/>
      <c r="K131" s="122"/>
      <c r="L131" s="122"/>
      <c r="M131" s="120"/>
      <c r="AZ131" s="86"/>
      <c r="BA131" s="103"/>
      <c r="BB131" s="177" t="str">
        <f t="shared" si="5"/>
        <v/>
      </c>
      <c r="BC131" s="177" t="str">
        <f t="shared" si="6"/>
        <v>()</v>
      </c>
      <c r="BD131" s="177" t="b">
        <f>IF(BB131="บริหารท้องถิ่นสูง",VLOOKUP(I131,'เงินเดือนบัญชี 5'!$AM$2:$AN$65,2,FALSE),IF(BB131="บริหารท้องถิ่นกลาง",VLOOKUP(I131,'เงินเดือนบัญชี 5'!$AJ$2:$AK$65,2,FALSE),IF(BB131="บริหารท้องถิ่นต้น",VLOOKUP(I131,'เงินเดือนบัญชี 5'!$AG$2:$AH$65,2,FALSE),IF(BB131="อำนวยการท้องถิ่นสูง",VLOOKUP(I131,'เงินเดือนบัญชี 5'!$AD$2:$AE$65,2,FALSE),IF(BB131="อำนวยการท้องถิ่นกลาง",VLOOKUP(I131,'เงินเดือนบัญชี 5'!$AA$2:$AB$65,2,FALSE),IF(BB131="อำนวยการท้องถิ่นต้น",VLOOKUP(I131,'เงินเดือนบัญชี 5'!$X$2:$Y$65,2,FALSE),IF(BB131="วิชาการชช.",VLOOKUP(I131,'เงินเดือนบัญชี 5'!$U$2:$V$65,2,FALSE),IF(BB131="วิชาการชพ.",VLOOKUP(I131,'เงินเดือนบัญชี 5'!$R$2:$S$65,2,FALSE),IF(BB131="วิชาการชก.",VLOOKUP(I131,'เงินเดือนบัญชี 5'!$O$2:$P$65,2,FALSE),IF(BB131="วิชาการปก.",VLOOKUP(I131,'เงินเดือนบัญชี 5'!$L$2:$M$65,2,FALSE),IF(BB131="ทั่วไปอส.",VLOOKUP(I131,'เงินเดือนบัญชี 5'!$I$2:$J$65,2,FALSE),IF(BB131="ทั่วไปชง.",VLOOKUP(I131,'เงินเดือนบัญชี 5'!$F$2:$G$65,2,FALSE),IF(BB131="ทั่วไปปง.",VLOOKUP(I131,'เงินเดือนบัญชี 5'!$C$2:$D$65,2,FALSE),IF(BB131="พนจ.ทั่วไป","",IF(BB131="พนจ.ภารกิจ(ปวช.)","",IF(BB131="พนจ.ภารกิจ(ปวท.)","",IF(BB131="พนจ.ภารกิจ(ปวส.)","",IF(BB131="พนจ.ภารกิจ(ป.ตรี)","",IF(BB131="พนจ.ภารกิจ(ป.โท)","",IF(BB131="พนจ.ภารกิจ(ทักษะ พนง.ขับเครื่องจักรกลขนาดกลาง/ใหญ่)","",IF(BB131="พนจ.ภารกิจ(ทักษะ)","",IF(BB131="ลูกจ้างประจำ(ช่าง)",VLOOKUP(I131,บัญชีลูกจ้างประจำ!$I$2:$J$110,2,FALSE),IF(BB131="ลูกจ้างประจำ(สนับสนุน)",VLOOKUP(I131,บัญชีลูกจ้างประจำ!$F$2:$G$102,2,FALSE),IF(BB131="ลูกจ้างประจำ(บริการพื้นฐาน)",VLOOKUP(I131,บัญชีลูกจ้างประจำ!$C$2:$D$74,2,FALSE)))))))))))))))))))))))))</f>
        <v>0</v>
      </c>
      <c r="BE131" s="177">
        <f>IF(M131="ว่างเดิม",VLOOKUP(BC131,ตำแหน่งว่าง!$A$2:$J$28,2,FALSE),IF(M131="ว่างยุบเลิก2567",VLOOKUP(BC131,ตำแหน่งว่าง!$A$2:$J$28,2,FALSE),IF(M131="ว่างยุบเลิก2568",VLOOKUP(BC131,ตำแหน่งว่าง!$A$2:$J$28,2,FALSE),IF(M131="ว่างยุบเลิก2569",VLOOKUP(BC131,ตำแหน่งว่าง!$A$2:$J$28,2,FALSE),IF(M131="เงินอุดหนุน (ว่าง)",VLOOKUP(BC131,ตำแหน่งว่าง!$A$2:$J$28,2,FALSE),IF(M131="จ่ายจากเงินรายได้ (ว่าง)",VLOOKUP(BC131,ตำแหน่งว่าง!$A$2:$J$28,2,FALSE),IF(M131="กำหนดเพิ่ม2567",0,IF(M131="กำหนดเพิ่ม2568",0,IF(M131="กำหนดเพิ่ม2569",0,I131*12)))))))))</f>
        <v>0</v>
      </c>
      <c r="BF131" s="177" t="str">
        <f t="shared" si="7"/>
        <v>1</v>
      </c>
      <c r="BG131" s="177" t="b">
        <f>IF(BB131="บริหารท้องถิ่นสูง",VLOOKUP(BF131,'เงินเดือนบัญชี 5'!$AL$2:$AM$65,2,FALSE),IF(BB131="บริหารท้องถิ่นกลาง",VLOOKUP(BF131,'เงินเดือนบัญชี 5'!$AI$2:$AJ$65,2,FALSE),IF(BB131="บริหารท้องถิ่นต้น",VLOOKUP(BF131,'เงินเดือนบัญชี 5'!$AF$2:$AG$65,2,FALSE),IF(BB131="อำนวยการท้องถิ่นสูง",VLOOKUP(BF131,'เงินเดือนบัญชี 5'!$AC$2:$AD$65,2,FALSE),IF(BB131="อำนวยการท้องถิ่นกลาง",VLOOKUP(BF131,'เงินเดือนบัญชี 5'!$Z$2:$AA$65,2,FALSE),IF(BB131="อำนวยการท้องถิ่นต้น",VLOOKUP(BF131,'เงินเดือนบัญชี 5'!$W$2:$X$65,2,FALSE),IF(BB131="วิชาการชช.",VLOOKUP(BF131,'เงินเดือนบัญชี 5'!$T$2:$U$65,2,FALSE),IF(BB131="วิชาการชพ.",VLOOKUP(BF131,'เงินเดือนบัญชี 5'!$Q$2:$R$65,2,FALSE),IF(BB131="วิชาการชก.",VLOOKUP(BF131,'เงินเดือนบัญชี 5'!$N$2:$O$65,2,FALSE),IF(BB131="วิชาการปก.",VLOOKUP(BF131,'เงินเดือนบัญชี 5'!$K$2:$L$65,2,FALSE),IF(BB131="ทั่วไปอส.",VLOOKUP(BF131,'เงินเดือนบัญชี 5'!$H$2:$I$65,2,FALSE),IF(BB131="ทั่วไปชง.",VLOOKUP(BF131,'เงินเดือนบัญชี 5'!$E$2:$F$65,2,FALSE),IF(BB131="ทั่วไปปง.",VLOOKUP(BF131,'เงินเดือนบัญชี 5'!$B$2:$C$65,2,FALSE),IF(BB131="พนจ.ทั่วไป",0,IF(BB131="พนจ.ภารกิจ(ปวช.)",CEILING((I131*4/100)+I131,10),IF(BB131="พนจ.ภารกิจ(ปวท.)",CEILING((I131*4/100)+I131,10),IF(BB131="พนจ.ภารกิจ(ปวส.)",CEILING((I131*4/100)+I131,10),IF(BB131="พนจ.ภารกิจ(ป.ตรี)",CEILING((I131*4/100)+I131,10),IF(BB131="พนจ.ภารกิจ(ป.โท)",CEILING((I131*4/100)+I131,10),IF(BB131="พนจ.ภารกิจ(ทักษะ พนง.ขับเครื่องจักรกลขนาดกลาง/ใหญ่)",CEILING((I131*4/100)+I131,10),IF(BB131="พนจ.ภารกิจ(ทักษะ)",CEILING((I131*4/100)+I131,10),IF(BB131="พนจ.ภารกิจ(ทักษะ)","",IF(C131="ครู",CEILING((I131*6/100)+I131,10),IF(C131="ครูผู้ช่วย",CEILING((I131*6/100)+I131,10),IF(C131="บริหารสถานศึกษา",CEILING((I131*6/100)+I131,10),IF(C131="บุคลากรทางการศึกษา",CEILING((I131*6/100)+I131,10),IF(BB131="ลูกจ้างประจำ(ช่าง)",VLOOKUP(BF131,บัญชีลูกจ้างประจำ!$H$2:$I$110,2,FALSE),IF(BB131="ลูกจ้างประจำ(สนับสนุน)",VLOOKUP(BF131,บัญชีลูกจ้างประจำ!$E$2:$F$102,2,FALSE),IF(BB131="ลูกจ้างประจำ(บริการพื้นฐาน)",VLOOKUP(BF131,บัญชีลูกจ้างประจำ!$B$2:$C$74,2,FALSE))))))))))))))))))))))))))))))</f>
        <v>0</v>
      </c>
      <c r="BH131" s="177">
        <f>IF(BB131&amp;M131="พนจ.ทั่วไป",0,IF(BB131&amp;M131="พนจ.ทั่วไปกำหนดเพิ่ม2567",108000,IF(M131="ว่างเดิม",VLOOKUP(BC131,ตำแหน่งว่าง!$A$2:$J$28,8,FALSE),IF(M131="กำหนดเพิ่ม2567",VLOOKUP(BC131,ตำแหน่งว่าง!$A$2:$H$28,7,FALSE),IF(M131="กำหนดเพิ่ม2568",0,IF(M131="กำหนดเพิ่ม2569",0,IF(M131="ยุบเลิก2567",0,IF(M131="ว่างยุบเลิก2567",0,IF(M131="ว่างยุบเลิก2568",VLOOKUP(BC131,ตำแหน่งว่าง!$A$2:$J$28,8,FALSE),IF(M131="ว่างยุบเลิก2569",VLOOKUP(BC131,ตำแหน่งว่าง!$A$2:$J$28,8,FALSE),IF(M131="เงินอุดหนุน (ว่าง)",VLOOKUP(BC131,ตำแหน่งว่าง!$A$2:$J$28,8,FALSE),IF(M131&amp;C131="จ่ายจากเงินรายได้พนจ.ทั่วไป",0,IF(M131="จ่ายจากเงินรายได้ (ว่าง)",VLOOKUP(BC131,ตำแหน่งว่าง!$A$2:$J$28,8,FALSE),(BG131-I131)*12)))))))))))))</f>
        <v>0</v>
      </c>
      <c r="BI131" s="177" t="str">
        <f t="shared" si="8"/>
        <v>2</v>
      </c>
      <c r="BJ131" s="177" t="b">
        <f>IF(BB131="บริหารท้องถิ่นสูง",VLOOKUP(BI131,'เงินเดือนบัญชี 5'!$AL$2:$AM$65,2,FALSE),IF(BB131="บริหารท้องถิ่นกลาง",VLOOKUP(BI131,'เงินเดือนบัญชี 5'!$AI$2:$AJ$65,2,FALSE),IF(BB131="บริหารท้องถิ่นต้น",VLOOKUP(BI131,'เงินเดือนบัญชี 5'!$AF$2:$AG$65,2,FALSE),IF(BB131="อำนวยการท้องถิ่นสูง",VLOOKUP(BI131,'เงินเดือนบัญชี 5'!$AC$2:$AD$65,2,FALSE),IF(BB131="อำนวยการท้องถิ่นกลาง",VLOOKUP(BI131,'เงินเดือนบัญชี 5'!$Z$2:$AA$65,2,FALSE),IF(BB131="อำนวยการท้องถิ่นต้น",VLOOKUP(BI131,'เงินเดือนบัญชี 5'!$W$2:$X$65,2,FALSE),IF(BB131="วิชาการชช.",VLOOKUP(BI131,'เงินเดือนบัญชี 5'!$T$2:$U$65,2,FALSE),IF(BB131="วิชาการชพ.",VLOOKUP(BI131,'เงินเดือนบัญชี 5'!$Q$2:$R$65,2,FALSE),IF(BB131="วิชาการชก.",VLOOKUP(BI131,'เงินเดือนบัญชี 5'!$N$2:$O$65,2,FALSE),IF(BB131="วิชาการปก.",VLOOKUP(BI131,'เงินเดือนบัญชี 5'!$K$2:$L$65,2,FALSE),IF(BB131="ทั่วไปอส.",VLOOKUP(BI131,'เงินเดือนบัญชี 5'!$H$2:$I$65,2,FALSE),IF(BB131="ทั่วไปชง.",VLOOKUP(BI131,'เงินเดือนบัญชี 5'!$E$2:$F$65,2,FALSE),IF(BB131="ทั่วไปปง.",VLOOKUP(BI131,'เงินเดือนบัญชี 5'!$B$2:$C$65,2,FALSE),IF(BB131="พนจ.ทั่วไป",0,IF(BB131="พนจ.ภารกิจ(ปวช.)",CEILING((BG131*4/100)+BG131,10),IF(BB131="พนจ.ภารกิจ(ปวท.)",CEILING((BG131*4/100)+BG131,10),IF(BB131="พนจ.ภารกิจ(ปวส.)",CEILING((BG131*4/100)+BG131,10),IF(BB131="พนจ.ภารกิจ(ป.ตรี)",CEILING((BG131*4/100)+BG131,10),IF(BB131="พนจ.ภารกิจ(ป.โท)",CEILING((BG131*4/100)+BG131,10),IF(BB131="พนจ.ภารกิจ(ทักษะ พนง.ขับเครื่องจักรกลขนาดกลาง/ใหญ่)",CEILING((BG131*4/100)+BG131,10),IF(BB131="พนจ.ภารกิจ(ทักษะ)",CEILING((BG131*4/100)+BG131,10),IF(BB131="พนจ.ภารกิจ(ทักษะ)","",IF(C131="ครู",CEILING((BG131*6/100)+BG131,10),IF(C131="ครูผู้ช่วย",CEILING((BG131*6/100)+BG131,10),IF(C131="บริหารสถานศึกษา",CEILING((BG131*6/100)+BG131,10),IF(C131="บุคลากรทางการศึกษา",CEILING((BG131*6/100)+BG131,10),IF(BB131="ลูกจ้างประจำ(ช่าง)",VLOOKUP(BI131,บัญชีลูกจ้างประจำ!$H$2:$I$110,2,FALSE),IF(BB131="ลูกจ้างประจำ(สนับสนุน)",VLOOKUP(BI131,บัญชีลูกจ้างประจำ!$E$2:$F$102,2,FALSE),IF(BB131="ลูกจ้างประจำ(บริการพื้นฐาน)",VLOOKUP(BI131,บัญชีลูกจ้างประจำ!$B$2:$C$74,2,FALSE))))))))))))))))))))))))))))))</f>
        <v>0</v>
      </c>
      <c r="BK131" s="177">
        <f>IF(BB131&amp;M131="พนจ.ทั่วไป",0,IF(BB131&amp;M131="พนจ.ทั่วไปกำหนดเพิ่ม2568",108000,IF(M131="ว่างเดิม",VLOOKUP(BC131,ตำแหน่งว่าง!$A$2:$J$28,9,FALSE),IF(M131&amp;C131="กำหนดเพิ่ม2567ครู",VLOOKUP(BC131,ตำแหน่งว่าง!$A$2:$J$28,8,FALSE),IF(M131&amp;C131="กำหนดเพิ่ม2567ครูผู้ช่วย",VLOOKUP(BC131,ตำแหน่งว่าง!$A$2:$J$28,8,FALSE),IF(M131&amp;C131="กำหนดเพิ่ม2567บุคลากรทางการศึกษา",VLOOKUP(BC131,ตำแหน่งว่าง!$A$2:$J$28,8,FALSE),IF(M131&amp;C131="กำหนดเพิ่ม2567บริหารสถานศึกษา",VLOOKUP(BC131,ตำแหน่งว่าง!$A$2:$J$28,8,FALSE),IF(M131="กำหนดเพิ่ม2567",VLOOKUP(BC131,ตำแหน่งว่าง!$A$2:$J$28,9,FALSE),IF(M131="กำหนดเพิ่ม2568",VLOOKUP(BC131,ตำแหน่งว่าง!$A$2:$H$28,7,FALSE),IF(M131="กำหนดเพิ่ม2569",0,IF(M131="ยุบเลิก2567",0,IF(M131="ยุบเลิก2568",0,IF(M131="ว่างยุบเลิก2567",0,IF(M131="ว่างยุบเลิก2568",0,IF(M131="ว่างยุบเลิก2569",VLOOKUP(BC131,ตำแหน่งว่าง!$A$2:$J$28,9,FALSE),IF(M131="เงินอุดหนุน (ว่าง)",VLOOKUP(BC131,ตำแหน่งว่าง!$A$2:$J$28,9,FALSE),IF(M131="จ่ายจากเงินรายได้ (ว่าง)",VLOOKUP(BC131,ตำแหน่งว่าง!$A$2:$J$28,9,FALSE),(BJ131-BG131)*12)))))))))))))))))</f>
        <v>0</v>
      </c>
      <c r="BL131" s="177" t="str">
        <f t="shared" si="9"/>
        <v>3</v>
      </c>
      <c r="BM131" s="177" t="b">
        <f>IF(BB131="บริหารท้องถิ่นสูง",VLOOKUP(BL131,'เงินเดือนบัญชี 5'!$AL$2:$AM$65,2,FALSE),IF(BB131="บริหารท้องถิ่นกลาง",VLOOKUP(BL131,'เงินเดือนบัญชี 5'!$AI$2:$AJ$65,2,FALSE),IF(BB131="บริหารท้องถิ่นต้น",VLOOKUP(BL131,'เงินเดือนบัญชี 5'!$AF$2:$AG$65,2,FALSE),IF(BB131="อำนวยการท้องถิ่นสูง",VLOOKUP(BL131,'เงินเดือนบัญชี 5'!$AC$2:$AD$65,2,FALSE),IF(BB131="อำนวยการท้องถิ่นกลาง",VLOOKUP(BL131,'เงินเดือนบัญชี 5'!$Z$2:$AA$65,2,FALSE),IF(BB131="อำนวยการท้องถิ่นต้น",VLOOKUP(BL131,'เงินเดือนบัญชี 5'!$W$2:$X$65,2,FALSE),IF(BB131="วิชาการชช.",VLOOKUP(BL131,'เงินเดือนบัญชี 5'!$T$2:$U$65,2,FALSE),IF(BB131="วิชาการชพ.",VLOOKUP(BL131,'เงินเดือนบัญชี 5'!$Q$2:$R$65,2,FALSE),IF(BB131="วิชาการชก.",VLOOKUP(BL131,'เงินเดือนบัญชี 5'!$N$2:$O$65,2,FALSE),IF(BB131="วิชาการปก.",VLOOKUP(BL131,'เงินเดือนบัญชี 5'!$K$2:$L$65,2,FALSE),IF(BB131="ทั่วไปอส.",VLOOKUP(BL131,'เงินเดือนบัญชี 5'!$H$2:$I$65,2,FALSE),IF(BB131="ทั่วไปชง.",VLOOKUP(BL131,'เงินเดือนบัญชี 5'!$E$2:$F$65,2,FALSE),IF(BB131="ทั่วไปปง.",VLOOKUP(BL131,'เงินเดือนบัญชี 5'!$B$2:$C$65,2,FALSE),IF(BB131="พนจ.ทั่วไป",0,IF(BB131="พนจ.ภารกิจ(ปวช.)",CEILING((BJ131*4/100)+BJ131,10),IF(BB131="พนจ.ภารกิจ(ปวท.)",CEILING((BJ131*4/100)+BJ131,10),IF(BB131="พนจ.ภารกิจ(ปวส.)",CEILING((BJ131*4/100)+BJ131,10),IF(BB131="พนจ.ภารกิจ(ป.ตรี)",CEILING((BJ131*4/100)+BJ131,10),IF(BB131="พนจ.ภารกิจ(ป.โท)",CEILING((BJ131*4/100)+BJ131,10),IF(BB131="พนจ.ภารกิจ(ทักษะ พนง.ขับเครื่องจักรกลขนาดกลาง/ใหญ่)",CEILING((BJ131*4/100)+BJ131,10),IF(BB131="พนจ.ภารกิจ(ทักษะ)",CEILING((BJ131*4/100)+BJ131,10),IF(BB131="พนจ.ภารกิจ(ทักษะ)","",IF(C131="ครู",CEILING((BJ131*6/100)+BJ131,10),IF(C131="ครูผู้ช่วย",CEILING((BJ131*6/100)+BJ131,10),IF(C131="บริหารสถานศึกษา",CEILING((BJ131*6/100)+BJ131,10),IF(C131="บุคลากรทางการศึกษา",CEILING((BJ131*6/100)+BJ131,10),IF(BB131="ลูกจ้างประจำ(ช่าง)",VLOOKUP(BL131,บัญชีลูกจ้างประจำ!$H$2:$I$110,2,FALSE),IF(BB131="ลูกจ้างประจำ(สนับสนุน)",VLOOKUP(BL131,บัญชีลูกจ้างประจำ!$E$2:$F$103,2,FALSE),IF(BB131="ลูกจ้างประจำ(บริการพื้นฐาน)",VLOOKUP(BL131,บัญชีลูกจ้างประจำ!$B$2:$C$74,2,FALSE))))))))))))))))))))))))))))))</f>
        <v>0</v>
      </c>
      <c r="BN131" s="177">
        <f>IF(BB131&amp;M131="พนจ.ทั่วไป",0,IF(BB131&amp;M131="พนจ.ทั่วไปกำหนดเพิ่ม2569",108000,IF(M131="ว่างเดิม",VLOOKUP(BC131,ตำแหน่งว่าง!$A$2:$J$28,10,FALSE),IF(M131&amp;C131="กำหนดเพิ่ม2567ครู",VLOOKUP(BC131,ตำแหน่งว่าง!$A$2:$J$28,9,FALSE),IF(M131&amp;C131="กำหนดเพิ่ม2567ครูผู้ช่วย",VLOOKUP(BC131,ตำแหน่งว่าง!$A$2:$J$28,9,FALSE),IF(M131&amp;C131="กำหนดเพิ่ม2567บุคลากรทางการศึกษา",VLOOKUP(BC131,ตำแหน่งว่าง!$A$2:$J$28,9,FALSE),IF(M131&amp;C131="กำหนดเพิ่ม2567บริหารสถานศึกษา",VLOOKUP(BC131,ตำแหน่งว่าง!$A$2:$J$28,9,FALSE),IF(M131="กำหนดเพิ่ม2567",VLOOKUP(BC131,ตำแหน่งว่าง!$A$2:$J$28,10,FALSE),IF(M131&amp;C131="กำหนดเพิ่ม2568ครู",VLOOKUP(BC131,ตำแหน่งว่าง!$A$2:$J$28,8,FALSE),IF(M131&amp;C131="กำหนดเพิ่ม2568ครูผู้ช่วย",VLOOKUP(BC131,ตำแหน่งว่าง!$A$2:$J$28,8,FALSE),IF(M131&amp;C131="กำหนดเพิ่ม2568บุคลากรทางการศึกษา",VLOOKUP(BC131,ตำแหน่งว่าง!$A$2:$J$28,8,FALSE),IF(M131&amp;C131="กำหนดเพิ่ม2568บริหารสถานศึกษา",VLOOKUP(BC131,ตำแหน่งว่าง!$A$2:$J$28,8,FALSE),IF(M131="กำหนดเพิ่ม2568",VLOOKUP(BC131,ตำแหน่งว่าง!$A$2:$J$28,9,FALSE),IF(M131="กำหนดเพิ่ม2569",VLOOKUP(BC131,ตำแหน่งว่าง!$A$2:$H$28,7,FALSE),IF(M131="เงินอุดหนุน (ว่าง)",VLOOKUP(BC131,ตำแหน่งว่าง!$A$2:$J$28,10,FALSE),IF(M131="จ่ายจากเงินรายได้ (ว่าง)",VLOOKUP(BC131,ตำแหน่งว่าง!$A$2:$J$28,10,FALSE),IF(M131="ยุบเลิก2567",0,IF(M131="ยุบเลิก2568",0,IF(M131="ยุบเลิก2569",0,IF(M131="ว่างยุบเลิก2567",0,IF(M131="ว่างยุบเลิก2568",0,IF(M131="ว่างยุบเลิก2569",0,(BM131-BJ131)*12))))))))))))))))))))))</f>
        <v>0</v>
      </c>
      <c r="BO131" s="103"/>
      <c r="BP131" s="86"/>
      <c r="BQ131" s="86"/>
    </row>
    <row r="132" spans="1:69" s="12" customFormat="1">
      <c r="A132" s="107"/>
      <c r="B132" s="113"/>
      <c r="C132" s="183"/>
      <c r="D132" s="113"/>
      <c r="E132" s="114"/>
      <c r="F132" s="114"/>
      <c r="G132" s="110"/>
      <c r="H132" s="120"/>
      <c r="I132" s="121"/>
      <c r="J132" s="122"/>
      <c r="K132" s="122"/>
      <c r="L132" s="122"/>
      <c r="M132" s="120"/>
      <c r="AZ132" s="86"/>
      <c r="BA132" s="103"/>
      <c r="BB132" s="177" t="str">
        <f t="shared" si="5"/>
        <v/>
      </c>
      <c r="BC132" s="177" t="str">
        <f t="shared" si="6"/>
        <v>()</v>
      </c>
      <c r="BD132" s="177" t="b">
        <f>IF(BB132="บริหารท้องถิ่นสูง",VLOOKUP(I132,'เงินเดือนบัญชี 5'!$AM$2:$AN$65,2,FALSE),IF(BB132="บริหารท้องถิ่นกลาง",VLOOKUP(I132,'เงินเดือนบัญชี 5'!$AJ$2:$AK$65,2,FALSE),IF(BB132="บริหารท้องถิ่นต้น",VLOOKUP(I132,'เงินเดือนบัญชี 5'!$AG$2:$AH$65,2,FALSE),IF(BB132="อำนวยการท้องถิ่นสูง",VLOOKUP(I132,'เงินเดือนบัญชี 5'!$AD$2:$AE$65,2,FALSE),IF(BB132="อำนวยการท้องถิ่นกลาง",VLOOKUP(I132,'เงินเดือนบัญชี 5'!$AA$2:$AB$65,2,FALSE),IF(BB132="อำนวยการท้องถิ่นต้น",VLOOKUP(I132,'เงินเดือนบัญชี 5'!$X$2:$Y$65,2,FALSE),IF(BB132="วิชาการชช.",VLOOKUP(I132,'เงินเดือนบัญชี 5'!$U$2:$V$65,2,FALSE),IF(BB132="วิชาการชพ.",VLOOKUP(I132,'เงินเดือนบัญชี 5'!$R$2:$S$65,2,FALSE),IF(BB132="วิชาการชก.",VLOOKUP(I132,'เงินเดือนบัญชี 5'!$O$2:$P$65,2,FALSE),IF(BB132="วิชาการปก.",VLOOKUP(I132,'เงินเดือนบัญชี 5'!$L$2:$M$65,2,FALSE),IF(BB132="ทั่วไปอส.",VLOOKUP(I132,'เงินเดือนบัญชี 5'!$I$2:$J$65,2,FALSE),IF(BB132="ทั่วไปชง.",VLOOKUP(I132,'เงินเดือนบัญชี 5'!$F$2:$G$65,2,FALSE),IF(BB132="ทั่วไปปง.",VLOOKUP(I132,'เงินเดือนบัญชี 5'!$C$2:$D$65,2,FALSE),IF(BB132="พนจ.ทั่วไป","",IF(BB132="พนจ.ภารกิจ(ปวช.)","",IF(BB132="พนจ.ภารกิจ(ปวท.)","",IF(BB132="พนจ.ภารกิจ(ปวส.)","",IF(BB132="พนจ.ภารกิจ(ป.ตรี)","",IF(BB132="พนจ.ภารกิจ(ป.โท)","",IF(BB132="พนจ.ภารกิจ(ทักษะ พนง.ขับเครื่องจักรกลขนาดกลาง/ใหญ่)","",IF(BB132="พนจ.ภารกิจ(ทักษะ)","",IF(BB132="ลูกจ้างประจำ(ช่าง)",VLOOKUP(I132,บัญชีลูกจ้างประจำ!$I$2:$J$110,2,FALSE),IF(BB132="ลูกจ้างประจำ(สนับสนุน)",VLOOKUP(I132,บัญชีลูกจ้างประจำ!$F$2:$G$102,2,FALSE),IF(BB132="ลูกจ้างประจำ(บริการพื้นฐาน)",VLOOKUP(I132,บัญชีลูกจ้างประจำ!$C$2:$D$74,2,FALSE)))))))))))))))))))))))))</f>
        <v>0</v>
      </c>
      <c r="BE132" s="177">
        <f>IF(M132="ว่างเดิม",VLOOKUP(BC132,ตำแหน่งว่าง!$A$2:$J$28,2,FALSE),IF(M132="ว่างยุบเลิก2567",VLOOKUP(BC132,ตำแหน่งว่าง!$A$2:$J$28,2,FALSE),IF(M132="ว่างยุบเลิก2568",VLOOKUP(BC132,ตำแหน่งว่าง!$A$2:$J$28,2,FALSE),IF(M132="ว่างยุบเลิก2569",VLOOKUP(BC132,ตำแหน่งว่าง!$A$2:$J$28,2,FALSE),IF(M132="เงินอุดหนุน (ว่าง)",VLOOKUP(BC132,ตำแหน่งว่าง!$A$2:$J$28,2,FALSE),IF(M132="จ่ายจากเงินรายได้ (ว่าง)",VLOOKUP(BC132,ตำแหน่งว่าง!$A$2:$J$28,2,FALSE),IF(M132="กำหนดเพิ่ม2567",0,IF(M132="กำหนดเพิ่ม2568",0,IF(M132="กำหนดเพิ่ม2569",0,I132*12)))))))))</f>
        <v>0</v>
      </c>
      <c r="BF132" s="177" t="str">
        <f t="shared" si="7"/>
        <v>1</v>
      </c>
      <c r="BG132" s="177" t="b">
        <f>IF(BB132="บริหารท้องถิ่นสูง",VLOOKUP(BF132,'เงินเดือนบัญชี 5'!$AL$2:$AM$65,2,FALSE),IF(BB132="บริหารท้องถิ่นกลาง",VLOOKUP(BF132,'เงินเดือนบัญชี 5'!$AI$2:$AJ$65,2,FALSE),IF(BB132="บริหารท้องถิ่นต้น",VLOOKUP(BF132,'เงินเดือนบัญชี 5'!$AF$2:$AG$65,2,FALSE),IF(BB132="อำนวยการท้องถิ่นสูง",VLOOKUP(BF132,'เงินเดือนบัญชี 5'!$AC$2:$AD$65,2,FALSE),IF(BB132="อำนวยการท้องถิ่นกลาง",VLOOKUP(BF132,'เงินเดือนบัญชี 5'!$Z$2:$AA$65,2,FALSE),IF(BB132="อำนวยการท้องถิ่นต้น",VLOOKUP(BF132,'เงินเดือนบัญชี 5'!$W$2:$X$65,2,FALSE),IF(BB132="วิชาการชช.",VLOOKUP(BF132,'เงินเดือนบัญชี 5'!$T$2:$U$65,2,FALSE),IF(BB132="วิชาการชพ.",VLOOKUP(BF132,'เงินเดือนบัญชี 5'!$Q$2:$R$65,2,FALSE),IF(BB132="วิชาการชก.",VLOOKUP(BF132,'เงินเดือนบัญชี 5'!$N$2:$O$65,2,FALSE),IF(BB132="วิชาการปก.",VLOOKUP(BF132,'เงินเดือนบัญชี 5'!$K$2:$L$65,2,FALSE),IF(BB132="ทั่วไปอส.",VLOOKUP(BF132,'เงินเดือนบัญชี 5'!$H$2:$I$65,2,FALSE),IF(BB132="ทั่วไปชง.",VLOOKUP(BF132,'เงินเดือนบัญชี 5'!$E$2:$F$65,2,FALSE),IF(BB132="ทั่วไปปง.",VLOOKUP(BF132,'เงินเดือนบัญชี 5'!$B$2:$C$65,2,FALSE),IF(BB132="พนจ.ทั่วไป",0,IF(BB132="พนจ.ภารกิจ(ปวช.)",CEILING((I132*4/100)+I132,10),IF(BB132="พนจ.ภารกิจ(ปวท.)",CEILING((I132*4/100)+I132,10),IF(BB132="พนจ.ภารกิจ(ปวส.)",CEILING((I132*4/100)+I132,10),IF(BB132="พนจ.ภารกิจ(ป.ตรี)",CEILING((I132*4/100)+I132,10),IF(BB132="พนจ.ภารกิจ(ป.โท)",CEILING((I132*4/100)+I132,10),IF(BB132="พนจ.ภารกิจ(ทักษะ พนง.ขับเครื่องจักรกลขนาดกลาง/ใหญ่)",CEILING((I132*4/100)+I132,10),IF(BB132="พนจ.ภารกิจ(ทักษะ)",CEILING((I132*4/100)+I132,10),IF(BB132="พนจ.ภารกิจ(ทักษะ)","",IF(C132="ครู",CEILING((I132*6/100)+I132,10),IF(C132="ครูผู้ช่วย",CEILING((I132*6/100)+I132,10),IF(C132="บริหารสถานศึกษา",CEILING((I132*6/100)+I132,10),IF(C132="บุคลากรทางการศึกษา",CEILING((I132*6/100)+I132,10),IF(BB132="ลูกจ้างประจำ(ช่าง)",VLOOKUP(BF132,บัญชีลูกจ้างประจำ!$H$2:$I$110,2,FALSE),IF(BB132="ลูกจ้างประจำ(สนับสนุน)",VLOOKUP(BF132,บัญชีลูกจ้างประจำ!$E$2:$F$102,2,FALSE),IF(BB132="ลูกจ้างประจำ(บริการพื้นฐาน)",VLOOKUP(BF132,บัญชีลูกจ้างประจำ!$B$2:$C$74,2,FALSE))))))))))))))))))))))))))))))</f>
        <v>0</v>
      </c>
      <c r="BH132" s="177">
        <f>IF(BB132&amp;M132="พนจ.ทั่วไป",0,IF(BB132&amp;M132="พนจ.ทั่วไปกำหนดเพิ่ม2567",108000,IF(M132="ว่างเดิม",VLOOKUP(BC132,ตำแหน่งว่าง!$A$2:$J$28,8,FALSE),IF(M132="กำหนดเพิ่ม2567",VLOOKUP(BC132,ตำแหน่งว่าง!$A$2:$H$28,7,FALSE),IF(M132="กำหนดเพิ่ม2568",0,IF(M132="กำหนดเพิ่ม2569",0,IF(M132="ยุบเลิก2567",0,IF(M132="ว่างยุบเลิก2567",0,IF(M132="ว่างยุบเลิก2568",VLOOKUP(BC132,ตำแหน่งว่าง!$A$2:$J$28,8,FALSE),IF(M132="ว่างยุบเลิก2569",VLOOKUP(BC132,ตำแหน่งว่าง!$A$2:$J$28,8,FALSE),IF(M132="เงินอุดหนุน (ว่าง)",VLOOKUP(BC132,ตำแหน่งว่าง!$A$2:$J$28,8,FALSE),IF(M132&amp;C132="จ่ายจากเงินรายได้พนจ.ทั่วไป",0,IF(M132="จ่ายจากเงินรายได้ (ว่าง)",VLOOKUP(BC132,ตำแหน่งว่าง!$A$2:$J$28,8,FALSE),(BG132-I132)*12)))))))))))))</f>
        <v>0</v>
      </c>
      <c r="BI132" s="177" t="str">
        <f t="shared" si="8"/>
        <v>2</v>
      </c>
      <c r="BJ132" s="177" t="b">
        <f>IF(BB132="บริหารท้องถิ่นสูง",VLOOKUP(BI132,'เงินเดือนบัญชี 5'!$AL$2:$AM$65,2,FALSE),IF(BB132="บริหารท้องถิ่นกลาง",VLOOKUP(BI132,'เงินเดือนบัญชี 5'!$AI$2:$AJ$65,2,FALSE),IF(BB132="บริหารท้องถิ่นต้น",VLOOKUP(BI132,'เงินเดือนบัญชี 5'!$AF$2:$AG$65,2,FALSE),IF(BB132="อำนวยการท้องถิ่นสูง",VLOOKUP(BI132,'เงินเดือนบัญชี 5'!$AC$2:$AD$65,2,FALSE),IF(BB132="อำนวยการท้องถิ่นกลาง",VLOOKUP(BI132,'เงินเดือนบัญชี 5'!$Z$2:$AA$65,2,FALSE),IF(BB132="อำนวยการท้องถิ่นต้น",VLOOKUP(BI132,'เงินเดือนบัญชี 5'!$W$2:$X$65,2,FALSE),IF(BB132="วิชาการชช.",VLOOKUP(BI132,'เงินเดือนบัญชี 5'!$T$2:$U$65,2,FALSE),IF(BB132="วิชาการชพ.",VLOOKUP(BI132,'เงินเดือนบัญชี 5'!$Q$2:$R$65,2,FALSE),IF(BB132="วิชาการชก.",VLOOKUP(BI132,'เงินเดือนบัญชี 5'!$N$2:$O$65,2,FALSE),IF(BB132="วิชาการปก.",VLOOKUP(BI132,'เงินเดือนบัญชี 5'!$K$2:$L$65,2,FALSE),IF(BB132="ทั่วไปอส.",VLOOKUP(BI132,'เงินเดือนบัญชี 5'!$H$2:$I$65,2,FALSE),IF(BB132="ทั่วไปชง.",VLOOKUP(BI132,'เงินเดือนบัญชี 5'!$E$2:$F$65,2,FALSE),IF(BB132="ทั่วไปปง.",VLOOKUP(BI132,'เงินเดือนบัญชี 5'!$B$2:$C$65,2,FALSE),IF(BB132="พนจ.ทั่วไป",0,IF(BB132="พนจ.ภารกิจ(ปวช.)",CEILING((BG132*4/100)+BG132,10),IF(BB132="พนจ.ภารกิจ(ปวท.)",CEILING((BG132*4/100)+BG132,10),IF(BB132="พนจ.ภารกิจ(ปวส.)",CEILING((BG132*4/100)+BG132,10),IF(BB132="พนจ.ภารกิจ(ป.ตรี)",CEILING((BG132*4/100)+BG132,10),IF(BB132="พนจ.ภารกิจ(ป.โท)",CEILING((BG132*4/100)+BG132,10),IF(BB132="พนจ.ภารกิจ(ทักษะ พนง.ขับเครื่องจักรกลขนาดกลาง/ใหญ่)",CEILING((BG132*4/100)+BG132,10),IF(BB132="พนจ.ภารกิจ(ทักษะ)",CEILING((BG132*4/100)+BG132,10),IF(BB132="พนจ.ภารกิจ(ทักษะ)","",IF(C132="ครู",CEILING((BG132*6/100)+BG132,10),IF(C132="ครูผู้ช่วย",CEILING((BG132*6/100)+BG132,10),IF(C132="บริหารสถานศึกษา",CEILING((BG132*6/100)+BG132,10),IF(C132="บุคลากรทางการศึกษา",CEILING((BG132*6/100)+BG132,10),IF(BB132="ลูกจ้างประจำ(ช่าง)",VLOOKUP(BI132,บัญชีลูกจ้างประจำ!$H$2:$I$110,2,FALSE),IF(BB132="ลูกจ้างประจำ(สนับสนุน)",VLOOKUP(BI132,บัญชีลูกจ้างประจำ!$E$2:$F$102,2,FALSE),IF(BB132="ลูกจ้างประจำ(บริการพื้นฐาน)",VLOOKUP(BI132,บัญชีลูกจ้างประจำ!$B$2:$C$74,2,FALSE))))))))))))))))))))))))))))))</f>
        <v>0</v>
      </c>
      <c r="BK132" s="177">
        <f>IF(BB132&amp;M132="พนจ.ทั่วไป",0,IF(BB132&amp;M132="พนจ.ทั่วไปกำหนดเพิ่ม2568",108000,IF(M132="ว่างเดิม",VLOOKUP(BC132,ตำแหน่งว่าง!$A$2:$J$28,9,FALSE),IF(M132&amp;C132="กำหนดเพิ่ม2567ครู",VLOOKUP(BC132,ตำแหน่งว่าง!$A$2:$J$28,8,FALSE),IF(M132&amp;C132="กำหนดเพิ่ม2567ครูผู้ช่วย",VLOOKUP(BC132,ตำแหน่งว่าง!$A$2:$J$28,8,FALSE),IF(M132&amp;C132="กำหนดเพิ่ม2567บุคลากรทางการศึกษา",VLOOKUP(BC132,ตำแหน่งว่าง!$A$2:$J$28,8,FALSE),IF(M132&amp;C132="กำหนดเพิ่ม2567บริหารสถานศึกษา",VLOOKUP(BC132,ตำแหน่งว่าง!$A$2:$J$28,8,FALSE),IF(M132="กำหนดเพิ่ม2567",VLOOKUP(BC132,ตำแหน่งว่าง!$A$2:$J$28,9,FALSE),IF(M132="กำหนดเพิ่ม2568",VLOOKUP(BC132,ตำแหน่งว่าง!$A$2:$H$28,7,FALSE),IF(M132="กำหนดเพิ่ม2569",0,IF(M132="ยุบเลิก2567",0,IF(M132="ยุบเลิก2568",0,IF(M132="ว่างยุบเลิก2567",0,IF(M132="ว่างยุบเลิก2568",0,IF(M132="ว่างยุบเลิก2569",VLOOKUP(BC132,ตำแหน่งว่าง!$A$2:$J$28,9,FALSE),IF(M132="เงินอุดหนุน (ว่าง)",VLOOKUP(BC132,ตำแหน่งว่าง!$A$2:$J$28,9,FALSE),IF(M132="จ่ายจากเงินรายได้ (ว่าง)",VLOOKUP(BC132,ตำแหน่งว่าง!$A$2:$J$28,9,FALSE),(BJ132-BG132)*12)))))))))))))))))</f>
        <v>0</v>
      </c>
      <c r="BL132" s="177" t="str">
        <f t="shared" si="9"/>
        <v>3</v>
      </c>
      <c r="BM132" s="177" t="b">
        <f>IF(BB132="บริหารท้องถิ่นสูง",VLOOKUP(BL132,'เงินเดือนบัญชี 5'!$AL$2:$AM$65,2,FALSE),IF(BB132="บริหารท้องถิ่นกลาง",VLOOKUP(BL132,'เงินเดือนบัญชี 5'!$AI$2:$AJ$65,2,FALSE),IF(BB132="บริหารท้องถิ่นต้น",VLOOKUP(BL132,'เงินเดือนบัญชี 5'!$AF$2:$AG$65,2,FALSE),IF(BB132="อำนวยการท้องถิ่นสูง",VLOOKUP(BL132,'เงินเดือนบัญชี 5'!$AC$2:$AD$65,2,FALSE),IF(BB132="อำนวยการท้องถิ่นกลาง",VLOOKUP(BL132,'เงินเดือนบัญชี 5'!$Z$2:$AA$65,2,FALSE),IF(BB132="อำนวยการท้องถิ่นต้น",VLOOKUP(BL132,'เงินเดือนบัญชี 5'!$W$2:$X$65,2,FALSE),IF(BB132="วิชาการชช.",VLOOKUP(BL132,'เงินเดือนบัญชี 5'!$T$2:$U$65,2,FALSE),IF(BB132="วิชาการชพ.",VLOOKUP(BL132,'เงินเดือนบัญชี 5'!$Q$2:$R$65,2,FALSE),IF(BB132="วิชาการชก.",VLOOKUP(BL132,'เงินเดือนบัญชี 5'!$N$2:$O$65,2,FALSE),IF(BB132="วิชาการปก.",VLOOKUP(BL132,'เงินเดือนบัญชี 5'!$K$2:$L$65,2,FALSE),IF(BB132="ทั่วไปอส.",VLOOKUP(BL132,'เงินเดือนบัญชี 5'!$H$2:$I$65,2,FALSE),IF(BB132="ทั่วไปชง.",VLOOKUP(BL132,'เงินเดือนบัญชี 5'!$E$2:$F$65,2,FALSE),IF(BB132="ทั่วไปปง.",VLOOKUP(BL132,'เงินเดือนบัญชี 5'!$B$2:$C$65,2,FALSE),IF(BB132="พนจ.ทั่วไป",0,IF(BB132="พนจ.ภารกิจ(ปวช.)",CEILING((BJ132*4/100)+BJ132,10),IF(BB132="พนจ.ภารกิจ(ปวท.)",CEILING((BJ132*4/100)+BJ132,10),IF(BB132="พนจ.ภารกิจ(ปวส.)",CEILING((BJ132*4/100)+BJ132,10),IF(BB132="พนจ.ภารกิจ(ป.ตรี)",CEILING((BJ132*4/100)+BJ132,10),IF(BB132="พนจ.ภารกิจ(ป.โท)",CEILING((BJ132*4/100)+BJ132,10),IF(BB132="พนจ.ภารกิจ(ทักษะ พนง.ขับเครื่องจักรกลขนาดกลาง/ใหญ่)",CEILING((BJ132*4/100)+BJ132,10),IF(BB132="พนจ.ภารกิจ(ทักษะ)",CEILING((BJ132*4/100)+BJ132,10),IF(BB132="พนจ.ภารกิจ(ทักษะ)","",IF(C132="ครู",CEILING((BJ132*6/100)+BJ132,10),IF(C132="ครูผู้ช่วย",CEILING((BJ132*6/100)+BJ132,10),IF(C132="บริหารสถานศึกษา",CEILING((BJ132*6/100)+BJ132,10),IF(C132="บุคลากรทางการศึกษา",CEILING((BJ132*6/100)+BJ132,10),IF(BB132="ลูกจ้างประจำ(ช่าง)",VLOOKUP(BL132,บัญชีลูกจ้างประจำ!$H$2:$I$110,2,FALSE),IF(BB132="ลูกจ้างประจำ(สนับสนุน)",VLOOKUP(BL132,บัญชีลูกจ้างประจำ!$E$2:$F$103,2,FALSE),IF(BB132="ลูกจ้างประจำ(บริการพื้นฐาน)",VLOOKUP(BL132,บัญชีลูกจ้างประจำ!$B$2:$C$74,2,FALSE))))))))))))))))))))))))))))))</f>
        <v>0</v>
      </c>
      <c r="BN132" s="177">
        <f>IF(BB132&amp;M132="พนจ.ทั่วไป",0,IF(BB132&amp;M132="พนจ.ทั่วไปกำหนดเพิ่ม2569",108000,IF(M132="ว่างเดิม",VLOOKUP(BC132,ตำแหน่งว่าง!$A$2:$J$28,10,FALSE),IF(M132&amp;C132="กำหนดเพิ่ม2567ครู",VLOOKUP(BC132,ตำแหน่งว่าง!$A$2:$J$28,9,FALSE),IF(M132&amp;C132="กำหนดเพิ่ม2567ครูผู้ช่วย",VLOOKUP(BC132,ตำแหน่งว่าง!$A$2:$J$28,9,FALSE),IF(M132&amp;C132="กำหนดเพิ่ม2567บุคลากรทางการศึกษา",VLOOKUP(BC132,ตำแหน่งว่าง!$A$2:$J$28,9,FALSE),IF(M132&amp;C132="กำหนดเพิ่ม2567บริหารสถานศึกษา",VLOOKUP(BC132,ตำแหน่งว่าง!$A$2:$J$28,9,FALSE),IF(M132="กำหนดเพิ่ม2567",VLOOKUP(BC132,ตำแหน่งว่าง!$A$2:$J$28,10,FALSE),IF(M132&amp;C132="กำหนดเพิ่ม2568ครู",VLOOKUP(BC132,ตำแหน่งว่าง!$A$2:$J$28,8,FALSE),IF(M132&amp;C132="กำหนดเพิ่ม2568ครูผู้ช่วย",VLOOKUP(BC132,ตำแหน่งว่าง!$A$2:$J$28,8,FALSE),IF(M132&amp;C132="กำหนดเพิ่ม2568บุคลากรทางการศึกษา",VLOOKUP(BC132,ตำแหน่งว่าง!$A$2:$J$28,8,FALSE),IF(M132&amp;C132="กำหนดเพิ่ม2568บริหารสถานศึกษา",VLOOKUP(BC132,ตำแหน่งว่าง!$A$2:$J$28,8,FALSE),IF(M132="กำหนดเพิ่ม2568",VLOOKUP(BC132,ตำแหน่งว่าง!$A$2:$J$28,9,FALSE),IF(M132="กำหนดเพิ่ม2569",VLOOKUP(BC132,ตำแหน่งว่าง!$A$2:$H$28,7,FALSE),IF(M132="เงินอุดหนุน (ว่าง)",VLOOKUP(BC132,ตำแหน่งว่าง!$A$2:$J$28,10,FALSE),IF(M132="จ่ายจากเงินรายได้ (ว่าง)",VLOOKUP(BC132,ตำแหน่งว่าง!$A$2:$J$28,10,FALSE),IF(M132="ยุบเลิก2567",0,IF(M132="ยุบเลิก2568",0,IF(M132="ยุบเลิก2569",0,IF(M132="ว่างยุบเลิก2567",0,IF(M132="ว่างยุบเลิก2568",0,IF(M132="ว่างยุบเลิก2569",0,(BM132-BJ132)*12))))))))))))))))))))))</f>
        <v>0</v>
      </c>
      <c r="BO132" s="103"/>
      <c r="BP132" s="86"/>
      <c r="BQ132" s="86"/>
    </row>
    <row r="133" spans="1:69" s="12" customFormat="1">
      <c r="A133" s="107"/>
      <c r="B133" s="113"/>
      <c r="C133" s="183"/>
      <c r="D133" s="113"/>
      <c r="E133" s="114"/>
      <c r="F133" s="114"/>
      <c r="G133" s="110"/>
      <c r="H133" s="120"/>
      <c r="I133" s="121"/>
      <c r="J133" s="122"/>
      <c r="K133" s="122"/>
      <c r="L133" s="122"/>
      <c r="M133" s="120"/>
      <c r="AZ133" s="86"/>
      <c r="BA133" s="103"/>
      <c r="BB133" s="177" t="str">
        <f t="shared" si="5"/>
        <v/>
      </c>
      <c r="BC133" s="177" t="str">
        <f t="shared" si="6"/>
        <v>()</v>
      </c>
      <c r="BD133" s="177" t="b">
        <f>IF(BB133="บริหารท้องถิ่นสูง",VLOOKUP(I133,'เงินเดือนบัญชี 5'!$AM$2:$AN$65,2,FALSE),IF(BB133="บริหารท้องถิ่นกลาง",VLOOKUP(I133,'เงินเดือนบัญชี 5'!$AJ$2:$AK$65,2,FALSE),IF(BB133="บริหารท้องถิ่นต้น",VLOOKUP(I133,'เงินเดือนบัญชี 5'!$AG$2:$AH$65,2,FALSE),IF(BB133="อำนวยการท้องถิ่นสูง",VLOOKUP(I133,'เงินเดือนบัญชี 5'!$AD$2:$AE$65,2,FALSE),IF(BB133="อำนวยการท้องถิ่นกลาง",VLOOKUP(I133,'เงินเดือนบัญชี 5'!$AA$2:$AB$65,2,FALSE),IF(BB133="อำนวยการท้องถิ่นต้น",VLOOKUP(I133,'เงินเดือนบัญชี 5'!$X$2:$Y$65,2,FALSE),IF(BB133="วิชาการชช.",VLOOKUP(I133,'เงินเดือนบัญชี 5'!$U$2:$V$65,2,FALSE),IF(BB133="วิชาการชพ.",VLOOKUP(I133,'เงินเดือนบัญชี 5'!$R$2:$S$65,2,FALSE),IF(BB133="วิชาการชก.",VLOOKUP(I133,'เงินเดือนบัญชี 5'!$O$2:$P$65,2,FALSE),IF(BB133="วิชาการปก.",VLOOKUP(I133,'เงินเดือนบัญชี 5'!$L$2:$M$65,2,FALSE),IF(BB133="ทั่วไปอส.",VLOOKUP(I133,'เงินเดือนบัญชี 5'!$I$2:$J$65,2,FALSE),IF(BB133="ทั่วไปชง.",VLOOKUP(I133,'เงินเดือนบัญชี 5'!$F$2:$G$65,2,FALSE),IF(BB133="ทั่วไปปง.",VLOOKUP(I133,'เงินเดือนบัญชี 5'!$C$2:$D$65,2,FALSE),IF(BB133="พนจ.ทั่วไป","",IF(BB133="พนจ.ภารกิจ(ปวช.)","",IF(BB133="พนจ.ภารกิจ(ปวท.)","",IF(BB133="พนจ.ภารกิจ(ปวส.)","",IF(BB133="พนจ.ภารกิจ(ป.ตรี)","",IF(BB133="พนจ.ภารกิจ(ป.โท)","",IF(BB133="พนจ.ภารกิจ(ทักษะ พนง.ขับเครื่องจักรกลขนาดกลาง/ใหญ่)","",IF(BB133="พนจ.ภารกิจ(ทักษะ)","",IF(BB133="ลูกจ้างประจำ(ช่าง)",VLOOKUP(I133,บัญชีลูกจ้างประจำ!$I$2:$J$110,2,FALSE),IF(BB133="ลูกจ้างประจำ(สนับสนุน)",VLOOKUP(I133,บัญชีลูกจ้างประจำ!$F$2:$G$102,2,FALSE),IF(BB133="ลูกจ้างประจำ(บริการพื้นฐาน)",VLOOKUP(I133,บัญชีลูกจ้างประจำ!$C$2:$D$74,2,FALSE)))))))))))))))))))))))))</f>
        <v>0</v>
      </c>
      <c r="BE133" s="177">
        <f>IF(M133="ว่างเดิม",VLOOKUP(BC133,ตำแหน่งว่าง!$A$2:$J$28,2,FALSE),IF(M133="ว่างยุบเลิก2567",VLOOKUP(BC133,ตำแหน่งว่าง!$A$2:$J$28,2,FALSE),IF(M133="ว่างยุบเลิก2568",VLOOKUP(BC133,ตำแหน่งว่าง!$A$2:$J$28,2,FALSE),IF(M133="ว่างยุบเลิก2569",VLOOKUP(BC133,ตำแหน่งว่าง!$A$2:$J$28,2,FALSE),IF(M133="เงินอุดหนุน (ว่าง)",VLOOKUP(BC133,ตำแหน่งว่าง!$A$2:$J$28,2,FALSE),IF(M133="จ่ายจากเงินรายได้ (ว่าง)",VLOOKUP(BC133,ตำแหน่งว่าง!$A$2:$J$28,2,FALSE),IF(M133="กำหนดเพิ่ม2567",0,IF(M133="กำหนดเพิ่ม2568",0,IF(M133="กำหนดเพิ่ม2569",0,I133*12)))))))))</f>
        <v>0</v>
      </c>
      <c r="BF133" s="177" t="str">
        <f t="shared" si="7"/>
        <v>1</v>
      </c>
      <c r="BG133" s="177" t="b">
        <f>IF(BB133="บริหารท้องถิ่นสูง",VLOOKUP(BF133,'เงินเดือนบัญชี 5'!$AL$2:$AM$65,2,FALSE),IF(BB133="บริหารท้องถิ่นกลาง",VLOOKUP(BF133,'เงินเดือนบัญชี 5'!$AI$2:$AJ$65,2,FALSE),IF(BB133="บริหารท้องถิ่นต้น",VLOOKUP(BF133,'เงินเดือนบัญชี 5'!$AF$2:$AG$65,2,FALSE),IF(BB133="อำนวยการท้องถิ่นสูง",VLOOKUP(BF133,'เงินเดือนบัญชี 5'!$AC$2:$AD$65,2,FALSE),IF(BB133="อำนวยการท้องถิ่นกลาง",VLOOKUP(BF133,'เงินเดือนบัญชี 5'!$Z$2:$AA$65,2,FALSE),IF(BB133="อำนวยการท้องถิ่นต้น",VLOOKUP(BF133,'เงินเดือนบัญชี 5'!$W$2:$X$65,2,FALSE),IF(BB133="วิชาการชช.",VLOOKUP(BF133,'เงินเดือนบัญชี 5'!$T$2:$U$65,2,FALSE),IF(BB133="วิชาการชพ.",VLOOKUP(BF133,'เงินเดือนบัญชี 5'!$Q$2:$R$65,2,FALSE),IF(BB133="วิชาการชก.",VLOOKUP(BF133,'เงินเดือนบัญชี 5'!$N$2:$O$65,2,FALSE),IF(BB133="วิชาการปก.",VLOOKUP(BF133,'เงินเดือนบัญชี 5'!$K$2:$L$65,2,FALSE),IF(BB133="ทั่วไปอส.",VLOOKUP(BF133,'เงินเดือนบัญชี 5'!$H$2:$I$65,2,FALSE),IF(BB133="ทั่วไปชง.",VLOOKUP(BF133,'เงินเดือนบัญชี 5'!$E$2:$F$65,2,FALSE),IF(BB133="ทั่วไปปง.",VLOOKUP(BF133,'เงินเดือนบัญชี 5'!$B$2:$C$65,2,FALSE),IF(BB133="พนจ.ทั่วไป",0,IF(BB133="พนจ.ภารกิจ(ปวช.)",CEILING((I133*4/100)+I133,10),IF(BB133="พนจ.ภารกิจ(ปวท.)",CEILING((I133*4/100)+I133,10),IF(BB133="พนจ.ภารกิจ(ปวส.)",CEILING((I133*4/100)+I133,10),IF(BB133="พนจ.ภารกิจ(ป.ตรี)",CEILING((I133*4/100)+I133,10),IF(BB133="พนจ.ภารกิจ(ป.โท)",CEILING((I133*4/100)+I133,10),IF(BB133="พนจ.ภารกิจ(ทักษะ พนง.ขับเครื่องจักรกลขนาดกลาง/ใหญ่)",CEILING((I133*4/100)+I133,10),IF(BB133="พนจ.ภารกิจ(ทักษะ)",CEILING((I133*4/100)+I133,10),IF(BB133="พนจ.ภารกิจ(ทักษะ)","",IF(C133="ครู",CEILING((I133*6/100)+I133,10),IF(C133="ครูผู้ช่วย",CEILING((I133*6/100)+I133,10),IF(C133="บริหารสถานศึกษา",CEILING((I133*6/100)+I133,10),IF(C133="บุคลากรทางการศึกษา",CEILING((I133*6/100)+I133,10),IF(BB133="ลูกจ้างประจำ(ช่าง)",VLOOKUP(BF133,บัญชีลูกจ้างประจำ!$H$2:$I$110,2,FALSE),IF(BB133="ลูกจ้างประจำ(สนับสนุน)",VLOOKUP(BF133,บัญชีลูกจ้างประจำ!$E$2:$F$102,2,FALSE),IF(BB133="ลูกจ้างประจำ(บริการพื้นฐาน)",VLOOKUP(BF133,บัญชีลูกจ้างประจำ!$B$2:$C$74,2,FALSE))))))))))))))))))))))))))))))</f>
        <v>0</v>
      </c>
      <c r="BH133" s="177">
        <f>IF(BB133&amp;M133="พนจ.ทั่วไป",0,IF(BB133&amp;M133="พนจ.ทั่วไปกำหนดเพิ่ม2567",108000,IF(M133="ว่างเดิม",VLOOKUP(BC133,ตำแหน่งว่าง!$A$2:$J$28,8,FALSE),IF(M133="กำหนดเพิ่ม2567",VLOOKUP(BC133,ตำแหน่งว่าง!$A$2:$H$28,7,FALSE),IF(M133="กำหนดเพิ่ม2568",0,IF(M133="กำหนดเพิ่ม2569",0,IF(M133="ยุบเลิก2567",0,IF(M133="ว่างยุบเลิก2567",0,IF(M133="ว่างยุบเลิก2568",VLOOKUP(BC133,ตำแหน่งว่าง!$A$2:$J$28,8,FALSE),IF(M133="ว่างยุบเลิก2569",VLOOKUP(BC133,ตำแหน่งว่าง!$A$2:$J$28,8,FALSE),IF(M133="เงินอุดหนุน (ว่าง)",VLOOKUP(BC133,ตำแหน่งว่าง!$A$2:$J$28,8,FALSE),IF(M133&amp;C133="จ่ายจากเงินรายได้พนจ.ทั่วไป",0,IF(M133="จ่ายจากเงินรายได้ (ว่าง)",VLOOKUP(BC133,ตำแหน่งว่าง!$A$2:$J$28,8,FALSE),(BG133-I133)*12)))))))))))))</f>
        <v>0</v>
      </c>
      <c r="BI133" s="177" t="str">
        <f t="shared" si="8"/>
        <v>2</v>
      </c>
      <c r="BJ133" s="177" t="b">
        <f>IF(BB133="บริหารท้องถิ่นสูง",VLOOKUP(BI133,'เงินเดือนบัญชี 5'!$AL$2:$AM$65,2,FALSE),IF(BB133="บริหารท้องถิ่นกลาง",VLOOKUP(BI133,'เงินเดือนบัญชี 5'!$AI$2:$AJ$65,2,FALSE),IF(BB133="บริหารท้องถิ่นต้น",VLOOKUP(BI133,'เงินเดือนบัญชี 5'!$AF$2:$AG$65,2,FALSE),IF(BB133="อำนวยการท้องถิ่นสูง",VLOOKUP(BI133,'เงินเดือนบัญชี 5'!$AC$2:$AD$65,2,FALSE),IF(BB133="อำนวยการท้องถิ่นกลาง",VLOOKUP(BI133,'เงินเดือนบัญชี 5'!$Z$2:$AA$65,2,FALSE),IF(BB133="อำนวยการท้องถิ่นต้น",VLOOKUP(BI133,'เงินเดือนบัญชี 5'!$W$2:$X$65,2,FALSE),IF(BB133="วิชาการชช.",VLOOKUP(BI133,'เงินเดือนบัญชี 5'!$T$2:$U$65,2,FALSE),IF(BB133="วิชาการชพ.",VLOOKUP(BI133,'เงินเดือนบัญชี 5'!$Q$2:$R$65,2,FALSE),IF(BB133="วิชาการชก.",VLOOKUP(BI133,'เงินเดือนบัญชี 5'!$N$2:$O$65,2,FALSE),IF(BB133="วิชาการปก.",VLOOKUP(BI133,'เงินเดือนบัญชี 5'!$K$2:$L$65,2,FALSE),IF(BB133="ทั่วไปอส.",VLOOKUP(BI133,'เงินเดือนบัญชี 5'!$H$2:$I$65,2,FALSE),IF(BB133="ทั่วไปชง.",VLOOKUP(BI133,'เงินเดือนบัญชี 5'!$E$2:$F$65,2,FALSE),IF(BB133="ทั่วไปปง.",VLOOKUP(BI133,'เงินเดือนบัญชี 5'!$B$2:$C$65,2,FALSE),IF(BB133="พนจ.ทั่วไป",0,IF(BB133="พนจ.ภารกิจ(ปวช.)",CEILING((BG133*4/100)+BG133,10),IF(BB133="พนจ.ภารกิจ(ปวท.)",CEILING((BG133*4/100)+BG133,10),IF(BB133="พนจ.ภารกิจ(ปวส.)",CEILING((BG133*4/100)+BG133,10),IF(BB133="พนจ.ภารกิจ(ป.ตรี)",CEILING((BG133*4/100)+BG133,10),IF(BB133="พนจ.ภารกิจ(ป.โท)",CEILING((BG133*4/100)+BG133,10),IF(BB133="พนจ.ภารกิจ(ทักษะ พนง.ขับเครื่องจักรกลขนาดกลาง/ใหญ่)",CEILING((BG133*4/100)+BG133,10),IF(BB133="พนจ.ภารกิจ(ทักษะ)",CEILING((BG133*4/100)+BG133,10),IF(BB133="พนจ.ภารกิจ(ทักษะ)","",IF(C133="ครู",CEILING((BG133*6/100)+BG133,10),IF(C133="ครูผู้ช่วย",CEILING((BG133*6/100)+BG133,10),IF(C133="บริหารสถานศึกษา",CEILING((BG133*6/100)+BG133,10),IF(C133="บุคลากรทางการศึกษา",CEILING((BG133*6/100)+BG133,10),IF(BB133="ลูกจ้างประจำ(ช่าง)",VLOOKUP(BI133,บัญชีลูกจ้างประจำ!$H$2:$I$110,2,FALSE),IF(BB133="ลูกจ้างประจำ(สนับสนุน)",VLOOKUP(BI133,บัญชีลูกจ้างประจำ!$E$2:$F$102,2,FALSE),IF(BB133="ลูกจ้างประจำ(บริการพื้นฐาน)",VLOOKUP(BI133,บัญชีลูกจ้างประจำ!$B$2:$C$74,2,FALSE))))))))))))))))))))))))))))))</f>
        <v>0</v>
      </c>
      <c r="BK133" s="177">
        <f>IF(BB133&amp;M133="พนจ.ทั่วไป",0,IF(BB133&amp;M133="พนจ.ทั่วไปกำหนดเพิ่ม2568",108000,IF(M133="ว่างเดิม",VLOOKUP(BC133,ตำแหน่งว่าง!$A$2:$J$28,9,FALSE),IF(M133&amp;C133="กำหนดเพิ่ม2567ครู",VLOOKUP(BC133,ตำแหน่งว่าง!$A$2:$J$28,8,FALSE),IF(M133&amp;C133="กำหนดเพิ่ม2567ครูผู้ช่วย",VLOOKUP(BC133,ตำแหน่งว่าง!$A$2:$J$28,8,FALSE),IF(M133&amp;C133="กำหนดเพิ่ม2567บุคลากรทางการศึกษา",VLOOKUP(BC133,ตำแหน่งว่าง!$A$2:$J$28,8,FALSE),IF(M133&amp;C133="กำหนดเพิ่ม2567บริหารสถานศึกษา",VLOOKUP(BC133,ตำแหน่งว่าง!$A$2:$J$28,8,FALSE),IF(M133="กำหนดเพิ่ม2567",VLOOKUP(BC133,ตำแหน่งว่าง!$A$2:$J$28,9,FALSE),IF(M133="กำหนดเพิ่ม2568",VLOOKUP(BC133,ตำแหน่งว่าง!$A$2:$H$28,7,FALSE),IF(M133="กำหนดเพิ่ม2569",0,IF(M133="ยุบเลิก2567",0,IF(M133="ยุบเลิก2568",0,IF(M133="ว่างยุบเลิก2567",0,IF(M133="ว่างยุบเลิก2568",0,IF(M133="ว่างยุบเลิก2569",VLOOKUP(BC133,ตำแหน่งว่าง!$A$2:$J$28,9,FALSE),IF(M133="เงินอุดหนุน (ว่าง)",VLOOKUP(BC133,ตำแหน่งว่าง!$A$2:$J$28,9,FALSE),IF(M133="จ่ายจากเงินรายได้ (ว่าง)",VLOOKUP(BC133,ตำแหน่งว่าง!$A$2:$J$28,9,FALSE),(BJ133-BG133)*12)))))))))))))))))</f>
        <v>0</v>
      </c>
      <c r="BL133" s="177" t="str">
        <f t="shared" si="9"/>
        <v>3</v>
      </c>
      <c r="BM133" s="177" t="b">
        <f>IF(BB133="บริหารท้องถิ่นสูง",VLOOKUP(BL133,'เงินเดือนบัญชี 5'!$AL$2:$AM$65,2,FALSE),IF(BB133="บริหารท้องถิ่นกลาง",VLOOKUP(BL133,'เงินเดือนบัญชี 5'!$AI$2:$AJ$65,2,FALSE),IF(BB133="บริหารท้องถิ่นต้น",VLOOKUP(BL133,'เงินเดือนบัญชี 5'!$AF$2:$AG$65,2,FALSE),IF(BB133="อำนวยการท้องถิ่นสูง",VLOOKUP(BL133,'เงินเดือนบัญชี 5'!$AC$2:$AD$65,2,FALSE),IF(BB133="อำนวยการท้องถิ่นกลาง",VLOOKUP(BL133,'เงินเดือนบัญชี 5'!$Z$2:$AA$65,2,FALSE),IF(BB133="อำนวยการท้องถิ่นต้น",VLOOKUP(BL133,'เงินเดือนบัญชี 5'!$W$2:$X$65,2,FALSE),IF(BB133="วิชาการชช.",VLOOKUP(BL133,'เงินเดือนบัญชี 5'!$T$2:$U$65,2,FALSE),IF(BB133="วิชาการชพ.",VLOOKUP(BL133,'เงินเดือนบัญชี 5'!$Q$2:$R$65,2,FALSE),IF(BB133="วิชาการชก.",VLOOKUP(BL133,'เงินเดือนบัญชี 5'!$N$2:$O$65,2,FALSE),IF(BB133="วิชาการปก.",VLOOKUP(BL133,'เงินเดือนบัญชี 5'!$K$2:$L$65,2,FALSE),IF(BB133="ทั่วไปอส.",VLOOKUP(BL133,'เงินเดือนบัญชี 5'!$H$2:$I$65,2,FALSE),IF(BB133="ทั่วไปชง.",VLOOKUP(BL133,'เงินเดือนบัญชี 5'!$E$2:$F$65,2,FALSE),IF(BB133="ทั่วไปปง.",VLOOKUP(BL133,'เงินเดือนบัญชี 5'!$B$2:$C$65,2,FALSE),IF(BB133="พนจ.ทั่วไป",0,IF(BB133="พนจ.ภารกิจ(ปวช.)",CEILING((BJ133*4/100)+BJ133,10),IF(BB133="พนจ.ภารกิจ(ปวท.)",CEILING((BJ133*4/100)+BJ133,10),IF(BB133="พนจ.ภารกิจ(ปวส.)",CEILING((BJ133*4/100)+BJ133,10),IF(BB133="พนจ.ภารกิจ(ป.ตรี)",CEILING((BJ133*4/100)+BJ133,10),IF(BB133="พนจ.ภารกิจ(ป.โท)",CEILING((BJ133*4/100)+BJ133,10),IF(BB133="พนจ.ภารกิจ(ทักษะ พนง.ขับเครื่องจักรกลขนาดกลาง/ใหญ่)",CEILING((BJ133*4/100)+BJ133,10),IF(BB133="พนจ.ภารกิจ(ทักษะ)",CEILING((BJ133*4/100)+BJ133,10),IF(BB133="พนจ.ภารกิจ(ทักษะ)","",IF(C133="ครู",CEILING((BJ133*6/100)+BJ133,10),IF(C133="ครูผู้ช่วย",CEILING((BJ133*6/100)+BJ133,10),IF(C133="บริหารสถานศึกษา",CEILING((BJ133*6/100)+BJ133,10),IF(C133="บุคลากรทางการศึกษา",CEILING((BJ133*6/100)+BJ133,10),IF(BB133="ลูกจ้างประจำ(ช่าง)",VLOOKUP(BL133,บัญชีลูกจ้างประจำ!$H$2:$I$110,2,FALSE),IF(BB133="ลูกจ้างประจำ(สนับสนุน)",VLOOKUP(BL133,บัญชีลูกจ้างประจำ!$E$2:$F$103,2,FALSE),IF(BB133="ลูกจ้างประจำ(บริการพื้นฐาน)",VLOOKUP(BL133,บัญชีลูกจ้างประจำ!$B$2:$C$74,2,FALSE))))))))))))))))))))))))))))))</f>
        <v>0</v>
      </c>
      <c r="BN133" s="177">
        <f>IF(BB133&amp;M133="พนจ.ทั่วไป",0,IF(BB133&amp;M133="พนจ.ทั่วไปกำหนดเพิ่ม2569",108000,IF(M133="ว่างเดิม",VLOOKUP(BC133,ตำแหน่งว่าง!$A$2:$J$28,10,FALSE),IF(M133&amp;C133="กำหนดเพิ่ม2567ครู",VLOOKUP(BC133,ตำแหน่งว่าง!$A$2:$J$28,9,FALSE),IF(M133&amp;C133="กำหนดเพิ่ม2567ครูผู้ช่วย",VLOOKUP(BC133,ตำแหน่งว่าง!$A$2:$J$28,9,FALSE),IF(M133&amp;C133="กำหนดเพิ่ม2567บุคลากรทางการศึกษา",VLOOKUP(BC133,ตำแหน่งว่าง!$A$2:$J$28,9,FALSE),IF(M133&amp;C133="กำหนดเพิ่ม2567บริหารสถานศึกษา",VLOOKUP(BC133,ตำแหน่งว่าง!$A$2:$J$28,9,FALSE),IF(M133="กำหนดเพิ่ม2567",VLOOKUP(BC133,ตำแหน่งว่าง!$A$2:$J$28,10,FALSE),IF(M133&amp;C133="กำหนดเพิ่ม2568ครู",VLOOKUP(BC133,ตำแหน่งว่าง!$A$2:$J$28,8,FALSE),IF(M133&amp;C133="กำหนดเพิ่ม2568ครูผู้ช่วย",VLOOKUP(BC133,ตำแหน่งว่าง!$A$2:$J$28,8,FALSE),IF(M133&amp;C133="กำหนดเพิ่ม2568บุคลากรทางการศึกษา",VLOOKUP(BC133,ตำแหน่งว่าง!$A$2:$J$28,8,FALSE),IF(M133&amp;C133="กำหนดเพิ่ม2568บริหารสถานศึกษา",VLOOKUP(BC133,ตำแหน่งว่าง!$A$2:$J$28,8,FALSE),IF(M133="กำหนดเพิ่ม2568",VLOOKUP(BC133,ตำแหน่งว่าง!$A$2:$J$28,9,FALSE),IF(M133="กำหนดเพิ่ม2569",VLOOKUP(BC133,ตำแหน่งว่าง!$A$2:$H$28,7,FALSE),IF(M133="เงินอุดหนุน (ว่าง)",VLOOKUP(BC133,ตำแหน่งว่าง!$A$2:$J$28,10,FALSE),IF(M133="จ่ายจากเงินรายได้ (ว่าง)",VLOOKUP(BC133,ตำแหน่งว่าง!$A$2:$J$28,10,FALSE),IF(M133="ยุบเลิก2567",0,IF(M133="ยุบเลิก2568",0,IF(M133="ยุบเลิก2569",0,IF(M133="ว่างยุบเลิก2567",0,IF(M133="ว่างยุบเลิก2568",0,IF(M133="ว่างยุบเลิก2569",0,(BM133-BJ133)*12))))))))))))))))))))))</f>
        <v>0</v>
      </c>
      <c r="BO133" s="103"/>
      <c r="BP133" s="86"/>
      <c r="BQ133" s="86"/>
    </row>
    <row r="134" spans="1:69" s="12" customFormat="1">
      <c r="A134" s="107"/>
      <c r="B134" s="113"/>
      <c r="C134" s="183"/>
      <c r="D134" s="113"/>
      <c r="E134" s="114"/>
      <c r="F134" s="114"/>
      <c r="G134" s="110"/>
      <c r="H134" s="120"/>
      <c r="I134" s="121"/>
      <c r="J134" s="122"/>
      <c r="K134" s="122"/>
      <c r="L134" s="122"/>
      <c r="M134" s="120"/>
      <c r="AZ134" s="86"/>
      <c r="BA134" s="103"/>
      <c r="BB134" s="177" t="str">
        <f t="shared" si="5"/>
        <v/>
      </c>
      <c r="BC134" s="177" t="str">
        <f t="shared" si="6"/>
        <v>()</v>
      </c>
      <c r="BD134" s="177" t="b">
        <f>IF(BB134="บริหารท้องถิ่นสูง",VLOOKUP(I134,'เงินเดือนบัญชี 5'!$AM$2:$AN$65,2,FALSE),IF(BB134="บริหารท้องถิ่นกลาง",VLOOKUP(I134,'เงินเดือนบัญชี 5'!$AJ$2:$AK$65,2,FALSE),IF(BB134="บริหารท้องถิ่นต้น",VLOOKUP(I134,'เงินเดือนบัญชี 5'!$AG$2:$AH$65,2,FALSE),IF(BB134="อำนวยการท้องถิ่นสูง",VLOOKUP(I134,'เงินเดือนบัญชี 5'!$AD$2:$AE$65,2,FALSE),IF(BB134="อำนวยการท้องถิ่นกลาง",VLOOKUP(I134,'เงินเดือนบัญชี 5'!$AA$2:$AB$65,2,FALSE),IF(BB134="อำนวยการท้องถิ่นต้น",VLOOKUP(I134,'เงินเดือนบัญชี 5'!$X$2:$Y$65,2,FALSE),IF(BB134="วิชาการชช.",VLOOKUP(I134,'เงินเดือนบัญชี 5'!$U$2:$V$65,2,FALSE),IF(BB134="วิชาการชพ.",VLOOKUP(I134,'เงินเดือนบัญชี 5'!$R$2:$S$65,2,FALSE),IF(BB134="วิชาการชก.",VLOOKUP(I134,'เงินเดือนบัญชี 5'!$O$2:$P$65,2,FALSE),IF(BB134="วิชาการปก.",VLOOKUP(I134,'เงินเดือนบัญชี 5'!$L$2:$M$65,2,FALSE),IF(BB134="ทั่วไปอส.",VLOOKUP(I134,'เงินเดือนบัญชี 5'!$I$2:$J$65,2,FALSE),IF(BB134="ทั่วไปชง.",VLOOKUP(I134,'เงินเดือนบัญชี 5'!$F$2:$G$65,2,FALSE),IF(BB134="ทั่วไปปง.",VLOOKUP(I134,'เงินเดือนบัญชี 5'!$C$2:$D$65,2,FALSE),IF(BB134="พนจ.ทั่วไป","",IF(BB134="พนจ.ภารกิจ(ปวช.)","",IF(BB134="พนจ.ภารกิจ(ปวท.)","",IF(BB134="พนจ.ภารกิจ(ปวส.)","",IF(BB134="พนจ.ภารกิจ(ป.ตรี)","",IF(BB134="พนจ.ภารกิจ(ป.โท)","",IF(BB134="พนจ.ภารกิจ(ทักษะ พนง.ขับเครื่องจักรกลขนาดกลาง/ใหญ่)","",IF(BB134="พนจ.ภารกิจ(ทักษะ)","",IF(BB134="ลูกจ้างประจำ(ช่าง)",VLOOKUP(I134,บัญชีลูกจ้างประจำ!$I$2:$J$110,2,FALSE),IF(BB134="ลูกจ้างประจำ(สนับสนุน)",VLOOKUP(I134,บัญชีลูกจ้างประจำ!$F$2:$G$102,2,FALSE),IF(BB134="ลูกจ้างประจำ(บริการพื้นฐาน)",VLOOKUP(I134,บัญชีลูกจ้างประจำ!$C$2:$D$74,2,FALSE)))))))))))))))))))))))))</f>
        <v>0</v>
      </c>
      <c r="BE134" s="177">
        <f>IF(M134="ว่างเดิม",VLOOKUP(BC134,ตำแหน่งว่าง!$A$2:$J$28,2,FALSE),IF(M134="ว่างยุบเลิก2567",VLOOKUP(BC134,ตำแหน่งว่าง!$A$2:$J$28,2,FALSE),IF(M134="ว่างยุบเลิก2568",VLOOKUP(BC134,ตำแหน่งว่าง!$A$2:$J$28,2,FALSE),IF(M134="ว่างยุบเลิก2569",VLOOKUP(BC134,ตำแหน่งว่าง!$A$2:$J$28,2,FALSE),IF(M134="เงินอุดหนุน (ว่าง)",VLOOKUP(BC134,ตำแหน่งว่าง!$A$2:$J$28,2,FALSE),IF(M134="จ่ายจากเงินรายได้ (ว่าง)",VLOOKUP(BC134,ตำแหน่งว่าง!$A$2:$J$28,2,FALSE),IF(M134="กำหนดเพิ่ม2567",0,IF(M134="กำหนดเพิ่ม2568",0,IF(M134="กำหนดเพิ่ม2569",0,I134*12)))))))))</f>
        <v>0</v>
      </c>
      <c r="BF134" s="177" t="str">
        <f t="shared" si="7"/>
        <v>1</v>
      </c>
      <c r="BG134" s="177" t="b">
        <f>IF(BB134="บริหารท้องถิ่นสูง",VLOOKUP(BF134,'เงินเดือนบัญชี 5'!$AL$2:$AM$65,2,FALSE),IF(BB134="บริหารท้องถิ่นกลาง",VLOOKUP(BF134,'เงินเดือนบัญชี 5'!$AI$2:$AJ$65,2,FALSE),IF(BB134="บริหารท้องถิ่นต้น",VLOOKUP(BF134,'เงินเดือนบัญชี 5'!$AF$2:$AG$65,2,FALSE),IF(BB134="อำนวยการท้องถิ่นสูง",VLOOKUP(BF134,'เงินเดือนบัญชี 5'!$AC$2:$AD$65,2,FALSE),IF(BB134="อำนวยการท้องถิ่นกลาง",VLOOKUP(BF134,'เงินเดือนบัญชี 5'!$Z$2:$AA$65,2,FALSE),IF(BB134="อำนวยการท้องถิ่นต้น",VLOOKUP(BF134,'เงินเดือนบัญชี 5'!$W$2:$X$65,2,FALSE),IF(BB134="วิชาการชช.",VLOOKUP(BF134,'เงินเดือนบัญชี 5'!$T$2:$U$65,2,FALSE),IF(BB134="วิชาการชพ.",VLOOKUP(BF134,'เงินเดือนบัญชี 5'!$Q$2:$R$65,2,FALSE),IF(BB134="วิชาการชก.",VLOOKUP(BF134,'เงินเดือนบัญชี 5'!$N$2:$O$65,2,FALSE),IF(BB134="วิชาการปก.",VLOOKUP(BF134,'เงินเดือนบัญชี 5'!$K$2:$L$65,2,FALSE),IF(BB134="ทั่วไปอส.",VLOOKUP(BF134,'เงินเดือนบัญชี 5'!$H$2:$I$65,2,FALSE),IF(BB134="ทั่วไปชง.",VLOOKUP(BF134,'เงินเดือนบัญชี 5'!$E$2:$F$65,2,FALSE),IF(BB134="ทั่วไปปง.",VLOOKUP(BF134,'เงินเดือนบัญชี 5'!$B$2:$C$65,2,FALSE),IF(BB134="พนจ.ทั่วไป",0,IF(BB134="พนจ.ภารกิจ(ปวช.)",CEILING((I134*4/100)+I134,10),IF(BB134="พนจ.ภารกิจ(ปวท.)",CEILING((I134*4/100)+I134,10),IF(BB134="พนจ.ภารกิจ(ปวส.)",CEILING((I134*4/100)+I134,10),IF(BB134="พนจ.ภารกิจ(ป.ตรี)",CEILING((I134*4/100)+I134,10),IF(BB134="พนจ.ภารกิจ(ป.โท)",CEILING((I134*4/100)+I134,10),IF(BB134="พนจ.ภารกิจ(ทักษะ พนง.ขับเครื่องจักรกลขนาดกลาง/ใหญ่)",CEILING((I134*4/100)+I134,10),IF(BB134="พนจ.ภารกิจ(ทักษะ)",CEILING((I134*4/100)+I134,10),IF(BB134="พนจ.ภารกิจ(ทักษะ)","",IF(C134="ครู",CEILING((I134*6/100)+I134,10),IF(C134="ครูผู้ช่วย",CEILING((I134*6/100)+I134,10),IF(C134="บริหารสถานศึกษา",CEILING((I134*6/100)+I134,10),IF(C134="บุคลากรทางการศึกษา",CEILING((I134*6/100)+I134,10),IF(BB134="ลูกจ้างประจำ(ช่าง)",VLOOKUP(BF134,บัญชีลูกจ้างประจำ!$H$2:$I$110,2,FALSE),IF(BB134="ลูกจ้างประจำ(สนับสนุน)",VLOOKUP(BF134,บัญชีลูกจ้างประจำ!$E$2:$F$102,2,FALSE),IF(BB134="ลูกจ้างประจำ(บริการพื้นฐาน)",VLOOKUP(BF134,บัญชีลูกจ้างประจำ!$B$2:$C$74,2,FALSE))))))))))))))))))))))))))))))</f>
        <v>0</v>
      </c>
      <c r="BH134" s="177">
        <f>IF(BB134&amp;M134="พนจ.ทั่วไป",0,IF(BB134&amp;M134="พนจ.ทั่วไปกำหนดเพิ่ม2567",108000,IF(M134="ว่างเดิม",VLOOKUP(BC134,ตำแหน่งว่าง!$A$2:$J$28,8,FALSE),IF(M134="กำหนดเพิ่ม2567",VLOOKUP(BC134,ตำแหน่งว่าง!$A$2:$H$28,7,FALSE),IF(M134="กำหนดเพิ่ม2568",0,IF(M134="กำหนดเพิ่ม2569",0,IF(M134="ยุบเลิก2567",0,IF(M134="ว่างยุบเลิก2567",0,IF(M134="ว่างยุบเลิก2568",VLOOKUP(BC134,ตำแหน่งว่าง!$A$2:$J$28,8,FALSE),IF(M134="ว่างยุบเลิก2569",VLOOKUP(BC134,ตำแหน่งว่าง!$A$2:$J$28,8,FALSE),IF(M134="เงินอุดหนุน (ว่าง)",VLOOKUP(BC134,ตำแหน่งว่าง!$A$2:$J$28,8,FALSE),IF(M134&amp;C134="จ่ายจากเงินรายได้พนจ.ทั่วไป",0,IF(M134="จ่ายจากเงินรายได้ (ว่าง)",VLOOKUP(BC134,ตำแหน่งว่าง!$A$2:$J$28,8,FALSE),(BG134-I134)*12)))))))))))))</f>
        <v>0</v>
      </c>
      <c r="BI134" s="177" t="str">
        <f t="shared" si="8"/>
        <v>2</v>
      </c>
      <c r="BJ134" s="177" t="b">
        <f>IF(BB134="บริหารท้องถิ่นสูง",VLOOKUP(BI134,'เงินเดือนบัญชี 5'!$AL$2:$AM$65,2,FALSE),IF(BB134="บริหารท้องถิ่นกลาง",VLOOKUP(BI134,'เงินเดือนบัญชี 5'!$AI$2:$AJ$65,2,FALSE),IF(BB134="บริหารท้องถิ่นต้น",VLOOKUP(BI134,'เงินเดือนบัญชี 5'!$AF$2:$AG$65,2,FALSE),IF(BB134="อำนวยการท้องถิ่นสูง",VLOOKUP(BI134,'เงินเดือนบัญชี 5'!$AC$2:$AD$65,2,FALSE),IF(BB134="อำนวยการท้องถิ่นกลาง",VLOOKUP(BI134,'เงินเดือนบัญชี 5'!$Z$2:$AA$65,2,FALSE),IF(BB134="อำนวยการท้องถิ่นต้น",VLOOKUP(BI134,'เงินเดือนบัญชี 5'!$W$2:$X$65,2,FALSE),IF(BB134="วิชาการชช.",VLOOKUP(BI134,'เงินเดือนบัญชี 5'!$T$2:$U$65,2,FALSE),IF(BB134="วิชาการชพ.",VLOOKUP(BI134,'เงินเดือนบัญชี 5'!$Q$2:$R$65,2,FALSE),IF(BB134="วิชาการชก.",VLOOKUP(BI134,'เงินเดือนบัญชี 5'!$N$2:$O$65,2,FALSE),IF(BB134="วิชาการปก.",VLOOKUP(BI134,'เงินเดือนบัญชี 5'!$K$2:$L$65,2,FALSE),IF(BB134="ทั่วไปอส.",VLOOKUP(BI134,'เงินเดือนบัญชี 5'!$H$2:$I$65,2,FALSE),IF(BB134="ทั่วไปชง.",VLOOKUP(BI134,'เงินเดือนบัญชี 5'!$E$2:$F$65,2,FALSE),IF(BB134="ทั่วไปปง.",VLOOKUP(BI134,'เงินเดือนบัญชี 5'!$B$2:$C$65,2,FALSE),IF(BB134="พนจ.ทั่วไป",0,IF(BB134="พนจ.ภารกิจ(ปวช.)",CEILING((BG134*4/100)+BG134,10),IF(BB134="พนจ.ภารกิจ(ปวท.)",CEILING((BG134*4/100)+BG134,10),IF(BB134="พนจ.ภารกิจ(ปวส.)",CEILING((BG134*4/100)+BG134,10),IF(BB134="พนจ.ภารกิจ(ป.ตรี)",CEILING((BG134*4/100)+BG134,10),IF(BB134="พนจ.ภารกิจ(ป.โท)",CEILING((BG134*4/100)+BG134,10),IF(BB134="พนจ.ภารกิจ(ทักษะ พนง.ขับเครื่องจักรกลขนาดกลาง/ใหญ่)",CEILING((BG134*4/100)+BG134,10),IF(BB134="พนจ.ภารกิจ(ทักษะ)",CEILING((BG134*4/100)+BG134,10),IF(BB134="พนจ.ภารกิจ(ทักษะ)","",IF(C134="ครู",CEILING((BG134*6/100)+BG134,10),IF(C134="ครูผู้ช่วย",CEILING((BG134*6/100)+BG134,10),IF(C134="บริหารสถานศึกษา",CEILING((BG134*6/100)+BG134,10),IF(C134="บุคลากรทางการศึกษา",CEILING((BG134*6/100)+BG134,10),IF(BB134="ลูกจ้างประจำ(ช่าง)",VLOOKUP(BI134,บัญชีลูกจ้างประจำ!$H$2:$I$110,2,FALSE),IF(BB134="ลูกจ้างประจำ(สนับสนุน)",VLOOKUP(BI134,บัญชีลูกจ้างประจำ!$E$2:$F$102,2,FALSE),IF(BB134="ลูกจ้างประจำ(บริการพื้นฐาน)",VLOOKUP(BI134,บัญชีลูกจ้างประจำ!$B$2:$C$74,2,FALSE))))))))))))))))))))))))))))))</f>
        <v>0</v>
      </c>
      <c r="BK134" s="177">
        <f>IF(BB134&amp;M134="พนจ.ทั่วไป",0,IF(BB134&amp;M134="พนจ.ทั่วไปกำหนดเพิ่ม2568",108000,IF(M134="ว่างเดิม",VLOOKUP(BC134,ตำแหน่งว่าง!$A$2:$J$28,9,FALSE),IF(M134&amp;C134="กำหนดเพิ่ม2567ครู",VLOOKUP(BC134,ตำแหน่งว่าง!$A$2:$J$28,8,FALSE),IF(M134&amp;C134="กำหนดเพิ่ม2567ครูผู้ช่วย",VLOOKUP(BC134,ตำแหน่งว่าง!$A$2:$J$28,8,FALSE),IF(M134&amp;C134="กำหนดเพิ่ม2567บุคลากรทางการศึกษา",VLOOKUP(BC134,ตำแหน่งว่าง!$A$2:$J$28,8,FALSE),IF(M134&amp;C134="กำหนดเพิ่ม2567บริหารสถานศึกษา",VLOOKUP(BC134,ตำแหน่งว่าง!$A$2:$J$28,8,FALSE),IF(M134="กำหนดเพิ่ม2567",VLOOKUP(BC134,ตำแหน่งว่าง!$A$2:$J$28,9,FALSE),IF(M134="กำหนดเพิ่ม2568",VLOOKUP(BC134,ตำแหน่งว่าง!$A$2:$H$28,7,FALSE),IF(M134="กำหนดเพิ่ม2569",0,IF(M134="ยุบเลิก2567",0,IF(M134="ยุบเลิก2568",0,IF(M134="ว่างยุบเลิก2567",0,IF(M134="ว่างยุบเลิก2568",0,IF(M134="ว่างยุบเลิก2569",VLOOKUP(BC134,ตำแหน่งว่าง!$A$2:$J$28,9,FALSE),IF(M134="เงินอุดหนุน (ว่าง)",VLOOKUP(BC134,ตำแหน่งว่าง!$A$2:$J$28,9,FALSE),IF(M134="จ่ายจากเงินรายได้ (ว่าง)",VLOOKUP(BC134,ตำแหน่งว่าง!$A$2:$J$28,9,FALSE),(BJ134-BG134)*12)))))))))))))))))</f>
        <v>0</v>
      </c>
      <c r="BL134" s="177" t="str">
        <f t="shared" si="9"/>
        <v>3</v>
      </c>
      <c r="BM134" s="177" t="b">
        <f>IF(BB134="บริหารท้องถิ่นสูง",VLOOKUP(BL134,'เงินเดือนบัญชี 5'!$AL$2:$AM$65,2,FALSE),IF(BB134="บริหารท้องถิ่นกลาง",VLOOKUP(BL134,'เงินเดือนบัญชี 5'!$AI$2:$AJ$65,2,FALSE),IF(BB134="บริหารท้องถิ่นต้น",VLOOKUP(BL134,'เงินเดือนบัญชี 5'!$AF$2:$AG$65,2,FALSE),IF(BB134="อำนวยการท้องถิ่นสูง",VLOOKUP(BL134,'เงินเดือนบัญชี 5'!$AC$2:$AD$65,2,FALSE),IF(BB134="อำนวยการท้องถิ่นกลาง",VLOOKUP(BL134,'เงินเดือนบัญชี 5'!$Z$2:$AA$65,2,FALSE),IF(BB134="อำนวยการท้องถิ่นต้น",VLOOKUP(BL134,'เงินเดือนบัญชี 5'!$W$2:$X$65,2,FALSE),IF(BB134="วิชาการชช.",VLOOKUP(BL134,'เงินเดือนบัญชี 5'!$T$2:$U$65,2,FALSE),IF(BB134="วิชาการชพ.",VLOOKUP(BL134,'เงินเดือนบัญชี 5'!$Q$2:$R$65,2,FALSE),IF(BB134="วิชาการชก.",VLOOKUP(BL134,'เงินเดือนบัญชี 5'!$N$2:$O$65,2,FALSE),IF(BB134="วิชาการปก.",VLOOKUP(BL134,'เงินเดือนบัญชี 5'!$K$2:$L$65,2,FALSE),IF(BB134="ทั่วไปอส.",VLOOKUP(BL134,'เงินเดือนบัญชี 5'!$H$2:$I$65,2,FALSE),IF(BB134="ทั่วไปชง.",VLOOKUP(BL134,'เงินเดือนบัญชี 5'!$E$2:$F$65,2,FALSE),IF(BB134="ทั่วไปปง.",VLOOKUP(BL134,'เงินเดือนบัญชี 5'!$B$2:$C$65,2,FALSE),IF(BB134="พนจ.ทั่วไป",0,IF(BB134="พนจ.ภารกิจ(ปวช.)",CEILING((BJ134*4/100)+BJ134,10),IF(BB134="พนจ.ภารกิจ(ปวท.)",CEILING((BJ134*4/100)+BJ134,10),IF(BB134="พนจ.ภารกิจ(ปวส.)",CEILING((BJ134*4/100)+BJ134,10),IF(BB134="พนจ.ภารกิจ(ป.ตรี)",CEILING((BJ134*4/100)+BJ134,10),IF(BB134="พนจ.ภารกิจ(ป.โท)",CEILING((BJ134*4/100)+BJ134,10),IF(BB134="พนจ.ภารกิจ(ทักษะ พนง.ขับเครื่องจักรกลขนาดกลาง/ใหญ่)",CEILING((BJ134*4/100)+BJ134,10),IF(BB134="พนจ.ภารกิจ(ทักษะ)",CEILING((BJ134*4/100)+BJ134,10),IF(BB134="พนจ.ภารกิจ(ทักษะ)","",IF(C134="ครู",CEILING((BJ134*6/100)+BJ134,10),IF(C134="ครูผู้ช่วย",CEILING((BJ134*6/100)+BJ134,10),IF(C134="บริหารสถานศึกษา",CEILING((BJ134*6/100)+BJ134,10),IF(C134="บุคลากรทางการศึกษา",CEILING((BJ134*6/100)+BJ134,10),IF(BB134="ลูกจ้างประจำ(ช่าง)",VLOOKUP(BL134,บัญชีลูกจ้างประจำ!$H$2:$I$110,2,FALSE),IF(BB134="ลูกจ้างประจำ(สนับสนุน)",VLOOKUP(BL134,บัญชีลูกจ้างประจำ!$E$2:$F$103,2,FALSE),IF(BB134="ลูกจ้างประจำ(บริการพื้นฐาน)",VLOOKUP(BL134,บัญชีลูกจ้างประจำ!$B$2:$C$74,2,FALSE))))))))))))))))))))))))))))))</f>
        <v>0</v>
      </c>
      <c r="BN134" s="177">
        <f>IF(BB134&amp;M134="พนจ.ทั่วไป",0,IF(BB134&amp;M134="พนจ.ทั่วไปกำหนดเพิ่ม2569",108000,IF(M134="ว่างเดิม",VLOOKUP(BC134,ตำแหน่งว่าง!$A$2:$J$28,10,FALSE),IF(M134&amp;C134="กำหนดเพิ่ม2567ครู",VLOOKUP(BC134,ตำแหน่งว่าง!$A$2:$J$28,9,FALSE),IF(M134&amp;C134="กำหนดเพิ่ม2567ครูผู้ช่วย",VLOOKUP(BC134,ตำแหน่งว่าง!$A$2:$J$28,9,FALSE),IF(M134&amp;C134="กำหนดเพิ่ม2567บุคลากรทางการศึกษา",VLOOKUP(BC134,ตำแหน่งว่าง!$A$2:$J$28,9,FALSE),IF(M134&amp;C134="กำหนดเพิ่ม2567บริหารสถานศึกษา",VLOOKUP(BC134,ตำแหน่งว่าง!$A$2:$J$28,9,FALSE),IF(M134="กำหนดเพิ่ม2567",VLOOKUP(BC134,ตำแหน่งว่าง!$A$2:$J$28,10,FALSE),IF(M134&amp;C134="กำหนดเพิ่ม2568ครู",VLOOKUP(BC134,ตำแหน่งว่าง!$A$2:$J$28,8,FALSE),IF(M134&amp;C134="กำหนดเพิ่ม2568ครูผู้ช่วย",VLOOKUP(BC134,ตำแหน่งว่าง!$A$2:$J$28,8,FALSE),IF(M134&amp;C134="กำหนดเพิ่ม2568บุคลากรทางการศึกษา",VLOOKUP(BC134,ตำแหน่งว่าง!$A$2:$J$28,8,FALSE),IF(M134&amp;C134="กำหนดเพิ่ม2568บริหารสถานศึกษา",VLOOKUP(BC134,ตำแหน่งว่าง!$A$2:$J$28,8,FALSE),IF(M134="กำหนดเพิ่ม2568",VLOOKUP(BC134,ตำแหน่งว่าง!$A$2:$J$28,9,FALSE),IF(M134="กำหนดเพิ่ม2569",VLOOKUP(BC134,ตำแหน่งว่าง!$A$2:$H$28,7,FALSE),IF(M134="เงินอุดหนุน (ว่าง)",VLOOKUP(BC134,ตำแหน่งว่าง!$A$2:$J$28,10,FALSE),IF(M134="จ่ายจากเงินรายได้ (ว่าง)",VLOOKUP(BC134,ตำแหน่งว่าง!$A$2:$J$28,10,FALSE),IF(M134="ยุบเลิก2567",0,IF(M134="ยุบเลิก2568",0,IF(M134="ยุบเลิก2569",0,IF(M134="ว่างยุบเลิก2567",0,IF(M134="ว่างยุบเลิก2568",0,IF(M134="ว่างยุบเลิก2569",0,(BM134-BJ134)*12))))))))))))))))))))))</f>
        <v>0</v>
      </c>
      <c r="BO134" s="103"/>
      <c r="BP134" s="86"/>
      <c r="BQ134" s="86"/>
    </row>
    <row r="135" spans="1:69">
      <c r="A135" s="107"/>
      <c r="B135" s="113"/>
      <c r="C135" s="183"/>
      <c r="D135" s="113"/>
      <c r="E135" s="114"/>
      <c r="F135" s="114"/>
      <c r="G135" s="110"/>
      <c r="H135" s="120"/>
      <c r="I135" s="121"/>
      <c r="J135" s="122"/>
      <c r="K135" s="122"/>
      <c r="L135" s="122"/>
      <c r="M135" s="120"/>
      <c r="BB135" s="177" t="str">
        <f t="shared" si="5"/>
        <v/>
      </c>
      <c r="BC135" s="177" t="str">
        <f t="shared" si="6"/>
        <v>()</v>
      </c>
      <c r="BD135" s="177" t="b">
        <f>IF(BB135="บริหารท้องถิ่นสูง",VLOOKUP(I135,'เงินเดือนบัญชี 5'!$AM$2:$AN$65,2,FALSE),IF(BB135="บริหารท้องถิ่นกลาง",VLOOKUP(I135,'เงินเดือนบัญชี 5'!$AJ$2:$AK$65,2,FALSE),IF(BB135="บริหารท้องถิ่นต้น",VLOOKUP(I135,'เงินเดือนบัญชี 5'!$AG$2:$AH$65,2,FALSE),IF(BB135="อำนวยการท้องถิ่นสูง",VLOOKUP(I135,'เงินเดือนบัญชี 5'!$AD$2:$AE$65,2,FALSE),IF(BB135="อำนวยการท้องถิ่นกลาง",VLOOKUP(I135,'เงินเดือนบัญชี 5'!$AA$2:$AB$65,2,FALSE),IF(BB135="อำนวยการท้องถิ่นต้น",VLOOKUP(I135,'เงินเดือนบัญชี 5'!$X$2:$Y$65,2,FALSE),IF(BB135="วิชาการชช.",VLOOKUP(I135,'เงินเดือนบัญชี 5'!$U$2:$V$65,2,FALSE),IF(BB135="วิชาการชพ.",VLOOKUP(I135,'เงินเดือนบัญชี 5'!$R$2:$S$65,2,FALSE),IF(BB135="วิชาการชก.",VLOOKUP(I135,'เงินเดือนบัญชี 5'!$O$2:$P$65,2,FALSE),IF(BB135="วิชาการปก.",VLOOKUP(I135,'เงินเดือนบัญชี 5'!$L$2:$M$65,2,FALSE),IF(BB135="ทั่วไปอส.",VLOOKUP(I135,'เงินเดือนบัญชี 5'!$I$2:$J$65,2,FALSE),IF(BB135="ทั่วไปชง.",VLOOKUP(I135,'เงินเดือนบัญชี 5'!$F$2:$G$65,2,FALSE),IF(BB135="ทั่วไปปง.",VLOOKUP(I135,'เงินเดือนบัญชี 5'!$C$2:$D$65,2,FALSE),IF(BB135="พนจ.ทั่วไป","",IF(BB135="พนจ.ภารกิจ(ปวช.)","",IF(BB135="พนจ.ภารกิจ(ปวท.)","",IF(BB135="พนจ.ภารกิจ(ปวส.)","",IF(BB135="พนจ.ภารกิจ(ป.ตรี)","",IF(BB135="พนจ.ภารกิจ(ป.โท)","",IF(BB135="พนจ.ภารกิจ(ทักษะ พนง.ขับเครื่องจักรกลขนาดกลาง/ใหญ่)","",IF(BB135="พนจ.ภารกิจ(ทักษะ)","",IF(BB135="ลูกจ้างประจำ(ช่าง)",VLOOKUP(I135,บัญชีลูกจ้างประจำ!$I$2:$J$110,2,FALSE),IF(BB135="ลูกจ้างประจำ(สนับสนุน)",VLOOKUP(I135,บัญชีลูกจ้างประจำ!$F$2:$G$102,2,FALSE),IF(BB135="ลูกจ้างประจำ(บริการพื้นฐาน)",VLOOKUP(I135,บัญชีลูกจ้างประจำ!$C$2:$D$74,2,FALSE)))))))))))))))))))))))))</f>
        <v>0</v>
      </c>
      <c r="BE135" s="177">
        <f>IF(M135="ว่างเดิม",VLOOKUP(BC135,ตำแหน่งว่าง!$A$2:$J$28,2,FALSE),IF(M135="ว่างยุบเลิก2567",VLOOKUP(BC135,ตำแหน่งว่าง!$A$2:$J$28,2,FALSE),IF(M135="ว่างยุบเลิก2568",VLOOKUP(BC135,ตำแหน่งว่าง!$A$2:$J$28,2,FALSE),IF(M135="ว่างยุบเลิก2569",VLOOKUP(BC135,ตำแหน่งว่าง!$A$2:$J$28,2,FALSE),IF(M135="เงินอุดหนุน (ว่าง)",VLOOKUP(BC135,ตำแหน่งว่าง!$A$2:$J$28,2,FALSE),IF(M135="จ่ายจากเงินรายได้ (ว่าง)",VLOOKUP(BC135,ตำแหน่งว่าง!$A$2:$J$28,2,FALSE),IF(M135="กำหนดเพิ่ม2567",0,IF(M135="กำหนดเพิ่ม2568",0,IF(M135="กำหนดเพิ่ม2569",0,I135*12)))))))))</f>
        <v>0</v>
      </c>
      <c r="BF135" s="177" t="str">
        <f t="shared" si="7"/>
        <v>1</v>
      </c>
      <c r="BG135" s="177" t="b">
        <f>IF(BB135="บริหารท้องถิ่นสูง",VLOOKUP(BF135,'เงินเดือนบัญชี 5'!$AL$2:$AM$65,2,FALSE),IF(BB135="บริหารท้องถิ่นกลาง",VLOOKUP(BF135,'เงินเดือนบัญชี 5'!$AI$2:$AJ$65,2,FALSE),IF(BB135="บริหารท้องถิ่นต้น",VLOOKUP(BF135,'เงินเดือนบัญชี 5'!$AF$2:$AG$65,2,FALSE),IF(BB135="อำนวยการท้องถิ่นสูง",VLOOKUP(BF135,'เงินเดือนบัญชี 5'!$AC$2:$AD$65,2,FALSE),IF(BB135="อำนวยการท้องถิ่นกลาง",VLOOKUP(BF135,'เงินเดือนบัญชี 5'!$Z$2:$AA$65,2,FALSE),IF(BB135="อำนวยการท้องถิ่นต้น",VLOOKUP(BF135,'เงินเดือนบัญชี 5'!$W$2:$X$65,2,FALSE),IF(BB135="วิชาการชช.",VLOOKUP(BF135,'เงินเดือนบัญชี 5'!$T$2:$U$65,2,FALSE),IF(BB135="วิชาการชพ.",VLOOKUP(BF135,'เงินเดือนบัญชี 5'!$Q$2:$R$65,2,FALSE),IF(BB135="วิชาการชก.",VLOOKUP(BF135,'เงินเดือนบัญชี 5'!$N$2:$O$65,2,FALSE),IF(BB135="วิชาการปก.",VLOOKUP(BF135,'เงินเดือนบัญชี 5'!$K$2:$L$65,2,FALSE),IF(BB135="ทั่วไปอส.",VLOOKUP(BF135,'เงินเดือนบัญชี 5'!$H$2:$I$65,2,FALSE),IF(BB135="ทั่วไปชง.",VLOOKUP(BF135,'เงินเดือนบัญชี 5'!$E$2:$F$65,2,FALSE),IF(BB135="ทั่วไปปง.",VLOOKUP(BF135,'เงินเดือนบัญชี 5'!$B$2:$C$65,2,FALSE),IF(BB135="พนจ.ทั่วไป",0,IF(BB135="พนจ.ภารกิจ(ปวช.)",CEILING((I135*4/100)+I135,10),IF(BB135="พนจ.ภารกิจ(ปวท.)",CEILING((I135*4/100)+I135,10),IF(BB135="พนจ.ภารกิจ(ปวส.)",CEILING((I135*4/100)+I135,10),IF(BB135="พนจ.ภารกิจ(ป.ตรี)",CEILING((I135*4/100)+I135,10),IF(BB135="พนจ.ภารกิจ(ป.โท)",CEILING((I135*4/100)+I135,10),IF(BB135="พนจ.ภารกิจ(ทักษะ พนง.ขับเครื่องจักรกลขนาดกลาง/ใหญ่)",CEILING((I135*4/100)+I135,10),IF(BB135="พนจ.ภารกิจ(ทักษะ)",CEILING((I135*4/100)+I135,10),IF(BB135="พนจ.ภารกิจ(ทักษะ)","",IF(C135="ครู",CEILING((I135*6/100)+I135,10),IF(C135="ครูผู้ช่วย",CEILING((I135*6/100)+I135,10),IF(C135="บริหารสถานศึกษา",CEILING((I135*6/100)+I135,10),IF(C135="บุคลากรทางการศึกษา",CEILING((I135*6/100)+I135,10),IF(BB135="ลูกจ้างประจำ(ช่าง)",VLOOKUP(BF135,บัญชีลูกจ้างประจำ!$H$2:$I$110,2,FALSE),IF(BB135="ลูกจ้างประจำ(สนับสนุน)",VLOOKUP(BF135,บัญชีลูกจ้างประจำ!$E$2:$F$102,2,FALSE),IF(BB135="ลูกจ้างประจำ(บริการพื้นฐาน)",VLOOKUP(BF135,บัญชีลูกจ้างประจำ!$B$2:$C$74,2,FALSE))))))))))))))))))))))))))))))</f>
        <v>0</v>
      </c>
      <c r="BH135" s="177">
        <f>IF(BB135&amp;M135="พนจ.ทั่วไป",0,IF(BB135&amp;M135="พนจ.ทั่วไปกำหนดเพิ่ม2567",108000,IF(M135="ว่างเดิม",VLOOKUP(BC135,ตำแหน่งว่าง!$A$2:$J$28,8,FALSE),IF(M135="กำหนดเพิ่ม2567",VLOOKUP(BC135,ตำแหน่งว่าง!$A$2:$H$28,7,FALSE),IF(M135="กำหนดเพิ่ม2568",0,IF(M135="กำหนดเพิ่ม2569",0,IF(M135="ยุบเลิก2567",0,IF(M135="ว่างยุบเลิก2567",0,IF(M135="ว่างยุบเลิก2568",VLOOKUP(BC135,ตำแหน่งว่าง!$A$2:$J$28,8,FALSE),IF(M135="ว่างยุบเลิก2569",VLOOKUP(BC135,ตำแหน่งว่าง!$A$2:$J$28,8,FALSE),IF(M135="เงินอุดหนุน (ว่าง)",VLOOKUP(BC135,ตำแหน่งว่าง!$A$2:$J$28,8,FALSE),IF(M135&amp;C135="จ่ายจากเงินรายได้พนจ.ทั่วไป",0,IF(M135="จ่ายจากเงินรายได้ (ว่าง)",VLOOKUP(BC135,ตำแหน่งว่าง!$A$2:$J$28,8,FALSE),(BG135-I135)*12)))))))))))))</f>
        <v>0</v>
      </c>
      <c r="BI135" s="177" t="str">
        <f t="shared" si="8"/>
        <v>2</v>
      </c>
      <c r="BJ135" s="177" t="b">
        <f>IF(BB135="บริหารท้องถิ่นสูง",VLOOKUP(BI135,'เงินเดือนบัญชี 5'!$AL$2:$AM$65,2,FALSE),IF(BB135="บริหารท้องถิ่นกลาง",VLOOKUP(BI135,'เงินเดือนบัญชี 5'!$AI$2:$AJ$65,2,FALSE),IF(BB135="บริหารท้องถิ่นต้น",VLOOKUP(BI135,'เงินเดือนบัญชี 5'!$AF$2:$AG$65,2,FALSE),IF(BB135="อำนวยการท้องถิ่นสูง",VLOOKUP(BI135,'เงินเดือนบัญชี 5'!$AC$2:$AD$65,2,FALSE),IF(BB135="อำนวยการท้องถิ่นกลาง",VLOOKUP(BI135,'เงินเดือนบัญชี 5'!$Z$2:$AA$65,2,FALSE),IF(BB135="อำนวยการท้องถิ่นต้น",VLOOKUP(BI135,'เงินเดือนบัญชี 5'!$W$2:$X$65,2,FALSE),IF(BB135="วิชาการชช.",VLOOKUP(BI135,'เงินเดือนบัญชี 5'!$T$2:$U$65,2,FALSE),IF(BB135="วิชาการชพ.",VLOOKUP(BI135,'เงินเดือนบัญชี 5'!$Q$2:$R$65,2,FALSE),IF(BB135="วิชาการชก.",VLOOKUP(BI135,'เงินเดือนบัญชี 5'!$N$2:$O$65,2,FALSE),IF(BB135="วิชาการปก.",VLOOKUP(BI135,'เงินเดือนบัญชี 5'!$K$2:$L$65,2,FALSE),IF(BB135="ทั่วไปอส.",VLOOKUP(BI135,'เงินเดือนบัญชี 5'!$H$2:$I$65,2,FALSE),IF(BB135="ทั่วไปชง.",VLOOKUP(BI135,'เงินเดือนบัญชี 5'!$E$2:$F$65,2,FALSE),IF(BB135="ทั่วไปปง.",VLOOKUP(BI135,'เงินเดือนบัญชี 5'!$B$2:$C$65,2,FALSE),IF(BB135="พนจ.ทั่วไป",0,IF(BB135="พนจ.ภารกิจ(ปวช.)",CEILING((BG135*4/100)+BG135,10),IF(BB135="พนจ.ภารกิจ(ปวท.)",CEILING((BG135*4/100)+BG135,10),IF(BB135="พนจ.ภารกิจ(ปวส.)",CEILING((BG135*4/100)+BG135,10),IF(BB135="พนจ.ภารกิจ(ป.ตรี)",CEILING((BG135*4/100)+BG135,10),IF(BB135="พนจ.ภารกิจ(ป.โท)",CEILING((BG135*4/100)+BG135,10),IF(BB135="พนจ.ภารกิจ(ทักษะ พนง.ขับเครื่องจักรกลขนาดกลาง/ใหญ่)",CEILING((BG135*4/100)+BG135,10),IF(BB135="พนจ.ภารกิจ(ทักษะ)",CEILING((BG135*4/100)+BG135,10),IF(BB135="พนจ.ภารกิจ(ทักษะ)","",IF(C135="ครู",CEILING((BG135*6/100)+BG135,10),IF(C135="ครูผู้ช่วย",CEILING((BG135*6/100)+BG135,10),IF(C135="บริหารสถานศึกษา",CEILING((BG135*6/100)+BG135,10),IF(C135="บุคลากรทางการศึกษา",CEILING((BG135*6/100)+BG135,10),IF(BB135="ลูกจ้างประจำ(ช่าง)",VLOOKUP(BI135,บัญชีลูกจ้างประจำ!$H$2:$I$110,2,FALSE),IF(BB135="ลูกจ้างประจำ(สนับสนุน)",VLOOKUP(BI135,บัญชีลูกจ้างประจำ!$E$2:$F$102,2,FALSE),IF(BB135="ลูกจ้างประจำ(บริการพื้นฐาน)",VLOOKUP(BI135,บัญชีลูกจ้างประจำ!$B$2:$C$74,2,FALSE))))))))))))))))))))))))))))))</f>
        <v>0</v>
      </c>
      <c r="BK135" s="177">
        <f>IF(BB135&amp;M135="พนจ.ทั่วไป",0,IF(BB135&amp;M135="พนจ.ทั่วไปกำหนดเพิ่ม2568",108000,IF(M135="ว่างเดิม",VLOOKUP(BC135,ตำแหน่งว่าง!$A$2:$J$28,9,FALSE),IF(M135&amp;C135="กำหนดเพิ่ม2567ครู",VLOOKUP(BC135,ตำแหน่งว่าง!$A$2:$J$28,8,FALSE),IF(M135&amp;C135="กำหนดเพิ่ม2567ครูผู้ช่วย",VLOOKUP(BC135,ตำแหน่งว่าง!$A$2:$J$28,8,FALSE),IF(M135&amp;C135="กำหนดเพิ่ม2567บุคลากรทางการศึกษา",VLOOKUP(BC135,ตำแหน่งว่าง!$A$2:$J$28,8,FALSE),IF(M135&amp;C135="กำหนดเพิ่ม2567บริหารสถานศึกษา",VLOOKUP(BC135,ตำแหน่งว่าง!$A$2:$J$28,8,FALSE),IF(M135="กำหนดเพิ่ม2567",VLOOKUP(BC135,ตำแหน่งว่าง!$A$2:$J$28,9,FALSE),IF(M135="กำหนดเพิ่ม2568",VLOOKUP(BC135,ตำแหน่งว่าง!$A$2:$H$28,7,FALSE),IF(M135="กำหนดเพิ่ม2569",0,IF(M135="ยุบเลิก2567",0,IF(M135="ยุบเลิก2568",0,IF(M135="ว่างยุบเลิก2567",0,IF(M135="ว่างยุบเลิก2568",0,IF(M135="ว่างยุบเลิก2569",VLOOKUP(BC135,ตำแหน่งว่าง!$A$2:$J$28,9,FALSE),IF(M135="เงินอุดหนุน (ว่าง)",VLOOKUP(BC135,ตำแหน่งว่าง!$A$2:$J$28,9,FALSE),IF(M135="จ่ายจากเงินรายได้ (ว่าง)",VLOOKUP(BC135,ตำแหน่งว่าง!$A$2:$J$28,9,FALSE),(BJ135-BG135)*12)))))))))))))))))</f>
        <v>0</v>
      </c>
      <c r="BL135" s="177" t="str">
        <f t="shared" si="9"/>
        <v>3</v>
      </c>
      <c r="BM135" s="177" t="b">
        <f>IF(BB135="บริหารท้องถิ่นสูง",VLOOKUP(BL135,'เงินเดือนบัญชี 5'!$AL$2:$AM$65,2,FALSE),IF(BB135="บริหารท้องถิ่นกลาง",VLOOKUP(BL135,'เงินเดือนบัญชี 5'!$AI$2:$AJ$65,2,FALSE),IF(BB135="บริหารท้องถิ่นต้น",VLOOKUP(BL135,'เงินเดือนบัญชี 5'!$AF$2:$AG$65,2,FALSE),IF(BB135="อำนวยการท้องถิ่นสูง",VLOOKUP(BL135,'เงินเดือนบัญชี 5'!$AC$2:$AD$65,2,FALSE),IF(BB135="อำนวยการท้องถิ่นกลาง",VLOOKUP(BL135,'เงินเดือนบัญชี 5'!$Z$2:$AA$65,2,FALSE),IF(BB135="อำนวยการท้องถิ่นต้น",VLOOKUP(BL135,'เงินเดือนบัญชี 5'!$W$2:$X$65,2,FALSE),IF(BB135="วิชาการชช.",VLOOKUP(BL135,'เงินเดือนบัญชี 5'!$T$2:$U$65,2,FALSE),IF(BB135="วิชาการชพ.",VLOOKUP(BL135,'เงินเดือนบัญชี 5'!$Q$2:$R$65,2,FALSE),IF(BB135="วิชาการชก.",VLOOKUP(BL135,'เงินเดือนบัญชี 5'!$N$2:$O$65,2,FALSE),IF(BB135="วิชาการปก.",VLOOKUP(BL135,'เงินเดือนบัญชี 5'!$K$2:$L$65,2,FALSE),IF(BB135="ทั่วไปอส.",VLOOKUP(BL135,'เงินเดือนบัญชี 5'!$H$2:$I$65,2,FALSE),IF(BB135="ทั่วไปชง.",VLOOKUP(BL135,'เงินเดือนบัญชี 5'!$E$2:$F$65,2,FALSE),IF(BB135="ทั่วไปปง.",VLOOKUP(BL135,'เงินเดือนบัญชี 5'!$B$2:$C$65,2,FALSE),IF(BB135="พนจ.ทั่วไป",0,IF(BB135="พนจ.ภารกิจ(ปวช.)",CEILING((BJ135*4/100)+BJ135,10),IF(BB135="พนจ.ภารกิจ(ปวท.)",CEILING((BJ135*4/100)+BJ135,10),IF(BB135="พนจ.ภารกิจ(ปวส.)",CEILING((BJ135*4/100)+BJ135,10),IF(BB135="พนจ.ภารกิจ(ป.ตรี)",CEILING((BJ135*4/100)+BJ135,10),IF(BB135="พนจ.ภารกิจ(ป.โท)",CEILING((BJ135*4/100)+BJ135,10),IF(BB135="พนจ.ภารกิจ(ทักษะ พนง.ขับเครื่องจักรกลขนาดกลาง/ใหญ่)",CEILING((BJ135*4/100)+BJ135,10),IF(BB135="พนจ.ภารกิจ(ทักษะ)",CEILING((BJ135*4/100)+BJ135,10),IF(BB135="พนจ.ภารกิจ(ทักษะ)","",IF(C135="ครู",CEILING((BJ135*6/100)+BJ135,10),IF(C135="ครูผู้ช่วย",CEILING((BJ135*6/100)+BJ135,10),IF(C135="บริหารสถานศึกษา",CEILING((BJ135*6/100)+BJ135,10),IF(C135="บุคลากรทางการศึกษา",CEILING((BJ135*6/100)+BJ135,10),IF(BB135="ลูกจ้างประจำ(ช่าง)",VLOOKUP(BL135,บัญชีลูกจ้างประจำ!$H$2:$I$110,2,FALSE),IF(BB135="ลูกจ้างประจำ(สนับสนุน)",VLOOKUP(BL135,บัญชีลูกจ้างประจำ!$E$2:$F$103,2,FALSE),IF(BB135="ลูกจ้างประจำ(บริการพื้นฐาน)",VLOOKUP(BL135,บัญชีลูกจ้างประจำ!$B$2:$C$74,2,FALSE))))))))))))))))))))))))))))))</f>
        <v>0</v>
      </c>
      <c r="BN135" s="177">
        <f>IF(BB135&amp;M135="พนจ.ทั่วไป",0,IF(BB135&amp;M135="พนจ.ทั่วไปกำหนดเพิ่ม2569",108000,IF(M135="ว่างเดิม",VLOOKUP(BC135,ตำแหน่งว่าง!$A$2:$J$28,10,FALSE),IF(M135&amp;C135="กำหนดเพิ่ม2567ครู",VLOOKUP(BC135,ตำแหน่งว่าง!$A$2:$J$28,9,FALSE),IF(M135&amp;C135="กำหนดเพิ่ม2567ครูผู้ช่วย",VLOOKUP(BC135,ตำแหน่งว่าง!$A$2:$J$28,9,FALSE),IF(M135&amp;C135="กำหนดเพิ่ม2567บุคลากรทางการศึกษา",VLOOKUP(BC135,ตำแหน่งว่าง!$A$2:$J$28,9,FALSE),IF(M135&amp;C135="กำหนดเพิ่ม2567บริหารสถานศึกษา",VLOOKUP(BC135,ตำแหน่งว่าง!$A$2:$J$28,9,FALSE),IF(M135="กำหนดเพิ่ม2567",VLOOKUP(BC135,ตำแหน่งว่าง!$A$2:$J$28,10,FALSE),IF(M135&amp;C135="กำหนดเพิ่ม2568ครู",VLOOKUP(BC135,ตำแหน่งว่าง!$A$2:$J$28,8,FALSE),IF(M135&amp;C135="กำหนดเพิ่ม2568ครูผู้ช่วย",VLOOKUP(BC135,ตำแหน่งว่าง!$A$2:$J$28,8,FALSE),IF(M135&amp;C135="กำหนดเพิ่ม2568บุคลากรทางการศึกษา",VLOOKUP(BC135,ตำแหน่งว่าง!$A$2:$J$28,8,FALSE),IF(M135&amp;C135="กำหนดเพิ่ม2568บริหารสถานศึกษา",VLOOKUP(BC135,ตำแหน่งว่าง!$A$2:$J$28,8,FALSE),IF(M135="กำหนดเพิ่ม2568",VLOOKUP(BC135,ตำแหน่งว่าง!$A$2:$J$28,9,FALSE),IF(M135="กำหนดเพิ่ม2569",VLOOKUP(BC135,ตำแหน่งว่าง!$A$2:$H$28,7,FALSE),IF(M135="เงินอุดหนุน (ว่าง)",VLOOKUP(BC135,ตำแหน่งว่าง!$A$2:$J$28,10,FALSE),IF(M135="จ่ายจากเงินรายได้ (ว่าง)",VLOOKUP(BC135,ตำแหน่งว่าง!$A$2:$J$28,10,FALSE),IF(M135="ยุบเลิก2567",0,IF(M135="ยุบเลิก2568",0,IF(M135="ยุบเลิก2569",0,IF(M135="ว่างยุบเลิก2567",0,IF(M135="ว่างยุบเลิก2568",0,IF(M135="ว่างยุบเลิก2569",0,(BM135-BJ135)*12))))))))))))))))))))))</f>
        <v>0</v>
      </c>
    </row>
    <row r="136" spans="1:69">
      <c r="A136" s="107"/>
      <c r="B136" s="113"/>
      <c r="C136" s="183"/>
      <c r="D136" s="113"/>
      <c r="E136" s="114"/>
      <c r="F136" s="114"/>
      <c r="G136" s="110"/>
      <c r="H136" s="120"/>
      <c r="I136" s="121"/>
      <c r="J136" s="122"/>
      <c r="K136" s="122"/>
      <c r="L136" s="122"/>
      <c r="M136" s="120"/>
      <c r="BB136" s="177" t="str">
        <f t="shared" ref="BB136:BB199" si="10">C136&amp;H136</f>
        <v/>
      </c>
      <c r="BC136" s="177" t="str">
        <f t="shared" ref="BC136:BC199" si="11">C136&amp;H136&amp;"("&amp;G136&amp;")"</f>
        <v>()</v>
      </c>
      <c r="BD136" s="177" t="b">
        <f>IF(BB136="บริหารท้องถิ่นสูง",VLOOKUP(I136,'เงินเดือนบัญชี 5'!$AM$2:$AN$65,2,FALSE),IF(BB136="บริหารท้องถิ่นกลาง",VLOOKUP(I136,'เงินเดือนบัญชี 5'!$AJ$2:$AK$65,2,FALSE),IF(BB136="บริหารท้องถิ่นต้น",VLOOKUP(I136,'เงินเดือนบัญชี 5'!$AG$2:$AH$65,2,FALSE),IF(BB136="อำนวยการท้องถิ่นสูง",VLOOKUP(I136,'เงินเดือนบัญชี 5'!$AD$2:$AE$65,2,FALSE),IF(BB136="อำนวยการท้องถิ่นกลาง",VLOOKUP(I136,'เงินเดือนบัญชี 5'!$AA$2:$AB$65,2,FALSE),IF(BB136="อำนวยการท้องถิ่นต้น",VLOOKUP(I136,'เงินเดือนบัญชี 5'!$X$2:$Y$65,2,FALSE),IF(BB136="วิชาการชช.",VLOOKUP(I136,'เงินเดือนบัญชี 5'!$U$2:$V$65,2,FALSE),IF(BB136="วิชาการชพ.",VLOOKUP(I136,'เงินเดือนบัญชี 5'!$R$2:$S$65,2,FALSE),IF(BB136="วิชาการชก.",VLOOKUP(I136,'เงินเดือนบัญชี 5'!$O$2:$P$65,2,FALSE),IF(BB136="วิชาการปก.",VLOOKUP(I136,'เงินเดือนบัญชี 5'!$L$2:$M$65,2,FALSE),IF(BB136="ทั่วไปอส.",VLOOKUP(I136,'เงินเดือนบัญชี 5'!$I$2:$J$65,2,FALSE),IF(BB136="ทั่วไปชง.",VLOOKUP(I136,'เงินเดือนบัญชี 5'!$F$2:$G$65,2,FALSE),IF(BB136="ทั่วไปปง.",VLOOKUP(I136,'เงินเดือนบัญชี 5'!$C$2:$D$65,2,FALSE),IF(BB136="พนจ.ทั่วไป","",IF(BB136="พนจ.ภารกิจ(ปวช.)","",IF(BB136="พนจ.ภารกิจ(ปวท.)","",IF(BB136="พนจ.ภารกิจ(ปวส.)","",IF(BB136="พนจ.ภารกิจ(ป.ตรี)","",IF(BB136="พนจ.ภารกิจ(ป.โท)","",IF(BB136="พนจ.ภารกิจ(ทักษะ พนง.ขับเครื่องจักรกลขนาดกลาง/ใหญ่)","",IF(BB136="พนจ.ภารกิจ(ทักษะ)","",IF(BB136="ลูกจ้างประจำ(ช่าง)",VLOOKUP(I136,บัญชีลูกจ้างประจำ!$I$2:$J$110,2,FALSE),IF(BB136="ลูกจ้างประจำ(สนับสนุน)",VLOOKUP(I136,บัญชีลูกจ้างประจำ!$F$2:$G$102,2,FALSE),IF(BB136="ลูกจ้างประจำ(บริการพื้นฐาน)",VLOOKUP(I136,บัญชีลูกจ้างประจำ!$C$2:$D$74,2,FALSE)))))))))))))))))))))))))</f>
        <v>0</v>
      </c>
      <c r="BE136" s="177">
        <f>IF(M136="ว่างเดิม",VLOOKUP(BC136,ตำแหน่งว่าง!$A$2:$J$28,2,FALSE),IF(M136="ว่างยุบเลิก2567",VLOOKUP(BC136,ตำแหน่งว่าง!$A$2:$J$28,2,FALSE),IF(M136="ว่างยุบเลิก2568",VLOOKUP(BC136,ตำแหน่งว่าง!$A$2:$J$28,2,FALSE),IF(M136="ว่างยุบเลิก2569",VLOOKUP(BC136,ตำแหน่งว่าง!$A$2:$J$28,2,FALSE),IF(M136="เงินอุดหนุน (ว่าง)",VLOOKUP(BC136,ตำแหน่งว่าง!$A$2:$J$28,2,FALSE),IF(M136="จ่ายจากเงินรายได้ (ว่าง)",VLOOKUP(BC136,ตำแหน่งว่าง!$A$2:$J$28,2,FALSE),IF(M136="กำหนดเพิ่ม2567",0,IF(M136="กำหนดเพิ่ม2568",0,IF(M136="กำหนดเพิ่ม2569",0,I136*12)))))))))</f>
        <v>0</v>
      </c>
      <c r="BF136" s="177" t="str">
        <f t="shared" ref="BF136:BF199" si="12">BB136&amp;(BD136+1)</f>
        <v>1</v>
      </c>
      <c r="BG136" s="177" t="b">
        <f>IF(BB136="บริหารท้องถิ่นสูง",VLOOKUP(BF136,'เงินเดือนบัญชี 5'!$AL$2:$AM$65,2,FALSE),IF(BB136="บริหารท้องถิ่นกลาง",VLOOKUP(BF136,'เงินเดือนบัญชี 5'!$AI$2:$AJ$65,2,FALSE),IF(BB136="บริหารท้องถิ่นต้น",VLOOKUP(BF136,'เงินเดือนบัญชี 5'!$AF$2:$AG$65,2,FALSE),IF(BB136="อำนวยการท้องถิ่นสูง",VLOOKUP(BF136,'เงินเดือนบัญชี 5'!$AC$2:$AD$65,2,FALSE),IF(BB136="อำนวยการท้องถิ่นกลาง",VLOOKUP(BF136,'เงินเดือนบัญชี 5'!$Z$2:$AA$65,2,FALSE),IF(BB136="อำนวยการท้องถิ่นต้น",VLOOKUP(BF136,'เงินเดือนบัญชี 5'!$W$2:$X$65,2,FALSE),IF(BB136="วิชาการชช.",VLOOKUP(BF136,'เงินเดือนบัญชี 5'!$T$2:$U$65,2,FALSE),IF(BB136="วิชาการชพ.",VLOOKUP(BF136,'เงินเดือนบัญชี 5'!$Q$2:$R$65,2,FALSE),IF(BB136="วิชาการชก.",VLOOKUP(BF136,'เงินเดือนบัญชี 5'!$N$2:$O$65,2,FALSE),IF(BB136="วิชาการปก.",VLOOKUP(BF136,'เงินเดือนบัญชี 5'!$K$2:$L$65,2,FALSE),IF(BB136="ทั่วไปอส.",VLOOKUP(BF136,'เงินเดือนบัญชี 5'!$H$2:$I$65,2,FALSE),IF(BB136="ทั่วไปชง.",VLOOKUP(BF136,'เงินเดือนบัญชี 5'!$E$2:$F$65,2,FALSE),IF(BB136="ทั่วไปปง.",VLOOKUP(BF136,'เงินเดือนบัญชี 5'!$B$2:$C$65,2,FALSE),IF(BB136="พนจ.ทั่วไป",0,IF(BB136="พนจ.ภารกิจ(ปวช.)",CEILING((I136*4/100)+I136,10),IF(BB136="พนจ.ภารกิจ(ปวท.)",CEILING((I136*4/100)+I136,10),IF(BB136="พนจ.ภารกิจ(ปวส.)",CEILING((I136*4/100)+I136,10),IF(BB136="พนจ.ภารกิจ(ป.ตรี)",CEILING((I136*4/100)+I136,10),IF(BB136="พนจ.ภารกิจ(ป.โท)",CEILING((I136*4/100)+I136,10),IF(BB136="พนจ.ภารกิจ(ทักษะ พนง.ขับเครื่องจักรกลขนาดกลาง/ใหญ่)",CEILING((I136*4/100)+I136,10),IF(BB136="พนจ.ภารกิจ(ทักษะ)",CEILING((I136*4/100)+I136,10),IF(BB136="พนจ.ภารกิจ(ทักษะ)","",IF(C136="ครู",CEILING((I136*6/100)+I136,10),IF(C136="ครูผู้ช่วย",CEILING((I136*6/100)+I136,10),IF(C136="บริหารสถานศึกษา",CEILING((I136*6/100)+I136,10),IF(C136="บุคลากรทางการศึกษา",CEILING((I136*6/100)+I136,10),IF(BB136="ลูกจ้างประจำ(ช่าง)",VLOOKUP(BF136,บัญชีลูกจ้างประจำ!$H$2:$I$110,2,FALSE),IF(BB136="ลูกจ้างประจำ(สนับสนุน)",VLOOKUP(BF136,บัญชีลูกจ้างประจำ!$E$2:$F$102,2,FALSE),IF(BB136="ลูกจ้างประจำ(บริการพื้นฐาน)",VLOOKUP(BF136,บัญชีลูกจ้างประจำ!$B$2:$C$74,2,FALSE))))))))))))))))))))))))))))))</f>
        <v>0</v>
      </c>
      <c r="BH136" s="177">
        <f>IF(BB136&amp;M136="พนจ.ทั่วไป",0,IF(BB136&amp;M136="พนจ.ทั่วไปกำหนดเพิ่ม2567",108000,IF(M136="ว่างเดิม",VLOOKUP(BC136,ตำแหน่งว่าง!$A$2:$J$28,8,FALSE),IF(M136="กำหนดเพิ่ม2567",VLOOKUP(BC136,ตำแหน่งว่าง!$A$2:$H$28,7,FALSE),IF(M136="กำหนดเพิ่ม2568",0,IF(M136="กำหนดเพิ่ม2569",0,IF(M136="ยุบเลิก2567",0,IF(M136="ว่างยุบเลิก2567",0,IF(M136="ว่างยุบเลิก2568",VLOOKUP(BC136,ตำแหน่งว่าง!$A$2:$J$28,8,FALSE),IF(M136="ว่างยุบเลิก2569",VLOOKUP(BC136,ตำแหน่งว่าง!$A$2:$J$28,8,FALSE),IF(M136="เงินอุดหนุน (ว่าง)",VLOOKUP(BC136,ตำแหน่งว่าง!$A$2:$J$28,8,FALSE),IF(M136&amp;C136="จ่ายจากเงินรายได้พนจ.ทั่วไป",0,IF(M136="จ่ายจากเงินรายได้ (ว่าง)",VLOOKUP(BC136,ตำแหน่งว่าง!$A$2:$J$28,8,FALSE),(BG136-I136)*12)))))))))))))</f>
        <v>0</v>
      </c>
      <c r="BI136" s="177" t="str">
        <f t="shared" ref="BI136:BI199" si="13">BB136&amp;(BD136+2)</f>
        <v>2</v>
      </c>
      <c r="BJ136" s="177" t="b">
        <f>IF(BB136="บริหารท้องถิ่นสูง",VLOOKUP(BI136,'เงินเดือนบัญชี 5'!$AL$2:$AM$65,2,FALSE),IF(BB136="บริหารท้องถิ่นกลาง",VLOOKUP(BI136,'เงินเดือนบัญชี 5'!$AI$2:$AJ$65,2,FALSE),IF(BB136="บริหารท้องถิ่นต้น",VLOOKUP(BI136,'เงินเดือนบัญชี 5'!$AF$2:$AG$65,2,FALSE),IF(BB136="อำนวยการท้องถิ่นสูง",VLOOKUP(BI136,'เงินเดือนบัญชี 5'!$AC$2:$AD$65,2,FALSE),IF(BB136="อำนวยการท้องถิ่นกลาง",VLOOKUP(BI136,'เงินเดือนบัญชี 5'!$Z$2:$AA$65,2,FALSE),IF(BB136="อำนวยการท้องถิ่นต้น",VLOOKUP(BI136,'เงินเดือนบัญชี 5'!$W$2:$X$65,2,FALSE),IF(BB136="วิชาการชช.",VLOOKUP(BI136,'เงินเดือนบัญชี 5'!$T$2:$U$65,2,FALSE),IF(BB136="วิชาการชพ.",VLOOKUP(BI136,'เงินเดือนบัญชี 5'!$Q$2:$R$65,2,FALSE),IF(BB136="วิชาการชก.",VLOOKUP(BI136,'เงินเดือนบัญชี 5'!$N$2:$O$65,2,FALSE),IF(BB136="วิชาการปก.",VLOOKUP(BI136,'เงินเดือนบัญชี 5'!$K$2:$L$65,2,FALSE),IF(BB136="ทั่วไปอส.",VLOOKUP(BI136,'เงินเดือนบัญชี 5'!$H$2:$I$65,2,FALSE),IF(BB136="ทั่วไปชง.",VLOOKUP(BI136,'เงินเดือนบัญชี 5'!$E$2:$F$65,2,FALSE),IF(BB136="ทั่วไปปง.",VLOOKUP(BI136,'เงินเดือนบัญชี 5'!$B$2:$C$65,2,FALSE),IF(BB136="พนจ.ทั่วไป",0,IF(BB136="พนจ.ภารกิจ(ปวช.)",CEILING((BG136*4/100)+BG136,10),IF(BB136="พนจ.ภารกิจ(ปวท.)",CEILING((BG136*4/100)+BG136,10),IF(BB136="พนจ.ภารกิจ(ปวส.)",CEILING((BG136*4/100)+BG136,10),IF(BB136="พนจ.ภารกิจ(ป.ตรี)",CEILING((BG136*4/100)+BG136,10),IF(BB136="พนจ.ภารกิจ(ป.โท)",CEILING((BG136*4/100)+BG136,10),IF(BB136="พนจ.ภารกิจ(ทักษะ พนง.ขับเครื่องจักรกลขนาดกลาง/ใหญ่)",CEILING((BG136*4/100)+BG136,10),IF(BB136="พนจ.ภารกิจ(ทักษะ)",CEILING((BG136*4/100)+BG136,10),IF(BB136="พนจ.ภารกิจ(ทักษะ)","",IF(C136="ครู",CEILING((BG136*6/100)+BG136,10),IF(C136="ครูผู้ช่วย",CEILING((BG136*6/100)+BG136,10),IF(C136="บริหารสถานศึกษา",CEILING((BG136*6/100)+BG136,10),IF(C136="บุคลากรทางการศึกษา",CEILING((BG136*6/100)+BG136,10),IF(BB136="ลูกจ้างประจำ(ช่าง)",VLOOKUP(BI136,บัญชีลูกจ้างประจำ!$H$2:$I$110,2,FALSE),IF(BB136="ลูกจ้างประจำ(สนับสนุน)",VLOOKUP(BI136,บัญชีลูกจ้างประจำ!$E$2:$F$102,2,FALSE),IF(BB136="ลูกจ้างประจำ(บริการพื้นฐาน)",VLOOKUP(BI136,บัญชีลูกจ้างประจำ!$B$2:$C$74,2,FALSE))))))))))))))))))))))))))))))</f>
        <v>0</v>
      </c>
      <c r="BK136" s="177">
        <f>IF(BB136&amp;M136="พนจ.ทั่วไป",0,IF(BB136&amp;M136="พนจ.ทั่วไปกำหนดเพิ่ม2568",108000,IF(M136="ว่างเดิม",VLOOKUP(BC136,ตำแหน่งว่าง!$A$2:$J$28,9,FALSE),IF(M136&amp;C136="กำหนดเพิ่ม2567ครู",VLOOKUP(BC136,ตำแหน่งว่าง!$A$2:$J$28,8,FALSE),IF(M136&amp;C136="กำหนดเพิ่ม2567ครูผู้ช่วย",VLOOKUP(BC136,ตำแหน่งว่าง!$A$2:$J$28,8,FALSE),IF(M136&amp;C136="กำหนดเพิ่ม2567บุคลากรทางการศึกษา",VLOOKUP(BC136,ตำแหน่งว่าง!$A$2:$J$28,8,FALSE),IF(M136&amp;C136="กำหนดเพิ่ม2567บริหารสถานศึกษา",VLOOKUP(BC136,ตำแหน่งว่าง!$A$2:$J$28,8,FALSE),IF(M136="กำหนดเพิ่ม2567",VLOOKUP(BC136,ตำแหน่งว่าง!$A$2:$J$28,9,FALSE),IF(M136="กำหนดเพิ่ม2568",VLOOKUP(BC136,ตำแหน่งว่าง!$A$2:$H$28,7,FALSE),IF(M136="กำหนดเพิ่ม2569",0,IF(M136="ยุบเลิก2567",0,IF(M136="ยุบเลิก2568",0,IF(M136="ว่างยุบเลิก2567",0,IF(M136="ว่างยุบเลิก2568",0,IF(M136="ว่างยุบเลิก2569",VLOOKUP(BC136,ตำแหน่งว่าง!$A$2:$J$28,9,FALSE),IF(M136="เงินอุดหนุน (ว่าง)",VLOOKUP(BC136,ตำแหน่งว่าง!$A$2:$J$28,9,FALSE),IF(M136="จ่ายจากเงินรายได้ (ว่าง)",VLOOKUP(BC136,ตำแหน่งว่าง!$A$2:$J$28,9,FALSE),(BJ136-BG136)*12)))))))))))))))))</f>
        <v>0</v>
      </c>
      <c r="BL136" s="177" t="str">
        <f t="shared" ref="BL136:BL199" si="14">BB136&amp;(BD136+3)</f>
        <v>3</v>
      </c>
      <c r="BM136" s="177" t="b">
        <f>IF(BB136="บริหารท้องถิ่นสูง",VLOOKUP(BL136,'เงินเดือนบัญชี 5'!$AL$2:$AM$65,2,FALSE),IF(BB136="บริหารท้องถิ่นกลาง",VLOOKUP(BL136,'เงินเดือนบัญชี 5'!$AI$2:$AJ$65,2,FALSE),IF(BB136="บริหารท้องถิ่นต้น",VLOOKUP(BL136,'เงินเดือนบัญชี 5'!$AF$2:$AG$65,2,FALSE),IF(BB136="อำนวยการท้องถิ่นสูง",VLOOKUP(BL136,'เงินเดือนบัญชี 5'!$AC$2:$AD$65,2,FALSE),IF(BB136="อำนวยการท้องถิ่นกลาง",VLOOKUP(BL136,'เงินเดือนบัญชี 5'!$Z$2:$AA$65,2,FALSE),IF(BB136="อำนวยการท้องถิ่นต้น",VLOOKUP(BL136,'เงินเดือนบัญชี 5'!$W$2:$X$65,2,FALSE),IF(BB136="วิชาการชช.",VLOOKUP(BL136,'เงินเดือนบัญชี 5'!$T$2:$U$65,2,FALSE),IF(BB136="วิชาการชพ.",VLOOKUP(BL136,'เงินเดือนบัญชี 5'!$Q$2:$R$65,2,FALSE),IF(BB136="วิชาการชก.",VLOOKUP(BL136,'เงินเดือนบัญชี 5'!$N$2:$O$65,2,FALSE),IF(BB136="วิชาการปก.",VLOOKUP(BL136,'เงินเดือนบัญชี 5'!$K$2:$L$65,2,FALSE),IF(BB136="ทั่วไปอส.",VLOOKUP(BL136,'เงินเดือนบัญชี 5'!$H$2:$I$65,2,FALSE),IF(BB136="ทั่วไปชง.",VLOOKUP(BL136,'เงินเดือนบัญชี 5'!$E$2:$F$65,2,FALSE),IF(BB136="ทั่วไปปง.",VLOOKUP(BL136,'เงินเดือนบัญชี 5'!$B$2:$C$65,2,FALSE),IF(BB136="พนจ.ทั่วไป",0,IF(BB136="พนจ.ภารกิจ(ปวช.)",CEILING((BJ136*4/100)+BJ136,10),IF(BB136="พนจ.ภารกิจ(ปวท.)",CEILING((BJ136*4/100)+BJ136,10),IF(BB136="พนจ.ภารกิจ(ปวส.)",CEILING((BJ136*4/100)+BJ136,10),IF(BB136="พนจ.ภารกิจ(ป.ตรี)",CEILING((BJ136*4/100)+BJ136,10),IF(BB136="พนจ.ภารกิจ(ป.โท)",CEILING((BJ136*4/100)+BJ136,10),IF(BB136="พนจ.ภารกิจ(ทักษะ พนง.ขับเครื่องจักรกลขนาดกลาง/ใหญ่)",CEILING((BJ136*4/100)+BJ136,10),IF(BB136="พนจ.ภารกิจ(ทักษะ)",CEILING((BJ136*4/100)+BJ136,10),IF(BB136="พนจ.ภารกิจ(ทักษะ)","",IF(C136="ครู",CEILING((BJ136*6/100)+BJ136,10),IF(C136="ครูผู้ช่วย",CEILING((BJ136*6/100)+BJ136,10),IF(C136="บริหารสถานศึกษา",CEILING((BJ136*6/100)+BJ136,10),IF(C136="บุคลากรทางการศึกษา",CEILING((BJ136*6/100)+BJ136,10),IF(BB136="ลูกจ้างประจำ(ช่าง)",VLOOKUP(BL136,บัญชีลูกจ้างประจำ!$H$2:$I$110,2,FALSE),IF(BB136="ลูกจ้างประจำ(สนับสนุน)",VLOOKUP(BL136,บัญชีลูกจ้างประจำ!$E$2:$F$103,2,FALSE),IF(BB136="ลูกจ้างประจำ(บริการพื้นฐาน)",VLOOKUP(BL136,บัญชีลูกจ้างประจำ!$B$2:$C$74,2,FALSE))))))))))))))))))))))))))))))</f>
        <v>0</v>
      </c>
      <c r="BN136" s="177">
        <f>IF(BB136&amp;M136="พนจ.ทั่วไป",0,IF(BB136&amp;M136="พนจ.ทั่วไปกำหนดเพิ่ม2569",108000,IF(M136="ว่างเดิม",VLOOKUP(BC136,ตำแหน่งว่าง!$A$2:$J$28,10,FALSE),IF(M136&amp;C136="กำหนดเพิ่ม2567ครู",VLOOKUP(BC136,ตำแหน่งว่าง!$A$2:$J$28,9,FALSE),IF(M136&amp;C136="กำหนดเพิ่ม2567ครูผู้ช่วย",VLOOKUP(BC136,ตำแหน่งว่าง!$A$2:$J$28,9,FALSE),IF(M136&amp;C136="กำหนดเพิ่ม2567บุคลากรทางการศึกษา",VLOOKUP(BC136,ตำแหน่งว่าง!$A$2:$J$28,9,FALSE),IF(M136&amp;C136="กำหนดเพิ่ม2567บริหารสถานศึกษา",VLOOKUP(BC136,ตำแหน่งว่าง!$A$2:$J$28,9,FALSE),IF(M136="กำหนดเพิ่ม2567",VLOOKUP(BC136,ตำแหน่งว่าง!$A$2:$J$28,10,FALSE),IF(M136&amp;C136="กำหนดเพิ่ม2568ครู",VLOOKUP(BC136,ตำแหน่งว่าง!$A$2:$J$28,8,FALSE),IF(M136&amp;C136="กำหนดเพิ่ม2568ครูผู้ช่วย",VLOOKUP(BC136,ตำแหน่งว่าง!$A$2:$J$28,8,FALSE),IF(M136&amp;C136="กำหนดเพิ่ม2568บุคลากรทางการศึกษา",VLOOKUP(BC136,ตำแหน่งว่าง!$A$2:$J$28,8,FALSE),IF(M136&amp;C136="กำหนดเพิ่ม2568บริหารสถานศึกษา",VLOOKUP(BC136,ตำแหน่งว่าง!$A$2:$J$28,8,FALSE),IF(M136="กำหนดเพิ่ม2568",VLOOKUP(BC136,ตำแหน่งว่าง!$A$2:$J$28,9,FALSE),IF(M136="กำหนดเพิ่ม2569",VLOOKUP(BC136,ตำแหน่งว่าง!$A$2:$H$28,7,FALSE),IF(M136="เงินอุดหนุน (ว่าง)",VLOOKUP(BC136,ตำแหน่งว่าง!$A$2:$J$28,10,FALSE),IF(M136="จ่ายจากเงินรายได้ (ว่าง)",VLOOKUP(BC136,ตำแหน่งว่าง!$A$2:$J$28,10,FALSE),IF(M136="ยุบเลิก2567",0,IF(M136="ยุบเลิก2568",0,IF(M136="ยุบเลิก2569",0,IF(M136="ว่างยุบเลิก2567",0,IF(M136="ว่างยุบเลิก2568",0,IF(M136="ว่างยุบเลิก2569",0,(BM136-BJ136)*12))))))))))))))))))))))</f>
        <v>0</v>
      </c>
    </row>
    <row r="137" spans="1:69">
      <c r="A137" s="107"/>
      <c r="B137" s="113"/>
      <c r="C137" s="183"/>
      <c r="D137" s="113"/>
      <c r="E137" s="114"/>
      <c r="F137" s="114"/>
      <c r="G137" s="110"/>
      <c r="H137" s="120"/>
      <c r="I137" s="121"/>
      <c r="J137" s="122"/>
      <c r="K137" s="122"/>
      <c r="L137" s="122"/>
      <c r="M137" s="120"/>
      <c r="BB137" s="177" t="str">
        <f t="shared" si="10"/>
        <v/>
      </c>
      <c r="BC137" s="177" t="str">
        <f t="shared" si="11"/>
        <v>()</v>
      </c>
      <c r="BD137" s="177" t="b">
        <f>IF(BB137="บริหารท้องถิ่นสูง",VLOOKUP(I137,'เงินเดือนบัญชี 5'!$AM$2:$AN$65,2,FALSE),IF(BB137="บริหารท้องถิ่นกลาง",VLOOKUP(I137,'เงินเดือนบัญชี 5'!$AJ$2:$AK$65,2,FALSE),IF(BB137="บริหารท้องถิ่นต้น",VLOOKUP(I137,'เงินเดือนบัญชี 5'!$AG$2:$AH$65,2,FALSE),IF(BB137="อำนวยการท้องถิ่นสูง",VLOOKUP(I137,'เงินเดือนบัญชี 5'!$AD$2:$AE$65,2,FALSE),IF(BB137="อำนวยการท้องถิ่นกลาง",VLOOKUP(I137,'เงินเดือนบัญชี 5'!$AA$2:$AB$65,2,FALSE),IF(BB137="อำนวยการท้องถิ่นต้น",VLOOKUP(I137,'เงินเดือนบัญชี 5'!$X$2:$Y$65,2,FALSE),IF(BB137="วิชาการชช.",VLOOKUP(I137,'เงินเดือนบัญชี 5'!$U$2:$V$65,2,FALSE),IF(BB137="วิชาการชพ.",VLOOKUP(I137,'เงินเดือนบัญชี 5'!$R$2:$S$65,2,FALSE),IF(BB137="วิชาการชก.",VLOOKUP(I137,'เงินเดือนบัญชี 5'!$O$2:$P$65,2,FALSE),IF(BB137="วิชาการปก.",VLOOKUP(I137,'เงินเดือนบัญชี 5'!$L$2:$M$65,2,FALSE),IF(BB137="ทั่วไปอส.",VLOOKUP(I137,'เงินเดือนบัญชี 5'!$I$2:$J$65,2,FALSE),IF(BB137="ทั่วไปชง.",VLOOKUP(I137,'เงินเดือนบัญชี 5'!$F$2:$G$65,2,FALSE),IF(BB137="ทั่วไปปง.",VLOOKUP(I137,'เงินเดือนบัญชี 5'!$C$2:$D$65,2,FALSE),IF(BB137="พนจ.ทั่วไป","",IF(BB137="พนจ.ภารกิจ(ปวช.)","",IF(BB137="พนจ.ภารกิจ(ปวท.)","",IF(BB137="พนจ.ภารกิจ(ปวส.)","",IF(BB137="พนจ.ภารกิจ(ป.ตรี)","",IF(BB137="พนจ.ภารกิจ(ป.โท)","",IF(BB137="พนจ.ภารกิจ(ทักษะ พนง.ขับเครื่องจักรกลขนาดกลาง/ใหญ่)","",IF(BB137="พนจ.ภารกิจ(ทักษะ)","",IF(BB137="ลูกจ้างประจำ(ช่าง)",VLOOKUP(I137,บัญชีลูกจ้างประจำ!$I$2:$J$110,2,FALSE),IF(BB137="ลูกจ้างประจำ(สนับสนุน)",VLOOKUP(I137,บัญชีลูกจ้างประจำ!$F$2:$G$102,2,FALSE),IF(BB137="ลูกจ้างประจำ(บริการพื้นฐาน)",VLOOKUP(I137,บัญชีลูกจ้างประจำ!$C$2:$D$74,2,FALSE)))))))))))))))))))))))))</f>
        <v>0</v>
      </c>
      <c r="BE137" s="177">
        <f>IF(M137="ว่างเดิม",VLOOKUP(BC137,ตำแหน่งว่าง!$A$2:$J$28,2,FALSE),IF(M137="ว่างยุบเลิก2567",VLOOKUP(BC137,ตำแหน่งว่าง!$A$2:$J$28,2,FALSE),IF(M137="ว่างยุบเลิก2568",VLOOKUP(BC137,ตำแหน่งว่าง!$A$2:$J$28,2,FALSE),IF(M137="ว่างยุบเลิก2569",VLOOKUP(BC137,ตำแหน่งว่าง!$A$2:$J$28,2,FALSE),IF(M137="เงินอุดหนุน (ว่าง)",VLOOKUP(BC137,ตำแหน่งว่าง!$A$2:$J$28,2,FALSE),IF(M137="จ่ายจากเงินรายได้ (ว่าง)",VLOOKUP(BC137,ตำแหน่งว่าง!$A$2:$J$28,2,FALSE),IF(M137="กำหนดเพิ่ม2567",0,IF(M137="กำหนดเพิ่ม2568",0,IF(M137="กำหนดเพิ่ม2569",0,I137*12)))))))))</f>
        <v>0</v>
      </c>
      <c r="BF137" s="177" t="str">
        <f t="shared" si="12"/>
        <v>1</v>
      </c>
      <c r="BG137" s="177" t="b">
        <f>IF(BB137="บริหารท้องถิ่นสูง",VLOOKUP(BF137,'เงินเดือนบัญชี 5'!$AL$2:$AM$65,2,FALSE),IF(BB137="บริหารท้องถิ่นกลาง",VLOOKUP(BF137,'เงินเดือนบัญชี 5'!$AI$2:$AJ$65,2,FALSE),IF(BB137="บริหารท้องถิ่นต้น",VLOOKUP(BF137,'เงินเดือนบัญชี 5'!$AF$2:$AG$65,2,FALSE),IF(BB137="อำนวยการท้องถิ่นสูง",VLOOKUP(BF137,'เงินเดือนบัญชี 5'!$AC$2:$AD$65,2,FALSE),IF(BB137="อำนวยการท้องถิ่นกลาง",VLOOKUP(BF137,'เงินเดือนบัญชี 5'!$Z$2:$AA$65,2,FALSE),IF(BB137="อำนวยการท้องถิ่นต้น",VLOOKUP(BF137,'เงินเดือนบัญชี 5'!$W$2:$X$65,2,FALSE),IF(BB137="วิชาการชช.",VLOOKUP(BF137,'เงินเดือนบัญชี 5'!$T$2:$U$65,2,FALSE),IF(BB137="วิชาการชพ.",VLOOKUP(BF137,'เงินเดือนบัญชี 5'!$Q$2:$R$65,2,FALSE),IF(BB137="วิชาการชก.",VLOOKUP(BF137,'เงินเดือนบัญชี 5'!$N$2:$O$65,2,FALSE),IF(BB137="วิชาการปก.",VLOOKUP(BF137,'เงินเดือนบัญชี 5'!$K$2:$L$65,2,FALSE),IF(BB137="ทั่วไปอส.",VLOOKUP(BF137,'เงินเดือนบัญชี 5'!$H$2:$I$65,2,FALSE),IF(BB137="ทั่วไปชง.",VLOOKUP(BF137,'เงินเดือนบัญชี 5'!$E$2:$F$65,2,FALSE),IF(BB137="ทั่วไปปง.",VLOOKUP(BF137,'เงินเดือนบัญชี 5'!$B$2:$C$65,2,FALSE),IF(BB137="พนจ.ทั่วไป",0,IF(BB137="พนจ.ภารกิจ(ปวช.)",CEILING((I137*4/100)+I137,10),IF(BB137="พนจ.ภารกิจ(ปวท.)",CEILING((I137*4/100)+I137,10),IF(BB137="พนจ.ภารกิจ(ปวส.)",CEILING((I137*4/100)+I137,10),IF(BB137="พนจ.ภารกิจ(ป.ตรี)",CEILING((I137*4/100)+I137,10),IF(BB137="พนจ.ภารกิจ(ป.โท)",CEILING((I137*4/100)+I137,10),IF(BB137="พนจ.ภารกิจ(ทักษะ พนง.ขับเครื่องจักรกลขนาดกลาง/ใหญ่)",CEILING((I137*4/100)+I137,10),IF(BB137="พนจ.ภารกิจ(ทักษะ)",CEILING((I137*4/100)+I137,10),IF(BB137="พนจ.ภารกิจ(ทักษะ)","",IF(C137="ครู",CEILING((I137*6/100)+I137,10),IF(C137="ครูผู้ช่วย",CEILING((I137*6/100)+I137,10),IF(C137="บริหารสถานศึกษา",CEILING((I137*6/100)+I137,10),IF(C137="บุคลากรทางการศึกษา",CEILING((I137*6/100)+I137,10),IF(BB137="ลูกจ้างประจำ(ช่าง)",VLOOKUP(BF137,บัญชีลูกจ้างประจำ!$H$2:$I$110,2,FALSE),IF(BB137="ลูกจ้างประจำ(สนับสนุน)",VLOOKUP(BF137,บัญชีลูกจ้างประจำ!$E$2:$F$102,2,FALSE),IF(BB137="ลูกจ้างประจำ(บริการพื้นฐาน)",VLOOKUP(BF137,บัญชีลูกจ้างประจำ!$B$2:$C$74,2,FALSE))))))))))))))))))))))))))))))</f>
        <v>0</v>
      </c>
      <c r="BH137" s="177">
        <f>IF(BB137&amp;M137="พนจ.ทั่วไป",0,IF(BB137&amp;M137="พนจ.ทั่วไปกำหนดเพิ่ม2567",108000,IF(M137="ว่างเดิม",VLOOKUP(BC137,ตำแหน่งว่าง!$A$2:$J$28,8,FALSE),IF(M137="กำหนดเพิ่ม2567",VLOOKUP(BC137,ตำแหน่งว่าง!$A$2:$H$28,7,FALSE),IF(M137="กำหนดเพิ่ม2568",0,IF(M137="กำหนดเพิ่ม2569",0,IF(M137="ยุบเลิก2567",0,IF(M137="ว่างยุบเลิก2567",0,IF(M137="ว่างยุบเลิก2568",VLOOKUP(BC137,ตำแหน่งว่าง!$A$2:$J$28,8,FALSE),IF(M137="ว่างยุบเลิก2569",VLOOKUP(BC137,ตำแหน่งว่าง!$A$2:$J$28,8,FALSE),IF(M137="เงินอุดหนุน (ว่าง)",VLOOKUP(BC137,ตำแหน่งว่าง!$A$2:$J$28,8,FALSE),IF(M137&amp;C137="จ่ายจากเงินรายได้พนจ.ทั่วไป",0,IF(M137="จ่ายจากเงินรายได้ (ว่าง)",VLOOKUP(BC137,ตำแหน่งว่าง!$A$2:$J$28,8,FALSE),(BG137-I137)*12)))))))))))))</f>
        <v>0</v>
      </c>
      <c r="BI137" s="177" t="str">
        <f t="shared" si="13"/>
        <v>2</v>
      </c>
      <c r="BJ137" s="177" t="b">
        <f>IF(BB137="บริหารท้องถิ่นสูง",VLOOKUP(BI137,'เงินเดือนบัญชี 5'!$AL$2:$AM$65,2,FALSE),IF(BB137="บริหารท้องถิ่นกลาง",VLOOKUP(BI137,'เงินเดือนบัญชี 5'!$AI$2:$AJ$65,2,FALSE),IF(BB137="บริหารท้องถิ่นต้น",VLOOKUP(BI137,'เงินเดือนบัญชี 5'!$AF$2:$AG$65,2,FALSE),IF(BB137="อำนวยการท้องถิ่นสูง",VLOOKUP(BI137,'เงินเดือนบัญชี 5'!$AC$2:$AD$65,2,FALSE),IF(BB137="อำนวยการท้องถิ่นกลาง",VLOOKUP(BI137,'เงินเดือนบัญชี 5'!$Z$2:$AA$65,2,FALSE),IF(BB137="อำนวยการท้องถิ่นต้น",VLOOKUP(BI137,'เงินเดือนบัญชี 5'!$W$2:$X$65,2,FALSE),IF(BB137="วิชาการชช.",VLOOKUP(BI137,'เงินเดือนบัญชี 5'!$T$2:$U$65,2,FALSE),IF(BB137="วิชาการชพ.",VLOOKUP(BI137,'เงินเดือนบัญชี 5'!$Q$2:$R$65,2,FALSE),IF(BB137="วิชาการชก.",VLOOKUP(BI137,'เงินเดือนบัญชี 5'!$N$2:$O$65,2,FALSE),IF(BB137="วิชาการปก.",VLOOKUP(BI137,'เงินเดือนบัญชี 5'!$K$2:$L$65,2,FALSE),IF(BB137="ทั่วไปอส.",VLOOKUP(BI137,'เงินเดือนบัญชี 5'!$H$2:$I$65,2,FALSE),IF(BB137="ทั่วไปชง.",VLOOKUP(BI137,'เงินเดือนบัญชี 5'!$E$2:$F$65,2,FALSE),IF(BB137="ทั่วไปปง.",VLOOKUP(BI137,'เงินเดือนบัญชี 5'!$B$2:$C$65,2,FALSE),IF(BB137="พนจ.ทั่วไป",0,IF(BB137="พนจ.ภารกิจ(ปวช.)",CEILING((BG137*4/100)+BG137,10),IF(BB137="พนจ.ภารกิจ(ปวท.)",CEILING((BG137*4/100)+BG137,10),IF(BB137="พนจ.ภารกิจ(ปวส.)",CEILING((BG137*4/100)+BG137,10),IF(BB137="พนจ.ภารกิจ(ป.ตรี)",CEILING((BG137*4/100)+BG137,10),IF(BB137="พนจ.ภารกิจ(ป.โท)",CEILING((BG137*4/100)+BG137,10),IF(BB137="พนจ.ภารกิจ(ทักษะ พนง.ขับเครื่องจักรกลขนาดกลาง/ใหญ่)",CEILING((BG137*4/100)+BG137,10),IF(BB137="พนจ.ภารกิจ(ทักษะ)",CEILING((BG137*4/100)+BG137,10),IF(BB137="พนจ.ภารกิจ(ทักษะ)","",IF(C137="ครู",CEILING((BG137*6/100)+BG137,10),IF(C137="ครูผู้ช่วย",CEILING((BG137*6/100)+BG137,10),IF(C137="บริหารสถานศึกษา",CEILING((BG137*6/100)+BG137,10),IF(C137="บุคลากรทางการศึกษา",CEILING((BG137*6/100)+BG137,10),IF(BB137="ลูกจ้างประจำ(ช่าง)",VLOOKUP(BI137,บัญชีลูกจ้างประจำ!$H$2:$I$110,2,FALSE),IF(BB137="ลูกจ้างประจำ(สนับสนุน)",VLOOKUP(BI137,บัญชีลูกจ้างประจำ!$E$2:$F$102,2,FALSE),IF(BB137="ลูกจ้างประจำ(บริการพื้นฐาน)",VLOOKUP(BI137,บัญชีลูกจ้างประจำ!$B$2:$C$74,2,FALSE))))))))))))))))))))))))))))))</f>
        <v>0</v>
      </c>
      <c r="BK137" s="177">
        <f>IF(BB137&amp;M137="พนจ.ทั่วไป",0,IF(BB137&amp;M137="พนจ.ทั่วไปกำหนดเพิ่ม2568",108000,IF(M137="ว่างเดิม",VLOOKUP(BC137,ตำแหน่งว่าง!$A$2:$J$28,9,FALSE),IF(M137&amp;C137="กำหนดเพิ่ม2567ครู",VLOOKUP(BC137,ตำแหน่งว่าง!$A$2:$J$28,8,FALSE),IF(M137&amp;C137="กำหนดเพิ่ม2567ครูผู้ช่วย",VLOOKUP(BC137,ตำแหน่งว่าง!$A$2:$J$28,8,FALSE),IF(M137&amp;C137="กำหนดเพิ่ม2567บุคลากรทางการศึกษา",VLOOKUP(BC137,ตำแหน่งว่าง!$A$2:$J$28,8,FALSE),IF(M137&amp;C137="กำหนดเพิ่ม2567บริหารสถานศึกษา",VLOOKUP(BC137,ตำแหน่งว่าง!$A$2:$J$28,8,FALSE),IF(M137="กำหนดเพิ่ม2567",VLOOKUP(BC137,ตำแหน่งว่าง!$A$2:$J$28,9,FALSE),IF(M137="กำหนดเพิ่ม2568",VLOOKUP(BC137,ตำแหน่งว่าง!$A$2:$H$28,7,FALSE),IF(M137="กำหนดเพิ่ม2569",0,IF(M137="ยุบเลิก2567",0,IF(M137="ยุบเลิก2568",0,IF(M137="ว่างยุบเลิก2567",0,IF(M137="ว่างยุบเลิก2568",0,IF(M137="ว่างยุบเลิก2569",VLOOKUP(BC137,ตำแหน่งว่าง!$A$2:$J$28,9,FALSE),IF(M137="เงินอุดหนุน (ว่าง)",VLOOKUP(BC137,ตำแหน่งว่าง!$A$2:$J$28,9,FALSE),IF(M137="จ่ายจากเงินรายได้ (ว่าง)",VLOOKUP(BC137,ตำแหน่งว่าง!$A$2:$J$28,9,FALSE),(BJ137-BG137)*12)))))))))))))))))</f>
        <v>0</v>
      </c>
      <c r="BL137" s="177" t="str">
        <f t="shared" si="14"/>
        <v>3</v>
      </c>
      <c r="BM137" s="177" t="b">
        <f>IF(BB137="บริหารท้องถิ่นสูง",VLOOKUP(BL137,'เงินเดือนบัญชี 5'!$AL$2:$AM$65,2,FALSE),IF(BB137="บริหารท้องถิ่นกลาง",VLOOKUP(BL137,'เงินเดือนบัญชี 5'!$AI$2:$AJ$65,2,FALSE),IF(BB137="บริหารท้องถิ่นต้น",VLOOKUP(BL137,'เงินเดือนบัญชี 5'!$AF$2:$AG$65,2,FALSE),IF(BB137="อำนวยการท้องถิ่นสูง",VLOOKUP(BL137,'เงินเดือนบัญชี 5'!$AC$2:$AD$65,2,FALSE),IF(BB137="อำนวยการท้องถิ่นกลาง",VLOOKUP(BL137,'เงินเดือนบัญชี 5'!$Z$2:$AA$65,2,FALSE),IF(BB137="อำนวยการท้องถิ่นต้น",VLOOKUP(BL137,'เงินเดือนบัญชี 5'!$W$2:$X$65,2,FALSE),IF(BB137="วิชาการชช.",VLOOKUP(BL137,'เงินเดือนบัญชี 5'!$T$2:$U$65,2,FALSE),IF(BB137="วิชาการชพ.",VLOOKUP(BL137,'เงินเดือนบัญชี 5'!$Q$2:$R$65,2,FALSE),IF(BB137="วิชาการชก.",VLOOKUP(BL137,'เงินเดือนบัญชี 5'!$N$2:$O$65,2,FALSE),IF(BB137="วิชาการปก.",VLOOKUP(BL137,'เงินเดือนบัญชี 5'!$K$2:$L$65,2,FALSE),IF(BB137="ทั่วไปอส.",VLOOKUP(BL137,'เงินเดือนบัญชี 5'!$H$2:$I$65,2,FALSE),IF(BB137="ทั่วไปชง.",VLOOKUP(BL137,'เงินเดือนบัญชี 5'!$E$2:$F$65,2,FALSE),IF(BB137="ทั่วไปปง.",VLOOKUP(BL137,'เงินเดือนบัญชี 5'!$B$2:$C$65,2,FALSE),IF(BB137="พนจ.ทั่วไป",0,IF(BB137="พนจ.ภารกิจ(ปวช.)",CEILING((BJ137*4/100)+BJ137,10),IF(BB137="พนจ.ภารกิจ(ปวท.)",CEILING((BJ137*4/100)+BJ137,10),IF(BB137="พนจ.ภารกิจ(ปวส.)",CEILING((BJ137*4/100)+BJ137,10),IF(BB137="พนจ.ภารกิจ(ป.ตรี)",CEILING((BJ137*4/100)+BJ137,10),IF(BB137="พนจ.ภารกิจ(ป.โท)",CEILING((BJ137*4/100)+BJ137,10),IF(BB137="พนจ.ภารกิจ(ทักษะ พนง.ขับเครื่องจักรกลขนาดกลาง/ใหญ่)",CEILING((BJ137*4/100)+BJ137,10),IF(BB137="พนจ.ภารกิจ(ทักษะ)",CEILING((BJ137*4/100)+BJ137,10),IF(BB137="พนจ.ภารกิจ(ทักษะ)","",IF(C137="ครู",CEILING((BJ137*6/100)+BJ137,10),IF(C137="ครูผู้ช่วย",CEILING((BJ137*6/100)+BJ137,10),IF(C137="บริหารสถานศึกษา",CEILING((BJ137*6/100)+BJ137,10),IF(C137="บุคลากรทางการศึกษา",CEILING((BJ137*6/100)+BJ137,10),IF(BB137="ลูกจ้างประจำ(ช่าง)",VLOOKUP(BL137,บัญชีลูกจ้างประจำ!$H$2:$I$110,2,FALSE),IF(BB137="ลูกจ้างประจำ(สนับสนุน)",VLOOKUP(BL137,บัญชีลูกจ้างประจำ!$E$2:$F$103,2,FALSE),IF(BB137="ลูกจ้างประจำ(บริการพื้นฐาน)",VLOOKUP(BL137,บัญชีลูกจ้างประจำ!$B$2:$C$74,2,FALSE))))))))))))))))))))))))))))))</f>
        <v>0</v>
      </c>
      <c r="BN137" s="177">
        <f>IF(BB137&amp;M137="พนจ.ทั่วไป",0,IF(BB137&amp;M137="พนจ.ทั่วไปกำหนดเพิ่ม2569",108000,IF(M137="ว่างเดิม",VLOOKUP(BC137,ตำแหน่งว่าง!$A$2:$J$28,10,FALSE),IF(M137&amp;C137="กำหนดเพิ่ม2567ครู",VLOOKUP(BC137,ตำแหน่งว่าง!$A$2:$J$28,9,FALSE),IF(M137&amp;C137="กำหนดเพิ่ม2567ครูผู้ช่วย",VLOOKUP(BC137,ตำแหน่งว่าง!$A$2:$J$28,9,FALSE),IF(M137&amp;C137="กำหนดเพิ่ม2567บุคลากรทางการศึกษา",VLOOKUP(BC137,ตำแหน่งว่าง!$A$2:$J$28,9,FALSE),IF(M137&amp;C137="กำหนดเพิ่ม2567บริหารสถานศึกษา",VLOOKUP(BC137,ตำแหน่งว่าง!$A$2:$J$28,9,FALSE),IF(M137="กำหนดเพิ่ม2567",VLOOKUP(BC137,ตำแหน่งว่าง!$A$2:$J$28,10,FALSE),IF(M137&amp;C137="กำหนดเพิ่ม2568ครู",VLOOKUP(BC137,ตำแหน่งว่าง!$A$2:$J$28,8,FALSE),IF(M137&amp;C137="กำหนดเพิ่ม2568ครูผู้ช่วย",VLOOKUP(BC137,ตำแหน่งว่าง!$A$2:$J$28,8,FALSE),IF(M137&amp;C137="กำหนดเพิ่ม2568บุคลากรทางการศึกษา",VLOOKUP(BC137,ตำแหน่งว่าง!$A$2:$J$28,8,FALSE),IF(M137&amp;C137="กำหนดเพิ่ม2568บริหารสถานศึกษา",VLOOKUP(BC137,ตำแหน่งว่าง!$A$2:$J$28,8,FALSE),IF(M137="กำหนดเพิ่ม2568",VLOOKUP(BC137,ตำแหน่งว่าง!$A$2:$J$28,9,FALSE),IF(M137="กำหนดเพิ่ม2569",VLOOKUP(BC137,ตำแหน่งว่าง!$A$2:$H$28,7,FALSE),IF(M137="เงินอุดหนุน (ว่าง)",VLOOKUP(BC137,ตำแหน่งว่าง!$A$2:$J$28,10,FALSE),IF(M137="จ่ายจากเงินรายได้ (ว่าง)",VLOOKUP(BC137,ตำแหน่งว่าง!$A$2:$J$28,10,FALSE),IF(M137="ยุบเลิก2567",0,IF(M137="ยุบเลิก2568",0,IF(M137="ยุบเลิก2569",0,IF(M137="ว่างยุบเลิก2567",0,IF(M137="ว่างยุบเลิก2568",0,IF(M137="ว่างยุบเลิก2569",0,(BM137-BJ137)*12))))))))))))))))))))))</f>
        <v>0</v>
      </c>
    </row>
    <row r="138" spans="1:69">
      <c r="A138" s="107"/>
      <c r="B138" s="113"/>
      <c r="C138" s="183"/>
      <c r="D138" s="113"/>
      <c r="E138" s="114"/>
      <c r="F138" s="114"/>
      <c r="G138" s="110"/>
      <c r="H138" s="120"/>
      <c r="I138" s="121"/>
      <c r="J138" s="122"/>
      <c r="K138" s="122"/>
      <c r="L138" s="122"/>
      <c r="M138" s="120"/>
      <c r="BB138" s="177" t="str">
        <f t="shared" si="10"/>
        <v/>
      </c>
      <c r="BC138" s="177" t="str">
        <f t="shared" si="11"/>
        <v>()</v>
      </c>
      <c r="BD138" s="177" t="b">
        <f>IF(BB138="บริหารท้องถิ่นสูง",VLOOKUP(I138,'เงินเดือนบัญชี 5'!$AM$2:$AN$65,2,FALSE),IF(BB138="บริหารท้องถิ่นกลาง",VLOOKUP(I138,'เงินเดือนบัญชี 5'!$AJ$2:$AK$65,2,FALSE),IF(BB138="บริหารท้องถิ่นต้น",VLOOKUP(I138,'เงินเดือนบัญชี 5'!$AG$2:$AH$65,2,FALSE),IF(BB138="อำนวยการท้องถิ่นสูง",VLOOKUP(I138,'เงินเดือนบัญชี 5'!$AD$2:$AE$65,2,FALSE),IF(BB138="อำนวยการท้องถิ่นกลาง",VLOOKUP(I138,'เงินเดือนบัญชี 5'!$AA$2:$AB$65,2,FALSE),IF(BB138="อำนวยการท้องถิ่นต้น",VLOOKUP(I138,'เงินเดือนบัญชี 5'!$X$2:$Y$65,2,FALSE),IF(BB138="วิชาการชช.",VLOOKUP(I138,'เงินเดือนบัญชี 5'!$U$2:$V$65,2,FALSE),IF(BB138="วิชาการชพ.",VLOOKUP(I138,'เงินเดือนบัญชี 5'!$R$2:$S$65,2,FALSE),IF(BB138="วิชาการชก.",VLOOKUP(I138,'เงินเดือนบัญชี 5'!$O$2:$P$65,2,FALSE),IF(BB138="วิชาการปก.",VLOOKUP(I138,'เงินเดือนบัญชี 5'!$L$2:$M$65,2,FALSE),IF(BB138="ทั่วไปอส.",VLOOKUP(I138,'เงินเดือนบัญชี 5'!$I$2:$J$65,2,FALSE),IF(BB138="ทั่วไปชง.",VLOOKUP(I138,'เงินเดือนบัญชี 5'!$F$2:$G$65,2,FALSE),IF(BB138="ทั่วไปปง.",VLOOKUP(I138,'เงินเดือนบัญชี 5'!$C$2:$D$65,2,FALSE),IF(BB138="พนจ.ทั่วไป","",IF(BB138="พนจ.ภารกิจ(ปวช.)","",IF(BB138="พนจ.ภารกิจ(ปวท.)","",IF(BB138="พนจ.ภารกิจ(ปวส.)","",IF(BB138="พนจ.ภารกิจ(ป.ตรี)","",IF(BB138="พนจ.ภารกิจ(ป.โท)","",IF(BB138="พนจ.ภารกิจ(ทักษะ พนง.ขับเครื่องจักรกลขนาดกลาง/ใหญ่)","",IF(BB138="พนจ.ภารกิจ(ทักษะ)","",IF(BB138="ลูกจ้างประจำ(ช่าง)",VLOOKUP(I138,บัญชีลูกจ้างประจำ!$I$2:$J$110,2,FALSE),IF(BB138="ลูกจ้างประจำ(สนับสนุน)",VLOOKUP(I138,บัญชีลูกจ้างประจำ!$F$2:$G$102,2,FALSE),IF(BB138="ลูกจ้างประจำ(บริการพื้นฐาน)",VLOOKUP(I138,บัญชีลูกจ้างประจำ!$C$2:$D$74,2,FALSE)))))))))))))))))))))))))</f>
        <v>0</v>
      </c>
      <c r="BE138" s="177">
        <f>IF(M138="ว่างเดิม",VLOOKUP(BC138,ตำแหน่งว่าง!$A$2:$J$28,2,FALSE),IF(M138="ว่างยุบเลิก2567",VLOOKUP(BC138,ตำแหน่งว่าง!$A$2:$J$28,2,FALSE),IF(M138="ว่างยุบเลิก2568",VLOOKUP(BC138,ตำแหน่งว่าง!$A$2:$J$28,2,FALSE),IF(M138="ว่างยุบเลิก2569",VLOOKUP(BC138,ตำแหน่งว่าง!$A$2:$J$28,2,FALSE),IF(M138="เงินอุดหนุน (ว่าง)",VLOOKUP(BC138,ตำแหน่งว่าง!$A$2:$J$28,2,FALSE),IF(M138="จ่ายจากเงินรายได้ (ว่าง)",VLOOKUP(BC138,ตำแหน่งว่าง!$A$2:$J$28,2,FALSE),IF(M138="กำหนดเพิ่ม2567",0,IF(M138="กำหนดเพิ่ม2568",0,IF(M138="กำหนดเพิ่ม2569",0,I138*12)))))))))</f>
        <v>0</v>
      </c>
      <c r="BF138" s="177" t="str">
        <f t="shared" si="12"/>
        <v>1</v>
      </c>
      <c r="BG138" s="177" t="b">
        <f>IF(BB138="บริหารท้องถิ่นสูง",VLOOKUP(BF138,'เงินเดือนบัญชี 5'!$AL$2:$AM$65,2,FALSE),IF(BB138="บริหารท้องถิ่นกลาง",VLOOKUP(BF138,'เงินเดือนบัญชี 5'!$AI$2:$AJ$65,2,FALSE),IF(BB138="บริหารท้องถิ่นต้น",VLOOKUP(BF138,'เงินเดือนบัญชี 5'!$AF$2:$AG$65,2,FALSE),IF(BB138="อำนวยการท้องถิ่นสูง",VLOOKUP(BF138,'เงินเดือนบัญชี 5'!$AC$2:$AD$65,2,FALSE),IF(BB138="อำนวยการท้องถิ่นกลาง",VLOOKUP(BF138,'เงินเดือนบัญชี 5'!$Z$2:$AA$65,2,FALSE),IF(BB138="อำนวยการท้องถิ่นต้น",VLOOKUP(BF138,'เงินเดือนบัญชี 5'!$W$2:$X$65,2,FALSE),IF(BB138="วิชาการชช.",VLOOKUP(BF138,'เงินเดือนบัญชี 5'!$T$2:$U$65,2,FALSE),IF(BB138="วิชาการชพ.",VLOOKUP(BF138,'เงินเดือนบัญชี 5'!$Q$2:$R$65,2,FALSE),IF(BB138="วิชาการชก.",VLOOKUP(BF138,'เงินเดือนบัญชี 5'!$N$2:$O$65,2,FALSE),IF(BB138="วิชาการปก.",VLOOKUP(BF138,'เงินเดือนบัญชี 5'!$K$2:$L$65,2,FALSE),IF(BB138="ทั่วไปอส.",VLOOKUP(BF138,'เงินเดือนบัญชี 5'!$H$2:$I$65,2,FALSE),IF(BB138="ทั่วไปชง.",VLOOKUP(BF138,'เงินเดือนบัญชี 5'!$E$2:$F$65,2,FALSE),IF(BB138="ทั่วไปปง.",VLOOKUP(BF138,'เงินเดือนบัญชี 5'!$B$2:$C$65,2,FALSE),IF(BB138="พนจ.ทั่วไป",0,IF(BB138="พนจ.ภารกิจ(ปวช.)",CEILING((I138*4/100)+I138,10),IF(BB138="พนจ.ภารกิจ(ปวท.)",CEILING((I138*4/100)+I138,10),IF(BB138="พนจ.ภารกิจ(ปวส.)",CEILING((I138*4/100)+I138,10),IF(BB138="พนจ.ภารกิจ(ป.ตรี)",CEILING((I138*4/100)+I138,10),IF(BB138="พนจ.ภารกิจ(ป.โท)",CEILING((I138*4/100)+I138,10),IF(BB138="พนจ.ภารกิจ(ทักษะ พนง.ขับเครื่องจักรกลขนาดกลาง/ใหญ่)",CEILING((I138*4/100)+I138,10),IF(BB138="พนจ.ภารกิจ(ทักษะ)",CEILING((I138*4/100)+I138,10),IF(BB138="พนจ.ภารกิจ(ทักษะ)","",IF(C138="ครู",CEILING((I138*6/100)+I138,10),IF(C138="ครูผู้ช่วย",CEILING((I138*6/100)+I138,10),IF(C138="บริหารสถานศึกษา",CEILING((I138*6/100)+I138,10),IF(C138="บุคลากรทางการศึกษา",CEILING((I138*6/100)+I138,10),IF(BB138="ลูกจ้างประจำ(ช่าง)",VLOOKUP(BF138,บัญชีลูกจ้างประจำ!$H$2:$I$110,2,FALSE),IF(BB138="ลูกจ้างประจำ(สนับสนุน)",VLOOKUP(BF138,บัญชีลูกจ้างประจำ!$E$2:$F$102,2,FALSE),IF(BB138="ลูกจ้างประจำ(บริการพื้นฐาน)",VLOOKUP(BF138,บัญชีลูกจ้างประจำ!$B$2:$C$74,2,FALSE))))))))))))))))))))))))))))))</f>
        <v>0</v>
      </c>
      <c r="BH138" s="177">
        <f>IF(BB138&amp;M138="พนจ.ทั่วไป",0,IF(BB138&amp;M138="พนจ.ทั่วไปกำหนดเพิ่ม2567",108000,IF(M138="ว่างเดิม",VLOOKUP(BC138,ตำแหน่งว่าง!$A$2:$J$28,8,FALSE),IF(M138="กำหนดเพิ่ม2567",VLOOKUP(BC138,ตำแหน่งว่าง!$A$2:$H$28,7,FALSE),IF(M138="กำหนดเพิ่ม2568",0,IF(M138="กำหนดเพิ่ม2569",0,IF(M138="ยุบเลิก2567",0,IF(M138="ว่างยุบเลิก2567",0,IF(M138="ว่างยุบเลิก2568",VLOOKUP(BC138,ตำแหน่งว่าง!$A$2:$J$28,8,FALSE),IF(M138="ว่างยุบเลิก2569",VLOOKUP(BC138,ตำแหน่งว่าง!$A$2:$J$28,8,FALSE),IF(M138="เงินอุดหนุน (ว่าง)",VLOOKUP(BC138,ตำแหน่งว่าง!$A$2:$J$28,8,FALSE),IF(M138&amp;C138="จ่ายจากเงินรายได้พนจ.ทั่วไป",0,IF(M138="จ่ายจากเงินรายได้ (ว่าง)",VLOOKUP(BC138,ตำแหน่งว่าง!$A$2:$J$28,8,FALSE),(BG138-I138)*12)))))))))))))</f>
        <v>0</v>
      </c>
      <c r="BI138" s="177" t="str">
        <f t="shared" si="13"/>
        <v>2</v>
      </c>
      <c r="BJ138" s="177" t="b">
        <f>IF(BB138="บริหารท้องถิ่นสูง",VLOOKUP(BI138,'เงินเดือนบัญชี 5'!$AL$2:$AM$65,2,FALSE),IF(BB138="บริหารท้องถิ่นกลาง",VLOOKUP(BI138,'เงินเดือนบัญชี 5'!$AI$2:$AJ$65,2,FALSE),IF(BB138="บริหารท้องถิ่นต้น",VLOOKUP(BI138,'เงินเดือนบัญชี 5'!$AF$2:$AG$65,2,FALSE),IF(BB138="อำนวยการท้องถิ่นสูง",VLOOKUP(BI138,'เงินเดือนบัญชี 5'!$AC$2:$AD$65,2,FALSE),IF(BB138="อำนวยการท้องถิ่นกลาง",VLOOKUP(BI138,'เงินเดือนบัญชี 5'!$Z$2:$AA$65,2,FALSE),IF(BB138="อำนวยการท้องถิ่นต้น",VLOOKUP(BI138,'เงินเดือนบัญชี 5'!$W$2:$X$65,2,FALSE),IF(BB138="วิชาการชช.",VLOOKUP(BI138,'เงินเดือนบัญชี 5'!$T$2:$U$65,2,FALSE),IF(BB138="วิชาการชพ.",VLOOKUP(BI138,'เงินเดือนบัญชี 5'!$Q$2:$R$65,2,FALSE),IF(BB138="วิชาการชก.",VLOOKUP(BI138,'เงินเดือนบัญชี 5'!$N$2:$O$65,2,FALSE),IF(BB138="วิชาการปก.",VLOOKUP(BI138,'เงินเดือนบัญชี 5'!$K$2:$L$65,2,FALSE),IF(BB138="ทั่วไปอส.",VLOOKUP(BI138,'เงินเดือนบัญชี 5'!$H$2:$I$65,2,FALSE),IF(BB138="ทั่วไปชง.",VLOOKUP(BI138,'เงินเดือนบัญชี 5'!$E$2:$F$65,2,FALSE),IF(BB138="ทั่วไปปง.",VLOOKUP(BI138,'เงินเดือนบัญชี 5'!$B$2:$C$65,2,FALSE),IF(BB138="พนจ.ทั่วไป",0,IF(BB138="พนจ.ภารกิจ(ปวช.)",CEILING((BG138*4/100)+BG138,10),IF(BB138="พนจ.ภารกิจ(ปวท.)",CEILING((BG138*4/100)+BG138,10),IF(BB138="พนจ.ภารกิจ(ปวส.)",CEILING((BG138*4/100)+BG138,10),IF(BB138="พนจ.ภารกิจ(ป.ตรี)",CEILING((BG138*4/100)+BG138,10),IF(BB138="พนจ.ภารกิจ(ป.โท)",CEILING((BG138*4/100)+BG138,10),IF(BB138="พนจ.ภารกิจ(ทักษะ พนง.ขับเครื่องจักรกลขนาดกลาง/ใหญ่)",CEILING((BG138*4/100)+BG138,10),IF(BB138="พนจ.ภารกิจ(ทักษะ)",CEILING((BG138*4/100)+BG138,10),IF(BB138="พนจ.ภารกิจ(ทักษะ)","",IF(C138="ครู",CEILING((BG138*6/100)+BG138,10),IF(C138="ครูผู้ช่วย",CEILING((BG138*6/100)+BG138,10),IF(C138="บริหารสถานศึกษา",CEILING((BG138*6/100)+BG138,10),IF(C138="บุคลากรทางการศึกษา",CEILING((BG138*6/100)+BG138,10),IF(BB138="ลูกจ้างประจำ(ช่าง)",VLOOKUP(BI138,บัญชีลูกจ้างประจำ!$H$2:$I$110,2,FALSE),IF(BB138="ลูกจ้างประจำ(สนับสนุน)",VLOOKUP(BI138,บัญชีลูกจ้างประจำ!$E$2:$F$102,2,FALSE),IF(BB138="ลูกจ้างประจำ(บริการพื้นฐาน)",VLOOKUP(BI138,บัญชีลูกจ้างประจำ!$B$2:$C$74,2,FALSE))))))))))))))))))))))))))))))</f>
        <v>0</v>
      </c>
      <c r="BK138" s="177">
        <f>IF(BB138&amp;M138="พนจ.ทั่วไป",0,IF(BB138&amp;M138="พนจ.ทั่วไปกำหนดเพิ่ม2568",108000,IF(M138="ว่างเดิม",VLOOKUP(BC138,ตำแหน่งว่าง!$A$2:$J$28,9,FALSE),IF(M138&amp;C138="กำหนดเพิ่ม2567ครู",VLOOKUP(BC138,ตำแหน่งว่าง!$A$2:$J$28,8,FALSE),IF(M138&amp;C138="กำหนดเพิ่ม2567ครูผู้ช่วย",VLOOKUP(BC138,ตำแหน่งว่าง!$A$2:$J$28,8,FALSE),IF(M138&amp;C138="กำหนดเพิ่ม2567บุคลากรทางการศึกษา",VLOOKUP(BC138,ตำแหน่งว่าง!$A$2:$J$28,8,FALSE),IF(M138&amp;C138="กำหนดเพิ่ม2567บริหารสถานศึกษา",VLOOKUP(BC138,ตำแหน่งว่าง!$A$2:$J$28,8,FALSE),IF(M138="กำหนดเพิ่ม2567",VLOOKUP(BC138,ตำแหน่งว่าง!$A$2:$J$28,9,FALSE),IF(M138="กำหนดเพิ่ม2568",VLOOKUP(BC138,ตำแหน่งว่าง!$A$2:$H$28,7,FALSE),IF(M138="กำหนดเพิ่ม2569",0,IF(M138="ยุบเลิก2567",0,IF(M138="ยุบเลิก2568",0,IF(M138="ว่างยุบเลิก2567",0,IF(M138="ว่างยุบเลิก2568",0,IF(M138="ว่างยุบเลิก2569",VLOOKUP(BC138,ตำแหน่งว่าง!$A$2:$J$28,9,FALSE),IF(M138="เงินอุดหนุน (ว่าง)",VLOOKUP(BC138,ตำแหน่งว่าง!$A$2:$J$28,9,FALSE),IF(M138="จ่ายจากเงินรายได้ (ว่าง)",VLOOKUP(BC138,ตำแหน่งว่าง!$A$2:$J$28,9,FALSE),(BJ138-BG138)*12)))))))))))))))))</f>
        <v>0</v>
      </c>
      <c r="BL138" s="177" t="str">
        <f t="shared" si="14"/>
        <v>3</v>
      </c>
      <c r="BM138" s="177" t="b">
        <f>IF(BB138="บริหารท้องถิ่นสูง",VLOOKUP(BL138,'เงินเดือนบัญชี 5'!$AL$2:$AM$65,2,FALSE),IF(BB138="บริหารท้องถิ่นกลาง",VLOOKUP(BL138,'เงินเดือนบัญชี 5'!$AI$2:$AJ$65,2,FALSE),IF(BB138="บริหารท้องถิ่นต้น",VLOOKUP(BL138,'เงินเดือนบัญชี 5'!$AF$2:$AG$65,2,FALSE),IF(BB138="อำนวยการท้องถิ่นสูง",VLOOKUP(BL138,'เงินเดือนบัญชี 5'!$AC$2:$AD$65,2,FALSE),IF(BB138="อำนวยการท้องถิ่นกลาง",VLOOKUP(BL138,'เงินเดือนบัญชี 5'!$Z$2:$AA$65,2,FALSE),IF(BB138="อำนวยการท้องถิ่นต้น",VLOOKUP(BL138,'เงินเดือนบัญชี 5'!$W$2:$X$65,2,FALSE),IF(BB138="วิชาการชช.",VLOOKUP(BL138,'เงินเดือนบัญชี 5'!$T$2:$U$65,2,FALSE),IF(BB138="วิชาการชพ.",VLOOKUP(BL138,'เงินเดือนบัญชี 5'!$Q$2:$R$65,2,FALSE),IF(BB138="วิชาการชก.",VLOOKUP(BL138,'เงินเดือนบัญชี 5'!$N$2:$O$65,2,FALSE),IF(BB138="วิชาการปก.",VLOOKUP(BL138,'เงินเดือนบัญชี 5'!$K$2:$L$65,2,FALSE),IF(BB138="ทั่วไปอส.",VLOOKUP(BL138,'เงินเดือนบัญชี 5'!$H$2:$I$65,2,FALSE),IF(BB138="ทั่วไปชง.",VLOOKUP(BL138,'เงินเดือนบัญชี 5'!$E$2:$F$65,2,FALSE),IF(BB138="ทั่วไปปง.",VLOOKUP(BL138,'เงินเดือนบัญชี 5'!$B$2:$C$65,2,FALSE),IF(BB138="พนจ.ทั่วไป",0,IF(BB138="พนจ.ภารกิจ(ปวช.)",CEILING((BJ138*4/100)+BJ138,10),IF(BB138="พนจ.ภารกิจ(ปวท.)",CEILING((BJ138*4/100)+BJ138,10),IF(BB138="พนจ.ภารกิจ(ปวส.)",CEILING((BJ138*4/100)+BJ138,10),IF(BB138="พนจ.ภารกิจ(ป.ตรี)",CEILING((BJ138*4/100)+BJ138,10),IF(BB138="พนจ.ภารกิจ(ป.โท)",CEILING((BJ138*4/100)+BJ138,10),IF(BB138="พนจ.ภารกิจ(ทักษะ พนง.ขับเครื่องจักรกลขนาดกลาง/ใหญ่)",CEILING((BJ138*4/100)+BJ138,10),IF(BB138="พนจ.ภารกิจ(ทักษะ)",CEILING((BJ138*4/100)+BJ138,10),IF(BB138="พนจ.ภารกิจ(ทักษะ)","",IF(C138="ครู",CEILING((BJ138*6/100)+BJ138,10),IF(C138="ครูผู้ช่วย",CEILING((BJ138*6/100)+BJ138,10),IF(C138="บริหารสถานศึกษา",CEILING((BJ138*6/100)+BJ138,10),IF(C138="บุคลากรทางการศึกษา",CEILING((BJ138*6/100)+BJ138,10),IF(BB138="ลูกจ้างประจำ(ช่าง)",VLOOKUP(BL138,บัญชีลูกจ้างประจำ!$H$2:$I$110,2,FALSE),IF(BB138="ลูกจ้างประจำ(สนับสนุน)",VLOOKUP(BL138,บัญชีลูกจ้างประจำ!$E$2:$F$103,2,FALSE),IF(BB138="ลูกจ้างประจำ(บริการพื้นฐาน)",VLOOKUP(BL138,บัญชีลูกจ้างประจำ!$B$2:$C$74,2,FALSE))))))))))))))))))))))))))))))</f>
        <v>0</v>
      </c>
      <c r="BN138" s="177">
        <f>IF(BB138&amp;M138="พนจ.ทั่วไป",0,IF(BB138&amp;M138="พนจ.ทั่วไปกำหนดเพิ่ม2569",108000,IF(M138="ว่างเดิม",VLOOKUP(BC138,ตำแหน่งว่าง!$A$2:$J$28,10,FALSE),IF(M138&amp;C138="กำหนดเพิ่ม2567ครู",VLOOKUP(BC138,ตำแหน่งว่าง!$A$2:$J$28,9,FALSE),IF(M138&amp;C138="กำหนดเพิ่ม2567ครูผู้ช่วย",VLOOKUP(BC138,ตำแหน่งว่าง!$A$2:$J$28,9,FALSE),IF(M138&amp;C138="กำหนดเพิ่ม2567บุคลากรทางการศึกษา",VLOOKUP(BC138,ตำแหน่งว่าง!$A$2:$J$28,9,FALSE),IF(M138&amp;C138="กำหนดเพิ่ม2567บริหารสถานศึกษา",VLOOKUP(BC138,ตำแหน่งว่าง!$A$2:$J$28,9,FALSE),IF(M138="กำหนดเพิ่ม2567",VLOOKUP(BC138,ตำแหน่งว่าง!$A$2:$J$28,10,FALSE),IF(M138&amp;C138="กำหนดเพิ่ม2568ครู",VLOOKUP(BC138,ตำแหน่งว่าง!$A$2:$J$28,8,FALSE),IF(M138&amp;C138="กำหนดเพิ่ม2568ครูผู้ช่วย",VLOOKUP(BC138,ตำแหน่งว่าง!$A$2:$J$28,8,FALSE),IF(M138&amp;C138="กำหนดเพิ่ม2568บุคลากรทางการศึกษา",VLOOKUP(BC138,ตำแหน่งว่าง!$A$2:$J$28,8,FALSE),IF(M138&amp;C138="กำหนดเพิ่ม2568บริหารสถานศึกษา",VLOOKUP(BC138,ตำแหน่งว่าง!$A$2:$J$28,8,FALSE),IF(M138="กำหนดเพิ่ม2568",VLOOKUP(BC138,ตำแหน่งว่าง!$A$2:$J$28,9,FALSE),IF(M138="กำหนดเพิ่ม2569",VLOOKUP(BC138,ตำแหน่งว่าง!$A$2:$H$28,7,FALSE),IF(M138="เงินอุดหนุน (ว่าง)",VLOOKUP(BC138,ตำแหน่งว่าง!$A$2:$J$28,10,FALSE),IF(M138="จ่ายจากเงินรายได้ (ว่าง)",VLOOKUP(BC138,ตำแหน่งว่าง!$A$2:$J$28,10,FALSE),IF(M138="ยุบเลิก2567",0,IF(M138="ยุบเลิก2568",0,IF(M138="ยุบเลิก2569",0,IF(M138="ว่างยุบเลิก2567",0,IF(M138="ว่างยุบเลิก2568",0,IF(M138="ว่างยุบเลิก2569",0,(BM138-BJ138)*12))))))))))))))))))))))</f>
        <v>0</v>
      </c>
    </row>
    <row r="139" spans="1:69">
      <c r="A139" s="107"/>
      <c r="B139" s="113"/>
      <c r="C139" s="183"/>
      <c r="D139" s="113"/>
      <c r="E139" s="114"/>
      <c r="F139" s="114"/>
      <c r="G139" s="110"/>
      <c r="H139" s="120"/>
      <c r="I139" s="121"/>
      <c r="J139" s="122"/>
      <c r="K139" s="122"/>
      <c r="L139" s="122"/>
      <c r="M139" s="120"/>
      <c r="BB139" s="177" t="str">
        <f t="shared" si="10"/>
        <v/>
      </c>
      <c r="BC139" s="177" t="str">
        <f t="shared" si="11"/>
        <v>()</v>
      </c>
      <c r="BD139" s="177" t="b">
        <f>IF(BB139="บริหารท้องถิ่นสูง",VLOOKUP(I139,'เงินเดือนบัญชี 5'!$AM$2:$AN$65,2,FALSE),IF(BB139="บริหารท้องถิ่นกลาง",VLOOKUP(I139,'เงินเดือนบัญชี 5'!$AJ$2:$AK$65,2,FALSE),IF(BB139="บริหารท้องถิ่นต้น",VLOOKUP(I139,'เงินเดือนบัญชี 5'!$AG$2:$AH$65,2,FALSE),IF(BB139="อำนวยการท้องถิ่นสูง",VLOOKUP(I139,'เงินเดือนบัญชี 5'!$AD$2:$AE$65,2,FALSE),IF(BB139="อำนวยการท้องถิ่นกลาง",VLOOKUP(I139,'เงินเดือนบัญชี 5'!$AA$2:$AB$65,2,FALSE),IF(BB139="อำนวยการท้องถิ่นต้น",VLOOKUP(I139,'เงินเดือนบัญชี 5'!$X$2:$Y$65,2,FALSE),IF(BB139="วิชาการชช.",VLOOKUP(I139,'เงินเดือนบัญชี 5'!$U$2:$V$65,2,FALSE),IF(BB139="วิชาการชพ.",VLOOKUP(I139,'เงินเดือนบัญชี 5'!$R$2:$S$65,2,FALSE),IF(BB139="วิชาการชก.",VLOOKUP(I139,'เงินเดือนบัญชี 5'!$O$2:$P$65,2,FALSE),IF(BB139="วิชาการปก.",VLOOKUP(I139,'เงินเดือนบัญชี 5'!$L$2:$M$65,2,FALSE),IF(BB139="ทั่วไปอส.",VLOOKUP(I139,'เงินเดือนบัญชี 5'!$I$2:$J$65,2,FALSE),IF(BB139="ทั่วไปชง.",VLOOKUP(I139,'เงินเดือนบัญชี 5'!$F$2:$G$65,2,FALSE),IF(BB139="ทั่วไปปง.",VLOOKUP(I139,'เงินเดือนบัญชี 5'!$C$2:$D$65,2,FALSE),IF(BB139="พนจ.ทั่วไป","",IF(BB139="พนจ.ภารกิจ(ปวช.)","",IF(BB139="พนจ.ภารกิจ(ปวท.)","",IF(BB139="พนจ.ภารกิจ(ปวส.)","",IF(BB139="พนจ.ภารกิจ(ป.ตรี)","",IF(BB139="พนจ.ภารกิจ(ป.โท)","",IF(BB139="พนจ.ภารกิจ(ทักษะ พนง.ขับเครื่องจักรกลขนาดกลาง/ใหญ่)","",IF(BB139="พนจ.ภารกิจ(ทักษะ)","",IF(BB139="ลูกจ้างประจำ(ช่าง)",VLOOKUP(I139,บัญชีลูกจ้างประจำ!$I$2:$J$110,2,FALSE),IF(BB139="ลูกจ้างประจำ(สนับสนุน)",VLOOKUP(I139,บัญชีลูกจ้างประจำ!$F$2:$G$102,2,FALSE),IF(BB139="ลูกจ้างประจำ(บริการพื้นฐาน)",VLOOKUP(I139,บัญชีลูกจ้างประจำ!$C$2:$D$74,2,FALSE)))))))))))))))))))))))))</f>
        <v>0</v>
      </c>
      <c r="BE139" s="177">
        <f>IF(M139="ว่างเดิม",VLOOKUP(BC139,ตำแหน่งว่าง!$A$2:$J$28,2,FALSE),IF(M139="ว่างยุบเลิก2567",VLOOKUP(BC139,ตำแหน่งว่าง!$A$2:$J$28,2,FALSE),IF(M139="ว่างยุบเลิก2568",VLOOKUP(BC139,ตำแหน่งว่าง!$A$2:$J$28,2,FALSE),IF(M139="ว่างยุบเลิก2569",VLOOKUP(BC139,ตำแหน่งว่าง!$A$2:$J$28,2,FALSE),IF(M139="เงินอุดหนุน (ว่าง)",VLOOKUP(BC139,ตำแหน่งว่าง!$A$2:$J$28,2,FALSE),IF(M139="จ่ายจากเงินรายได้ (ว่าง)",VLOOKUP(BC139,ตำแหน่งว่าง!$A$2:$J$28,2,FALSE),IF(M139="กำหนดเพิ่ม2567",0,IF(M139="กำหนดเพิ่ม2568",0,IF(M139="กำหนดเพิ่ม2569",0,I139*12)))))))))</f>
        <v>0</v>
      </c>
      <c r="BF139" s="177" t="str">
        <f t="shared" si="12"/>
        <v>1</v>
      </c>
      <c r="BG139" s="177" t="b">
        <f>IF(BB139="บริหารท้องถิ่นสูง",VLOOKUP(BF139,'เงินเดือนบัญชี 5'!$AL$2:$AM$65,2,FALSE),IF(BB139="บริหารท้องถิ่นกลาง",VLOOKUP(BF139,'เงินเดือนบัญชี 5'!$AI$2:$AJ$65,2,FALSE),IF(BB139="บริหารท้องถิ่นต้น",VLOOKUP(BF139,'เงินเดือนบัญชี 5'!$AF$2:$AG$65,2,FALSE),IF(BB139="อำนวยการท้องถิ่นสูง",VLOOKUP(BF139,'เงินเดือนบัญชี 5'!$AC$2:$AD$65,2,FALSE),IF(BB139="อำนวยการท้องถิ่นกลาง",VLOOKUP(BF139,'เงินเดือนบัญชี 5'!$Z$2:$AA$65,2,FALSE),IF(BB139="อำนวยการท้องถิ่นต้น",VLOOKUP(BF139,'เงินเดือนบัญชี 5'!$W$2:$X$65,2,FALSE),IF(BB139="วิชาการชช.",VLOOKUP(BF139,'เงินเดือนบัญชี 5'!$T$2:$U$65,2,FALSE),IF(BB139="วิชาการชพ.",VLOOKUP(BF139,'เงินเดือนบัญชี 5'!$Q$2:$R$65,2,FALSE),IF(BB139="วิชาการชก.",VLOOKUP(BF139,'เงินเดือนบัญชี 5'!$N$2:$O$65,2,FALSE),IF(BB139="วิชาการปก.",VLOOKUP(BF139,'เงินเดือนบัญชี 5'!$K$2:$L$65,2,FALSE),IF(BB139="ทั่วไปอส.",VLOOKUP(BF139,'เงินเดือนบัญชี 5'!$H$2:$I$65,2,FALSE),IF(BB139="ทั่วไปชง.",VLOOKUP(BF139,'เงินเดือนบัญชี 5'!$E$2:$F$65,2,FALSE),IF(BB139="ทั่วไปปง.",VLOOKUP(BF139,'เงินเดือนบัญชี 5'!$B$2:$C$65,2,FALSE),IF(BB139="พนจ.ทั่วไป",0,IF(BB139="พนจ.ภารกิจ(ปวช.)",CEILING((I139*4/100)+I139,10),IF(BB139="พนจ.ภารกิจ(ปวท.)",CEILING((I139*4/100)+I139,10),IF(BB139="พนจ.ภารกิจ(ปวส.)",CEILING((I139*4/100)+I139,10),IF(BB139="พนจ.ภารกิจ(ป.ตรี)",CEILING((I139*4/100)+I139,10),IF(BB139="พนจ.ภารกิจ(ป.โท)",CEILING((I139*4/100)+I139,10),IF(BB139="พนจ.ภารกิจ(ทักษะ พนง.ขับเครื่องจักรกลขนาดกลาง/ใหญ่)",CEILING((I139*4/100)+I139,10),IF(BB139="พนจ.ภารกิจ(ทักษะ)",CEILING((I139*4/100)+I139,10),IF(BB139="พนจ.ภารกิจ(ทักษะ)","",IF(C139="ครู",CEILING((I139*6/100)+I139,10),IF(C139="ครูผู้ช่วย",CEILING((I139*6/100)+I139,10),IF(C139="บริหารสถานศึกษา",CEILING((I139*6/100)+I139,10),IF(C139="บุคลากรทางการศึกษา",CEILING((I139*6/100)+I139,10),IF(BB139="ลูกจ้างประจำ(ช่าง)",VLOOKUP(BF139,บัญชีลูกจ้างประจำ!$H$2:$I$110,2,FALSE),IF(BB139="ลูกจ้างประจำ(สนับสนุน)",VLOOKUP(BF139,บัญชีลูกจ้างประจำ!$E$2:$F$102,2,FALSE),IF(BB139="ลูกจ้างประจำ(บริการพื้นฐาน)",VLOOKUP(BF139,บัญชีลูกจ้างประจำ!$B$2:$C$74,2,FALSE))))))))))))))))))))))))))))))</f>
        <v>0</v>
      </c>
      <c r="BH139" s="177">
        <f>IF(BB139&amp;M139="พนจ.ทั่วไป",0,IF(BB139&amp;M139="พนจ.ทั่วไปกำหนดเพิ่ม2567",108000,IF(M139="ว่างเดิม",VLOOKUP(BC139,ตำแหน่งว่าง!$A$2:$J$28,8,FALSE),IF(M139="กำหนดเพิ่ม2567",VLOOKUP(BC139,ตำแหน่งว่าง!$A$2:$H$28,7,FALSE),IF(M139="กำหนดเพิ่ม2568",0,IF(M139="กำหนดเพิ่ม2569",0,IF(M139="ยุบเลิก2567",0,IF(M139="ว่างยุบเลิก2567",0,IF(M139="ว่างยุบเลิก2568",VLOOKUP(BC139,ตำแหน่งว่าง!$A$2:$J$28,8,FALSE),IF(M139="ว่างยุบเลิก2569",VLOOKUP(BC139,ตำแหน่งว่าง!$A$2:$J$28,8,FALSE),IF(M139="เงินอุดหนุน (ว่าง)",VLOOKUP(BC139,ตำแหน่งว่าง!$A$2:$J$28,8,FALSE),IF(M139&amp;C139="จ่ายจากเงินรายได้พนจ.ทั่วไป",0,IF(M139="จ่ายจากเงินรายได้ (ว่าง)",VLOOKUP(BC139,ตำแหน่งว่าง!$A$2:$J$28,8,FALSE),(BG139-I139)*12)))))))))))))</f>
        <v>0</v>
      </c>
      <c r="BI139" s="177" t="str">
        <f t="shared" si="13"/>
        <v>2</v>
      </c>
      <c r="BJ139" s="177" t="b">
        <f>IF(BB139="บริหารท้องถิ่นสูง",VLOOKUP(BI139,'เงินเดือนบัญชี 5'!$AL$2:$AM$65,2,FALSE),IF(BB139="บริหารท้องถิ่นกลาง",VLOOKUP(BI139,'เงินเดือนบัญชี 5'!$AI$2:$AJ$65,2,FALSE),IF(BB139="บริหารท้องถิ่นต้น",VLOOKUP(BI139,'เงินเดือนบัญชี 5'!$AF$2:$AG$65,2,FALSE),IF(BB139="อำนวยการท้องถิ่นสูง",VLOOKUP(BI139,'เงินเดือนบัญชี 5'!$AC$2:$AD$65,2,FALSE),IF(BB139="อำนวยการท้องถิ่นกลาง",VLOOKUP(BI139,'เงินเดือนบัญชี 5'!$Z$2:$AA$65,2,FALSE),IF(BB139="อำนวยการท้องถิ่นต้น",VLOOKUP(BI139,'เงินเดือนบัญชี 5'!$W$2:$X$65,2,FALSE),IF(BB139="วิชาการชช.",VLOOKUP(BI139,'เงินเดือนบัญชี 5'!$T$2:$U$65,2,FALSE),IF(BB139="วิชาการชพ.",VLOOKUP(BI139,'เงินเดือนบัญชี 5'!$Q$2:$R$65,2,FALSE),IF(BB139="วิชาการชก.",VLOOKUP(BI139,'เงินเดือนบัญชี 5'!$N$2:$O$65,2,FALSE),IF(BB139="วิชาการปก.",VLOOKUP(BI139,'เงินเดือนบัญชี 5'!$K$2:$L$65,2,FALSE),IF(BB139="ทั่วไปอส.",VLOOKUP(BI139,'เงินเดือนบัญชี 5'!$H$2:$I$65,2,FALSE),IF(BB139="ทั่วไปชง.",VLOOKUP(BI139,'เงินเดือนบัญชี 5'!$E$2:$F$65,2,FALSE),IF(BB139="ทั่วไปปง.",VLOOKUP(BI139,'เงินเดือนบัญชี 5'!$B$2:$C$65,2,FALSE),IF(BB139="พนจ.ทั่วไป",0,IF(BB139="พนจ.ภารกิจ(ปวช.)",CEILING((BG139*4/100)+BG139,10),IF(BB139="พนจ.ภารกิจ(ปวท.)",CEILING((BG139*4/100)+BG139,10),IF(BB139="พนจ.ภารกิจ(ปวส.)",CEILING((BG139*4/100)+BG139,10),IF(BB139="พนจ.ภารกิจ(ป.ตรี)",CEILING((BG139*4/100)+BG139,10),IF(BB139="พนจ.ภารกิจ(ป.โท)",CEILING((BG139*4/100)+BG139,10),IF(BB139="พนจ.ภารกิจ(ทักษะ พนง.ขับเครื่องจักรกลขนาดกลาง/ใหญ่)",CEILING((BG139*4/100)+BG139,10),IF(BB139="พนจ.ภารกิจ(ทักษะ)",CEILING((BG139*4/100)+BG139,10),IF(BB139="พนจ.ภารกิจ(ทักษะ)","",IF(C139="ครู",CEILING((BG139*6/100)+BG139,10),IF(C139="ครูผู้ช่วย",CEILING((BG139*6/100)+BG139,10),IF(C139="บริหารสถานศึกษา",CEILING((BG139*6/100)+BG139,10),IF(C139="บุคลากรทางการศึกษา",CEILING((BG139*6/100)+BG139,10),IF(BB139="ลูกจ้างประจำ(ช่าง)",VLOOKUP(BI139,บัญชีลูกจ้างประจำ!$H$2:$I$110,2,FALSE),IF(BB139="ลูกจ้างประจำ(สนับสนุน)",VLOOKUP(BI139,บัญชีลูกจ้างประจำ!$E$2:$F$102,2,FALSE),IF(BB139="ลูกจ้างประจำ(บริการพื้นฐาน)",VLOOKUP(BI139,บัญชีลูกจ้างประจำ!$B$2:$C$74,2,FALSE))))))))))))))))))))))))))))))</f>
        <v>0</v>
      </c>
      <c r="BK139" s="177">
        <f>IF(BB139&amp;M139="พนจ.ทั่วไป",0,IF(BB139&amp;M139="พนจ.ทั่วไปกำหนดเพิ่ม2568",108000,IF(M139="ว่างเดิม",VLOOKUP(BC139,ตำแหน่งว่าง!$A$2:$J$28,9,FALSE),IF(M139&amp;C139="กำหนดเพิ่ม2567ครู",VLOOKUP(BC139,ตำแหน่งว่าง!$A$2:$J$28,8,FALSE),IF(M139&amp;C139="กำหนดเพิ่ม2567ครูผู้ช่วย",VLOOKUP(BC139,ตำแหน่งว่าง!$A$2:$J$28,8,FALSE),IF(M139&amp;C139="กำหนดเพิ่ม2567บุคลากรทางการศึกษา",VLOOKUP(BC139,ตำแหน่งว่าง!$A$2:$J$28,8,FALSE),IF(M139&amp;C139="กำหนดเพิ่ม2567บริหารสถานศึกษา",VLOOKUP(BC139,ตำแหน่งว่าง!$A$2:$J$28,8,FALSE),IF(M139="กำหนดเพิ่ม2567",VLOOKUP(BC139,ตำแหน่งว่าง!$A$2:$J$28,9,FALSE),IF(M139="กำหนดเพิ่ม2568",VLOOKUP(BC139,ตำแหน่งว่าง!$A$2:$H$28,7,FALSE),IF(M139="กำหนดเพิ่ม2569",0,IF(M139="ยุบเลิก2567",0,IF(M139="ยุบเลิก2568",0,IF(M139="ว่างยุบเลิก2567",0,IF(M139="ว่างยุบเลิก2568",0,IF(M139="ว่างยุบเลิก2569",VLOOKUP(BC139,ตำแหน่งว่าง!$A$2:$J$28,9,FALSE),IF(M139="เงินอุดหนุน (ว่าง)",VLOOKUP(BC139,ตำแหน่งว่าง!$A$2:$J$28,9,FALSE),IF(M139="จ่ายจากเงินรายได้ (ว่าง)",VLOOKUP(BC139,ตำแหน่งว่าง!$A$2:$J$28,9,FALSE),(BJ139-BG139)*12)))))))))))))))))</f>
        <v>0</v>
      </c>
      <c r="BL139" s="177" t="str">
        <f t="shared" si="14"/>
        <v>3</v>
      </c>
      <c r="BM139" s="177" t="b">
        <f>IF(BB139="บริหารท้องถิ่นสูง",VLOOKUP(BL139,'เงินเดือนบัญชี 5'!$AL$2:$AM$65,2,FALSE),IF(BB139="บริหารท้องถิ่นกลาง",VLOOKUP(BL139,'เงินเดือนบัญชี 5'!$AI$2:$AJ$65,2,FALSE),IF(BB139="บริหารท้องถิ่นต้น",VLOOKUP(BL139,'เงินเดือนบัญชี 5'!$AF$2:$AG$65,2,FALSE),IF(BB139="อำนวยการท้องถิ่นสูง",VLOOKUP(BL139,'เงินเดือนบัญชี 5'!$AC$2:$AD$65,2,FALSE),IF(BB139="อำนวยการท้องถิ่นกลาง",VLOOKUP(BL139,'เงินเดือนบัญชี 5'!$Z$2:$AA$65,2,FALSE),IF(BB139="อำนวยการท้องถิ่นต้น",VLOOKUP(BL139,'เงินเดือนบัญชี 5'!$W$2:$X$65,2,FALSE),IF(BB139="วิชาการชช.",VLOOKUP(BL139,'เงินเดือนบัญชี 5'!$T$2:$U$65,2,FALSE),IF(BB139="วิชาการชพ.",VLOOKUP(BL139,'เงินเดือนบัญชี 5'!$Q$2:$R$65,2,FALSE),IF(BB139="วิชาการชก.",VLOOKUP(BL139,'เงินเดือนบัญชี 5'!$N$2:$O$65,2,FALSE),IF(BB139="วิชาการปก.",VLOOKUP(BL139,'เงินเดือนบัญชี 5'!$K$2:$L$65,2,FALSE),IF(BB139="ทั่วไปอส.",VLOOKUP(BL139,'เงินเดือนบัญชี 5'!$H$2:$I$65,2,FALSE),IF(BB139="ทั่วไปชง.",VLOOKUP(BL139,'เงินเดือนบัญชี 5'!$E$2:$F$65,2,FALSE),IF(BB139="ทั่วไปปง.",VLOOKUP(BL139,'เงินเดือนบัญชี 5'!$B$2:$C$65,2,FALSE),IF(BB139="พนจ.ทั่วไป",0,IF(BB139="พนจ.ภารกิจ(ปวช.)",CEILING((BJ139*4/100)+BJ139,10),IF(BB139="พนจ.ภารกิจ(ปวท.)",CEILING((BJ139*4/100)+BJ139,10),IF(BB139="พนจ.ภารกิจ(ปวส.)",CEILING((BJ139*4/100)+BJ139,10),IF(BB139="พนจ.ภารกิจ(ป.ตรี)",CEILING((BJ139*4/100)+BJ139,10),IF(BB139="พนจ.ภารกิจ(ป.โท)",CEILING((BJ139*4/100)+BJ139,10),IF(BB139="พนจ.ภารกิจ(ทักษะ พนง.ขับเครื่องจักรกลขนาดกลาง/ใหญ่)",CEILING((BJ139*4/100)+BJ139,10),IF(BB139="พนจ.ภารกิจ(ทักษะ)",CEILING((BJ139*4/100)+BJ139,10),IF(BB139="พนจ.ภารกิจ(ทักษะ)","",IF(C139="ครู",CEILING((BJ139*6/100)+BJ139,10),IF(C139="ครูผู้ช่วย",CEILING((BJ139*6/100)+BJ139,10),IF(C139="บริหารสถานศึกษา",CEILING((BJ139*6/100)+BJ139,10),IF(C139="บุคลากรทางการศึกษา",CEILING((BJ139*6/100)+BJ139,10),IF(BB139="ลูกจ้างประจำ(ช่าง)",VLOOKUP(BL139,บัญชีลูกจ้างประจำ!$H$2:$I$110,2,FALSE),IF(BB139="ลูกจ้างประจำ(สนับสนุน)",VLOOKUP(BL139,บัญชีลูกจ้างประจำ!$E$2:$F$103,2,FALSE),IF(BB139="ลูกจ้างประจำ(บริการพื้นฐาน)",VLOOKUP(BL139,บัญชีลูกจ้างประจำ!$B$2:$C$74,2,FALSE))))))))))))))))))))))))))))))</f>
        <v>0</v>
      </c>
      <c r="BN139" s="177">
        <f>IF(BB139&amp;M139="พนจ.ทั่วไป",0,IF(BB139&amp;M139="พนจ.ทั่วไปกำหนดเพิ่ม2569",108000,IF(M139="ว่างเดิม",VLOOKUP(BC139,ตำแหน่งว่าง!$A$2:$J$28,10,FALSE),IF(M139&amp;C139="กำหนดเพิ่ม2567ครู",VLOOKUP(BC139,ตำแหน่งว่าง!$A$2:$J$28,9,FALSE),IF(M139&amp;C139="กำหนดเพิ่ม2567ครูผู้ช่วย",VLOOKUP(BC139,ตำแหน่งว่าง!$A$2:$J$28,9,FALSE),IF(M139&amp;C139="กำหนดเพิ่ม2567บุคลากรทางการศึกษา",VLOOKUP(BC139,ตำแหน่งว่าง!$A$2:$J$28,9,FALSE),IF(M139&amp;C139="กำหนดเพิ่ม2567บริหารสถานศึกษา",VLOOKUP(BC139,ตำแหน่งว่าง!$A$2:$J$28,9,FALSE),IF(M139="กำหนดเพิ่ม2567",VLOOKUP(BC139,ตำแหน่งว่าง!$A$2:$J$28,10,FALSE),IF(M139&amp;C139="กำหนดเพิ่ม2568ครู",VLOOKUP(BC139,ตำแหน่งว่าง!$A$2:$J$28,8,FALSE),IF(M139&amp;C139="กำหนดเพิ่ม2568ครูผู้ช่วย",VLOOKUP(BC139,ตำแหน่งว่าง!$A$2:$J$28,8,FALSE),IF(M139&amp;C139="กำหนดเพิ่ม2568บุคลากรทางการศึกษา",VLOOKUP(BC139,ตำแหน่งว่าง!$A$2:$J$28,8,FALSE),IF(M139&amp;C139="กำหนดเพิ่ม2568บริหารสถานศึกษา",VLOOKUP(BC139,ตำแหน่งว่าง!$A$2:$J$28,8,FALSE),IF(M139="กำหนดเพิ่ม2568",VLOOKUP(BC139,ตำแหน่งว่าง!$A$2:$J$28,9,FALSE),IF(M139="กำหนดเพิ่ม2569",VLOOKUP(BC139,ตำแหน่งว่าง!$A$2:$H$28,7,FALSE),IF(M139="เงินอุดหนุน (ว่าง)",VLOOKUP(BC139,ตำแหน่งว่าง!$A$2:$J$28,10,FALSE),IF(M139="จ่ายจากเงินรายได้ (ว่าง)",VLOOKUP(BC139,ตำแหน่งว่าง!$A$2:$J$28,10,FALSE),IF(M139="ยุบเลิก2567",0,IF(M139="ยุบเลิก2568",0,IF(M139="ยุบเลิก2569",0,IF(M139="ว่างยุบเลิก2567",0,IF(M139="ว่างยุบเลิก2568",0,IF(M139="ว่างยุบเลิก2569",0,(BM139-BJ139)*12))))))))))))))))))))))</f>
        <v>0</v>
      </c>
    </row>
    <row r="140" spans="1:69">
      <c r="A140" s="107"/>
      <c r="B140" s="116"/>
      <c r="C140" s="183"/>
      <c r="D140" s="113"/>
      <c r="E140" s="114"/>
      <c r="F140" s="114"/>
      <c r="G140" s="110"/>
      <c r="H140" s="120"/>
      <c r="I140" s="121"/>
      <c r="J140" s="122"/>
      <c r="K140" s="122"/>
      <c r="L140" s="122"/>
      <c r="M140" s="120"/>
      <c r="BB140" s="177" t="str">
        <f t="shared" si="10"/>
        <v/>
      </c>
      <c r="BC140" s="177" t="str">
        <f t="shared" si="11"/>
        <v>()</v>
      </c>
      <c r="BD140" s="177" t="b">
        <f>IF(BB140="บริหารท้องถิ่นสูง",VLOOKUP(I140,'เงินเดือนบัญชี 5'!$AM$2:$AN$65,2,FALSE),IF(BB140="บริหารท้องถิ่นกลาง",VLOOKUP(I140,'เงินเดือนบัญชี 5'!$AJ$2:$AK$65,2,FALSE),IF(BB140="บริหารท้องถิ่นต้น",VLOOKUP(I140,'เงินเดือนบัญชี 5'!$AG$2:$AH$65,2,FALSE),IF(BB140="อำนวยการท้องถิ่นสูง",VLOOKUP(I140,'เงินเดือนบัญชี 5'!$AD$2:$AE$65,2,FALSE),IF(BB140="อำนวยการท้องถิ่นกลาง",VLOOKUP(I140,'เงินเดือนบัญชี 5'!$AA$2:$AB$65,2,FALSE),IF(BB140="อำนวยการท้องถิ่นต้น",VLOOKUP(I140,'เงินเดือนบัญชี 5'!$X$2:$Y$65,2,FALSE),IF(BB140="วิชาการชช.",VLOOKUP(I140,'เงินเดือนบัญชี 5'!$U$2:$V$65,2,FALSE),IF(BB140="วิชาการชพ.",VLOOKUP(I140,'เงินเดือนบัญชี 5'!$R$2:$S$65,2,FALSE),IF(BB140="วิชาการชก.",VLOOKUP(I140,'เงินเดือนบัญชี 5'!$O$2:$P$65,2,FALSE),IF(BB140="วิชาการปก.",VLOOKUP(I140,'เงินเดือนบัญชี 5'!$L$2:$M$65,2,FALSE),IF(BB140="ทั่วไปอส.",VLOOKUP(I140,'เงินเดือนบัญชี 5'!$I$2:$J$65,2,FALSE),IF(BB140="ทั่วไปชง.",VLOOKUP(I140,'เงินเดือนบัญชี 5'!$F$2:$G$65,2,FALSE),IF(BB140="ทั่วไปปง.",VLOOKUP(I140,'เงินเดือนบัญชี 5'!$C$2:$D$65,2,FALSE),IF(BB140="พนจ.ทั่วไป","",IF(BB140="พนจ.ภารกิจ(ปวช.)","",IF(BB140="พนจ.ภารกิจ(ปวท.)","",IF(BB140="พนจ.ภารกิจ(ปวส.)","",IF(BB140="พนจ.ภารกิจ(ป.ตรี)","",IF(BB140="พนจ.ภารกิจ(ป.โท)","",IF(BB140="พนจ.ภารกิจ(ทักษะ พนง.ขับเครื่องจักรกลขนาดกลาง/ใหญ่)","",IF(BB140="พนจ.ภารกิจ(ทักษะ)","",IF(BB140="ลูกจ้างประจำ(ช่าง)",VLOOKUP(I140,บัญชีลูกจ้างประจำ!$I$2:$J$110,2,FALSE),IF(BB140="ลูกจ้างประจำ(สนับสนุน)",VLOOKUP(I140,บัญชีลูกจ้างประจำ!$F$2:$G$102,2,FALSE),IF(BB140="ลูกจ้างประจำ(บริการพื้นฐาน)",VLOOKUP(I140,บัญชีลูกจ้างประจำ!$C$2:$D$74,2,FALSE)))))))))))))))))))))))))</f>
        <v>0</v>
      </c>
      <c r="BE140" s="177">
        <f>IF(M140="ว่างเดิม",VLOOKUP(BC140,ตำแหน่งว่าง!$A$2:$J$28,2,FALSE),IF(M140="ว่างยุบเลิก2567",VLOOKUP(BC140,ตำแหน่งว่าง!$A$2:$J$28,2,FALSE),IF(M140="ว่างยุบเลิก2568",VLOOKUP(BC140,ตำแหน่งว่าง!$A$2:$J$28,2,FALSE),IF(M140="ว่างยุบเลิก2569",VLOOKUP(BC140,ตำแหน่งว่าง!$A$2:$J$28,2,FALSE),IF(M140="เงินอุดหนุน (ว่าง)",VLOOKUP(BC140,ตำแหน่งว่าง!$A$2:$J$28,2,FALSE),IF(M140="จ่ายจากเงินรายได้ (ว่าง)",VLOOKUP(BC140,ตำแหน่งว่าง!$A$2:$J$28,2,FALSE),IF(M140="กำหนดเพิ่ม2567",0,IF(M140="กำหนดเพิ่ม2568",0,IF(M140="กำหนดเพิ่ม2569",0,I140*12)))))))))</f>
        <v>0</v>
      </c>
      <c r="BF140" s="177" t="str">
        <f t="shared" si="12"/>
        <v>1</v>
      </c>
      <c r="BG140" s="177" t="b">
        <f>IF(BB140="บริหารท้องถิ่นสูง",VLOOKUP(BF140,'เงินเดือนบัญชี 5'!$AL$2:$AM$65,2,FALSE),IF(BB140="บริหารท้องถิ่นกลาง",VLOOKUP(BF140,'เงินเดือนบัญชี 5'!$AI$2:$AJ$65,2,FALSE),IF(BB140="บริหารท้องถิ่นต้น",VLOOKUP(BF140,'เงินเดือนบัญชี 5'!$AF$2:$AG$65,2,FALSE),IF(BB140="อำนวยการท้องถิ่นสูง",VLOOKUP(BF140,'เงินเดือนบัญชี 5'!$AC$2:$AD$65,2,FALSE),IF(BB140="อำนวยการท้องถิ่นกลาง",VLOOKUP(BF140,'เงินเดือนบัญชี 5'!$Z$2:$AA$65,2,FALSE),IF(BB140="อำนวยการท้องถิ่นต้น",VLOOKUP(BF140,'เงินเดือนบัญชี 5'!$W$2:$X$65,2,FALSE),IF(BB140="วิชาการชช.",VLOOKUP(BF140,'เงินเดือนบัญชี 5'!$T$2:$U$65,2,FALSE),IF(BB140="วิชาการชพ.",VLOOKUP(BF140,'เงินเดือนบัญชี 5'!$Q$2:$R$65,2,FALSE),IF(BB140="วิชาการชก.",VLOOKUP(BF140,'เงินเดือนบัญชี 5'!$N$2:$O$65,2,FALSE),IF(BB140="วิชาการปก.",VLOOKUP(BF140,'เงินเดือนบัญชี 5'!$K$2:$L$65,2,FALSE),IF(BB140="ทั่วไปอส.",VLOOKUP(BF140,'เงินเดือนบัญชี 5'!$H$2:$I$65,2,FALSE),IF(BB140="ทั่วไปชง.",VLOOKUP(BF140,'เงินเดือนบัญชี 5'!$E$2:$F$65,2,FALSE),IF(BB140="ทั่วไปปง.",VLOOKUP(BF140,'เงินเดือนบัญชี 5'!$B$2:$C$65,2,FALSE),IF(BB140="พนจ.ทั่วไป",0,IF(BB140="พนจ.ภารกิจ(ปวช.)",CEILING((I140*4/100)+I140,10),IF(BB140="พนจ.ภารกิจ(ปวท.)",CEILING((I140*4/100)+I140,10),IF(BB140="พนจ.ภารกิจ(ปวส.)",CEILING((I140*4/100)+I140,10),IF(BB140="พนจ.ภารกิจ(ป.ตรี)",CEILING((I140*4/100)+I140,10),IF(BB140="พนจ.ภารกิจ(ป.โท)",CEILING((I140*4/100)+I140,10),IF(BB140="พนจ.ภารกิจ(ทักษะ พนง.ขับเครื่องจักรกลขนาดกลาง/ใหญ่)",CEILING((I140*4/100)+I140,10),IF(BB140="พนจ.ภารกิจ(ทักษะ)",CEILING((I140*4/100)+I140,10),IF(BB140="พนจ.ภารกิจ(ทักษะ)","",IF(C140="ครู",CEILING((I140*6/100)+I140,10),IF(C140="ครูผู้ช่วย",CEILING((I140*6/100)+I140,10),IF(C140="บริหารสถานศึกษา",CEILING((I140*6/100)+I140,10),IF(C140="บุคลากรทางการศึกษา",CEILING((I140*6/100)+I140,10),IF(BB140="ลูกจ้างประจำ(ช่าง)",VLOOKUP(BF140,บัญชีลูกจ้างประจำ!$H$2:$I$110,2,FALSE),IF(BB140="ลูกจ้างประจำ(สนับสนุน)",VLOOKUP(BF140,บัญชีลูกจ้างประจำ!$E$2:$F$102,2,FALSE),IF(BB140="ลูกจ้างประจำ(บริการพื้นฐาน)",VLOOKUP(BF140,บัญชีลูกจ้างประจำ!$B$2:$C$74,2,FALSE))))))))))))))))))))))))))))))</f>
        <v>0</v>
      </c>
      <c r="BH140" s="177">
        <f>IF(BB140&amp;M140="พนจ.ทั่วไป",0,IF(BB140&amp;M140="พนจ.ทั่วไปกำหนดเพิ่ม2567",108000,IF(M140="ว่างเดิม",VLOOKUP(BC140,ตำแหน่งว่าง!$A$2:$J$28,8,FALSE),IF(M140="กำหนดเพิ่ม2567",VLOOKUP(BC140,ตำแหน่งว่าง!$A$2:$H$28,7,FALSE),IF(M140="กำหนดเพิ่ม2568",0,IF(M140="กำหนดเพิ่ม2569",0,IF(M140="ยุบเลิก2567",0,IF(M140="ว่างยุบเลิก2567",0,IF(M140="ว่างยุบเลิก2568",VLOOKUP(BC140,ตำแหน่งว่าง!$A$2:$J$28,8,FALSE),IF(M140="ว่างยุบเลิก2569",VLOOKUP(BC140,ตำแหน่งว่าง!$A$2:$J$28,8,FALSE),IF(M140="เงินอุดหนุน (ว่าง)",VLOOKUP(BC140,ตำแหน่งว่าง!$A$2:$J$28,8,FALSE),IF(M140&amp;C140="จ่ายจากเงินรายได้พนจ.ทั่วไป",0,IF(M140="จ่ายจากเงินรายได้ (ว่าง)",VLOOKUP(BC140,ตำแหน่งว่าง!$A$2:$J$28,8,FALSE),(BG140-I140)*12)))))))))))))</f>
        <v>0</v>
      </c>
      <c r="BI140" s="177" t="str">
        <f t="shared" si="13"/>
        <v>2</v>
      </c>
      <c r="BJ140" s="177" t="b">
        <f>IF(BB140="บริหารท้องถิ่นสูง",VLOOKUP(BI140,'เงินเดือนบัญชี 5'!$AL$2:$AM$65,2,FALSE),IF(BB140="บริหารท้องถิ่นกลาง",VLOOKUP(BI140,'เงินเดือนบัญชี 5'!$AI$2:$AJ$65,2,FALSE),IF(BB140="บริหารท้องถิ่นต้น",VLOOKUP(BI140,'เงินเดือนบัญชี 5'!$AF$2:$AG$65,2,FALSE),IF(BB140="อำนวยการท้องถิ่นสูง",VLOOKUP(BI140,'เงินเดือนบัญชี 5'!$AC$2:$AD$65,2,FALSE),IF(BB140="อำนวยการท้องถิ่นกลาง",VLOOKUP(BI140,'เงินเดือนบัญชี 5'!$Z$2:$AA$65,2,FALSE),IF(BB140="อำนวยการท้องถิ่นต้น",VLOOKUP(BI140,'เงินเดือนบัญชี 5'!$W$2:$X$65,2,FALSE),IF(BB140="วิชาการชช.",VLOOKUP(BI140,'เงินเดือนบัญชี 5'!$T$2:$U$65,2,FALSE),IF(BB140="วิชาการชพ.",VLOOKUP(BI140,'เงินเดือนบัญชี 5'!$Q$2:$R$65,2,FALSE),IF(BB140="วิชาการชก.",VLOOKUP(BI140,'เงินเดือนบัญชี 5'!$N$2:$O$65,2,FALSE),IF(BB140="วิชาการปก.",VLOOKUP(BI140,'เงินเดือนบัญชี 5'!$K$2:$L$65,2,FALSE),IF(BB140="ทั่วไปอส.",VLOOKUP(BI140,'เงินเดือนบัญชี 5'!$H$2:$I$65,2,FALSE),IF(BB140="ทั่วไปชง.",VLOOKUP(BI140,'เงินเดือนบัญชี 5'!$E$2:$F$65,2,FALSE),IF(BB140="ทั่วไปปง.",VLOOKUP(BI140,'เงินเดือนบัญชี 5'!$B$2:$C$65,2,FALSE),IF(BB140="พนจ.ทั่วไป",0,IF(BB140="พนจ.ภารกิจ(ปวช.)",CEILING((BG140*4/100)+BG140,10),IF(BB140="พนจ.ภารกิจ(ปวท.)",CEILING((BG140*4/100)+BG140,10),IF(BB140="พนจ.ภารกิจ(ปวส.)",CEILING((BG140*4/100)+BG140,10),IF(BB140="พนจ.ภารกิจ(ป.ตรี)",CEILING((BG140*4/100)+BG140,10),IF(BB140="พนจ.ภารกิจ(ป.โท)",CEILING((BG140*4/100)+BG140,10),IF(BB140="พนจ.ภารกิจ(ทักษะ พนง.ขับเครื่องจักรกลขนาดกลาง/ใหญ่)",CEILING((BG140*4/100)+BG140,10),IF(BB140="พนจ.ภารกิจ(ทักษะ)",CEILING((BG140*4/100)+BG140,10),IF(BB140="พนจ.ภารกิจ(ทักษะ)","",IF(C140="ครู",CEILING((BG140*6/100)+BG140,10),IF(C140="ครูผู้ช่วย",CEILING((BG140*6/100)+BG140,10),IF(C140="บริหารสถานศึกษา",CEILING((BG140*6/100)+BG140,10),IF(C140="บุคลากรทางการศึกษา",CEILING((BG140*6/100)+BG140,10),IF(BB140="ลูกจ้างประจำ(ช่าง)",VLOOKUP(BI140,บัญชีลูกจ้างประจำ!$H$2:$I$110,2,FALSE),IF(BB140="ลูกจ้างประจำ(สนับสนุน)",VLOOKUP(BI140,บัญชีลูกจ้างประจำ!$E$2:$F$102,2,FALSE),IF(BB140="ลูกจ้างประจำ(บริการพื้นฐาน)",VLOOKUP(BI140,บัญชีลูกจ้างประจำ!$B$2:$C$74,2,FALSE))))))))))))))))))))))))))))))</f>
        <v>0</v>
      </c>
      <c r="BK140" s="177">
        <f>IF(BB140&amp;M140="พนจ.ทั่วไป",0,IF(BB140&amp;M140="พนจ.ทั่วไปกำหนดเพิ่ม2568",108000,IF(M140="ว่างเดิม",VLOOKUP(BC140,ตำแหน่งว่าง!$A$2:$J$28,9,FALSE),IF(M140&amp;C140="กำหนดเพิ่ม2567ครู",VLOOKUP(BC140,ตำแหน่งว่าง!$A$2:$J$28,8,FALSE),IF(M140&amp;C140="กำหนดเพิ่ม2567ครูผู้ช่วย",VLOOKUP(BC140,ตำแหน่งว่าง!$A$2:$J$28,8,FALSE),IF(M140&amp;C140="กำหนดเพิ่ม2567บุคลากรทางการศึกษา",VLOOKUP(BC140,ตำแหน่งว่าง!$A$2:$J$28,8,FALSE),IF(M140&amp;C140="กำหนดเพิ่ม2567บริหารสถานศึกษา",VLOOKUP(BC140,ตำแหน่งว่าง!$A$2:$J$28,8,FALSE),IF(M140="กำหนดเพิ่ม2567",VLOOKUP(BC140,ตำแหน่งว่าง!$A$2:$J$28,9,FALSE),IF(M140="กำหนดเพิ่ม2568",VLOOKUP(BC140,ตำแหน่งว่าง!$A$2:$H$28,7,FALSE),IF(M140="กำหนดเพิ่ม2569",0,IF(M140="ยุบเลิก2567",0,IF(M140="ยุบเลิก2568",0,IF(M140="ว่างยุบเลิก2567",0,IF(M140="ว่างยุบเลิก2568",0,IF(M140="ว่างยุบเลิก2569",VLOOKUP(BC140,ตำแหน่งว่าง!$A$2:$J$28,9,FALSE),IF(M140="เงินอุดหนุน (ว่าง)",VLOOKUP(BC140,ตำแหน่งว่าง!$A$2:$J$28,9,FALSE),IF(M140="จ่ายจากเงินรายได้ (ว่าง)",VLOOKUP(BC140,ตำแหน่งว่าง!$A$2:$J$28,9,FALSE),(BJ140-BG140)*12)))))))))))))))))</f>
        <v>0</v>
      </c>
      <c r="BL140" s="177" t="str">
        <f t="shared" si="14"/>
        <v>3</v>
      </c>
      <c r="BM140" s="177" t="b">
        <f>IF(BB140="บริหารท้องถิ่นสูง",VLOOKUP(BL140,'เงินเดือนบัญชี 5'!$AL$2:$AM$65,2,FALSE),IF(BB140="บริหารท้องถิ่นกลาง",VLOOKUP(BL140,'เงินเดือนบัญชี 5'!$AI$2:$AJ$65,2,FALSE),IF(BB140="บริหารท้องถิ่นต้น",VLOOKUP(BL140,'เงินเดือนบัญชี 5'!$AF$2:$AG$65,2,FALSE),IF(BB140="อำนวยการท้องถิ่นสูง",VLOOKUP(BL140,'เงินเดือนบัญชี 5'!$AC$2:$AD$65,2,FALSE),IF(BB140="อำนวยการท้องถิ่นกลาง",VLOOKUP(BL140,'เงินเดือนบัญชี 5'!$Z$2:$AA$65,2,FALSE),IF(BB140="อำนวยการท้องถิ่นต้น",VLOOKUP(BL140,'เงินเดือนบัญชี 5'!$W$2:$X$65,2,FALSE),IF(BB140="วิชาการชช.",VLOOKUP(BL140,'เงินเดือนบัญชี 5'!$T$2:$U$65,2,FALSE),IF(BB140="วิชาการชพ.",VLOOKUP(BL140,'เงินเดือนบัญชี 5'!$Q$2:$R$65,2,FALSE),IF(BB140="วิชาการชก.",VLOOKUP(BL140,'เงินเดือนบัญชี 5'!$N$2:$O$65,2,FALSE),IF(BB140="วิชาการปก.",VLOOKUP(BL140,'เงินเดือนบัญชี 5'!$K$2:$L$65,2,FALSE),IF(BB140="ทั่วไปอส.",VLOOKUP(BL140,'เงินเดือนบัญชี 5'!$H$2:$I$65,2,FALSE),IF(BB140="ทั่วไปชง.",VLOOKUP(BL140,'เงินเดือนบัญชี 5'!$E$2:$F$65,2,FALSE),IF(BB140="ทั่วไปปง.",VLOOKUP(BL140,'เงินเดือนบัญชี 5'!$B$2:$C$65,2,FALSE),IF(BB140="พนจ.ทั่วไป",0,IF(BB140="พนจ.ภารกิจ(ปวช.)",CEILING((BJ140*4/100)+BJ140,10),IF(BB140="พนจ.ภารกิจ(ปวท.)",CEILING((BJ140*4/100)+BJ140,10),IF(BB140="พนจ.ภารกิจ(ปวส.)",CEILING((BJ140*4/100)+BJ140,10),IF(BB140="พนจ.ภารกิจ(ป.ตรี)",CEILING((BJ140*4/100)+BJ140,10),IF(BB140="พนจ.ภารกิจ(ป.โท)",CEILING((BJ140*4/100)+BJ140,10),IF(BB140="พนจ.ภารกิจ(ทักษะ พนง.ขับเครื่องจักรกลขนาดกลาง/ใหญ่)",CEILING((BJ140*4/100)+BJ140,10),IF(BB140="พนจ.ภารกิจ(ทักษะ)",CEILING((BJ140*4/100)+BJ140,10),IF(BB140="พนจ.ภารกิจ(ทักษะ)","",IF(C140="ครู",CEILING((BJ140*6/100)+BJ140,10),IF(C140="ครูผู้ช่วย",CEILING((BJ140*6/100)+BJ140,10),IF(C140="บริหารสถานศึกษา",CEILING((BJ140*6/100)+BJ140,10),IF(C140="บุคลากรทางการศึกษา",CEILING((BJ140*6/100)+BJ140,10),IF(BB140="ลูกจ้างประจำ(ช่าง)",VLOOKUP(BL140,บัญชีลูกจ้างประจำ!$H$2:$I$110,2,FALSE),IF(BB140="ลูกจ้างประจำ(สนับสนุน)",VLOOKUP(BL140,บัญชีลูกจ้างประจำ!$E$2:$F$103,2,FALSE),IF(BB140="ลูกจ้างประจำ(บริการพื้นฐาน)",VLOOKUP(BL140,บัญชีลูกจ้างประจำ!$B$2:$C$74,2,FALSE))))))))))))))))))))))))))))))</f>
        <v>0</v>
      </c>
      <c r="BN140" s="177">
        <f>IF(BB140&amp;M140="พนจ.ทั่วไป",0,IF(BB140&amp;M140="พนจ.ทั่วไปกำหนดเพิ่ม2569",108000,IF(M140="ว่างเดิม",VLOOKUP(BC140,ตำแหน่งว่าง!$A$2:$J$28,10,FALSE),IF(M140&amp;C140="กำหนดเพิ่ม2567ครู",VLOOKUP(BC140,ตำแหน่งว่าง!$A$2:$J$28,9,FALSE),IF(M140&amp;C140="กำหนดเพิ่ม2567ครูผู้ช่วย",VLOOKUP(BC140,ตำแหน่งว่าง!$A$2:$J$28,9,FALSE),IF(M140&amp;C140="กำหนดเพิ่ม2567บุคลากรทางการศึกษา",VLOOKUP(BC140,ตำแหน่งว่าง!$A$2:$J$28,9,FALSE),IF(M140&amp;C140="กำหนดเพิ่ม2567บริหารสถานศึกษา",VLOOKUP(BC140,ตำแหน่งว่าง!$A$2:$J$28,9,FALSE),IF(M140="กำหนดเพิ่ม2567",VLOOKUP(BC140,ตำแหน่งว่าง!$A$2:$J$28,10,FALSE),IF(M140&amp;C140="กำหนดเพิ่ม2568ครู",VLOOKUP(BC140,ตำแหน่งว่าง!$A$2:$J$28,8,FALSE),IF(M140&amp;C140="กำหนดเพิ่ม2568ครูผู้ช่วย",VLOOKUP(BC140,ตำแหน่งว่าง!$A$2:$J$28,8,FALSE),IF(M140&amp;C140="กำหนดเพิ่ม2568บุคลากรทางการศึกษา",VLOOKUP(BC140,ตำแหน่งว่าง!$A$2:$J$28,8,FALSE),IF(M140&amp;C140="กำหนดเพิ่ม2568บริหารสถานศึกษา",VLOOKUP(BC140,ตำแหน่งว่าง!$A$2:$J$28,8,FALSE),IF(M140="กำหนดเพิ่ม2568",VLOOKUP(BC140,ตำแหน่งว่าง!$A$2:$J$28,9,FALSE),IF(M140="กำหนดเพิ่ม2569",VLOOKUP(BC140,ตำแหน่งว่าง!$A$2:$H$28,7,FALSE),IF(M140="เงินอุดหนุน (ว่าง)",VLOOKUP(BC140,ตำแหน่งว่าง!$A$2:$J$28,10,FALSE),IF(M140="จ่ายจากเงินรายได้ (ว่าง)",VLOOKUP(BC140,ตำแหน่งว่าง!$A$2:$J$28,10,FALSE),IF(M140="ยุบเลิก2567",0,IF(M140="ยุบเลิก2568",0,IF(M140="ยุบเลิก2569",0,IF(M140="ว่างยุบเลิก2567",0,IF(M140="ว่างยุบเลิก2568",0,IF(M140="ว่างยุบเลิก2569",0,(BM140-BJ140)*12))))))))))))))))))))))</f>
        <v>0</v>
      </c>
    </row>
    <row r="141" spans="1:69">
      <c r="A141" s="107"/>
      <c r="B141" s="113"/>
      <c r="C141" s="183"/>
      <c r="D141" s="113"/>
      <c r="E141" s="114"/>
      <c r="F141" s="114"/>
      <c r="G141" s="110"/>
      <c r="H141" s="120"/>
      <c r="I141" s="121"/>
      <c r="J141" s="122"/>
      <c r="K141" s="122"/>
      <c r="L141" s="122"/>
      <c r="M141" s="120"/>
      <c r="BB141" s="177" t="str">
        <f t="shared" si="10"/>
        <v/>
      </c>
      <c r="BC141" s="177" t="str">
        <f t="shared" si="11"/>
        <v>()</v>
      </c>
      <c r="BD141" s="177" t="b">
        <f>IF(BB141="บริหารท้องถิ่นสูง",VLOOKUP(I141,'เงินเดือนบัญชี 5'!$AM$2:$AN$65,2,FALSE),IF(BB141="บริหารท้องถิ่นกลาง",VLOOKUP(I141,'เงินเดือนบัญชี 5'!$AJ$2:$AK$65,2,FALSE),IF(BB141="บริหารท้องถิ่นต้น",VLOOKUP(I141,'เงินเดือนบัญชี 5'!$AG$2:$AH$65,2,FALSE),IF(BB141="อำนวยการท้องถิ่นสูง",VLOOKUP(I141,'เงินเดือนบัญชี 5'!$AD$2:$AE$65,2,FALSE),IF(BB141="อำนวยการท้องถิ่นกลาง",VLOOKUP(I141,'เงินเดือนบัญชี 5'!$AA$2:$AB$65,2,FALSE),IF(BB141="อำนวยการท้องถิ่นต้น",VLOOKUP(I141,'เงินเดือนบัญชี 5'!$X$2:$Y$65,2,FALSE),IF(BB141="วิชาการชช.",VLOOKUP(I141,'เงินเดือนบัญชี 5'!$U$2:$V$65,2,FALSE),IF(BB141="วิชาการชพ.",VLOOKUP(I141,'เงินเดือนบัญชี 5'!$R$2:$S$65,2,FALSE),IF(BB141="วิชาการชก.",VLOOKUP(I141,'เงินเดือนบัญชี 5'!$O$2:$P$65,2,FALSE),IF(BB141="วิชาการปก.",VLOOKUP(I141,'เงินเดือนบัญชี 5'!$L$2:$M$65,2,FALSE),IF(BB141="ทั่วไปอส.",VLOOKUP(I141,'เงินเดือนบัญชี 5'!$I$2:$J$65,2,FALSE),IF(BB141="ทั่วไปชง.",VLOOKUP(I141,'เงินเดือนบัญชี 5'!$F$2:$G$65,2,FALSE),IF(BB141="ทั่วไปปง.",VLOOKUP(I141,'เงินเดือนบัญชี 5'!$C$2:$D$65,2,FALSE),IF(BB141="พนจ.ทั่วไป","",IF(BB141="พนจ.ภารกิจ(ปวช.)","",IF(BB141="พนจ.ภารกิจ(ปวท.)","",IF(BB141="พนจ.ภารกิจ(ปวส.)","",IF(BB141="พนจ.ภารกิจ(ป.ตรี)","",IF(BB141="พนจ.ภารกิจ(ป.โท)","",IF(BB141="พนจ.ภารกิจ(ทักษะ พนง.ขับเครื่องจักรกลขนาดกลาง/ใหญ่)","",IF(BB141="พนจ.ภารกิจ(ทักษะ)","",IF(BB141="ลูกจ้างประจำ(ช่าง)",VLOOKUP(I141,บัญชีลูกจ้างประจำ!$I$2:$J$110,2,FALSE),IF(BB141="ลูกจ้างประจำ(สนับสนุน)",VLOOKUP(I141,บัญชีลูกจ้างประจำ!$F$2:$G$102,2,FALSE),IF(BB141="ลูกจ้างประจำ(บริการพื้นฐาน)",VLOOKUP(I141,บัญชีลูกจ้างประจำ!$C$2:$D$74,2,FALSE)))))))))))))))))))))))))</f>
        <v>0</v>
      </c>
      <c r="BE141" s="177">
        <f>IF(M141="ว่างเดิม",VLOOKUP(BC141,ตำแหน่งว่าง!$A$2:$J$28,2,FALSE),IF(M141="ว่างยุบเลิก2567",VLOOKUP(BC141,ตำแหน่งว่าง!$A$2:$J$28,2,FALSE),IF(M141="ว่างยุบเลิก2568",VLOOKUP(BC141,ตำแหน่งว่าง!$A$2:$J$28,2,FALSE),IF(M141="ว่างยุบเลิก2569",VLOOKUP(BC141,ตำแหน่งว่าง!$A$2:$J$28,2,FALSE),IF(M141="เงินอุดหนุน (ว่าง)",VLOOKUP(BC141,ตำแหน่งว่าง!$A$2:$J$28,2,FALSE),IF(M141="จ่ายจากเงินรายได้ (ว่าง)",VLOOKUP(BC141,ตำแหน่งว่าง!$A$2:$J$28,2,FALSE),IF(M141="กำหนดเพิ่ม2567",0,IF(M141="กำหนดเพิ่ม2568",0,IF(M141="กำหนดเพิ่ม2569",0,I141*12)))))))))</f>
        <v>0</v>
      </c>
      <c r="BF141" s="177" t="str">
        <f t="shared" si="12"/>
        <v>1</v>
      </c>
      <c r="BG141" s="177" t="b">
        <f>IF(BB141="บริหารท้องถิ่นสูง",VLOOKUP(BF141,'เงินเดือนบัญชี 5'!$AL$2:$AM$65,2,FALSE),IF(BB141="บริหารท้องถิ่นกลาง",VLOOKUP(BF141,'เงินเดือนบัญชี 5'!$AI$2:$AJ$65,2,FALSE),IF(BB141="บริหารท้องถิ่นต้น",VLOOKUP(BF141,'เงินเดือนบัญชี 5'!$AF$2:$AG$65,2,FALSE),IF(BB141="อำนวยการท้องถิ่นสูง",VLOOKUP(BF141,'เงินเดือนบัญชี 5'!$AC$2:$AD$65,2,FALSE),IF(BB141="อำนวยการท้องถิ่นกลาง",VLOOKUP(BF141,'เงินเดือนบัญชี 5'!$Z$2:$AA$65,2,FALSE),IF(BB141="อำนวยการท้องถิ่นต้น",VLOOKUP(BF141,'เงินเดือนบัญชี 5'!$W$2:$X$65,2,FALSE),IF(BB141="วิชาการชช.",VLOOKUP(BF141,'เงินเดือนบัญชี 5'!$T$2:$U$65,2,FALSE),IF(BB141="วิชาการชพ.",VLOOKUP(BF141,'เงินเดือนบัญชี 5'!$Q$2:$R$65,2,FALSE),IF(BB141="วิชาการชก.",VLOOKUP(BF141,'เงินเดือนบัญชี 5'!$N$2:$O$65,2,FALSE),IF(BB141="วิชาการปก.",VLOOKUP(BF141,'เงินเดือนบัญชี 5'!$K$2:$L$65,2,FALSE),IF(BB141="ทั่วไปอส.",VLOOKUP(BF141,'เงินเดือนบัญชี 5'!$H$2:$I$65,2,FALSE),IF(BB141="ทั่วไปชง.",VLOOKUP(BF141,'เงินเดือนบัญชี 5'!$E$2:$F$65,2,FALSE),IF(BB141="ทั่วไปปง.",VLOOKUP(BF141,'เงินเดือนบัญชี 5'!$B$2:$C$65,2,FALSE),IF(BB141="พนจ.ทั่วไป",0,IF(BB141="พนจ.ภารกิจ(ปวช.)",CEILING((I141*4/100)+I141,10),IF(BB141="พนจ.ภารกิจ(ปวท.)",CEILING((I141*4/100)+I141,10),IF(BB141="พนจ.ภารกิจ(ปวส.)",CEILING((I141*4/100)+I141,10),IF(BB141="พนจ.ภารกิจ(ป.ตรี)",CEILING((I141*4/100)+I141,10),IF(BB141="พนจ.ภารกิจ(ป.โท)",CEILING((I141*4/100)+I141,10),IF(BB141="พนจ.ภารกิจ(ทักษะ พนง.ขับเครื่องจักรกลขนาดกลาง/ใหญ่)",CEILING((I141*4/100)+I141,10),IF(BB141="พนจ.ภารกิจ(ทักษะ)",CEILING((I141*4/100)+I141,10),IF(BB141="พนจ.ภารกิจ(ทักษะ)","",IF(C141="ครู",CEILING((I141*6/100)+I141,10),IF(C141="ครูผู้ช่วย",CEILING((I141*6/100)+I141,10),IF(C141="บริหารสถานศึกษา",CEILING((I141*6/100)+I141,10),IF(C141="บุคลากรทางการศึกษา",CEILING((I141*6/100)+I141,10),IF(BB141="ลูกจ้างประจำ(ช่าง)",VLOOKUP(BF141,บัญชีลูกจ้างประจำ!$H$2:$I$110,2,FALSE),IF(BB141="ลูกจ้างประจำ(สนับสนุน)",VLOOKUP(BF141,บัญชีลูกจ้างประจำ!$E$2:$F$102,2,FALSE),IF(BB141="ลูกจ้างประจำ(บริการพื้นฐาน)",VLOOKUP(BF141,บัญชีลูกจ้างประจำ!$B$2:$C$74,2,FALSE))))))))))))))))))))))))))))))</f>
        <v>0</v>
      </c>
      <c r="BH141" s="177">
        <f>IF(BB141&amp;M141="พนจ.ทั่วไป",0,IF(BB141&amp;M141="พนจ.ทั่วไปกำหนดเพิ่ม2567",108000,IF(M141="ว่างเดิม",VLOOKUP(BC141,ตำแหน่งว่าง!$A$2:$J$28,8,FALSE),IF(M141="กำหนดเพิ่ม2567",VLOOKUP(BC141,ตำแหน่งว่าง!$A$2:$H$28,7,FALSE),IF(M141="กำหนดเพิ่ม2568",0,IF(M141="กำหนดเพิ่ม2569",0,IF(M141="ยุบเลิก2567",0,IF(M141="ว่างยุบเลิก2567",0,IF(M141="ว่างยุบเลิก2568",VLOOKUP(BC141,ตำแหน่งว่าง!$A$2:$J$28,8,FALSE),IF(M141="ว่างยุบเลิก2569",VLOOKUP(BC141,ตำแหน่งว่าง!$A$2:$J$28,8,FALSE),IF(M141="เงินอุดหนุน (ว่าง)",VLOOKUP(BC141,ตำแหน่งว่าง!$A$2:$J$28,8,FALSE),IF(M141&amp;C141="จ่ายจากเงินรายได้พนจ.ทั่วไป",0,IF(M141="จ่ายจากเงินรายได้ (ว่าง)",VLOOKUP(BC141,ตำแหน่งว่าง!$A$2:$J$28,8,FALSE),(BG141-I141)*12)))))))))))))</f>
        <v>0</v>
      </c>
      <c r="BI141" s="177" t="str">
        <f t="shared" si="13"/>
        <v>2</v>
      </c>
      <c r="BJ141" s="177" t="b">
        <f>IF(BB141="บริหารท้องถิ่นสูง",VLOOKUP(BI141,'เงินเดือนบัญชี 5'!$AL$2:$AM$65,2,FALSE),IF(BB141="บริหารท้องถิ่นกลาง",VLOOKUP(BI141,'เงินเดือนบัญชี 5'!$AI$2:$AJ$65,2,FALSE),IF(BB141="บริหารท้องถิ่นต้น",VLOOKUP(BI141,'เงินเดือนบัญชี 5'!$AF$2:$AG$65,2,FALSE),IF(BB141="อำนวยการท้องถิ่นสูง",VLOOKUP(BI141,'เงินเดือนบัญชี 5'!$AC$2:$AD$65,2,FALSE),IF(BB141="อำนวยการท้องถิ่นกลาง",VLOOKUP(BI141,'เงินเดือนบัญชี 5'!$Z$2:$AA$65,2,FALSE),IF(BB141="อำนวยการท้องถิ่นต้น",VLOOKUP(BI141,'เงินเดือนบัญชี 5'!$W$2:$X$65,2,FALSE),IF(BB141="วิชาการชช.",VLOOKUP(BI141,'เงินเดือนบัญชี 5'!$T$2:$U$65,2,FALSE),IF(BB141="วิชาการชพ.",VLOOKUP(BI141,'เงินเดือนบัญชี 5'!$Q$2:$R$65,2,FALSE),IF(BB141="วิชาการชก.",VLOOKUP(BI141,'เงินเดือนบัญชี 5'!$N$2:$O$65,2,FALSE),IF(BB141="วิชาการปก.",VLOOKUP(BI141,'เงินเดือนบัญชี 5'!$K$2:$L$65,2,FALSE),IF(BB141="ทั่วไปอส.",VLOOKUP(BI141,'เงินเดือนบัญชี 5'!$H$2:$I$65,2,FALSE),IF(BB141="ทั่วไปชง.",VLOOKUP(BI141,'เงินเดือนบัญชี 5'!$E$2:$F$65,2,FALSE),IF(BB141="ทั่วไปปง.",VLOOKUP(BI141,'เงินเดือนบัญชี 5'!$B$2:$C$65,2,FALSE),IF(BB141="พนจ.ทั่วไป",0,IF(BB141="พนจ.ภารกิจ(ปวช.)",CEILING((BG141*4/100)+BG141,10),IF(BB141="พนจ.ภารกิจ(ปวท.)",CEILING((BG141*4/100)+BG141,10),IF(BB141="พนจ.ภารกิจ(ปวส.)",CEILING((BG141*4/100)+BG141,10),IF(BB141="พนจ.ภารกิจ(ป.ตรี)",CEILING((BG141*4/100)+BG141,10),IF(BB141="พนจ.ภารกิจ(ป.โท)",CEILING((BG141*4/100)+BG141,10),IF(BB141="พนจ.ภารกิจ(ทักษะ พนง.ขับเครื่องจักรกลขนาดกลาง/ใหญ่)",CEILING((BG141*4/100)+BG141,10),IF(BB141="พนจ.ภารกิจ(ทักษะ)",CEILING((BG141*4/100)+BG141,10),IF(BB141="พนจ.ภารกิจ(ทักษะ)","",IF(C141="ครู",CEILING((BG141*6/100)+BG141,10),IF(C141="ครูผู้ช่วย",CEILING((BG141*6/100)+BG141,10),IF(C141="บริหารสถานศึกษา",CEILING((BG141*6/100)+BG141,10),IF(C141="บุคลากรทางการศึกษา",CEILING((BG141*6/100)+BG141,10),IF(BB141="ลูกจ้างประจำ(ช่าง)",VLOOKUP(BI141,บัญชีลูกจ้างประจำ!$H$2:$I$110,2,FALSE),IF(BB141="ลูกจ้างประจำ(สนับสนุน)",VLOOKUP(BI141,บัญชีลูกจ้างประจำ!$E$2:$F$102,2,FALSE),IF(BB141="ลูกจ้างประจำ(บริการพื้นฐาน)",VLOOKUP(BI141,บัญชีลูกจ้างประจำ!$B$2:$C$74,2,FALSE))))))))))))))))))))))))))))))</f>
        <v>0</v>
      </c>
      <c r="BK141" s="177">
        <f>IF(BB141&amp;M141="พนจ.ทั่วไป",0,IF(BB141&amp;M141="พนจ.ทั่วไปกำหนดเพิ่ม2568",108000,IF(M141="ว่างเดิม",VLOOKUP(BC141,ตำแหน่งว่าง!$A$2:$J$28,9,FALSE),IF(M141&amp;C141="กำหนดเพิ่ม2567ครู",VLOOKUP(BC141,ตำแหน่งว่าง!$A$2:$J$28,8,FALSE),IF(M141&amp;C141="กำหนดเพิ่ม2567ครูผู้ช่วย",VLOOKUP(BC141,ตำแหน่งว่าง!$A$2:$J$28,8,FALSE),IF(M141&amp;C141="กำหนดเพิ่ม2567บุคลากรทางการศึกษา",VLOOKUP(BC141,ตำแหน่งว่าง!$A$2:$J$28,8,FALSE),IF(M141&amp;C141="กำหนดเพิ่ม2567บริหารสถานศึกษา",VLOOKUP(BC141,ตำแหน่งว่าง!$A$2:$J$28,8,FALSE),IF(M141="กำหนดเพิ่ม2567",VLOOKUP(BC141,ตำแหน่งว่าง!$A$2:$J$28,9,FALSE),IF(M141="กำหนดเพิ่ม2568",VLOOKUP(BC141,ตำแหน่งว่าง!$A$2:$H$28,7,FALSE),IF(M141="กำหนดเพิ่ม2569",0,IF(M141="ยุบเลิก2567",0,IF(M141="ยุบเลิก2568",0,IF(M141="ว่างยุบเลิก2567",0,IF(M141="ว่างยุบเลิก2568",0,IF(M141="ว่างยุบเลิก2569",VLOOKUP(BC141,ตำแหน่งว่าง!$A$2:$J$28,9,FALSE),IF(M141="เงินอุดหนุน (ว่าง)",VLOOKUP(BC141,ตำแหน่งว่าง!$A$2:$J$28,9,FALSE),IF(M141="จ่ายจากเงินรายได้ (ว่าง)",VLOOKUP(BC141,ตำแหน่งว่าง!$A$2:$J$28,9,FALSE),(BJ141-BG141)*12)))))))))))))))))</f>
        <v>0</v>
      </c>
      <c r="BL141" s="177" t="str">
        <f t="shared" si="14"/>
        <v>3</v>
      </c>
      <c r="BM141" s="177" t="b">
        <f>IF(BB141="บริหารท้องถิ่นสูง",VLOOKUP(BL141,'เงินเดือนบัญชี 5'!$AL$2:$AM$65,2,FALSE),IF(BB141="บริหารท้องถิ่นกลาง",VLOOKUP(BL141,'เงินเดือนบัญชี 5'!$AI$2:$AJ$65,2,FALSE),IF(BB141="บริหารท้องถิ่นต้น",VLOOKUP(BL141,'เงินเดือนบัญชี 5'!$AF$2:$AG$65,2,FALSE),IF(BB141="อำนวยการท้องถิ่นสูง",VLOOKUP(BL141,'เงินเดือนบัญชี 5'!$AC$2:$AD$65,2,FALSE),IF(BB141="อำนวยการท้องถิ่นกลาง",VLOOKUP(BL141,'เงินเดือนบัญชี 5'!$Z$2:$AA$65,2,FALSE),IF(BB141="อำนวยการท้องถิ่นต้น",VLOOKUP(BL141,'เงินเดือนบัญชี 5'!$W$2:$X$65,2,FALSE),IF(BB141="วิชาการชช.",VLOOKUP(BL141,'เงินเดือนบัญชี 5'!$T$2:$U$65,2,FALSE),IF(BB141="วิชาการชพ.",VLOOKUP(BL141,'เงินเดือนบัญชี 5'!$Q$2:$R$65,2,FALSE),IF(BB141="วิชาการชก.",VLOOKUP(BL141,'เงินเดือนบัญชี 5'!$N$2:$O$65,2,FALSE),IF(BB141="วิชาการปก.",VLOOKUP(BL141,'เงินเดือนบัญชี 5'!$K$2:$L$65,2,FALSE),IF(BB141="ทั่วไปอส.",VLOOKUP(BL141,'เงินเดือนบัญชี 5'!$H$2:$I$65,2,FALSE),IF(BB141="ทั่วไปชง.",VLOOKUP(BL141,'เงินเดือนบัญชี 5'!$E$2:$F$65,2,FALSE),IF(BB141="ทั่วไปปง.",VLOOKUP(BL141,'เงินเดือนบัญชี 5'!$B$2:$C$65,2,FALSE),IF(BB141="พนจ.ทั่วไป",0,IF(BB141="พนจ.ภารกิจ(ปวช.)",CEILING((BJ141*4/100)+BJ141,10),IF(BB141="พนจ.ภารกิจ(ปวท.)",CEILING((BJ141*4/100)+BJ141,10),IF(BB141="พนจ.ภารกิจ(ปวส.)",CEILING((BJ141*4/100)+BJ141,10),IF(BB141="พนจ.ภารกิจ(ป.ตรี)",CEILING((BJ141*4/100)+BJ141,10),IF(BB141="พนจ.ภารกิจ(ป.โท)",CEILING((BJ141*4/100)+BJ141,10),IF(BB141="พนจ.ภารกิจ(ทักษะ พนง.ขับเครื่องจักรกลขนาดกลาง/ใหญ่)",CEILING((BJ141*4/100)+BJ141,10),IF(BB141="พนจ.ภารกิจ(ทักษะ)",CEILING((BJ141*4/100)+BJ141,10),IF(BB141="พนจ.ภารกิจ(ทักษะ)","",IF(C141="ครู",CEILING((BJ141*6/100)+BJ141,10),IF(C141="ครูผู้ช่วย",CEILING((BJ141*6/100)+BJ141,10),IF(C141="บริหารสถานศึกษา",CEILING((BJ141*6/100)+BJ141,10),IF(C141="บุคลากรทางการศึกษา",CEILING((BJ141*6/100)+BJ141,10),IF(BB141="ลูกจ้างประจำ(ช่าง)",VLOOKUP(BL141,บัญชีลูกจ้างประจำ!$H$2:$I$110,2,FALSE),IF(BB141="ลูกจ้างประจำ(สนับสนุน)",VLOOKUP(BL141,บัญชีลูกจ้างประจำ!$E$2:$F$103,2,FALSE),IF(BB141="ลูกจ้างประจำ(บริการพื้นฐาน)",VLOOKUP(BL141,บัญชีลูกจ้างประจำ!$B$2:$C$74,2,FALSE))))))))))))))))))))))))))))))</f>
        <v>0</v>
      </c>
      <c r="BN141" s="177">
        <f>IF(BB141&amp;M141="พนจ.ทั่วไป",0,IF(BB141&amp;M141="พนจ.ทั่วไปกำหนดเพิ่ม2569",108000,IF(M141="ว่างเดิม",VLOOKUP(BC141,ตำแหน่งว่าง!$A$2:$J$28,10,FALSE),IF(M141&amp;C141="กำหนดเพิ่ม2567ครู",VLOOKUP(BC141,ตำแหน่งว่าง!$A$2:$J$28,9,FALSE),IF(M141&amp;C141="กำหนดเพิ่ม2567ครูผู้ช่วย",VLOOKUP(BC141,ตำแหน่งว่าง!$A$2:$J$28,9,FALSE),IF(M141&amp;C141="กำหนดเพิ่ม2567บุคลากรทางการศึกษา",VLOOKUP(BC141,ตำแหน่งว่าง!$A$2:$J$28,9,FALSE),IF(M141&amp;C141="กำหนดเพิ่ม2567บริหารสถานศึกษา",VLOOKUP(BC141,ตำแหน่งว่าง!$A$2:$J$28,9,FALSE),IF(M141="กำหนดเพิ่ม2567",VLOOKUP(BC141,ตำแหน่งว่าง!$A$2:$J$28,10,FALSE),IF(M141&amp;C141="กำหนดเพิ่ม2568ครู",VLOOKUP(BC141,ตำแหน่งว่าง!$A$2:$J$28,8,FALSE),IF(M141&amp;C141="กำหนดเพิ่ม2568ครูผู้ช่วย",VLOOKUP(BC141,ตำแหน่งว่าง!$A$2:$J$28,8,FALSE),IF(M141&amp;C141="กำหนดเพิ่ม2568บุคลากรทางการศึกษา",VLOOKUP(BC141,ตำแหน่งว่าง!$A$2:$J$28,8,FALSE),IF(M141&amp;C141="กำหนดเพิ่ม2568บริหารสถานศึกษา",VLOOKUP(BC141,ตำแหน่งว่าง!$A$2:$J$28,8,FALSE),IF(M141="กำหนดเพิ่ม2568",VLOOKUP(BC141,ตำแหน่งว่าง!$A$2:$J$28,9,FALSE),IF(M141="กำหนดเพิ่ม2569",VLOOKUP(BC141,ตำแหน่งว่าง!$A$2:$H$28,7,FALSE),IF(M141="เงินอุดหนุน (ว่าง)",VLOOKUP(BC141,ตำแหน่งว่าง!$A$2:$J$28,10,FALSE),IF(M141="จ่ายจากเงินรายได้ (ว่าง)",VLOOKUP(BC141,ตำแหน่งว่าง!$A$2:$J$28,10,FALSE),IF(M141="ยุบเลิก2567",0,IF(M141="ยุบเลิก2568",0,IF(M141="ยุบเลิก2569",0,IF(M141="ว่างยุบเลิก2567",0,IF(M141="ว่างยุบเลิก2568",0,IF(M141="ว่างยุบเลิก2569",0,(BM141-BJ141)*12))))))))))))))))))))))</f>
        <v>0</v>
      </c>
    </row>
    <row r="142" spans="1:69">
      <c r="A142" s="107"/>
      <c r="B142" s="113"/>
      <c r="C142" s="183"/>
      <c r="D142" s="113"/>
      <c r="E142" s="114"/>
      <c r="F142" s="114"/>
      <c r="G142" s="110"/>
      <c r="H142" s="120"/>
      <c r="I142" s="121"/>
      <c r="J142" s="122"/>
      <c r="K142" s="122"/>
      <c r="L142" s="124"/>
      <c r="M142" s="120"/>
      <c r="BB142" s="177" t="str">
        <f t="shared" si="10"/>
        <v/>
      </c>
      <c r="BC142" s="177" t="str">
        <f t="shared" si="11"/>
        <v>()</v>
      </c>
      <c r="BD142" s="177" t="b">
        <f>IF(BB142="บริหารท้องถิ่นสูง",VLOOKUP(I142,'เงินเดือนบัญชี 5'!$AM$2:$AN$65,2,FALSE),IF(BB142="บริหารท้องถิ่นกลาง",VLOOKUP(I142,'เงินเดือนบัญชี 5'!$AJ$2:$AK$65,2,FALSE),IF(BB142="บริหารท้องถิ่นต้น",VLOOKUP(I142,'เงินเดือนบัญชี 5'!$AG$2:$AH$65,2,FALSE),IF(BB142="อำนวยการท้องถิ่นสูง",VLOOKUP(I142,'เงินเดือนบัญชี 5'!$AD$2:$AE$65,2,FALSE),IF(BB142="อำนวยการท้องถิ่นกลาง",VLOOKUP(I142,'เงินเดือนบัญชี 5'!$AA$2:$AB$65,2,FALSE),IF(BB142="อำนวยการท้องถิ่นต้น",VLOOKUP(I142,'เงินเดือนบัญชี 5'!$X$2:$Y$65,2,FALSE),IF(BB142="วิชาการชช.",VLOOKUP(I142,'เงินเดือนบัญชี 5'!$U$2:$V$65,2,FALSE),IF(BB142="วิชาการชพ.",VLOOKUP(I142,'เงินเดือนบัญชี 5'!$R$2:$S$65,2,FALSE),IF(BB142="วิชาการชก.",VLOOKUP(I142,'เงินเดือนบัญชี 5'!$O$2:$P$65,2,FALSE),IF(BB142="วิชาการปก.",VLOOKUP(I142,'เงินเดือนบัญชี 5'!$L$2:$M$65,2,FALSE),IF(BB142="ทั่วไปอส.",VLOOKUP(I142,'เงินเดือนบัญชี 5'!$I$2:$J$65,2,FALSE),IF(BB142="ทั่วไปชง.",VLOOKUP(I142,'เงินเดือนบัญชี 5'!$F$2:$G$65,2,FALSE),IF(BB142="ทั่วไปปง.",VLOOKUP(I142,'เงินเดือนบัญชี 5'!$C$2:$D$65,2,FALSE),IF(BB142="พนจ.ทั่วไป","",IF(BB142="พนจ.ภารกิจ(ปวช.)","",IF(BB142="พนจ.ภารกิจ(ปวท.)","",IF(BB142="พนจ.ภารกิจ(ปวส.)","",IF(BB142="พนจ.ภารกิจ(ป.ตรี)","",IF(BB142="พนจ.ภารกิจ(ป.โท)","",IF(BB142="พนจ.ภารกิจ(ทักษะ พนง.ขับเครื่องจักรกลขนาดกลาง/ใหญ่)","",IF(BB142="พนจ.ภารกิจ(ทักษะ)","",IF(BB142="ลูกจ้างประจำ(ช่าง)",VLOOKUP(I142,บัญชีลูกจ้างประจำ!$I$2:$J$110,2,FALSE),IF(BB142="ลูกจ้างประจำ(สนับสนุน)",VLOOKUP(I142,บัญชีลูกจ้างประจำ!$F$2:$G$102,2,FALSE),IF(BB142="ลูกจ้างประจำ(บริการพื้นฐาน)",VLOOKUP(I142,บัญชีลูกจ้างประจำ!$C$2:$D$74,2,FALSE)))))))))))))))))))))))))</f>
        <v>0</v>
      </c>
      <c r="BE142" s="177">
        <f>IF(M142="ว่างเดิม",VLOOKUP(BC142,ตำแหน่งว่าง!$A$2:$J$28,2,FALSE),IF(M142="ว่างยุบเลิก2567",VLOOKUP(BC142,ตำแหน่งว่าง!$A$2:$J$28,2,FALSE),IF(M142="ว่างยุบเลิก2568",VLOOKUP(BC142,ตำแหน่งว่าง!$A$2:$J$28,2,FALSE),IF(M142="ว่างยุบเลิก2569",VLOOKUP(BC142,ตำแหน่งว่าง!$A$2:$J$28,2,FALSE),IF(M142="เงินอุดหนุน (ว่าง)",VLOOKUP(BC142,ตำแหน่งว่าง!$A$2:$J$28,2,FALSE),IF(M142="จ่ายจากเงินรายได้ (ว่าง)",VLOOKUP(BC142,ตำแหน่งว่าง!$A$2:$J$28,2,FALSE),IF(M142="กำหนดเพิ่ม2567",0,IF(M142="กำหนดเพิ่ม2568",0,IF(M142="กำหนดเพิ่ม2569",0,I142*12)))))))))</f>
        <v>0</v>
      </c>
      <c r="BF142" s="177" t="str">
        <f t="shared" si="12"/>
        <v>1</v>
      </c>
      <c r="BG142" s="177" t="b">
        <f>IF(BB142="บริหารท้องถิ่นสูง",VLOOKUP(BF142,'เงินเดือนบัญชี 5'!$AL$2:$AM$65,2,FALSE),IF(BB142="บริหารท้องถิ่นกลาง",VLOOKUP(BF142,'เงินเดือนบัญชี 5'!$AI$2:$AJ$65,2,FALSE),IF(BB142="บริหารท้องถิ่นต้น",VLOOKUP(BF142,'เงินเดือนบัญชี 5'!$AF$2:$AG$65,2,FALSE),IF(BB142="อำนวยการท้องถิ่นสูง",VLOOKUP(BF142,'เงินเดือนบัญชี 5'!$AC$2:$AD$65,2,FALSE),IF(BB142="อำนวยการท้องถิ่นกลาง",VLOOKUP(BF142,'เงินเดือนบัญชี 5'!$Z$2:$AA$65,2,FALSE),IF(BB142="อำนวยการท้องถิ่นต้น",VLOOKUP(BF142,'เงินเดือนบัญชี 5'!$W$2:$X$65,2,FALSE),IF(BB142="วิชาการชช.",VLOOKUP(BF142,'เงินเดือนบัญชี 5'!$T$2:$U$65,2,FALSE),IF(BB142="วิชาการชพ.",VLOOKUP(BF142,'เงินเดือนบัญชี 5'!$Q$2:$R$65,2,FALSE),IF(BB142="วิชาการชก.",VLOOKUP(BF142,'เงินเดือนบัญชี 5'!$N$2:$O$65,2,FALSE),IF(BB142="วิชาการปก.",VLOOKUP(BF142,'เงินเดือนบัญชี 5'!$K$2:$L$65,2,FALSE),IF(BB142="ทั่วไปอส.",VLOOKUP(BF142,'เงินเดือนบัญชี 5'!$H$2:$I$65,2,FALSE),IF(BB142="ทั่วไปชง.",VLOOKUP(BF142,'เงินเดือนบัญชี 5'!$E$2:$F$65,2,FALSE),IF(BB142="ทั่วไปปง.",VLOOKUP(BF142,'เงินเดือนบัญชี 5'!$B$2:$C$65,2,FALSE),IF(BB142="พนจ.ทั่วไป",0,IF(BB142="พนจ.ภารกิจ(ปวช.)",CEILING((I142*4/100)+I142,10),IF(BB142="พนจ.ภารกิจ(ปวท.)",CEILING((I142*4/100)+I142,10),IF(BB142="พนจ.ภารกิจ(ปวส.)",CEILING((I142*4/100)+I142,10),IF(BB142="พนจ.ภารกิจ(ป.ตรี)",CEILING((I142*4/100)+I142,10),IF(BB142="พนจ.ภารกิจ(ป.โท)",CEILING((I142*4/100)+I142,10),IF(BB142="พนจ.ภารกิจ(ทักษะ พนง.ขับเครื่องจักรกลขนาดกลาง/ใหญ่)",CEILING((I142*4/100)+I142,10),IF(BB142="พนจ.ภารกิจ(ทักษะ)",CEILING((I142*4/100)+I142,10),IF(BB142="พนจ.ภารกิจ(ทักษะ)","",IF(C142="ครู",CEILING((I142*6/100)+I142,10),IF(C142="ครูผู้ช่วย",CEILING((I142*6/100)+I142,10),IF(C142="บริหารสถานศึกษา",CEILING((I142*6/100)+I142,10),IF(C142="บุคลากรทางการศึกษา",CEILING((I142*6/100)+I142,10),IF(BB142="ลูกจ้างประจำ(ช่าง)",VLOOKUP(BF142,บัญชีลูกจ้างประจำ!$H$2:$I$110,2,FALSE),IF(BB142="ลูกจ้างประจำ(สนับสนุน)",VLOOKUP(BF142,บัญชีลูกจ้างประจำ!$E$2:$F$102,2,FALSE),IF(BB142="ลูกจ้างประจำ(บริการพื้นฐาน)",VLOOKUP(BF142,บัญชีลูกจ้างประจำ!$B$2:$C$74,2,FALSE))))))))))))))))))))))))))))))</f>
        <v>0</v>
      </c>
      <c r="BH142" s="177">
        <f>IF(BB142&amp;M142="พนจ.ทั่วไป",0,IF(BB142&amp;M142="พนจ.ทั่วไปกำหนดเพิ่ม2567",108000,IF(M142="ว่างเดิม",VLOOKUP(BC142,ตำแหน่งว่าง!$A$2:$J$28,8,FALSE),IF(M142="กำหนดเพิ่ม2567",VLOOKUP(BC142,ตำแหน่งว่าง!$A$2:$H$28,7,FALSE),IF(M142="กำหนดเพิ่ม2568",0,IF(M142="กำหนดเพิ่ม2569",0,IF(M142="ยุบเลิก2567",0,IF(M142="ว่างยุบเลิก2567",0,IF(M142="ว่างยุบเลิก2568",VLOOKUP(BC142,ตำแหน่งว่าง!$A$2:$J$28,8,FALSE),IF(M142="ว่างยุบเลิก2569",VLOOKUP(BC142,ตำแหน่งว่าง!$A$2:$J$28,8,FALSE),IF(M142="เงินอุดหนุน (ว่าง)",VLOOKUP(BC142,ตำแหน่งว่าง!$A$2:$J$28,8,FALSE),IF(M142&amp;C142="จ่ายจากเงินรายได้พนจ.ทั่วไป",0,IF(M142="จ่ายจากเงินรายได้ (ว่าง)",VLOOKUP(BC142,ตำแหน่งว่าง!$A$2:$J$28,8,FALSE),(BG142-I142)*12)))))))))))))</f>
        <v>0</v>
      </c>
      <c r="BI142" s="177" t="str">
        <f t="shared" si="13"/>
        <v>2</v>
      </c>
      <c r="BJ142" s="177" t="b">
        <f>IF(BB142="บริหารท้องถิ่นสูง",VLOOKUP(BI142,'เงินเดือนบัญชี 5'!$AL$2:$AM$65,2,FALSE),IF(BB142="บริหารท้องถิ่นกลาง",VLOOKUP(BI142,'เงินเดือนบัญชี 5'!$AI$2:$AJ$65,2,FALSE),IF(BB142="บริหารท้องถิ่นต้น",VLOOKUP(BI142,'เงินเดือนบัญชี 5'!$AF$2:$AG$65,2,FALSE),IF(BB142="อำนวยการท้องถิ่นสูง",VLOOKUP(BI142,'เงินเดือนบัญชี 5'!$AC$2:$AD$65,2,FALSE),IF(BB142="อำนวยการท้องถิ่นกลาง",VLOOKUP(BI142,'เงินเดือนบัญชี 5'!$Z$2:$AA$65,2,FALSE),IF(BB142="อำนวยการท้องถิ่นต้น",VLOOKUP(BI142,'เงินเดือนบัญชี 5'!$W$2:$X$65,2,FALSE),IF(BB142="วิชาการชช.",VLOOKUP(BI142,'เงินเดือนบัญชี 5'!$T$2:$U$65,2,FALSE),IF(BB142="วิชาการชพ.",VLOOKUP(BI142,'เงินเดือนบัญชี 5'!$Q$2:$R$65,2,FALSE),IF(BB142="วิชาการชก.",VLOOKUP(BI142,'เงินเดือนบัญชี 5'!$N$2:$O$65,2,FALSE),IF(BB142="วิชาการปก.",VLOOKUP(BI142,'เงินเดือนบัญชี 5'!$K$2:$L$65,2,FALSE),IF(BB142="ทั่วไปอส.",VLOOKUP(BI142,'เงินเดือนบัญชี 5'!$H$2:$I$65,2,FALSE),IF(BB142="ทั่วไปชง.",VLOOKUP(BI142,'เงินเดือนบัญชี 5'!$E$2:$F$65,2,FALSE),IF(BB142="ทั่วไปปง.",VLOOKUP(BI142,'เงินเดือนบัญชี 5'!$B$2:$C$65,2,FALSE),IF(BB142="พนจ.ทั่วไป",0,IF(BB142="พนจ.ภารกิจ(ปวช.)",CEILING((BG142*4/100)+BG142,10),IF(BB142="พนจ.ภารกิจ(ปวท.)",CEILING((BG142*4/100)+BG142,10),IF(BB142="พนจ.ภารกิจ(ปวส.)",CEILING((BG142*4/100)+BG142,10),IF(BB142="พนจ.ภารกิจ(ป.ตรี)",CEILING((BG142*4/100)+BG142,10),IF(BB142="พนจ.ภารกิจ(ป.โท)",CEILING((BG142*4/100)+BG142,10),IF(BB142="พนจ.ภารกิจ(ทักษะ พนง.ขับเครื่องจักรกลขนาดกลาง/ใหญ่)",CEILING((BG142*4/100)+BG142,10),IF(BB142="พนจ.ภารกิจ(ทักษะ)",CEILING((BG142*4/100)+BG142,10),IF(BB142="พนจ.ภารกิจ(ทักษะ)","",IF(C142="ครู",CEILING((BG142*6/100)+BG142,10),IF(C142="ครูผู้ช่วย",CEILING((BG142*6/100)+BG142,10),IF(C142="บริหารสถานศึกษา",CEILING((BG142*6/100)+BG142,10),IF(C142="บุคลากรทางการศึกษา",CEILING((BG142*6/100)+BG142,10),IF(BB142="ลูกจ้างประจำ(ช่าง)",VLOOKUP(BI142,บัญชีลูกจ้างประจำ!$H$2:$I$110,2,FALSE),IF(BB142="ลูกจ้างประจำ(สนับสนุน)",VLOOKUP(BI142,บัญชีลูกจ้างประจำ!$E$2:$F$102,2,FALSE),IF(BB142="ลูกจ้างประจำ(บริการพื้นฐาน)",VLOOKUP(BI142,บัญชีลูกจ้างประจำ!$B$2:$C$74,2,FALSE))))))))))))))))))))))))))))))</f>
        <v>0</v>
      </c>
      <c r="BK142" s="177">
        <f>IF(BB142&amp;M142="พนจ.ทั่วไป",0,IF(BB142&amp;M142="พนจ.ทั่วไปกำหนดเพิ่ม2568",108000,IF(M142="ว่างเดิม",VLOOKUP(BC142,ตำแหน่งว่าง!$A$2:$J$28,9,FALSE),IF(M142&amp;C142="กำหนดเพิ่ม2567ครู",VLOOKUP(BC142,ตำแหน่งว่าง!$A$2:$J$28,8,FALSE),IF(M142&amp;C142="กำหนดเพิ่ม2567ครูผู้ช่วย",VLOOKUP(BC142,ตำแหน่งว่าง!$A$2:$J$28,8,FALSE),IF(M142&amp;C142="กำหนดเพิ่ม2567บุคลากรทางการศึกษา",VLOOKUP(BC142,ตำแหน่งว่าง!$A$2:$J$28,8,FALSE),IF(M142&amp;C142="กำหนดเพิ่ม2567บริหารสถานศึกษา",VLOOKUP(BC142,ตำแหน่งว่าง!$A$2:$J$28,8,FALSE),IF(M142="กำหนดเพิ่ม2567",VLOOKUP(BC142,ตำแหน่งว่าง!$A$2:$J$28,9,FALSE),IF(M142="กำหนดเพิ่ม2568",VLOOKUP(BC142,ตำแหน่งว่าง!$A$2:$H$28,7,FALSE),IF(M142="กำหนดเพิ่ม2569",0,IF(M142="ยุบเลิก2567",0,IF(M142="ยุบเลิก2568",0,IF(M142="ว่างยุบเลิก2567",0,IF(M142="ว่างยุบเลิก2568",0,IF(M142="ว่างยุบเลิก2569",VLOOKUP(BC142,ตำแหน่งว่าง!$A$2:$J$28,9,FALSE),IF(M142="เงินอุดหนุน (ว่าง)",VLOOKUP(BC142,ตำแหน่งว่าง!$A$2:$J$28,9,FALSE),IF(M142="จ่ายจากเงินรายได้ (ว่าง)",VLOOKUP(BC142,ตำแหน่งว่าง!$A$2:$J$28,9,FALSE),(BJ142-BG142)*12)))))))))))))))))</f>
        <v>0</v>
      </c>
      <c r="BL142" s="177" t="str">
        <f t="shared" si="14"/>
        <v>3</v>
      </c>
      <c r="BM142" s="177" t="b">
        <f>IF(BB142="บริหารท้องถิ่นสูง",VLOOKUP(BL142,'เงินเดือนบัญชี 5'!$AL$2:$AM$65,2,FALSE),IF(BB142="บริหารท้องถิ่นกลาง",VLOOKUP(BL142,'เงินเดือนบัญชี 5'!$AI$2:$AJ$65,2,FALSE),IF(BB142="บริหารท้องถิ่นต้น",VLOOKUP(BL142,'เงินเดือนบัญชี 5'!$AF$2:$AG$65,2,FALSE),IF(BB142="อำนวยการท้องถิ่นสูง",VLOOKUP(BL142,'เงินเดือนบัญชี 5'!$AC$2:$AD$65,2,FALSE),IF(BB142="อำนวยการท้องถิ่นกลาง",VLOOKUP(BL142,'เงินเดือนบัญชี 5'!$Z$2:$AA$65,2,FALSE),IF(BB142="อำนวยการท้องถิ่นต้น",VLOOKUP(BL142,'เงินเดือนบัญชี 5'!$W$2:$X$65,2,FALSE),IF(BB142="วิชาการชช.",VLOOKUP(BL142,'เงินเดือนบัญชี 5'!$T$2:$U$65,2,FALSE),IF(BB142="วิชาการชพ.",VLOOKUP(BL142,'เงินเดือนบัญชี 5'!$Q$2:$R$65,2,FALSE),IF(BB142="วิชาการชก.",VLOOKUP(BL142,'เงินเดือนบัญชี 5'!$N$2:$O$65,2,FALSE),IF(BB142="วิชาการปก.",VLOOKUP(BL142,'เงินเดือนบัญชี 5'!$K$2:$L$65,2,FALSE),IF(BB142="ทั่วไปอส.",VLOOKUP(BL142,'เงินเดือนบัญชี 5'!$H$2:$I$65,2,FALSE),IF(BB142="ทั่วไปชง.",VLOOKUP(BL142,'เงินเดือนบัญชี 5'!$E$2:$F$65,2,FALSE),IF(BB142="ทั่วไปปง.",VLOOKUP(BL142,'เงินเดือนบัญชี 5'!$B$2:$C$65,2,FALSE),IF(BB142="พนจ.ทั่วไป",0,IF(BB142="พนจ.ภารกิจ(ปวช.)",CEILING((BJ142*4/100)+BJ142,10),IF(BB142="พนจ.ภารกิจ(ปวท.)",CEILING((BJ142*4/100)+BJ142,10),IF(BB142="พนจ.ภารกิจ(ปวส.)",CEILING((BJ142*4/100)+BJ142,10),IF(BB142="พนจ.ภารกิจ(ป.ตรี)",CEILING((BJ142*4/100)+BJ142,10),IF(BB142="พนจ.ภารกิจ(ป.โท)",CEILING((BJ142*4/100)+BJ142,10),IF(BB142="พนจ.ภารกิจ(ทักษะ พนง.ขับเครื่องจักรกลขนาดกลาง/ใหญ่)",CEILING((BJ142*4/100)+BJ142,10),IF(BB142="พนจ.ภารกิจ(ทักษะ)",CEILING((BJ142*4/100)+BJ142,10),IF(BB142="พนจ.ภารกิจ(ทักษะ)","",IF(C142="ครู",CEILING((BJ142*6/100)+BJ142,10),IF(C142="ครูผู้ช่วย",CEILING((BJ142*6/100)+BJ142,10),IF(C142="บริหารสถานศึกษา",CEILING((BJ142*6/100)+BJ142,10),IF(C142="บุคลากรทางการศึกษา",CEILING((BJ142*6/100)+BJ142,10),IF(BB142="ลูกจ้างประจำ(ช่าง)",VLOOKUP(BL142,บัญชีลูกจ้างประจำ!$H$2:$I$110,2,FALSE),IF(BB142="ลูกจ้างประจำ(สนับสนุน)",VLOOKUP(BL142,บัญชีลูกจ้างประจำ!$E$2:$F$103,2,FALSE),IF(BB142="ลูกจ้างประจำ(บริการพื้นฐาน)",VLOOKUP(BL142,บัญชีลูกจ้างประจำ!$B$2:$C$74,2,FALSE))))))))))))))))))))))))))))))</f>
        <v>0</v>
      </c>
      <c r="BN142" s="177">
        <f>IF(BB142&amp;M142="พนจ.ทั่วไป",0,IF(BB142&amp;M142="พนจ.ทั่วไปกำหนดเพิ่ม2569",108000,IF(M142="ว่างเดิม",VLOOKUP(BC142,ตำแหน่งว่าง!$A$2:$J$28,10,FALSE),IF(M142&amp;C142="กำหนดเพิ่ม2567ครู",VLOOKUP(BC142,ตำแหน่งว่าง!$A$2:$J$28,9,FALSE),IF(M142&amp;C142="กำหนดเพิ่ม2567ครูผู้ช่วย",VLOOKUP(BC142,ตำแหน่งว่าง!$A$2:$J$28,9,FALSE),IF(M142&amp;C142="กำหนดเพิ่ม2567บุคลากรทางการศึกษา",VLOOKUP(BC142,ตำแหน่งว่าง!$A$2:$J$28,9,FALSE),IF(M142&amp;C142="กำหนดเพิ่ม2567บริหารสถานศึกษา",VLOOKUP(BC142,ตำแหน่งว่าง!$A$2:$J$28,9,FALSE),IF(M142="กำหนดเพิ่ม2567",VLOOKUP(BC142,ตำแหน่งว่าง!$A$2:$J$28,10,FALSE),IF(M142&amp;C142="กำหนดเพิ่ม2568ครู",VLOOKUP(BC142,ตำแหน่งว่าง!$A$2:$J$28,8,FALSE),IF(M142&amp;C142="กำหนดเพิ่ม2568ครูผู้ช่วย",VLOOKUP(BC142,ตำแหน่งว่าง!$A$2:$J$28,8,FALSE),IF(M142&amp;C142="กำหนดเพิ่ม2568บุคลากรทางการศึกษา",VLOOKUP(BC142,ตำแหน่งว่าง!$A$2:$J$28,8,FALSE),IF(M142&amp;C142="กำหนดเพิ่ม2568บริหารสถานศึกษา",VLOOKUP(BC142,ตำแหน่งว่าง!$A$2:$J$28,8,FALSE),IF(M142="กำหนดเพิ่ม2568",VLOOKUP(BC142,ตำแหน่งว่าง!$A$2:$J$28,9,FALSE),IF(M142="กำหนดเพิ่ม2569",VLOOKUP(BC142,ตำแหน่งว่าง!$A$2:$H$28,7,FALSE),IF(M142="เงินอุดหนุน (ว่าง)",VLOOKUP(BC142,ตำแหน่งว่าง!$A$2:$J$28,10,FALSE),IF(M142="จ่ายจากเงินรายได้ (ว่าง)",VLOOKUP(BC142,ตำแหน่งว่าง!$A$2:$J$28,10,FALSE),IF(M142="ยุบเลิก2567",0,IF(M142="ยุบเลิก2568",0,IF(M142="ยุบเลิก2569",0,IF(M142="ว่างยุบเลิก2567",0,IF(M142="ว่างยุบเลิก2568",0,IF(M142="ว่างยุบเลิก2569",0,(BM142-BJ142)*12))))))))))))))))))))))</f>
        <v>0</v>
      </c>
    </row>
    <row r="143" spans="1:69">
      <c r="A143" s="107"/>
      <c r="B143" s="113"/>
      <c r="C143" s="183"/>
      <c r="D143" s="113"/>
      <c r="E143" s="114"/>
      <c r="F143" s="114"/>
      <c r="G143" s="110"/>
      <c r="H143" s="120"/>
      <c r="I143" s="121"/>
      <c r="J143" s="122"/>
      <c r="K143" s="122"/>
      <c r="L143" s="122"/>
      <c r="M143" s="120"/>
      <c r="BB143" s="177" t="str">
        <f t="shared" si="10"/>
        <v/>
      </c>
      <c r="BC143" s="177" t="str">
        <f t="shared" si="11"/>
        <v>()</v>
      </c>
      <c r="BD143" s="177" t="b">
        <f>IF(BB143="บริหารท้องถิ่นสูง",VLOOKUP(I143,'เงินเดือนบัญชี 5'!$AM$2:$AN$65,2,FALSE),IF(BB143="บริหารท้องถิ่นกลาง",VLOOKUP(I143,'เงินเดือนบัญชี 5'!$AJ$2:$AK$65,2,FALSE),IF(BB143="บริหารท้องถิ่นต้น",VLOOKUP(I143,'เงินเดือนบัญชี 5'!$AG$2:$AH$65,2,FALSE),IF(BB143="อำนวยการท้องถิ่นสูง",VLOOKUP(I143,'เงินเดือนบัญชี 5'!$AD$2:$AE$65,2,FALSE),IF(BB143="อำนวยการท้องถิ่นกลาง",VLOOKUP(I143,'เงินเดือนบัญชี 5'!$AA$2:$AB$65,2,FALSE),IF(BB143="อำนวยการท้องถิ่นต้น",VLOOKUP(I143,'เงินเดือนบัญชี 5'!$X$2:$Y$65,2,FALSE),IF(BB143="วิชาการชช.",VLOOKUP(I143,'เงินเดือนบัญชี 5'!$U$2:$V$65,2,FALSE),IF(BB143="วิชาการชพ.",VLOOKUP(I143,'เงินเดือนบัญชี 5'!$R$2:$S$65,2,FALSE),IF(BB143="วิชาการชก.",VLOOKUP(I143,'เงินเดือนบัญชี 5'!$O$2:$P$65,2,FALSE),IF(BB143="วิชาการปก.",VLOOKUP(I143,'เงินเดือนบัญชี 5'!$L$2:$M$65,2,FALSE),IF(BB143="ทั่วไปอส.",VLOOKUP(I143,'เงินเดือนบัญชี 5'!$I$2:$J$65,2,FALSE),IF(BB143="ทั่วไปชง.",VLOOKUP(I143,'เงินเดือนบัญชี 5'!$F$2:$G$65,2,FALSE),IF(BB143="ทั่วไปปง.",VLOOKUP(I143,'เงินเดือนบัญชี 5'!$C$2:$D$65,2,FALSE),IF(BB143="พนจ.ทั่วไป","",IF(BB143="พนจ.ภารกิจ(ปวช.)","",IF(BB143="พนจ.ภารกิจ(ปวท.)","",IF(BB143="พนจ.ภารกิจ(ปวส.)","",IF(BB143="พนจ.ภารกิจ(ป.ตรี)","",IF(BB143="พนจ.ภารกิจ(ป.โท)","",IF(BB143="พนจ.ภารกิจ(ทักษะ พนง.ขับเครื่องจักรกลขนาดกลาง/ใหญ่)","",IF(BB143="พนจ.ภารกิจ(ทักษะ)","",IF(BB143="ลูกจ้างประจำ(ช่าง)",VLOOKUP(I143,บัญชีลูกจ้างประจำ!$I$2:$J$110,2,FALSE),IF(BB143="ลูกจ้างประจำ(สนับสนุน)",VLOOKUP(I143,บัญชีลูกจ้างประจำ!$F$2:$G$102,2,FALSE),IF(BB143="ลูกจ้างประจำ(บริการพื้นฐาน)",VLOOKUP(I143,บัญชีลูกจ้างประจำ!$C$2:$D$74,2,FALSE)))))))))))))))))))))))))</f>
        <v>0</v>
      </c>
      <c r="BE143" s="177">
        <f>IF(M143="ว่างเดิม",VLOOKUP(BC143,ตำแหน่งว่าง!$A$2:$J$28,2,FALSE),IF(M143="ว่างยุบเลิก2567",VLOOKUP(BC143,ตำแหน่งว่าง!$A$2:$J$28,2,FALSE),IF(M143="ว่างยุบเลิก2568",VLOOKUP(BC143,ตำแหน่งว่าง!$A$2:$J$28,2,FALSE),IF(M143="ว่างยุบเลิก2569",VLOOKUP(BC143,ตำแหน่งว่าง!$A$2:$J$28,2,FALSE),IF(M143="เงินอุดหนุน (ว่าง)",VLOOKUP(BC143,ตำแหน่งว่าง!$A$2:$J$28,2,FALSE),IF(M143="จ่ายจากเงินรายได้ (ว่าง)",VLOOKUP(BC143,ตำแหน่งว่าง!$A$2:$J$28,2,FALSE),IF(M143="กำหนดเพิ่ม2567",0,IF(M143="กำหนดเพิ่ม2568",0,IF(M143="กำหนดเพิ่ม2569",0,I143*12)))))))))</f>
        <v>0</v>
      </c>
      <c r="BF143" s="177" t="str">
        <f t="shared" si="12"/>
        <v>1</v>
      </c>
      <c r="BG143" s="177" t="b">
        <f>IF(BB143="บริหารท้องถิ่นสูง",VLOOKUP(BF143,'เงินเดือนบัญชี 5'!$AL$2:$AM$65,2,FALSE),IF(BB143="บริหารท้องถิ่นกลาง",VLOOKUP(BF143,'เงินเดือนบัญชี 5'!$AI$2:$AJ$65,2,FALSE),IF(BB143="บริหารท้องถิ่นต้น",VLOOKUP(BF143,'เงินเดือนบัญชี 5'!$AF$2:$AG$65,2,FALSE),IF(BB143="อำนวยการท้องถิ่นสูง",VLOOKUP(BF143,'เงินเดือนบัญชี 5'!$AC$2:$AD$65,2,FALSE),IF(BB143="อำนวยการท้องถิ่นกลาง",VLOOKUP(BF143,'เงินเดือนบัญชี 5'!$Z$2:$AA$65,2,FALSE),IF(BB143="อำนวยการท้องถิ่นต้น",VLOOKUP(BF143,'เงินเดือนบัญชี 5'!$W$2:$X$65,2,FALSE),IF(BB143="วิชาการชช.",VLOOKUP(BF143,'เงินเดือนบัญชี 5'!$T$2:$U$65,2,FALSE),IF(BB143="วิชาการชพ.",VLOOKUP(BF143,'เงินเดือนบัญชี 5'!$Q$2:$R$65,2,FALSE),IF(BB143="วิชาการชก.",VLOOKUP(BF143,'เงินเดือนบัญชี 5'!$N$2:$O$65,2,FALSE),IF(BB143="วิชาการปก.",VLOOKUP(BF143,'เงินเดือนบัญชี 5'!$K$2:$L$65,2,FALSE),IF(BB143="ทั่วไปอส.",VLOOKUP(BF143,'เงินเดือนบัญชี 5'!$H$2:$I$65,2,FALSE),IF(BB143="ทั่วไปชง.",VLOOKUP(BF143,'เงินเดือนบัญชี 5'!$E$2:$F$65,2,FALSE),IF(BB143="ทั่วไปปง.",VLOOKUP(BF143,'เงินเดือนบัญชี 5'!$B$2:$C$65,2,FALSE),IF(BB143="พนจ.ทั่วไป",0,IF(BB143="พนจ.ภารกิจ(ปวช.)",CEILING((I143*4/100)+I143,10),IF(BB143="พนจ.ภารกิจ(ปวท.)",CEILING((I143*4/100)+I143,10),IF(BB143="พนจ.ภารกิจ(ปวส.)",CEILING((I143*4/100)+I143,10),IF(BB143="พนจ.ภารกิจ(ป.ตรี)",CEILING((I143*4/100)+I143,10),IF(BB143="พนจ.ภารกิจ(ป.โท)",CEILING((I143*4/100)+I143,10),IF(BB143="พนจ.ภารกิจ(ทักษะ พนง.ขับเครื่องจักรกลขนาดกลาง/ใหญ่)",CEILING((I143*4/100)+I143,10),IF(BB143="พนจ.ภารกิจ(ทักษะ)",CEILING((I143*4/100)+I143,10),IF(BB143="พนจ.ภารกิจ(ทักษะ)","",IF(C143="ครู",CEILING((I143*6/100)+I143,10),IF(C143="ครูผู้ช่วย",CEILING((I143*6/100)+I143,10),IF(C143="บริหารสถานศึกษา",CEILING((I143*6/100)+I143,10),IF(C143="บุคลากรทางการศึกษา",CEILING((I143*6/100)+I143,10),IF(BB143="ลูกจ้างประจำ(ช่าง)",VLOOKUP(BF143,บัญชีลูกจ้างประจำ!$H$2:$I$110,2,FALSE),IF(BB143="ลูกจ้างประจำ(สนับสนุน)",VLOOKUP(BF143,บัญชีลูกจ้างประจำ!$E$2:$F$102,2,FALSE),IF(BB143="ลูกจ้างประจำ(บริการพื้นฐาน)",VLOOKUP(BF143,บัญชีลูกจ้างประจำ!$B$2:$C$74,2,FALSE))))))))))))))))))))))))))))))</f>
        <v>0</v>
      </c>
      <c r="BH143" s="177">
        <f>IF(BB143&amp;M143="พนจ.ทั่วไป",0,IF(BB143&amp;M143="พนจ.ทั่วไปกำหนดเพิ่ม2567",108000,IF(M143="ว่างเดิม",VLOOKUP(BC143,ตำแหน่งว่าง!$A$2:$J$28,8,FALSE),IF(M143="กำหนดเพิ่ม2567",VLOOKUP(BC143,ตำแหน่งว่าง!$A$2:$H$28,7,FALSE),IF(M143="กำหนดเพิ่ม2568",0,IF(M143="กำหนดเพิ่ม2569",0,IF(M143="ยุบเลิก2567",0,IF(M143="ว่างยุบเลิก2567",0,IF(M143="ว่างยุบเลิก2568",VLOOKUP(BC143,ตำแหน่งว่าง!$A$2:$J$28,8,FALSE),IF(M143="ว่างยุบเลิก2569",VLOOKUP(BC143,ตำแหน่งว่าง!$A$2:$J$28,8,FALSE),IF(M143="เงินอุดหนุน (ว่าง)",VLOOKUP(BC143,ตำแหน่งว่าง!$A$2:$J$28,8,FALSE),IF(M143&amp;C143="จ่ายจากเงินรายได้พนจ.ทั่วไป",0,IF(M143="จ่ายจากเงินรายได้ (ว่าง)",VLOOKUP(BC143,ตำแหน่งว่าง!$A$2:$J$28,8,FALSE),(BG143-I143)*12)))))))))))))</f>
        <v>0</v>
      </c>
      <c r="BI143" s="177" t="str">
        <f t="shared" si="13"/>
        <v>2</v>
      </c>
      <c r="BJ143" s="177" t="b">
        <f>IF(BB143="บริหารท้องถิ่นสูง",VLOOKUP(BI143,'เงินเดือนบัญชี 5'!$AL$2:$AM$65,2,FALSE),IF(BB143="บริหารท้องถิ่นกลาง",VLOOKUP(BI143,'เงินเดือนบัญชี 5'!$AI$2:$AJ$65,2,FALSE),IF(BB143="บริหารท้องถิ่นต้น",VLOOKUP(BI143,'เงินเดือนบัญชี 5'!$AF$2:$AG$65,2,FALSE),IF(BB143="อำนวยการท้องถิ่นสูง",VLOOKUP(BI143,'เงินเดือนบัญชี 5'!$AC$2:$AD$65,2,FALSE),IF(BB143="อำนวยการท้องถิ่นกลาง",VLOOKUP(BI143,'เงินเดือนบัญชี 5'!$Z$2:$AA$65,2,FALSE),IF(BB143="อำนวยการท้องถิ่นต้น",VLOOKUP(BI143,'เงินเดือนบัญชี 5'!$W$2:$X$65,2,FALSE),IF(BB143="วิชาการชช.",VLOOKUP(BI143,'เงินเดือนบัญชี 5'!$T$2:$U$65,2,FALSE),IF(BB143="วิชาการชพ.",VLOOKUP(BI143,'เงินเดือนบัญชี 5'!$Q$2:$R$65,2,FALSE),IF(BB143="วิชาการชก.",VLOOKUP(BI143,'เงินเดือนบัญชี 5'!$N$2:$O$65,2,FALSE),IF(BB143="วิชาการปก.",VLOOKUP(BI143,'เงินเดือนบัญชี 5'!$K$2:$L$65,2,FALSE),IF(BB143="ทั่วไปอส.",VLOOKUP(BI143,'เงินเดือนบัญชี 5'!$H$2:$I$65,2,FALSE),IF(BB143="ทั่วไปชง.",VLOOKUP(BI143,'เงินเดือนบัญชี 5'!$E$2:$F$65,2,FALSE),IF(BB143="ทั่วไปปง.",VLOOKUP(BI143,'เงินเดือนบัญชี 5'!$B$2:$C$65,2,FALSE),IF(BB143="พนจ.ทั่วไป",0,IF(BB143="พนจ.ภารกิจ(ปวช.)",CEILING((BG143*4/100)+BG143,10),IF(BB143="พนจ.ภารกิจ(ปวท.)",CEILING((BG143*4/100)+BG143,10),IF(BB143="พนจ.ภารกิจ(ปวส.)",CEILING((BG143*4/100)+BG143,10),IF(BB143="พนจ.ภารกิจ(ป.ตรี)",CEILING((BG143*4/100)+BG143,10),IF(BB143="พนจ.ภารกิจ(ป.โท)",CEILING((BG143*4/100)+BG143,10),IF(BB143="พนจ.ภารกิจ(ทักษะ พนง.ขับเครื่องจักรกลขนาดกลาง/ใหญ่)",CEILING((BG143*4/100)+BG143,10),IF(BB143="พนจ.ภารกิจ(ทักษะ)",CEILING((BG143*4/100)+BG143,10),IF(BB143="พนจ.ภารกิจ(ทักษะ)","",IF(C143="ครู",CEILING((BG143*6/100)+BG143,10),IF(C143="ครูผู้ช่วย",CEILING((BG143*6/100)+BG143,10),IF(C143="บริหารสถานศึกษา",CEILING((BG143*6/100)+BG143,10),IF(C143="บุคลากรทางการศึกษา",CEILING((BG143*6/100)+BG143,10),IF(BB143="ลูกจ้างประจำ(ช่าง)",VLOOKUP(BI143,บัญชีลูกจ้างประจำ!$H$2:$I$110,2,FALSE),IF(BB143="ลูกจ้างประจำ(สนับสนุน)",VLOOKUP(BI143,บัญชีลูกจ้างประจำ!$E$2:$F$102,2,FALSE),IF(BB143="ลูกจ้างประจำ(บริการพื้นฐาน)",VLOOKUP(BI143,บัญชีลูกจ้างประจำ!$B$2:$C$74,2,FALSE))))))))))))))))))))))))))))))</f>
        <v>0</v>
      </c>
      <c r="BK143" s="177">
        <f>IF(BB143&amp;M143="พนจ.ทั่วไป",0,IF(BB143&amp;M143="พนจ.ทั่วไปกำหนดเพิ่ม2568",108000,IF(M143="ว่างเดิม",VLOOKUP(BC143,ตำแหน่งว่าง!$A$2:$J$28,9,FALSE),IF(M143&amp;C143="กำหนดเพิ่ม2567ครู",VLOOKUP(BC143,ตำแหน่งว่าง!$A$2:$J$28,8,FALSE),IF(M143&amp;C143="กำหนดเพิ่ม2567ครูผู้ช่วย",VLOOKUP(BC143,ตำแหน่งว่าง!$A$2:$J$28,8,FALSE),IF(M143&amp;C143="กำหนดเพิ่ม2567บุคลากรทางการศึกษา",VLOOKUP(BC143,ตำแหน่งว่าง!$A$2:$J$28,8,FALSE),IF(M143&amp;C143="กำหนดเพิ่ม2567บริหารสถานศึกษา",VLOOKUP(BC143,ตำแหน่งว่าง!$A$2:$J$28,8,FALSE),IF(M143="กำหนดเพิ่ม2567",VLOOKUP(BC143,ตำแหน่งว่าง!$A$2:$J$28,9,FALSE),IF(M143="กำหนดเพิ่ม2568",VLOOKUP(BC143,ตำแหน่งว่าง!$A$2:$H$28,7,FALSE),IF(M143="กำหนดเพิ่ม2569",0,IF(M143="ยุบเลิก2567",0,IF(M143="ยุบเลิก2568",0,IF(M143="ว่างยุบเลิก2567",0,IF(M143="ว่างยุบเลิก2568",0,IF(M143="ว่างยุบเลิก2569",VLOOKUP(BC143,ตำแหน่งว่าง!$A$2:$J$28,9,FALSE),IF(M143="เงินอุดหนุน (ว่าง)",VLOOKUP(BC143,ตำแหน่งว่าง!$A$2:$J$28,9,FALSE),IF(M143="จ่ายจากเงินรายได้ (ว่าง)",VLOOKUP(BC143,ตำแหน่งว่าง!$A$2:$J$28,9,FALSE),(BJ143-BG143)*12)))))))))))))))))</f>
        <v>0</v>
      </c>
      <c r="BL143" s="177" t="str">
        <f t="shared" si="14"/>
        <v>3</v>
      </c>
      <c r="BM143" s="177" t="b">
        <f>IF(BB143="บริหารท้องถิ่นสูง",VLOOKUP(BL143,'เงินเดือนบัญชี 5'!$AL$2:$AM$65,2,FALSE),IF(BB143="บริหารท้องถิ่นกลาง",VLOOKUP(BL143,'เงินเดือนบัญชี 5'!$AI$2:$AJ$65,2,FALSE),IF(BB143="บริหารท้องถิ่นต้น",VLOOKUP(BL143,'เงินเดือนบัญชี 5'!$AF$2:$AG$65,2,FALSE),IF(BB143="อำนวยการท้องถิ่นสูง",VLOOKUP(BL143,'เงินเดือนบัญชี 5'!$AC$2:$AD$65,2,FALSE),IF(BB143="อำนวยการท้องถิ่นกลาง",VLOOKUP(BL143,'เงินเดือนบัญชี 5'!$Z$2:$AA$65,2,FALSE),IF(BB143="อำนวยการท้องถิ่นต้น",VLOOKUP(BL143,'เงินเดือนบัญชี 5'!$W$2:$X$65,2,FALSE),IF(BB143="วิชาการชช.",VLOOKUP(BL143,'เงินเดือนบัญชี 5'!$T$2:$U$65,2,FALSE),IF(BB143="วิชาการชพ.",VLOOKUP(BL143,'เงินเดือนบัญชี 5'!$Q$2:$R$65,2,FALSE),IF(BB143="วิชาการชก.",VLOOKUP(BL143,'เงินเดือนบัญชี 5'!$N$2:$O$65,2,FALSE),IF(BB143="วิชาการปก.",VLOOKUP(BL143,'เงินเดือนบัญชี 5'!$K$2:$L$65,2,FALSE),IF(BB143="ทั่วไปอส.",VLOOKUP(BL143,'เงินเดือนบัญชี 5'!$H$2:$I$65,2,FALSE),IF(BB143="ทั่วไปชง.",VLOOKUP(BL143,'เงินเดือนบัญชี 5'!$E$2:$F$65,2,FALSE),IF(BB143="ทั่วไปปง.",VLOOKUP(BL143,'เงินเดือนบัญชี 5'!$B$2:$C$65,2,FALSE),IF(BB143="พนจ.ทั่วไป",0,IF(BB143="พนจ.ภารกิจ(ปวช.)",CEILING((BJ143*4/100)+BJ143,10),IF(BB143="พนจ.ภารกิจ(ปวท.)",CEILING((BJ143*4/100)+BJ143,10),IF(BB143="พนจ.ภารกิจ(ปวส.)",CEILING((BJ143*4/100)+BJ143,10),IF(BB143="พนจ.ภารกิจ(ป.ตรี)",CEILING((BJ143*4/100)+BJ143,10),IF(BB143="พนจ.ภารกิจ(ป.โท)",CEILING((BJ143*4/100)+BJ143,10),IF(BB143="พนจ.ภารกิจ(ทักษะ พนง.ขับเครื่องจักรกลขนาดกลาง/ใหญ่)",CEILING((BJ143*4/100)+BJ143,10),IF(BB143="พนจ.ภารกิจ(ทักษะ)",CEILING((BJ143*4/100)+BJ143,10),IF(BB143="พนจ.ภารกิจ(ทักษะ)","",IF(C143="ครู",CEILING((BJ143*6/100)+BJ143,10),IF(C143="ครูผู้ช่วย",CEILING((BJ143*6/100)+BJ143,10),IF(C143="บริหารสถานศึกษา",CEILING((BJ143*6/100)+BJ143,10),IF(C143="บุคลากรทางการศึกษา",CEILING((BJ143*6/100)+BJ143,10),IF(BB143="ลูกจ้างประจำ(ช่าง)",VLOOKUP(BL143,บัญชีลูกจ้างประจำ!$H$2:$I$110,2,FALSE),IF(BB143="ลูกจ้างประจำ(สนับสนุน)",VLOOKUP(BL143,บัญชีลูกจ้างประจำ!$E$2:$F$103,2,FALSE),IF(BB143="ลูกจ้างประจำ(บริการพื้นฐาน)",VLOOKUP(BL143,บัญชีลูกจ้างประจำ!$B$2:$C$74,2,FALSE))))))))))))))))))))))))))))))</f>
        <v>0</v>
      </c>
      <c r="BN143" s="177">
        <f>IF(BB143&amp;M143="พนจ.ทั่วไป",0,IF(BB143&amp;M143="พนจ.ทั่วไปกำหนดเพิ่ม2569",108000,IF(M143="ว่างเดิม",VLOOKUP(BC143,ตำแหน่งว่าง!$A$2:$J$28,10,FALSE),IF(M143&amp;C143="กำหนดเพิ่ม2567ครู",VLOOKUP(BC143,ตำแหน่งว่าง!$A$2:$J$28,9,FALSE),IF(M143&amp;C143="กำหนดเพิ่ม2567ครูผู้ช่วย",VLOOKUP(BC143,ตำแหน่งว่าง!$A$2:$J$28,9,FALSE),IF(M143&amp;C143="กำหนดเพิ่ม2567บุคลากรทางการศึกษา",VLOOKUP(BC143,ตำแหน่งว่าง!$A$2:$J$28,9,FALSE),IF(M143&amp;C143="กำหนดเพิ่ม2567บริหารสถานศึกษา",VLOOKUP(BC143,ตำแหน่งว่าง!$A$2:$J$28,9,FALSE),IF(M143="กำหนดเพิ่ม2567",VLOOKUP(BC143,ตำแหน่งว่าง!$A$2:$J$28,10,FALSE),IF(M143&amp;C143="กำหนดเพิ่ม2568ครู",VLOOKUP(BC143,ตำแหน่งว่าง!$A$2:$J$28,8,FALSE),IF(M143&amp;C143="กำหนดเพิ่ม2568ครูผู้ช่วย",VLOOKUP(BC143,ตำแหน่งว่าง!$A$2:$J$28,8,FALSE),IF(M143&amp;C143="กำหนดเพิ่ม2568บุคลากรทางการศึกษา",VLOOKUP(BC143,ตำแหน่งว่าง!$A$2:$J$28,8,FALSE),IF(M143&amp;C143="กำหนดเพิ่ม2568บริหารสถานศึกษา",VLOOKUP(BC143,ตำแหน่งว่าง!$A$2:$J$28,8,FALSE),IF(M143="กำหนดเพิ่ม2568",VLOOKUP(BC143,ตำแหน่งว่าง!$A$2:$J$28,9,FALSE),IF(M143="กำหนดเพิ่ม2569",VLOOKUP(BC143,ตำแหน่งว่าง!$A$2:$H$28,7,FALSE),IF(M143="เงินอุดหนุน (ว่าง)",VLOOKUP(BC143,ตำแหน่งว่าง!$A$2:$J$28,10,FALSE),IF(M143="จ่ายจากเงินรายได้ (ว่าง)",VLOOKUP(BC143,ตำแหน่งว่าง!$A$2:$J$28,10,FALSE),IF(M143="ยุบเลิก2567",0,IF(M143="ยุบเลิก2568",0,IF(M143="ยุบเลิก2569",0,IF(M143="ว่างยุบเลิก2567",0,IF(M143="ว่างยุบเลิก2568",0,IF(M143="ว่างยุบเลิก2569",0,(BM143-BJ143)*12))))))))))))))))))))))</f>
        <v>0</v>
      </c>
    </row>
    <row r="144" spans="1:69">
      <c r="A144" s="107"/>
      <c r="B144" s="113"/>
      <c r="C144" s="183"/>
      <c r="D144" s="113"/>
      <c r="E144" s="114"/>
      <c r="F144" s="114"/>
      <c r="G144" s="110"/>
      <c r="H144" s="120"/>
      <c r="I144" s="121"/>
      <c r="J144" s="122"/>
      <c r="K144" s="122"/>
      <c r="L144" s="122"/>
      <c r="M144" s="120"/>
      <c r="BB144" s="177" t="str">
        <f t="shared" si="10"/>
        <v/>
      </c>
      <c r="BC144" s="177" t="str">
        <f t="shared" si="11"/>
        <v>()</v>
      </c>
      <c r="BD144" s="177" t="b">
        <f>IF(BB144="บริหารท้องถิ่นสูง",VLOOKUP(I144,'เงินเดือนบัญชี 5'!$AM$2:$AN$65,2,FALSE),IF(BB144="บริหารท้องถิ่นกลาง",VLOOKUP(I144,'เงินเดือนบัญชี 5'!$AJ$2:$AK$65,2,FALSE),IF(BB144="บริหารท้องถิ่นต้น",VLOOKUP(I144,'เงินเดือนบัญชี 5'!$AG$2:$AH$65,2,FALSE),IF(BB144="อำนวยการท้องถิ่นสูง",VLOOKUP(I144,'เงินเดือนบัญชี 5'!$AD$2:$AE$65,2,FALSE),IF(BB144="อำนวยการท้องถิ่นกลาง",VLOOKUP(I144,'เงินเดือนบัญชี 5'!$AA$2:$AB$65,2,FALSE),IF(BB144="อำนวยการท้องถิ่นต้น",VLOOKUP(I144,'เงินเดือนบัญชี 5'!$X$2:$Y$65,2,FALSE),IF(BB144="วิชาการชช.",VLOOKUP(I144,'เงินเดือนบัญชี 5'!$U$2:$V$65,2,FALSE),IF(BB144="วิชาการชพ.",VLOOKUP(I144,'เงินเดือนบัญชี 5'!$R$2:$S$65,2,FALSE),IF(BB144="วิชาการชก.",VLOOKUP(I144,'เงินเดือนบัญชี 5'!$O$2:$P$65,2,FALSE),IF(BB144="วิชาการปก.",VLOOKUP(I144,'เงินเดือนบัญชี 5'!$L$2:$M$65,2,FALSE),IF(BB144="ทั่วไปอส.",VLOOKUP(I144,'เงินเดือนบัญชี 5'!$I$2:$J$65,2,FALSE),IF(BB144="ทั่วไปชง.",VLOOKUP(I144,'เงินเดือนบัญชี 5'!$F$2:$G$65,2,FALSE),IF(BB144="ทั่วไปปง.",VLOOKUP(I144,'เงินเดือนบัญชี 5'!$C$2:$D$65,2,FALSE),IF(BB144="พนจ.ทั่วไป","",IF(BB144="พนจ.ภารกิจ(ปวช.)","",IF(BB144="พนจ.ภารกิจ(ปวท.)","",IF(BB144="พนจ.ภารกิจ(ปวส.)","",IF(BB144="พนจ.ภารกิจ(ป.ตรี)","",IF(BB144="พนจ.ภารกิจ(ป.โท)","",IF(BB144="พนจ.ภารกิจ(ทักษะ พนง.ขับเครื่องจักรกลขนาดกลาง/ใหญ่)","",IF(BB144="พนจ.ภารกิจ(ทักษะ)","",IF(BB144="ลูกจ้างประจำ(ช่าง)",VLOOKUP(I144,บัญชีลูกจ้างประจำ!$I$2:$J$110,2,FALSE),IF(BB144="ลูกจ้างประจำ(สนับสนุน)",VLOOKUP(I144,บัญชีลูกจ้างประจำ!$F$2:$G$102,2,FALSE),IF(BB144="ลูกจ้างประจำ(บริการพื้นฐาน)",VLOOKUP(I144,บัญชีลูกจ้างประจำ!$C$2:$D$74,2,FALSE)))))))))))))))))))))))))</f>
        <v>0</v>
      </c>
      <c r="BE144" s="177">
        <f>IF(M144="ว่างเดิม",VLOOKUP(BC144,ตำแหน่งว่าง!$A$2:$J$28,2,FALSE),IF(M144="ว่างยุบเลิก2567",VLOOKUP(BC144,ตำแหน่งว่าง!$A$2:$J$28,2,FALSE),IF(M144="ว่างยุบเลิก2568",VLOOKUP(BC144,ตำแหน่งว่าง!$A$2:$J$28,2,FALSE),IF(M144="ว่างยุบเลิก2569",VLOOKUP(BC144,ตำแหน่งว่าง!$A$2:$J$28,2,FALSE),IF(M144="เงินอุดหนุน (ว่าง)",VLOOKUP(BC144,ตำแหน่งว่าง!$A$2:$J$28,2,FALSE),IF(M144="จ่ายจากเงินรายได้ (ว่าง)",VLOOKUP(BC144,ตำแหน่งว่าง!$A$2:$J$28,2,FALSE),IF(M144="กำหนดเพิ่ม2567",0,IF(M144="กำหนดเพิ่ม2568",0,IF(M144="กำหนดเพิ่ม2569",0,I144*12)))))))))</f>
        <v>0</v>
      </c>
      <c r="BF144" s="177" t="str">
        <f t="shared" si="12"/>
        <v>1</v>
      </c>
      <c r="BG144" s="177" t="b">
        <f>IF(BB144="บริหารท้องถิ่นสูง",VLOOKUP(BF144,'เงินเดือนบัญชี 5'!$AL$2:$AM$65,2,FALSE),IF(BB144="บริหารท้องถิ่นกลาง",VLOOKUP(BF144,'เงินเดือนบัญชี 5'!$AI$2:$AJ$65,2,FALSE),IF(BB144="บริหารท้องถิ่นต้น",VLOOKUP(BF144,'เงินเดือนบัญชี 5'!$AF$2:$AG$65,2,FALSE),IF(BB144="อำนวยการท้องถิ่นสูง",VLOOKUP(BF144,'เงินเดือนบัญชี 5'!$AC$2:$AD$65,2,FALSE),IF(BB144="อำนวยการท้องถิ่นกลาง",VLOOKUP(BF144,'เงินเดือนบัญชี 5'!$Z$2:$AA$65,2,FALSE),IF(BB144="อำนวยการท้องถิ่นต้น",VLOOKUP(BF144,'เงินเดือนบัญชี 5'!$W$2:$X$65,2,FALSE),IF(BB144="วิชาการชช.",VLOOKUP(BF144,'เงินเดือนบัญชี 5'!$T$2:$U$65,2,FALSE),IF(BB144="วิชาการชพ.",VLOOKUP(BF144,'เงินเดือนบัญชี 5'!$Q$2:$R$65,2,FALSE),IF(BB144="วิชาการชก.",VLOOKUP(BF144,'เงินเดือนบัญชี 5'!$N$2:$O$65,2,FALSE),IF(BB144="วิชาการปก.",VLOOKUP(BF144,'เงินเดือนบัญชี 5'!$K$2:$L$65,2,FALSE),IF(BB144="ทั่วไปอส.",VLOOKUP(BF144,'เงินเดือนบัญชี 5'!$H$2:$I$65,2,FALSE),IF(BB144="ทั่วไปชง.",VLOOKUP(BF144,'เงินเดือนบัญชี 5'!$E$2:$F$65,2,FALSE),IF(BB144="ทั่วไปปง.",VLOOKUP(BF144,'เงินเดือนบัญชี 5'!$B$2:$C$65,2,FALSE),IF(BB144="พนจ.ทั่วไป",0,IF(BB144="พนจ.ภารกิจ(ปวช.)",CEILING((I144*4/100)+I144,10),IF(BB144="พนจ.ภารกิจ(ปวท.)",CEILING((I144*4/100)+I144,10),IF(BB144="พนจ.ภารกิจ(ปวส.)",CEILING((I144*4/100)+I144,10),IF(BB144="พนจ.ภารกิจ(ป.ตรี)",CEILING((I144*4/100)+I144,10),IF(BB144="พนจ.ภารกิจ(ป.โท)",CEILING((I144*4/100)+I144,10),IF(BB144="พนจ.ภารกิจ(ทักษะ พนง.ขับเครื่องจักรกลขนาดกลาง/ใหญ่)",CEILING((I144*4/100)+I144,10),IF(BB144="พนจ.ภารกิจ(ทักษะ)",CEILING((I144*4/100)+I144,10),IF(BB144="พนจ.ภารกิจ(ทักษะ)","",IF(C144="ครู",CEILING((I144*6/100)+I144,10),IF(C144="ครูผู้ช่วย",CEILING((I144*6/100)+I144,10),IF(C144="บริหารสถานศึกษา",CEILING((I144*6/100)+I144,10),IF(C144="บุคลากรทางการศึกษา",CEILING((I144*6/100)+I144,10),IF(BB144="ลูกจ้างประจำ(ช่าง)",VLOOKUP(BF144,บัญชีลูกจ้างประจำ!$H$2:$I$110,2,FALSE),IF(BB144="ลูกจ้างประจำ(สนับสนุน)",VLOOKUP(BF144,บัญชีลูกจ้างประจำ!$E$2:$F$102,2,FALSE),IF(BB144="ลูกจ้างประจำ(บริการพื้นฐาน)",VLOOKUP(BF144,บัญชีลูกจ้างประจำ!$B$2:$C$74,2,FALSE))))))))))))))))))))))))))))))</f>
        <v>0</v>
      </c>
      <c r="BH144" s="177">
        <f>IF(BB144&amp;M144="พนจ.ทั่วไป",0,IF(BB144&amp;M144="พนจ.ทั่วไปกำหนดเพิ่ม2567",108000,IF(M144="ว่างเดิม",VLOOKUP(BC144,ตำแหน่งว่าง!$A$2:$J$28,8,FALSE),IF(M144="กำหนดเพิ่ม2567",VLOOKUP(BC144,ตำแหน่งว่าง!$A$2:$H$28,7,FALSE),IF(M144="กำหนดเพิ่ม2568",0,IF(M144="กำหนดเพิ่ม2569",0,IF(M144="ยุบเลิก2567",0,IF(M144="ว่างยุบเลิก2567",0,IF(M144="ว่างยุบเลิก2568",VLOOKUP(BC144,ตำแหน่งว่าง!$A$2:$J$28,8,FALSE),IF(M144="ว่างยุบเลิก2569",VLOOKUP(BC144,ตำแหน่งว่าง!$A$2:$J$28,8,FALSE),IF(M144="เงินอุดหนุน (ว่าง)",VLOOKUP(BC144,ตำแหน่งว่าง!$A$2:$J$28,8,FALSE),IF(M144&amp;C144="จ่ายจากเงินรายได้พนจ.ทั่วไป",0,IF(M144="จ่ายจากเงินรายได้ (ว่าง)",VLOOKUP(BC144,ตำแหน่งว่าง!$A$2:$J$28,8,FALSE),(BG144-I144)*12)))))))))))))</f>
        <v>0</v>
      </c>
      <c r="BI144" s="177" t="str">
        <f t="shared" si="13"/>
        <v>2</v>
      </c>
      <c r="BJ144" s="177" t="b">
        <f>IF(BB144="บริหารท้องถิ่นสูง",VLOOKUP(BI144,'เงินเดือนบัญชี 5'!$AL$2:$AM$65,2,FALSE),IF(BB144="บริหารท้องถิ่นกลาง",VLOOKUP(BI144,'เงินเดือนบัญชี 5'!$AI$2:$AJ$65,2,FALSE),IF(BB144="บริหารท้องถิ่นต้น",VLOOKUP(BI144,'เงินเดือนบัญชี 5'!$AF$2:$AG$65,2,FALSE),IF(BB144="อำนวยการท้องถิ่นสูง",VLOOKUP(BI144,'เงินเดือนบัญชี 5'!$AC$2:$AD$65,2,FALSE),IF(BB144="อำนวยการท้องถิ่นกลาง",VLOOKUP(BI144,'เงินเดือนบัญชี 5'!$Z$2:$AA$65,2,FALSE),IF(BB144="อำนวยการท้องถิ่นต้น",VLOOKUP(BI144,'เงินเดือนบัญชี 5'!$W$2:$X$65,2,FALSE),IF(BB144="วิชาการชช.",VLOOKUP(BI144,'เงินเดือนบัญชี 5'!$T$2:$U$65,2,FALSE),IF(BB144="วิชาการชพ.",VLOOKUP(BI144,'เงินเดือนบัญชี 5'!$Q$2:$R$65,2,FALSE),IF(BB144="วิชาการชก.",VLOOKUP(BI144,'เงินเดือนบัญชี 5'!$N$2:$O$65,2,FALSE),IF(BB144="วิชาการปก.",VLOOKUP(BI144,'เงินเดือนบัญชี 5'!$K$2:$L$65,2,FALSE),IF(BB144="ทั่วไปอส.",VLOOKUP(BI144,'เงินเดือนบัญชี 5'!$H$2:$I$65,2,FALSE),IF(BB144="ทั่วไปชง.",VLOOKUP(BI144,'เงินเดือนบัญชี 5'!$E$2:$F$65,2,FALSE),IF(BB144="ทั่วไปปง.",VLOOKUP(BI144,'เงินเดือนบัญชี 5'!$B$2:$C$65,2,FALSE),IF(BB144="พนจ.ทั่วไป",0,IF(BB144="พนจ.ภารกิจ(ปวช.)",CEILING((BG144*4/100)+BG144,10),IF(BB144="พนจ.ภารกิจ(ปวท.)",CEILING((BG144*4/100)+BG144,10),IF(BB144="พนจ.ภารกิจ(ปวส.)",CEILING((BG144*4/100)+BG144,10),IF(BB144="พนจ.ภารกิจ(ป.ตรี)",CEILING((BG144*4/100)+BG144,10),IF(BB144="พนจ.ภารกิจ(ป.โท)",CEILING((BG144*4/100)+BG144,10),IF(BB144="พนจ.ภารกิจ(ทักษะ พนง.ขับเครื่องจักรกลขนาดกลาง/ใหญ่)",CEILING((BG144*4/100)+BG144,10),IF(BB144="พนจ.ภารกิจ(ทักษะ)",CEILING((BG144*4/100)+BG144,10),IF(BB144="พนจ.ภารกิจ(ทักษะ)","",IF(C144="ครู",CEILING((BG144*6/100)+BG144,10),IF(C144="ครูผู้ช่วย",CEILING((BG144*6/100)+BG144,10),IF(C144="บริหารสถานศึกษา",CEILING((BG144*6/100)+BG144,10),IF(C144="บุคลากรทางการศึกษา",CEILING((BG144*6/100)+BG144,10),IF(BB144="ลูกจ้างประจำ(ช่าง)",VLOOKUP(BI144,บัญชีลูกจ้างประจำ!$H$2:$I$110,2,FALSE),IF(BB144="ลูกจ้างประจำ(สนับสนุน)",VLOOKUP(BI144,บัญชีลูกจ้างประจำ!$E$2:$F$102,2,FALSE),IF(BB144="ลูกจ้างประจำ(บริการพื้นฐาน)",VLOOKUP(BI144,บัญชีลูกจ้างประจำ!$B$2:$C$74,2,FALSE))))))))))))))))))))))))))))))</f>
        <v>0</v>
      </c>
      <c r="BK144" s="177">
        <f>IF(BB144&amp;M144="พนจ.ทั่วไป",0,IF(BB144&amp;M144="พนจ.ทั่วไปกำหนดเพิ่ม2568",108000,IF(M144="ว่างเดิม",VLOOKUP(BC144,ตำแหน่งว่าง!$A$2:$J$28,9,FALSE),IF(M144&amp;C144="กำหนดเพิ่ม2567ครู",VLOOKUP(BC144,ตำแหน่งว่าง!$A$2:$J$28,8,FALSE),IF(M144&amp;C144="กำหนดเพิ่ม2567ครูผู้ช่วย",VLOOKUP(BC144,ตำแหน่งว่าง!$A$2:$J$28,8,FALSE),IF(M144&amp;C144="กำหนดเพิ่ม2567บุคลากรทางการศึกษา",VLOOKUP(BC144,ตำแหน่งว่าง!$A$2:$J$28,8,FALSE),IF(M144&amp;C144="กำหนดเพิ่ม2567บริหารสถานศึกษา",VLOOKUP(BC144,ตำแหน่งว่าง!$A$2:$J$28,8,FALSE),IF(M144="กำหนดเพิ่ม2567",VLOOKUP(BC144,ตำแหน่งว่าง!$A$2:$J$28,9,FALSE),IF(M144="กำหนดเพิ่ม2568",VLOOKUP(BC144,ตำแหน่งว่าง!$A$2:$H$28,7,FALSE),IF(M144="กำหนดเพิ่ม2569",0,IF(M144="ยุบเลิก2567",0,IF(M144="ยุบเลิก2568",0,IF(M144="ว่างยุบเลิก2567",0,IF(M144="ว่างยุบเลิก2568",0,IF(M144="ว่างยุบเลิก2569",VLOOKUP(BC144,ตำแหน่งว่าง!$A$2:$J$28,9,FALSE),IF(M144="เงินอุดหนุน (ว่าง)",VLOOKUP(BC144,ตำแหน่งว่าง!$A$2:$J$28,9,FALSE),IF(M144="จ่ายจากเงินรายได้ (ว่าง)",VLOOKUP(BC144,ตำแหน่งว่าง!$A$2:$J$28,9,FALSE),(BJ144-BG144)*12)))))))))))))))))</f>
        <v>0</v>
      </c>
      <c r="BL144" s="177" t="str">
        <f t="shared" si="14"/>
        <v>3</v>
      </c>
      <c r="BM144" s="177" t="b">
        <f>IF(BB144="บริหารท้องถิ่นสูง",VLOOKUP(BL144,'เงินเดือนบัญชี 5'!$AL$2:$AM$65,2,FALSE),IF(BB144="บริหารท้องถิ่นกลาง",VLOOKUP(BL144,'เงินเดือนบัญชี 5'!$AI$2:$AJ$65,2,FALSE),IF(BB144="บริหารท้องถิ่นต้น",VLOOKUP(BL144,'เงินเดือนบัญชี 5'!$AF$2:$AG$65,2,FALSE),IF(BB144="อำนวยการท้องถิ่นสูง",VLOOKUP(BL144,'เงินเดือนบัญชี 5'!$AC$2:$AD$65,2,FALSE),IF(BB144="อำนวยการท้องถิ่นกลาง",VLOOKUP(BL144,'เงินเดือนบัญชี 5'!$Z$2:$AA$65,2,FALSE),IF(BB144="อำนวยการท้องถิ่นต้น",VLOOKUP(BL144,'เงินเดือนบัญชี 5'!$W$2:$X$65,2,FALSE),IF(BB144="วิชาการชช.",VLOOKUP(BL144,'เงินเดือนบัญชี 5'!$T$2:$U$65,2,FALSE),IF(BB144="วิชาการชพ.",VLOOKUP(BL144,'เงินเดือนบัญชี 5'!$Q$2:$R$65,2,FALSE),IF(BB144="วิชาการชก.",VLOOKUP(BL144,'เงินเดือนบัญชี 5'!$N$2:$O$65,2,FALSE),IF(BB144="วิชาการปก.",VLOOKUP(BL144,'เงินเดือนบัญชี 5'!$K$2:$L$65,2,FALSE),IF(BB144="ทั่วไปอส.",VLOOKUP(BL144,'เงินเดือนบัญชี 5'!$H$2:$I$65,2,FALSE),IF(BB144="ทั่วไปชง.",VLOOKUP(BL144,'เงินเดือนบัญชี 5'!$E$2:$F$65,2,FALSE),IF(BB144="ทั่วไปปง.",VLOOKUP(BL144,'เงินเดือนบัญชี 5'!$B$2:$C$65,2,FALSE),IF(BB144="พนจ.ทั่วไป",0,IF(BB144="พนจ.ภารกิจ(ปวช.)",CEILING((BJ144*4/100)+BJ144,10),IF(BB144="พนจ.ภารกิจ(ปวท.)",CEILING((BJ144*4/100)+BJ144,10),IF(BB144="พนจ.ภารกิจ(ปวส.)",CEILING((BJ144*4/100)+BJ144,10),IF(BB144="พนจ.ภารกิจ(ป.ตรี)",CEILING((BJ144*4/100)+BJ144,10),IF(BB144="พนจ.ภารกิจ(ป.โท)",CEILING((BJ144*4/100)+BJ144,10),IF(BB144="พนจ.ภารกิจ(ทักษะ พนง.ขับเครื่องจักรกลขนาดกลาง/ใหญ่)",CEILING((BJ144*4/100)+BJ144,10),IF(BB144="พนจ.ภารกิจ(ทักษะ)",CEILING((BJ144*4/100)+BJ144,10),IF(BB144="พนจ.ภารกิจ(ทักษะ)","",IF(C144="ครู",CEILING((BJ144*6/100)+BJ144,10),IF(C144="ครูผู้ช่วย",CEILING((BJ144*6/100)+BJ144,10),IF(C144="บริหารสถานศึกษา",CEILING((BJ144*6/100)+BJ144,10),IF(C144="บุคลากรทางการศึกษา",CEILING((BJ144*6/100)+BJ144,10),IF(BB144="ลูกจ้างประจำ(ช่าง)",VLOOKUP(BL144,บัญชีลูกจ้างประจำ!$H$2:$I$110,2,FALSE),IF(BB144="ลูกจ้างประจำ(สนับสนุน)",VLOOKUP(BL144,บัญชีลูกจ้างประจำ!$E$2:$F$103,2,FALSE),IF(BB144="ลูกจ้างประจำ(บริการพื้นฐาน)",VLOOKUP(BL144,บัญชีลูกจ้างประจำ!$B$2:$C$74,2,FALSE))))))))))))))))))))))))))))))</f>
        <v>0</v>
      </c>
      <c r="BN144" s="177">
        <f>IF(BB144&amp;M144="พนจ.ทั่วไป",0,IF(BB144&amp;M144="พนจ.ทั่วไปกำหนดเพิ่ม2569",108000,IF(M144="ว่างเดิม",VLOOKUP(BC144,ตำแหน่งว่าง!$A$2:$J$28,10,FALSE),IF(M144&amp;C144="กำหนดเพิ่ม2567ครู",VLOOKUP(BC144,ตำแหน่งว่าง!$A$2:$J$28,9,FALSE),IF(M144&amp;C144="กำหนดเพิ่ม2567ครูผู้ช่วย",VLOOKUP(BC144,ตำแหน่งว่าง!$A$2:$J$28,9,FALSE),IF(M144&amp;C144="กำหนดเพิ่ม2567บุคลากรทางการศึกษา",VLOOKUP(BC144,ตำแหน่งว่าง!$A$2:$J$28,9,FALSE),IF(M144&amp;C144="กำหนดเพิ่ม2567บริหารสถานศึกษา",VLOOKUP(BC144,ตำแหน่งว่าง!$A$2:$J$28,9,FALSE),IF(M144="กำหนดเพิ่ม2567",VLOOKUP(BC144,ตำแหน่งว่าง!$A$2:$J$28,10,FALSE),IF(M144&amp;C144="กำหนดเพิ่ม2568ครู",VLOOKUP(BC144,ตำแหน่งว่าง!$A$2:$J$28,8,FALSE),IF(M144&amp;C144="กำหนดเพิ่ม2568ครูผู้ช่วย",VLOOKUP(BC144,ตำแหน่งว่าง!$A$2:$J$28,8,FALSE),IF(M144&amp;C144="กำหนดเพิ่ม2568บุคลากรทางการศึกษา",VLOOKUP(BC144,ตำแหน่งว่าง!$A$2:$J$28,8,FALSE),IF(M144&amp;C144="กำหนดเพิ่ม2568บริหารสถานศึกษา",VLOOKUP(BC144,ตำแหน่งว่าง!$A$2:$J$28,8,FALSE),IF(M144="กำหนดเพิ่ม2568",VLOOKUP(BC144,ตำแหน่งว่าง!$A$2:$J$28,9,FALSE),IF(M144="กำหนดเพิ่ม2569",VLOOKUP(BC144,ตำแหน่งว่าง!$A$2:$H$28,7,FALSE),IF(M144="เงินอุดหนุน (ว่าง)",VLOOKUP(BC144,ตำแหน่งว่าง!$A$2:$J$28,10,FALSE),IF(M144="จ่ายจากเงินรายได้ (ว่าง)",VLOOKUP(BC144,ตำแหน่งว่าง!$A$2:$J$28,10,FALSE),IF(M144="ยุบเลิก2567",0,IF(M144="ยุบเลิก2568",0,IF(M144="ยุบเลิก2569",0,IF(M144="ว่างยุบเลิก2567",0,IF(M144="ว่างยุบเลิก2568",0,IF(M144="ว่างยุบเลิก2569",0,(BM144-BJ144)*12))))))))))))))))))))))</f>
        <v>0</v>
      </c>
    </row>
    <row r="145" spans="1:66">
      <c r="A145" s="107"/>
      <c r="B145" s="113"/>
      <c r="C145" s="183"/>
      <c r="D145" s="113"/>
      <c r="E145" s="114"/>
      <c r="F145" s="114"/>
      <c r="G145" s="110"/>
      <c r="H145" s="120"/>
      <c r="I145" s="121"/>
      <c r="J145" s="122"/>
      <c r="K145" s="122"/>
      <c r="L145" s="122"/>
      <c r="M145" s="120"/>
      <c r="BB145" s="177" t="str">
        <f t="shared" si="10"/>
        <v/>
      </c>
      <c r="BC145" s="177" t="str">
        <f t="shared" si="11"/>
        <v>()</v>
      </c>
      <c r="BD145" s="177" t="b">
        <f>IF(BB145="บริหารท้องถิ่นสูง",VLOOKUP(I145,'เงินเดือนบัญชี 5'!$AM$2:$AN$65,2,FALSE),IF(BB145="บริหารท้องถิ่นกลาง",VLOOKUP(I145,'เงินเดือนบัญชี 5'!$AJ$2:$AK$65,2,FALSE),IF(BB145="บริหารท้องถิ่นต้น",VLOOKUP(I145,'เงินเดือนบัญชี 5'!$AG$2:$AH$65,2,FALSE),IF(BB145="อำนวยการท้องถิ่นสูง",VLOOKUP(I145,'เงินเดือนบัญชี 5'!$AD$2:$AE$65,2,FALSE),IF(BB145="อำนวยการท้องถิ่นกลาง",VLOOKUP(I145,'เงินเดือนบัญชี 5'!$AA$2:$AB$65,2,FALSE),IF(BB145="อำนวยการท้องถิ่นต้น",VLOOKUP(I145,'เงินเดือนบัญชี 5'!$X$2:$Y$65,2,FALSE),IF(BB145="วิชาการชช.",VLOOKUP(I145,'เงินเดือนบัญชี 5'!$U$2:$V$65,2,FALSE),IF(BB145="วิชาการชพ.",VLOOKUP(I145,'เงินเดือนบัญชี 5'!$R$2:$S$65,2,FALSE),IF(BB145="วิชาการชก.",VLOOKUP(I145,'เงินเดือนบัญชี 5'!$O$2:$P$65,2,FALSE),IF(BB145="วิชาการปก.",VLOOKUP(I145,'เงินเดือนบัญชี 5'!$L$2:$M$65,2,FALSE),IF(BB145="ทั่วไปอส.",VLOOKUP(I145,'เงินเดือนบัญชี 5'!$I$2:$J$65,2,FALSE),IF(BB145="ทั่วไปชง.",VLOOKUP(I145,'เงินเดือนบัญชี 5'!$F$2:$G$65,2,FALSE),IF(BB145="ทั่วไปปง.",VLOOKUP(I145,'เงินเดือนบัญชี 5'!$C$2:$D$65,2,FALSE),IF(BB145="พนจ.ทั่วไป","",IF(BB145="พนจ.ภารกิจ(ปวช.)","",IF(BB145="พนจ.ภารกิจ(ปวท.)","",IF(BB145="พนจ.ภารกิจ(ปวส.)","",IF(BB145="พนจ.ภารกิจ(ป.ตรี)","",IF(BB145="พนจ.ภารกิจ(ป.โท)","",IF(BB145="พนจ.ภารกิจ(ทักษะ พนง.ขับเครื่องจักรกลขนาดกลาง/ใหญ่)","",IF(BB145="พนจ.ภารกิจ(ทักษะ)","",IF(BB145="ลูกจ้างประจำ(ช่าง)",VLOOKUP(I145,บัญชีลูกจ้างประจำ!$I$2:$J$110,2,FALSE),IF(BB145="ลูกจ้างประจำ(สนับสนุน)",VLOOKUP(I145,บัญชีลูกจ้างประจำ!$F$2:$G$102,2,FALSE),IF(BB145="ลูกจ้างประจำ(บริการพื้นฐาน)",VLOOKUP(I145,บัญชีลูกจ้างประจำ!$C$2:$D$74,2,FALSE)))))))))))))))))))))))))</f>
        <v>0</v>
      </c>
      <c r="BE145" s="177">
        <f>IF(M145="ว่างเดิม",VLOOKUP(BC145,ตำแหน่งว่าง!$A$2:$J$28,2,FALSE),IF(M145="ว่างยุบเลิก2567",VLOOKUP(BC145,ตำแหน่งว่าง!$A$2:$J$28,2,FALSE),IF(M145="ว่างยุบเลิก2568",VLOOKUP(BC145,ตำแหน่งว่าง!$A$2:$J$28,2,FALSE),IF(M145="ว่างยุบเลิก2569",VLOOKUP(BC145,ตำแหน่งว่าง!$A$2:$J$28,2,FALSE),IF(M145="เงินอุดหนุน (ว่าง)",VLOOKUP(BC145,ตำแหน่งว่าง!$A$2:$J$28,2,FALSE),IF(M145="จ่ายจากเงินรายได้ (ว่าง)",VLOOKUP(BC145,ตำแหน่งว่าง!$A$2:$J$28,2,FALSE),IF(M145="กำหนดเพิ่ม2567",0,IF(M145="กำหนดเพิ่ม2568",0,IF(M145="กำหนดเพิ่ม2569",0,I145*12)))))))))</f>
        <v>0</v>
      </c>
      <c r="BF145" s="177" t="str">
        <f t="shared" si="12"/>
        <v>1</v>
      </c>
      <c r="BG145" s="177" t="b">
        <f>IF(BB145="บริหารท้องถิ่นสูง",VLOOKUP(BF145,'เงินเดือนบัญชี 5'!$AL$2:$AM$65,2,FALSE),IF(BB145="บริหารท้องถิ่นกลาง",VLOOKUP(BF145,'เงินเดือนบัญชี 5'!$AI$2:$AJ$65,2,FALSE),IF(BB145="บริหารท้องถิ่นต้น",VLOOKUP(BF145,'เงินเดือนบัญชี 5'!$AF$2:$AG$65,2,FALSE),IF(BB145="อำนวยการท้องถิ่นสูง",VLOOKUP(BF145,'เงินเดือนบัญชี 5'!$AC$2:$AD$65,2,FALSE),IF(BB145="อำนวยการท้องถิ่นกลาง",VLOOKUP(BF145,'เงินเดือนบัญชี 5'!$Z$2:$AA$65,2,FALSE),IF(BB145="อำนวยการท้องถิ่นต้น",VLOOKUP(BF145,'เงินเดือนบัญชี 5'!$W$2:$X$65,2,FALSE),IF(BB145="วิชาการชช.",VLOOKUP(BF145,'เงินเดือนบัญชี 5'!$T$2:$U$65,2,FALSE),IF(BB145="วิชาการชพ.",VLOOKUP(BF145,'เงินเดือนบัญชี 5'!$Q$2:$R$65,2,FALSE),IF(BB145="วิชาการชก.",VLOOKUP(BF145,'เงินเดือนบัญชี 5'!$N$2:$O$65,2,FALSE),IF(BB145="วิชาการปก.",VLOOKUP(BF145,'เงินเดือนบัญชี 5'!$K$2:$L$65,2,FALSE),IF(BB145="ทั่วไปอส.",VLOOKUP(BF145,'เงินเดือนบัญชี 5'!$H$2:$I$65,2,FALSE),IF(BB145="ทั่วไปชง.",VLOOKUP(BF145,'เงินเดือนบัญชี 5'!$E$2:$F$65,2,FALSE),IF(BB145="ทั่วไปปง.",VLOOKUP(BF145,'เงินเดือนบัญชี 5'!$B$2:$C$65,2,FALSE),IF(BB145="พนจ.ทั่วไป",0,IF(BB145="พนจ.ภารกิจ(ปวช.)",CEILING((I145*4/100)+I145,10),IF(BB145="พนจ.ภารกิจ(ปวท.)",CEILING((I145*4/100)+I145,10),IF(BB145="พนจ.ภารกิจ(ปวส.)",CEILING((I145*4/100)+I145,10),IF(BB145="พนจ.ภารกิจ(ป.ตรี)",CEILING((I145*4/100)+I145,10),IF(BB145="พนจ.ภารกิจ(ป.โท)",CEILING((I145*4/100)+I145,10),IF(BB145="พนจ.ภารกิจ(ทักษะ พนง.ขับเครื่องจักรกลขนาดกลาง/ใหญ่)",CEILING((I145*4/100)+I145,10),IF(BB145="พนจ.ภารกิจ(ทักษะ)",CEILING((I145*4/100)+I145,10),IF(BB145="พนจ.ภารกิจ(ทักษะ)","",IF(C145="ครู",CEILING((I145*6/100)+I145,10),IF(C145="ครูผู้ช่วย",CEILING((I145*6/100)+I145,10),IF(C145="บริหารสถานศึกษา",CEILING((I145*6/100)+I145,10),IF(C145="บุคลากรทางการศึกษา",CEILING((I145*6/100)+I145,10),IF(BB145="ลูกจ้างประจำ(ช่าง)",VLOOKUP(BF145,บัญชีลูกจ้างประจำ!$H$2:$I$110,2,FALSE),IF(BB145="ลูกจ้างประจำ(สนับสนุน)",VLOOKUP(BF145,บัญชีลูกจ้างประจำ!$E$2:$F$102,2,FALSE),IF(BB145="ลูกจ้างประจำ(บริการพื้นฐาน)",VLOOKUP(BF145,บัญชีลูกจ้างประจำ!$B$2:$C$74,2,FALSE))))))))))))))))))))))))))))))</f>
        <v>0</v>
      </c>
      <c r="BH145" s="177">
        <f>IF(BB145&amp;M145="พนจ.ทั่วไป",0,IF(BB145&amp;M145="พนจ.ทั่วไปกำหนดเพิ่ม2567",108000,IF(M145="ว่างเดิม",VLOOKUP(BC145,ตำแหน่งว่าง!$A$2:$J$28,8,FALSE),IF(M145="กำหนดเพิ่ม2567",VLOOKUP(BC145,ตำแหน่งว่าง!$A$2:$H$28,7,FALSE),IF(M145="กำหนดเพิ่ม2568",0,IF(M145="กำหนดเพิ่ม2569",0,IF(M145="ยุบเลิก2567",0,IF(M145="ว่างยุบเลิก2567",0,IF(M145="ว่างยุบเลิก2568",VLOOKUP(BC145,ตำแหน่งว่าง!$A$2:$J$28,8,FALSE),IF(M145="ว่างยุบเลิก2569",VLOOKUP(BC145,ตำแหน่งว่าง!$A$2:$J$28,8,FALSE),IF(M145="เงินอุดหนุน (ว่าง)",VLOOKUP(BC145,ตำแหน่งว่าง!$A$2:$J$28,8,FALSE),IF(M145&amp;C145="จ่ายจากเงินรายได้พนจ.ทั่วไป",0,IF(M145="จ่ายจากเงินรายได้ (ว่าง)",VLOOKUP(BC145,ตำแหน่งว่าง!$A$2:$J$28,8,FALSE),(BG145-I145)*12)))))))))))))</f>
        <v>0</v>
      </c>
      <c r="BI145" s="177" t="str">
        <f t="shared" si="13"/>
        <v>2</v>
      </c>
      <c r="BJ145" s="177" t="b">
        <f>IF(BB145="บริหารท้องถิ่นสูง",VLOOKUP(BI145,'เงินเดือนบัญชี 5'!$AL$2:$AM$65,2,FALSE),IF(BB145="บริหารท้องถิ่นกลาง",VLOOKUP(BI145,'เงินเดือนบัญชี 5'!$AI$2:$AJ$65,2,FALSE),IF(BB145="บริหารท้องถิ่นต้น",VLOOKUP(BI145,'เงินเดือนบัญชี 5'!$AF$2:$AG$65,2,FALSE),IF(BB145="อำนวยการท้องถิ่นสูง",VLOOKUP(BI145,'เงินเดือนบัญชี 5'!$AC$2:$AD$65,2,FALSE),IF(BB145="อำนวยการท้องถิ่นกลาง",VLOOKUP(BI145,'เงินเดือนบัญชี 5'!$Z$2:$AA$65,2,FALSE),IF(BB145="อำนวยการท้องถิ่นต้น",VLOOKUP(BI145,'เงินเดือนบัญชี 5'!$W$2:$X$65,2,FALSE),IF(BB145="วิชาการชช.",VLOOKUP(BI145,'เงินเดือนบัญชี 5'!$T$2:$U$65,2,FALSE),IF(BB145="วิชาการชพ.",VLOOKUP(BI145,'เงินเดือนบัญชี 5'!$Q$2:$R$65,2,FALSE),IF(BB145="วิชาการชก.",VLOOKUP(BI145,'เงินเดือนบัญชี 5'!$N$2:$O$65,2,FALSE),IF(BB145="วิชาการปก.",VLOOKUP(BI145,'เงินเดือนบัญชี 5'!$K$2:$L$65,2,FALSE),IF(BB145="ทั่วไปอส.",VLOOKUP(BI145,'เงินเดือนบัญชี 5'!$H$2:$I$65,2,FALSE),IF(BB145="ทั่วไปชง.",VLOOKUP(BI145,'เงินเดือนบัญชี 5'!$E$2:$F$65,2,FALSE),IF(BB145="ทั่วไปปง.",VLOOKUP(BI145,'เงินเดือนบัญชี 5'!$B$2:$C$65,2,FALSE),IF(BB145="พนจ.ทั่วไป",0,IF(BB145="พนจ.ภารกิจ(ปวช.)",CEILING((BG145*4/100)+BG145,10),IF(BB145="พนจ.ภารกิจ(ปวท.)",CEILING((BG145*4/100)+BG145,10),IF(BB145="พนจ.ภารกิจ(ปวส.)",CEILING((BG145*4/100)+BG145,10),IF(BB145="พนจ.ภารกิจ(ป.ตรี)",CEILING((BG145*4/100)+BG145,10),IF(BB145="พนจ.ภารกิจ(ป.โท)",CEILING((BG145*4/100)+BG145,10),IF(BB145="พนจ.ภารกิจ(ทักษะ พนง.ขับเครื่องจักรกลขนาดกลาง/ใหญ่)",CEILING((BG145*4/100)+BG145,10),IF(BB145="พนจ.ภารกิจ(ทักษะ)",CEILING((BG145*4/100)+BG145,10),IF(BB145="พนจ.ภารกิจ(ทักษะ)","",IF(C145="ครู",CEILING((BG145*6/100)+BG145,10),IF(C145="ครูผู้ช่วย",CEILING((BG145*6/100)+BG145,10),IF(C145="บริหารสถานศึกษา",CEILING((BG145*6/100)+BG145,10),IF(C145="บุคลากรทางการศึกษา",CEILING((BG145*6/100)+BG145,10),IF(BB145="ลูกจ้างประจำ(ช่าง)",VLOOKUP(BI145,บัญชีลูกจ้างประจำ!$H$2:$I$110,2,FALSE),IF(BB145="ลูกจ้างประจำ(สนับสนุน)",VLOOKUP(BI145,บัญชีลูกจ้างประจำ!$E$2:$F$102,2,FALSE),IF(BB145="ลูกจ้างประจำ(บริการพื้นฐาน)",VLOOKUP(BI145,บัญชีลูกจ้างประจำ!$B$2:$C$74,2,FALSE))))))))))))))))))))))))))))))</f>
        <v>0</v>
      </c>
      <c r="BK145" s="177">
        <f>IF(BB145&amp;M145="พนจ.ทั่วไป",0,IF(BB145&amp;M145="พนจ.ทั่วไปกำหนดเพิ่ม2568",108000,IF(M145="ว่างเดิม",VLOOKUP(BC145,ตำแหน่งว่าง!$A$2:$J$28,9,FALSE),IF(M145&amp;C145="กำหนดเพิ่ม2567ครู",VLOOKUP(BC145,ตำแหน่งว่าง!$A$2:$J$28,8,FALSE),IF(M145&amp;C145="กำหนดเพิ่ม2567ครูผู้ช่วย",VLOOKUP(BC145,ตำแหน่งว่าง!$A$2:$J$28,8,FALSE),IF(M145&amp;C145="กำหนดเพิ่ม2567บุคลากรทางการศึกษา",VLOOKUP(BC145,ตำแหน่งว่าง!$A$2:$J$28,8,FALSE),IF(M145&amp;C145="กำหนดเพิ่ม2567บริหารสถานศึกษา",VLOOKUP(BC145,ตำแหน่งว่าง!$A$2:$J$28,8,FALSE),IF(M145="กำหนดเพิ่ม2567",VLOOKUP(BC145,ตำแหน่งว่าง!$A$2:$J$28,9,FALSE),IF(M145="กำหนดเพิ่ม2568",VLOOKUP(BC145,ตำแหน่งว่าง!$A$2:$H$28,7,FALSE),IF(M145="กำหนดเพิ่ม2569",0,IF(M145="ยุบเลิก2567",0,IF(M145="ยุบเลิก2568",0,IF(M145="ว่างยุบเลิก2567",0,IF(M145="ว่างยุบเลิก2568",0,IF(M145="ว่างยุบเลิก2569",VLOOKUP(BC145,ตำแหน่งว่าง!$A$2:$J$28,9,FALSE),IF(M145="เงินอุดหนุน (ว่าง)",VLOOKUP(BC145,ตำแหน่งว่าง!$A$2:$J$28,9,FALSE),IF(M145="จ่ายจากเงินรายได้ (ว่าง)",VLOOKUP(BC145,ตำแหน่งว่าง!$A$2:$J$28,9,FALSE),(BJ145-BG145)*12)))))))))))))))))</f>
        <v>0</v>
      </c>
      <c r="BL145" s="177" t="str">
        <f t="shared" si="14"/>
        <v>3</v>
      </c>
      <c r="BM145" s="177" t="b">
        <f>IF(BB145="บริหารท้องถิ่นสูง",VLOOKUP(BL145,'เงินเดือนบัญชี 5'!$AL$2:$AM$65,2,FALSE),IF(BB145="บริหารท้องถิ่นกลาง",VLOOKUP(BL145,'เงินเดือนบัญชี 5'!$AI$2:$AJ$65,2,FALSE),IF(BB145="บริหารท้องถิ่นต้น",VLOOKUP(BL145,'เงินเดือนบัญชี 5'!$AF$2:$AG$65,2,FALSE),IF(BB145="อำนวยการท้องถิ่นสูง",VLOOKUP(BL145,'เงินเดือนบัญชี 5'!$AC$2:$AD$65,2,FALSE),IF(BB145="อำนวยการท้องถิ่นกลาง",VLOOKUP(BL145,'เงินเดือนบัญชี 5'!$Z$2:$AA$65,2,FALSE),IF(BB145="อำนวยการท้องถิ่นต้น",VLOOKUP(BL145,'เงินเดือนบัญชี 5'!$W$2:$X$65,2,FALSE),IF(BB145="วิชาการชช.",VLOOKUP(BL145,'เงินเดือนบัญชี 5'!$T$2:$U$65,2,FALSE),IF(BB145="วิชาการชพ.",VLOOKUP(BL145,'เงินเดือนบัญชี 5'!$Q$2:$R$65,2,FALSE),IF(BB145="วิชาการชก.",VLOOKUP(BL145,'เงินเดือนบัญชี 5'!$N$2:$O$65,2,FALSE),IF(BB145="วิชาการปก.",VLOOKUP(BL145,'เงินเดือนบัญชี 5'!$K$2:$L$65,2,FALSE),IF(BB145="ทั่วไปอส.",VLOOKUP(BL145,'เงินเดือนบัญชี 5'!$H$2:$I$65,2,FALSE),IF(BB145="ทั่วไปชง.",VLOOKUP(BL145,'เงินเดือนบัญชี 5'!$E$2:$F$65,2,FALSE),IF(BB145="ทั่วไปปง.",VLOOKUP(BL145,'เงินเดือนบัญชี 5'!$B$2:$C$65,2,FALSE),IF(BB145="พนจ.ทั่วไป",0,IF(BB145="พนจ.ภารกิจ(ปวช.)",CEILING((BJ145*4/100)+BJ145,10),IF(BB145="พนจ.ภารกิจ(ปวท.)",CEILING((BJ145*4/100)+BJ145,10),IF(BB145="พนจ.ภารกิจ(ปวส.)",CEILING((BJ145*4/100)+BJ145,10),IF(BB145="พนจ.ภารกิจ(ป.ตรี)",CEILING((BJ145*4/100)+BJ145,10),IF(BB145="พนจ.ภารกิจ(ป.โท)",CEILING((BJ145*4/100)+BJ145,10),IF(BB145="พนจ.ภารกิจ(ทักษะ พนง.ขับเครื่องจักรกลขนาดกลาง/ใหญ่)",CEILING((BJ145*4/100)+BJ145,10),IF(BB145="พนจ.ภารกิจ(ทักษะ)",CEILING((BJ145*4/100)+BJ145,10),IF(BB145="พนจ.ภารกิจ(ทักษะ)","",IF(C145="ครู",CEILING((BJ145*6/100)+BJ145,10),IF(C145="ครูผู้ช่วย",CEILING((BJ145*6/100)+BJ145,10),IF(C145="บริหารสถานศึกษา",CEILING((BJ145*6/100)+BJ145,10),IF(C145="บุคลากรทางการศึกษา",CEILING((BJ145*6/100)+BJ145,10),IF(BB145="ลูกจ้างประจำ(ช่าง)",VLOOKUP(BL145,บัญชีลูกจ้างประจำ!$H$2:$I$110,2,FALSE),IF(BB145="ลูกจ้างประจำ(สนับสนุน)",VLOOKUP(BL145,บัญชีลูกจ้างประจำ!$E$2:$F$103,2,FALSE),IF(BB145="ลูกจ้างประจำ(บริการพื้นฐาน)",VLOOKUP(BL145,บัญชีลูกจ้างประจำ!$B$2:$C$74,2,FALSE))))))))))))))))))))))))))))))</f>
        <v>0</v>
      </c>
      <c r="BN145" s="177">
        <f>IF(BB145&amp;M145="พนจ.ทั่วไป",0,IF(BB145&amp;M145="พนจ.ทั่วไปกำหนดเพิ่ม2569",108000,IF(M145="ว่างเดิม",VLOOKUP(BC145,ตำแหน่งว่าง!$A$2:$J$28,10,FALSE),IF(M145&amp;C145="กำหนดเพิ่ม2567ครู",VLOOKUP(BC145,ตำแหน่งว่าง!$A$2:$J$28,9,FALSE),IF(M145&amp;C145="กำหนดเพิ่ม2567ครูผู้ช่วย",VLOOKUP(BC145,ตำแหน่งว่าง!$A$2:$J$28,9,FALSE),IF(M145&amp;C145="กำหนดเพิ่ม2567บุคลากรทางการศึกษา",VLOOKUP(BC145,ตำแหน่งว่าง!$A$2:$J$28,9,FALSE),IF(M145&amp;C145="กำหนดเพิ่ม2567บริหารสถานศึกษา",VLOOKUP(BC145,ตำแหน่งว่าง!$A$2:$J$28,9,FALSE),IF(M145="กำหนดเพิ่ม2567",VLOOKUP(BC145,ตำแหน่งว่าง!$A$2:$J$28,10,FALSE),IF(M145&amp;C145="กำหนดเพิ่ม2568ครู",VLOOKUP(BC145,ตำแหน่งว่าง!$A$2:$J$28,8,FALSE),IF(M145&amp;C145="กำหนดเพิ่ม2568ครูผู้ช่วย",VLOOKUP(BC145,ตำแหน่งว่าง!$A$2:$J$28,8,FALSE),IF(M145&amp;C145="กำหนดเพิ่ม2568บุคลากรทางการศึกษา",VLOOKUP(BC145,ตำแหน่งว่าง!$A$2:$J$28,8,FALSE),IF(M145&amp;C145="กำหนดเพิ่ม2568บริหารสถานศึกษา",VLOOKUP(BC145,ตำแหน่งว่าง!$A$2:$J$28,8,FALSE),IF(M145="กำหนดเพิ่ม2568",VLOOKUP(BC145,ตำแหน่งว่าง!$A$2:$J$28,9,FALSE),IF(M145="กำหนดเพิ่ม2569",VLOOKUP(BC145,ตำแหน่งว่าง!$A$2:$H$28,7,FALSE),IF(M145="เงินอุดหนุน (ว่าง)",VLOOKUP(BC145,ตำแหน่งว่าง!$A$2:$J$28,10,FALSE),IF(M145="จ่ายจากเงินรายได้ (ว่าง)",VLOOKUP(BC145,ตำแหน่งว่าง!$A$2:$J$28,10,FALSE),IF(M145="ยุบเลิก2567",0,IF(M145="ยุบเลิก2568",0,IF(M145="ยุบเลิก2569",0,IF(M145="ว่างยุบเลิก2567",0,IF(M145="ว่างยุบเลิก2568",0,IF(M145="ว่างยุบเลิก2569",0,(BM145-BJ145)*12))))))))))))))))))))))</f>
        <v>0</v>
      </c>
    </row>
    <row r="146" spans="1:66">
      <c r="A146" s="107"/>
      <c r="B146" s="113"/>
      <c r="C146" s="183"/>
      <c r="D146" s="113"/>
      <c r="E146" s="114"/>
      <c r="F146" s="114"/>
      <c r="G146" s="110"/>
      <c r="H146" s="120"/>
      <c r="I146" s="121"/>
      <c r="J146" s="122"/>
      <c r="K146" s="122"/>
      <c r="L146" s="122"/>
      <c r="M146" s="120"/>
      <c r="BB146" s="177" t="str">
        <f t="shared" si="10"/>
        <v/>
      </c>
      <c r="BC146" s="177" t="str">
        <f t="shared" si="11"/>
        <v>()</v>
      </c>
      <c r="BD146" s="177" t="b">
        <f>IF(BB146="บริหารท้องถิ่นสูง",VLOOKUP(I146,'เงินเดือนบัญชี 5'!$AM$2:$AN$65,2,FALSE),IF(BB146="บริหารท้องถิ่นกลาง",VLOOKUP(I146,'เงินเดือนบัญชี 5'!$AJ$2:$AK$65,2,FALSE),IF(BB146="บริหารท้องถิ่นต้น",VLOOKUP(I146,'เงินเดือนบัญชี 5'!$AG$2:$AH$65,2,FALSE),IF(BB146="อำนวยการท้องถิ่นสูง",VLOOKUP(I146,'เงินเดือนบัญชี 5'!$AD$2:$AE$65,2,FALSE),IF(BB146="อำนวยการท้องถิ่นกลาง",VLOOKUP(I146,'เงินเดือนบัญชี 5'!$AA$2:$AB$65,2,FALSE),IF(BB146="อำนวยการท้องถิ่นต้น",VLOOKUP(I146,'เงินเดือนบัญชี 5'!$X$2:$Y$65,2,FALSE),IF(BB146="วิชาการชช.",VLOOKUP(I146,'เงินเดือนบัญชี 5'!$U$2:$V$65,2,FALSE),IF(BB146="วิชาการชพ.",VLOOKUP(I146,'เงินเดือนบัญชี 5'!$R$2:$S$65,2,FALSE),IF(BB146="วิชาการชก.",VLOOKUP(I146,'เงินเดือนบัญชี 5'!$O$2:$P$65,2,FALSE),IF(BB146="วิชาการปก.",VLOOKUP(I146,'เงินเดือนบัญชี 5'!$L$2:$M$65,2,FALSE),IF(BB146="ทั่วไปอส.",VLOOKUP(I146,'เงินเดือนบัญชี 5'!$I$2:$J$65,2,FALSE),IF(BB146="ทั่วไปชง.",VLOOKUP(I146,'เงินเดือนบัญชี 5'!$F$2:$G$65,2,FALSE),IF(BB146="ทั่วไปปง.",VLOOKUP(I146,'เงินเดือนบัญชี 5'!$C$2:$D$65,2,FALSE),IF(BB146="พนจ.ทั่วไป","",IF(BB146="พนจ.ภารกิจ(ปวช.)","",IF(BB146="พนจ.ภารกิจ(ปวท.)","",IF(BB146="พนจ.ภารกิจ(ปวส.)","",IF(BB146="พนจ.ภารกิจ(ป.ตรี)","",IF(BB146="พนจ.ภารกิจ(ป.โท)","",IF(BB146="พนจ.ภารกิจ(ทักษะ พนง.ขับเครื่องจักรกลขนาดกลาง/ใหญ่)","",IF(BB146="พนจ.ภารกิจ(ทักษะ)","",IF(BB146="ลูกจ้างประจำ(ช่าง)",VLOOKUP(I146,บัญชีลูกจ้างประจำ!$I$2:$J$110,2,FALSE),IF(BB146="ลูกจ้างประจำ(สนับสนุน)",VLOOKUP(I146,บัญชีลูกจ้างประจำ!$F$2:$G$102,2,FALSE),IF(BB146="ลูกจ้างประจำ(บริการพื้นฐาน)",VLOOKUP(I146,บัญชีลูกจ้างประจำ!$C$2:$D$74,2,FALSE)))))))))))))))))))))))))</f>
        <v>0</v>
      </c>
      <c r="BE146" s="177">
        <f>IF(M146="ว่างเดิม",VLOOKUP(BC146,ตำแหน่งว่าง!$A$2:$J$28,2,FALSE),IF(M146="ว่างยุบเลิก2567",VLOOKUP(BC146,ตำแหน่งว่าง!$A$2:$J$28,2,FALSE),IF(M146="ว่างยุบเลิก2568",VLOOKUP(BC146,ตำแหน่งว่าง!$A$2:$J$28,2,FALSE),IF(M146="ว่างยุบเลิก2569",VLOOKUP(BC146,ตำแหน่งว่าง!$A$2:$J$28,2,FALSE),IF(M146="เงินอุดหนุน (ว่าง)",VLOOKUP(BC146,ตำแหน่งว่าง!$A$2:$J$28,2,FALSE),IF(M146="จ่ายจากเงินรายได้ (ว่าง)",VLOOKUP(BC146,ตำแหน่งว่าง!$A$2:$J$28,2,FALSE),IF(M146="กำหนดเพิ่ม2567",0,IF(M146="กำหนดเพิ่ม2568",0,IF(M146="กำหนดเพิ่ม2569",0,I146*12)))))))))</f>
        <v>0</v>
      </c>
      <c r="BF146" s="177" t="str">
        <f t="shared" si="12"/>
        <v>1</v>
      </c>
      <c r="BG146" s="177" t="b">
        <f>IF(BB146="บริหารท้องถิ่นสูง",VLOOKUP(BF146,'เงินเดือนบัญชี 5'!$AL$2:$AM$65,2,FALSE),IF(BB146="บริหารท้องถิ่นกลาง",VLOOKUP(BF146,'เงินเดือนบัญชี 5'!$AI$2:$AJ$65,2,FALSE),IF(BB146="บริหารท้องถิ่นต้น",VLOOKUP(BF146,'เงินเดือนบัญชี 5'!$AF$2:$AG$65,2,FALSE),IF(BB146="อำนวยการท้องถิ่นสูง",VLOOKUP(BF146,'เงินเดือนบัญชี 5'!$AC$2:$AD$65,2,FALSE),IF(BB146="อำนวยการท้องถิ่นกลาง",VLOOKUP(BF146,'เงินเดือนบัญชี 5'!$Z$2:$AA$65,2,FALSE),IF(BB146="อำนวยการท้องถิ่นต้น",VLOOKUP(BF146,'เงินเดือนบัญชี 5'!$W$2:$X$65,2,FALSE),IF(BB146="วิชาการชช.",VLOOKUP(BF146,'เงินเดือนบัญชี 5'!$T$2:$U$65,2,FALSE),IF(BB146="วิชาการชพ.",VLOOKUP(BF146,'เงินเดือนบัญชี 5'!$Q$2:$R$65,2,FALSE),IF(BB146="วิชาการชก.",VLOOKUP(BF146,'เงินเดือนบัญชี 5'!$N$2:$O$65,2,FALSE),IF(BB146="วิชาการปก.",VLOOKUP(BF146,'เงินเดือนบัญชี 5'!$K$2:$L$65,2,FALSE),IF(BB146="ทั่วไปอส.",VLOOKUP(BF146,'เงินเดือนบัญชี 5'!$H$2:$I$65,2,FALSE),IF(BB146="ทั่วไปชง.",VLOOKUP(BF146,'เงินเดือนบัญชี 5'!$E$2:$F$65,2,FALSE),IF(BB146="ทั่วไปปง.",VLOOKUP(BF146,'เงินเดือนบัญชี 5'!$B$2:$C$65,2,FALSE),IF(BB146="พนจ.ทั่วไป",0,IF(BB146="พนจ.ภารกิจ(ปวช.)",CEILING((I146*4/100)+I146,10),IF(BB146="พนจ.ภารกิจ(ปวท.)",CEILING((I146*4/100)+I146,10),IF(BB146="พนจ.ภารกิจ(ปวส.)",CEILING((I146*4/100)+I146,10),IF(BB146="พนจ.ภารกิจ(ป.ตรี)",CEILING((I146*4/100)+I146,10),IF(BB146="พนจ.ภารกิจ(ป.โท)",CEILING((I146*4/100)+I146,10),IF(BB146="พนจ.ภารกิจ(ทักษะ พนง.ขับเครื่องจักรกลขนาดกลาง/ใหญ่)",CEILING((I146*4/100)+I146,10),IF(BB146="พนจ.ภารกิจ(ทักษะ)",CEILING((I146*4/100)+I146,10),IF(BB146="พนจ.ภารกิจ(ทักษะ)","",IF(C146="ครู",CEILING((I146*6/100)+I146,10),IF(C146="ครูผู้ช่วย",CEILING((I146*6/100)+I146,10),IF(C146="บริหารสถานศึกษา",CEILING((I146*6/100)+I146,10),IF(C146="บุคลากรทางการศึกษา",CEILING((I146*6/100)+I146,10),IF(BB146="ลูกจ้างประจำ(ช่าง)",VLOOKUP(BF146,บัญชีลูกจ้างประจำ!$H$2:$I$110,2,FALSE),IF(BB146="ลูกจ้างประจำ(สนับสนุน)",VLOOKUP(BF146,บัญชีลูกจ้างประจำ!$E$2:$F$102,2,FALSE),IF(BB146="ลูกจ้างประจำ(บริการพื้นฐาน)",VLOOKUP(BF146,บัญชีลูกจ้างประจำ!$B$2:$C$74,2,FALSE))))))))))))))))))))))))))))))</f>
        <v>0</v>
      </c>
      <c r="BH146" s="177">
        <f>IF(BB146&amp;M146="พนจ.ทั่วไป",0,IF(BB146&amp;M146="พนจ.ทั่วไปกำหนดเพิ่ม2567",108000,IF(M146="ว่างเดิม",VLOOKUP(BC146,ตำแหน่งว่าง!$A$2:$J$28,8,FALSE),IF(M146="กำหนดเพิ่ม2567",VLOOKUP(BC146,ตำแหน่งว่าง!$A$2:$H$28,7,FALSE),IF(M146="กำหนดเพิ่ม2568",0,IF(M146="กำหนดเพิ่ม2569",0,IF(M146="ยุบเลิก2567",0,IF(M146="ว่างยุบเลิก2567",0,IF(M146="ว่างยุบเลิก2568",VLOOKUP(BC146,ตำแหน่งว่าง!$A$2:$J$28,8,FALSE),IF(M146="ว่างยุบเลิก2569",VLOOKUP(BC146,ตำแหน่งว่าง!$A$2:$J$28,8,FALSE),IF(M146="เงินอุดหนุน (ว่าง)",VLOOKUP(BC146,ตำแหน่งว่าง!$A$2:$J$28,8,FALSE),IF(M146&amp;C146="จ่ายจากเงินรายได้พนจ.ทั่วไป",0,IF(M146="จ่ายจากเงินรายได้ (ว่าง)",VLOOKUP(BC146,ตำแหน่งว่าง!$A$2:$J$28,8,FALSE),(BG146-I146)*12)))))))))))))</f>
        <v>0</v>
      </c>
      <c r="BI146" s="177" t="str">
        <f t="shared" si="13"/>
        <v>2</v>
      </c>
      <c r="BJ146" s="177" t="b">
        <f>IF(BB146="บริหารท้องถิ่นสูง",VLOOKUP(BI146,'เงินเดือนบัญชี 5'!$AL$2:$AM$65,2,FALSE),IF(BB146="บริหารท้องถิ่นกลาง",VLOOKUP(BI146,'เงินเดือนบัญชี 5'!$AI$2:$AJ$65,2,FALSE),IF(BB146="บริหารท้องถิ่นต้น",VLOOKUP(BI146,'เงินเดือนบัญชี 5'!$AF$2:$AG$65,2,FALSE),IF(BB146="อำนวยการท้องถิ่นสูง",VLOOKUP(BI146,'เงินเดือนบัญชี 5'!$AC$2:$AD$65,2,FALSE),IF(BB146="อำนวยการท้องถิ่นกลาง",VLOOKUP(BI146,'เงินเดือนบัญชี 5'!$Z$2:$AA$65,2,FALSE),IF(BB146="อำนวยการท้องถิ่นต้น",VLOOKUP(BI146,'เงินเดือนบัญชี 5'!$W$2:$X$65,2,FALSE),IF(BB146="วิชาการชช.",VLOOKUP(BI146,'เงินเดือนบัญชี 5'!$T$2:$U$65,2,FALSE),IF(BB146="วิชาการชพ.",VLOOKUP(BI146,'เงินเดือนบัญชี 5'!$Q$2:$R$65,2,FALSE),IF(BB146="วิชาการชก.",VLOOKUP(BI146,'เงินเดือนบัญชี 5'!$N$2:$O$65,2,FALSE),IF(BB146="วิชาการปก.",VLOOKUP(BI146,'เงินเดือนบัญชี 5'!$K$2:$L$65,2,FALSE),IF(BB146="ทั่วไปอส.",VLOOKUP(BI146,'เงินเดือนบัญชี 5'!$H$2:$I$65,2,FALSE),IF(BB146="ทั่วไปชง.",VLOOKUP(BI146,'เงินเดือนบัญชี 5'!$E$2:$F$65,2,FALSE),IF(BB146="ทั่วไปปง.",VLOOKUP(BI146,'เงินเดือนบัญชี 5'!$B$2:$C$65,2,FALSE),IF(BB146="พนจ.ทั่วไป",0,IF(BB146="พนจ.ภารกิจ(ปวช.)",CEILING((BG146*4/100)+BG146,10),IF(BB146="พนจ.ภารกิจ(ปวท.)",CEILING((BG146*4/100)+BG146,10),IF(BB146="พนจ.ภารกิจ(ปวส.)",CEILING((BG146*4/100)+BG146,10),IF(BB146="พนจ.ภารกิจ(ป.ตรี)",CEILING((BG146*4/100)+BG146,10),IF(BB146="พนจ.ภารกิจ(ป.โท)",CEILING((BG146*4/100)+BG146,10),IF(BB146="พนจ.ภารกิจ(ทักษะ พนง.ขับเครื่องจักรกลขนาดกลาง/ใหญ่)",CEILING((BG146*4/100)+BG146,10),IF(BB146="พนจ.ภารกิจ(ทักษะ)",CEILING((BG146*4/100)+BG146,10),IF(BB146="พนจ.ภารกิจ(ทักษะ)","",IF(C146="ครู",CEILING((BG146*6/100)+BG146,10),IF(C146="ครูผู้ช่วย",CEILING((BG146*6/100)+BG146,10),IF(C146="บริหารสถานศึกษา",CEILING((BG146*6/100)+BG146,10),IF(C146="บุคลากรทางการศึกษา",CEILING((BG146*6/100)+BG146,10),IF(BB146="ลูกจ้างประจำ(ช่าง)",VLOOKUP(BI146,บัญชีลูกจ้างประจำ!$H$2:$I$110,2,FALSE),IF(BB146="ลูกจ้างประจำ(สนับสนุน)",VLOOKUP(BI146,บัญชีลูกจ้างประจำ!$E$2:$F$102,2,FALSE),IF(BB146="ลูกจ้างประจำ(บริการพื้นฐาน)",VLOOKUP(BI146,บัญชีลูกจ้างประจำ!$B$2:$C$74,2,FALSE))))))))))))))))))))))))))))))</f>
        <v>0</v>
      </c>
      <c r="BK146" s="177">
        <f>IF(BB146&amp;M146="พนจ.ทั่วไป",0,IF(BB146&amp;M146="พนจ.ทั่วไปกำหนดเพิ่ม2568",108000,IF(M146="ว่างเดิม",VLOOKUP(BC146,ตำแหน่งว่าง!$A$2:$J$28,9,FALSE),IF(M146&amp;C146="กำหนดเพิ่ม2567ครู",VLOOKUP(BC146,ตำแหน่งว่าง!$A$2:$J$28,8,FALSE),IF(M146&amp;C146="กำหนดเพิ่ม2567ครูผู้ช่วย",VLOOKUP(BC146,ตำแหน่งว่าง!$A$2:$J$28,8,FALSE),IF(M146&amp;C146="กำหนดเพิ่ม2567บุคลากรทางการศึกษา",VLOOKUP(BC146,ตำแหน่งว่าง!$A$2:$J$28,8,FALSE),IF(M146&amp;C146="กำหนดเพิ่ม2567บริหารสถานศึกษา",VLOOKUP(BC146,ตำแหน่งว่าง!$A$2:$J$28,8,FALSE),IF(M146="กำหนดเพิ่ม2567",VLOOKUP(BC146,ตำแหน่งว่าง!$A$2:$J$28,9,FALSE),IF(M146="กำหนดเพิ่ม2568",VLOOKUP(BC146,ตำแหน่งว่าง!$A$2:$H$28,7,FALSE),IF(M146="กำหนดเพิ่ม2569",0,IF(M146="ยุบเลิก2567",0,IF(M146="ยุบเลิก2568",0,IF(M146="ว่างยุบเลิก2567",0,IF(M146="ว่างยุบเลิก2568",0,IF(M146="ว่างยุบเลิก2569",VLOOKUP(BC146,ตำแหน่งว่าง!$A$2:$J$28,9,FALSE),IF(M146="เงินอุดหนุน (ว่าง)",VLOOKUP(BC146,ตำแหน่งว่าง!$A$2:$J$28,9,FALSE),IF(M146="จ่ายจากเงินรายได้ (ว่าง)",VLOOKUP(BC146,ตำแหน่งว่าง!$A$2:$J$28,9,FALSE),(BJ146-BG146)*12)))))))))))))))))</f>
        <v>0</v>
      </c>
      <c r="BL146" s="177" t="str">
        <f t="shared" si="14"/>
        <v>3</v>
      </c>
      <c r="BM146" s="177" t="b">
        <f>IF(BB146="บริหารท้องถิ่นสูง",VLOOKUP(BL146,'เงินเดือนบัญชี 5'!$AL$2:$AM$65,2,FALSE),IF(BB146="บริหารท้องถิ่นกลาง",VLOOKUP(BL146,'เงินเดือนบัญชี 5'!$AI$2:$AJ$65,2,FALSE),IF(BB146="บริหารท้องถิ่นต้น",VLOOKUP(BL146,'เงินเดือนบัญชี 5'!$AF$2:$AG$65,2,FALSE),IF(BB146="อำนวยการท้องถิ่นสูง",VLOOKUP(BL146,'เงินเดือนบัญชี 5'!$AC$2:$AD$65,2,FALSE),IF(BB146="อำนวยการท้องถิ่นกลาง",VLOOKUP(BL146,'เงินเดือนบัญชี 5'!$Z$2:$AA$65,2,FALSE),IF(BB146="อำนวยการท้องถิ่นต้น",VLOOKUP(BL146,'เงินเดือนบัญชี 5'!$W$2:$X$65,2,FALSE),IF(BB146="วิชาการชช.",VLOOKUP(BL146,'เงินเดือนบัญชี 5'!$T$2:$U$65,2,FALSE),IF(BB146="วิชาการชพ.",VLOOKUP(BL146,'เงินเดือนบัญชี 5'!$Q$2:$R$65,2,FALSE),IF(BB146="วิชาการชก.",VLOOKUP(BL146,'เงินเดือนบัญชี 5'!$N$2:$O$65,2,FALSE),IF(BB146="วิชาการปก.",VLOOKUP(BL146,'เงินเดือนบัญชี 5'!$K$2:$L$65,2,FALSE),IF(BB146="ทั่วไปอส.",VLOOKUP(BL146,'เงินเดือนบัญชี 5'!$H$2:$I$65,2,FALSE),IF(BB146="ทั่วไปชง.",VLOOKUP(BL146,'เงินเดือนบัญชี 5'!$E$2:$F$65,2,FALSE),IF(BB146="ทั่วไปปง.",VLOOKUP(BL146,'เงินเดือนบัญชี 5'!$B$2:$C$65,2,FALSE),IF(BB146="พนจ.ทั่วไป",0,IF(BB146="พนจ.ภารกิจ(ปวช.)",CEILING((BJ146*4/100)+BJ146,10),IF(BB146="พนจ.ภารกิจ(ปวท.)",CEILING((BJ146*4/100)+BJ146,10),IF(BB146="พนจ.ภารกิจ(ปวส.)",CEILING((BJ146*4/100)+BJ146,10),IF(BB146="พนจ.ภารกิจ(ป.ตรี)",CEILING((BJ146*4/100)+BJ146,10),IF(BB146="พนจ.ภารกิจ(ป.โท)",CEILING((BJ146*4/100)+BJ146,10),IF(BB146="พนจ.ภารกิจ(ทักษะ พนง.ขับเครื่องจักรกลขนาดกลาง/ใหญ่)",CEILING((BJ146*4/100)+BJ146,10),IF(BB146="พนจ.ภารกิจ(ทักษะ)",CEILING((BJ146*4/100)+BJ146,10),IF(BB146="พนจ.ภารกิจ(ทักษะ)","",IF(C146="ครู",CEILING((BJ146*6/100)+BJ146,10),IF(C146="ครูผู้ช่วย",CEILING((BJ146*6/100)+BJ146,10),IF(C146="บริหารสถานศึกษา",CEILING((BJ146*6/100)+BJ146,10),IF(C146="บุคลากรทางการศึกษา",CEILING((BJ146*6/100)+BJ146,10),IF(BB146="ลูกจ้างประจำ(ช่าง)",VLOOKUP(BL146,บัญชีลูกจ้างประจำ!$H$2:$I$110,2,FALSE),IF(BB146="ลูกจ้างประจำ(สนับสนุน)",VLOOKUP(BL146,บัญชีลูกจ้างประจำ!$E$2:$F$103,2,FALSE),IF(BB146="ลูกจ้างประจำ(บริการพื้นฐาน)",VLOOKUP(BL146,บัญชีลูกจ้างประจำ!$B$2:$C$74,2,FALSE))))))))))))))))))))))))))))))</f>
        <v>0</v>
      </c>
      <c r="BN146" s="177">
        <f>IF(BB146&amp;M146="พนจ.ทั่วไป",0,IF(BB146&amp;M146="พนจ.ทั่วไปกำหนดเพิ่ม2569",108000,IF(M146="ว่างเดิม",VLOOKUP(BC146,ตำแหน่งว่าง!$A$2:$J$28,10,FALSE),IF(M146&amp;C146="กำหนดเพิ่ม2567ครู",VLOOKUP(BC146,ตำแหน่งว่าง!$A$2:$J$28,9,FALSE),IF(M146&amp;C146="กำหนดเพิ่ม2567ครูผู้ช่วย",VLOOKUP(BC146,ตำแหน่งว่าง!$A$2:$J$28,9,FALSE),IF(M146&amp;C146="กำหนดเพิ่ม2567บุคลากรทางการศึกษา",VLOOKUP(BC146,ตำแหน่งว่าง!$A$2:$J$28,9,FALSE),IF(M146&amp;C146="กำหนดเพิ่ม2567บริหารสถานศึกษา",VLOOKUP(BC146,ตำแหน่งว่าง!$A$2:$J$28,9,FALSE),IF(M146="กำหนดเพิ่ม2567",VLOOKUP(BC146,ตำแหน่งว่าง!$A$2:$J$28,10,FALSE),IF(M146&amp;C146="กำหนดเพิ่ม2568ครู",VLOOKUP(BC146,ตำแหน่งว่าง!$A$2:$J$28,8,FALSE),IF(M146&amp;C146="กำหนดเพิ่ม2568ครูผู้ช่วย",VLOOKUP(BC146,ตำแหน่งว่าง!$A$2:$J$28,8,FALSE),IF(M146&amp;C146="กำหนดเพิ่ม2568บุคลากรทางการศึกษา",VLOOKUP(BC146,ตำแหน่งว่าง!$A$2:$J$28,8,FALSE),IF(M146&amp;C146="กำหนดเพิ่ม2568บริหารสถานศึกษา",VLOOKUP(BC146,ตำแหน่งว่าง!$A$2:$J$28,8,FALSE),IF(M146="กำหนดเพิ่ม2568",VLOOKUP(BC146,ตำแหน่งว่าง!$A$2:$J$28,9,FALSE),IF(M146="กำหนดเพิ่ม2569",VLOOKUP(BC146,ตำแหน่งว่าง!$A$2:$H$28,7,FALSE),IF(M146="เงินอุดหนุน (ว่าง)",VLOOKUP(BC146,ตำแหน่งว่าง!$A$2:$J$28,10,FALSE),IF(M146="จ่ายจากเงินรายได้ (ว่าง)",VLOOKUP(BC146,ตำแหน่งว่าง!$A$2:$J$28,10,FALSE),IF(M146="ยุบเลิก2567",0,IF(M146="ยุบเลิก2568",0,IF(M146="ยุบเลิก2569",0,IF(M146="ว่างยุบเลิก2567",0,IF(M146="ว่างยุบเลิก2568",0,IF(M146="ว่างยุบเลิก2569",0,(BM146-BJ146)*12))))))))))))))))))))))</f>
        <v>0</v>
      </c>
    </row>
    <row r="147" spans="1:66">
      <c r="A147" s="107"/>
      <c r="B147" s="113"/>
      <c r="C147" s="183"/>
      <c r="D147" s="113"/>
      <c r="E147" s="114"/>
      <c r="F147" s="114"/>
      <c r="G147" s="110"/>
      <c r="H147" s="120"/>
      <c r="I147" s="121"/>
      <c r="J147" s="122"/>
      <c r="K147" s="122"/>
      <c r="L147" s="122"/>
      <c r="M147" s="120"/>
      <c r="BB147" s="177" t="str">
        <f t="shared" si="10"/>
        <v/>
      </c>
      <c r="BC147" s="177" t="str">
        <f t="shared" si="11"/>
        <v>()</v>
      </c>
      <c r="BD147" s="177" t="b">
        <f>IF(BB147="บริหารท้องถิ่นสูง",VLOOKUP(I147,'เงินเดือนบัญชี 5'!$AM$2:$AN$65,2,FALSE),IF(BB147="บริหารท้องถิ่นกลาง",VLOOKUP(I147,'เงินเดือนบัญชี 5'!$AJ$2:$AK$65,2,FALSE),IF(BB147="บริหารท้องถิ่นต้น",VLOOKUP(I147,'เงินเดือนบัญชี 5'!$AG$2:$AH$65,2,FALSE),IF(BB147="อำนวยการท้องถิ่นสูง",VLOOKUP(I147,'เงินเดือนบัญชี 5'!$AD$2:$AE$65,2,FALSE),IF(BB147="อำนวยการท้องถิ่นกลาง",VLOOKUP(I147,'เงินเดือนบัญชี 5'!$AA$2:$AB$65,2,FALSE),IF(BB147="อำนวยการท้องถิ่นต้น",VLOOKUP(I147,'เงินเดือนบัญชี 5'!$X$2:$Y$65,2,FALSE),IF(BB147="วิชาการชช.",VLOOKUP(I147,'เงินเดือนบัญชี 5'!$U$2:$V$65,2,FALSE),IF(BB147="วิชาการชพ.",VLOOKUP(I147,'เงินเดือนบัญชี 5'!$R$2:$S$65,2,FALSE),IF(BB147="วิชาการชก.",VLOOKUP(I147,'เงินเดือนบัญชี 5'!$O$2:$P$65,2,FALSE),IF(BB147="วิชาการปก.",VLOOKUP(I147,'เงินเดือนบัญชี 5'!$L$2:$M$65,2,FALSE),IF(BB147="ทั่วไปอส.",VLOOKUP(I147,'เงินเดือนบัญชี 5'!$I$2:$J$65,2,FALSE),IF(BB147="ทั่วไปชง.",VLOOKUP(I147,'เงินเดือนบัญชี 5'!$F$2:$G$65,2,FALSE),IF(BB147="ทั่วไปปง.",VLOOKUP(I147,'เงินเดือนบัญชี 5'!$C$2:$D$65,2,FALSE),IF(BB147="พนจ.ทั่วไป","",IF(BB147="พนจ.ภารกิจ(ปวช.)","",IF(BB147="พนจ.ภารกิจ(ปวท.)","",IF(BB147="พนจ.ภารกิจ(ปวส.)","",IF(BB147="พนจ.ภารกิจ(ป.ตรี)","",IF(BB147="พนจ.ภารกิจ(ป.โท)","",IF(BB147="พนจ.ภารกิจ(ทักษะ พนง.ขับเครื่องจักรกลขนาดกลาง/ใหญ่)","",IF(BB147="พนจ.ภารกิจ(ทักษะ)","",IF(BB147="ลูกจ้างประจำ(ช่าง)",VLOOKUP(I147,บัญชีลูกจ้างประจำ!$I$2:$J$110,2,FALSE),IF(BB147="ลูกจ้างประจำ(สนับสนุน)",VLOOKUP(I147,บัญชีลูกจ้างประจำ!$F$2:$G$102,2,FALSE),IF(BB147="ลูกจ้างประจำ(บริการพื้นฐาน)",VLOOKUP(I147,บัญชีลูกจ้างประจำ!$C$2:$D$74,2,FALSE)))))))))))))))))))))))))</f>
        <v>0</v>
      </c>
      <c r="BE147" s="177">
        <f>IF(M147="ว่างเดิม",VLOOKUP(BC147,ตำแหน่งว่าง!$A$2:$J$28,2,FALSE),IF(M147="ว่างยุบเลิก2567",VLOOKUP(BC147,ตำแหน่งว่าง!$A$2:$J$28,2,FALSE),IF(M147="ว่างยุบเลิก2568",VLOOKUP(BC147,ตำแหน่งว่าง!$A$2:$J$28,2,FALSE),IF(M147="ว่างยุบเลิก2569",VLOOKUP(BC147,ตำแหน่งว่าง!$A$2:$J$28,2,FALSE),IF(M147="เงินอุดหนุน (ว่าง)",VLOOKUP(BC147,ตำแหน่งว่าง!$A$2:$J$28,2,FALSE),IF(M147="จ่ายจากเงินรายได้ (ว่าง)",VLOOKUP(BC147,ตำแหน่งว่าง!$A$2:$J$28,2,FALSE),IF(M147="กำหนดเพิ่ม2567",0,IF(M147="กำหนดเพิ่ม2568",0,IF(M147="กำหนดเพิ่ม2569",0,I147*12)))))))))</f>
        <v>0</v>
      </c>
      <c r="BF147" s="177" t="str">
        <f t="shared" si="12"/>
        <v>1</v>
      </c>
      <c r="BG147" s="177" t="b">
        <f>IF(BB147="บริหารท้องถิ่นสูง",VLOOKUP(BF147,'เงินเดือนบัญชี 5'!$AL$2:$AM$65,2,FALSE),IF(BB147="บริหารท้องถิ่นกลาง",VLOOKUP(BF147,'เงินเดือนบัญชี 5'!$AI$2:$AJ$65,2,FALSE),IF(BB147="บริหารท้องถิ่นต้น",VLOOKUP(BF147,'เงินเดือนบัญชี 5'!$AF$2:$AG$65,2,FALSE),IF(BB147="อำนวยการท้องถิ่นสูง",VLOOKUP(BF147,'เงินเดือนบัญชี 5'!$AC$2:$AD$65,2,FALSE),IF(BB147="อำนวยการท้องถิ่นกลาง",VLOOKUP(BF147,'เงินเดือนบัญชี 5'!$Z$2:$AA$65,2,FALSE),IF(BB147="อำนวยการท้องถิ่นต้น",VLOOKUP(BF147,'เงินเดือนบัญชี 5'!$W$2:$X$65,2,FALSE),IF(BB147="วิชาการชช.",VLOOKUP(BF147,'เงินเดือนบัญชี 5'!$T$2:$U$65,2,FALSE),IF(BB147="วิชาการชพ.",VLOOKUP(BF147,'เงินเดือนบัญชี 5'!$Q$2:$R$65,2,FALSE),IF(BB147="วิชาการชก.",VLOOKUP(BF147,'เงินเดือนบัญชี 5'!$N$2:$O$65,2,FALSE),IF(BB147="วิชาการปก.",VLOOKUP(BF147,'เงินเดือนบัญชี 5'!$K$2:$L$65,2,FALSE),IF(BB147="ทั่วไปอส.",VLOOKUP(BF147,'เงินเดือนบัญชี 5'!$H$2:$I$65,2,FALSE),IF(BB147="ทั่วไปชง.",VLOOKUP(BF147,'เงินเดือนบัญชี 5'!$E$2:$F$65,2,FALSE),IF(BB147="ทั่วไปปง.",VLOOKUP(BF147,'เงินเดือนบัญชี 5'!$B$2:$C$65,2,FALSE),IF(BB147="พนจ.ทั่วไป",0,IF(BB147="พนจ.ภารกิจ(ปวช.)",CEILING((I147*4/100)+I147,10),IF(BB147="พนจ.ภารกิจ(ปวท.)",CEILING((I147*4/100)+I147,10),IF(BB147="พนจ.ภารกิจ(ปวส.)",CEILING((I147*4/100)+I147,10),IF(BB147="พนจ.ภารกิจ(ป.ตรี)",CEILING((I147*4/100)+I147,10),IF(BB147="พนจ.ภารกิจ(ป.โท)",CEILING((I147*4/100)+I147,10),IF(BB147="พนจ.ภารกิจ(ทักษะ พนง.ขับเครื่องจักรกลขนาดกลาง/ใหญ่)",CEILING((I147*4/100)+I147,10),IF(BB147="พนจ.ภารกิจ(ทักษะ)",CEILING((I147*4/100)+I147,10),IF(BB147="พนจ.ภารกิจ(ทักษะ)","",IF(C147="ครู",CEILING((I147*6/100)+I147,10),IF(C147="ครูผู้ช่วย",CEILING((I147*6/100)+I147,10),IF(C147="บริหารสถานศึกษา",CEILING((I147*6/100)+I147,10),IF(C147="บุคลากรทางการศึกษา",CEILING((I147*6/100)+I147,10),IF(BB147="ลูกจ้างประจำ(ช่าง)",VLOOKUP(BF147,บัญชีลูกจ้างประจำ!$H$2:$I$110,2,FALSE),IF(BB147="ลูกจ้างประจำ(สนับสนุน)",VLOOKUP(BF147,บัญชีลูกจ้างประจำ!$E$2:$F$102,2,FALSE),IF(BB147="ลูกจ้างประจำ(บริการพื้นฐาน)",VLOOKUP(BF147,บัญชีลูกจ้างประจำ!$B$2:$C$74,2,FALSE))))))))))))))))))))))))))))))</f>
        <v>0</v>
      </c>
      <c r="BH147" s="177">
        <f>IF(BB147&amp;M147="พนจ.ทั่วไป",0,IF(BB147&amp;M147="พนจ.ทั่วไปกำหนดเพิ่ม2567",108000,IF(M147="ว่างเดิม",VLOOKUP(BC147,ตำแหน่งว่าง!$A$2:$J$28,8,FALSE),IF(M147="กำหนดเพิ่ม2567",VLOOKUP(BC147,ตำแหน่งว่าง!$A$2:$H$28,7,FALSE),IF(M147="กำหนดเพิ่ม2568",0,IF(M147="กำหนดเพิ่ม2569",0,IF(M147="ยุบเลิก2567",0,IF(M147="ว่างยุบเลิก2567",0,IF(M147="ว่างยุบเลิก2568",VLOOKUP(BC147,ตำแหน่งว่าง!$A$2:$J$28,8,FALSE),IF(M147="ว่างยุบเลิก2569",VLOOKUP(BC147,ตำแหน่งว่าง!$A$2:$J$28,8,FALSE),IF(M147="เงินอุดหนุน (ว่าง)",VLOOKUP(BC147,ตำแหน่งว่าง!$A$2:$J$28,8,FALSE),IF(M147&amp;C147="จ่ายจากเงินรายได้พนจ.ทั่วไป",0,IF(M147="จ่ายจากเงินรายได้ (ว่าง)",VLOOKUP(BC147,ตำแหน่งว่าง!$A$2:$J$28,8,FALSE),(BG147-I147)*12)))))))))))))</f>
        <v>0</v>
      </c>
      <c r="BI147" s="177" t="str">
        <f t="shared" si="13"/>
        <v>2</v>
      </c>
      <c r="BJ147" s="177" t="b">
        <f>IF(BB147="บริหารท้องถิ่นสูง",VLOOKUP(BI147,'เงินเดือนบัญชี 5'!$AL$2:$AM$65,2,FALSE),IF(BB147="บริหารท้องถิ่นกลาง",VLOOKUP(BI147,'เงินเดือนบัญชี 5'!$AI$2:$AJ$65,2,FALSE),IF(BB147="บริหารท้องถิ่นต้น",VLOOKUP(BI147,'เงินเดือนบัญชี 5'!$AF$2:$AG$65,2,FALSE),IF(BB147="อำนวยการท้องถิ่นสูง",VLOOKUP(BI147,'เงินเดือนบัญชี 5'!$AC$2:$AD$65,2,FALSE),IF(BB147="อำนวยการท้องถิ่นกลาง",VLOOKUP(BI147,'เงินเดือนบัญชี 5'!$Z$2:$AA$65,2,FALSE),IF(BB147="อำนวยการท้องถิ่นต้น",VLOOKUP(BI147,'เงินเดือนบัญชี 5'!$W$2:$X$65,2,FALSE),IF(BB147="วิชาการชช.",VLOOKUP(BI147,'เงินเดือนบัญชี 5'!$T$2:$U$65,2,FALSE),IF(BB147="วิชาการชพ.",VLOOKUP(BI147,'เงินเดือนบัญชี 5'!$Q$2:$R$65,2,FALSE),IF(BB147="วิชาการชก.",VLOOKUP(BI147,'เงินเดือนบัญชี 5'!$N$2:$O$65,2,FALSE),IF(BB147="วิชาการปก.",VLOOKUP(BI147,'เงินเดือนบัญชี 5'!$K$2:$L$65,2,FALSE),IF(BB147="ทั่วไปอส.",VLOOKUP(BI147,'เงินเดือนบัญชี 5'!$H$2:$I$65,2,FALSE),IF(BB147="ทั่วไปชง.",VLOOKUP(BI147,'เงินเดือนบัญชี 5'!$E$2:$F$65,2,FALSE),IF(BB147="ทั่วไปปง.",VLOOKUP(BI147,'เงินเดือนบัญชี 5'!$B$2:$C$65,2,FALSE),IF(BB147="พนจ.ทั่วไป",0,IF(BB147="พนจ.ภารกิจ(ปวช.)",CEILING((BG147*4/100)+BG147,10),IF(BB147="พนจ.ภารกิจ(ปวท.)",CEILING((BG147*4/100)+BG147,10),IF(BB147="พนจ.ภารกิจ(ปวส.)",CEILING((BG147*4/100)+BG147,10),IF(BB147="พนจ.ภารกิจ(ป.ตรี)",CEILING((BG147*4/100)+BG147,10),IF(BB147="พนจ.ภารกิจ(ป.โท)",CEILING((BG147*4/100)+BG147,10),IF(BB147="พนจ.ภารกิจ(ทักษะ พนง.ขับเครื่องจักรกลขนาดกลาง/ใหญ่)",CEILING((BG147*4/100)+BG147,10),IF(BB147="พนจ.ภารกิจ(ทักษะ)",CEILING((BG147*4/100)+BG147,10),IF(BB147="พนจ.ภารกิจ(ทักษะ)","",IF(C147="ครู",CEILING((BG147*6/100)+BG147,10),IF(C147="ครูผู้ช่วย",CEILING((BG147*6/100)+BG147,10),IF(C147="บริหารสถานศึกษา",CEILING((BG147*6/100)+BG147,10),IF(C147="บุคลากรทางการศึกษา",CEILING((BG147*6/100)+BG147,10),IF(BB147="ลูกจ้างประจำ(ช่าง)",VLOOKUP(BI147,บัญชีลูกจ้างประจำ!$H$2:$I$110,2,FALSE),IF(BB147="ลูกจ้างประจำ(สนับสนุน)",VLOOKUP(BI147,บัญชีลูกจ้างประจำ!$E$2:$F$102,2,FALSE),IF(BB147="ลูกจ้างประจำ(บริการพื้นฐาน)",VLOOKUP(BI147,บัญชีลูกจ้างประจำ!$B$2:$C$74,2,FALSE))))))))))))))))))))))))))))))</f>
        <v>0</v>
      </c>
      <c r="BK147" s="177">
        <f>IF(BB147&amp;M147="พนจ.ทั่วไป",0,IF(BB147&amp;M147="พนจ.ทั่วไปกำหนดเพิ่ม2568",108000,IF(M147="ว่างเดิม",VLOOKUP(BC147,ตำแหน่งว่าง!$A$2:$J$28,9,FALSE),IF(M147&amp;C147="กำหนดเพิ่ม2567ครู",VLOOKUP(BC147,ตำแหน่งว่าง!$A$2:$J$28,8,FALSE),IF(M147&amp;C147="กำหนดเพิ่ม2567ครูผู้ช่วย",VLOOKUP(BC147,ตำแหน่งว่าง!$A$2:$J$28,8,FALSE),IF(M147&amp;C147="กำหนดเพิ่ม2567บุคลากรทางการศึกษา",VLOOKUP(BC147,ตำแหน่งว่าง!$A$2:$J$28,8,FALSE),IF(M147&amp;C147="กำหนดเพิ่ม2567บริหารสถานศึกษา",VLOOKUP(BC147,ตำแหน่งว่าง!$A$2:$J$28,8,FALSE),IF(M147="กำหนดเพิ่ม2567",VLOOKUP(BC147,ตำแหน่งว่าง!$A$2:$J$28,9,FALSE),IF(M147="กำหนดเพิ่ม2568",VLOOKUP(BC147,ตำแหน่งว่าง!$A$2:$H$28,7,FALSE),IF(M147="กำหนดเพิ่ม2569",0,IF(M147="ยุบเลิก2567",0,IF(M147="ยุบเลิก2568",0,IF(M147="ว่างยุบเลิก2567",0,IF(M147="ว่างยุบเลิก2568",0,IF(M147="ว่างยุบเลิก2569",VLOOKUP(BC147,ตำแหน่งว่าง!$A$2:$J$28,9,FALSE),IF(M147="เงินอุดหนุน (ว่าง)",VLOOKUP(BC147,ตำแหน่งว่าง!$A$2:$J$28,9,FALSE),IF(M147="จ่ายจากเงินรายได้ (ว่าง)",VLOOKUP(BC147,ตำแหน่งว่าง!$A$2:$J$28,9,FALSE),(BJ147-BG147)*12)))))))))))))))))</f>
        <v>0</v>
      </c>
      <c r="BL147" s="177" t="str">
        <f t="shared" si="14"/>
        <v>3</v>
      </c>
      <c r="BM147" s="177" t="b">
        <f>IF(BB147="บริหารท้องถิ่นสูง",VLOOKUP(BL147,'เงินเดือนบัญชี 5'!$AL$2:$AM$65,2,FALSE),IF(BB147="บริหารท้องถิ่นกลาง",VLOOKUP(BL147,'เงินเดือนบัญชี 5'!$AI$2:$AJ$65,2,FALSE),IF(BB147="บริหารท้องถิ่นต้น",VLOOKUP(BL147,'เงินเดือนบัญชี 5'!$AF$2:$AG$65,2,FALSE),IF(BB147="อำนวยการท้องถิ่นสูง",VLOOKUP(BL147,'เงินเดือนบัญชี 5'!$AC$2:$AD$65,2,FALSE),IF(BB147="อำนวยการท้องถิ่นกลาง",VLOOKUP(BL147,'เงินเดือนบัญชี 5'!$Z$2:$AA$65,2,FALSE),IF(BB147="อำนวยการท้องถิ่นต้น",VLOOKUP(BL147,'เงินเดือนบัญชี 5'!$W$2:$X$65,2,FALSE),IF(BB147="วิชาการชช.",VLOOKUP(BL147,'เงินเดือนบัญชี 5'!$T$2:$U$65,2,FALSE),IF(BB147="วิชาการชพ.",VLOOKUP(BL147,'เงินเดือนบัญชี 5'!$Q$2:$R$65,2,FALSE),IF(BB147="วิชาการชก.",VLOOKUP(BL147,'เงินเดือนบัญชี 5'!$N$2:$O$65,2,FALSE),IF(BB147="วิชาการปก.",VLOOKUP(BL147,'เงินเดือนบัญชี 5'!$K$2:$L$65,2,FALSE),IF(BB147="ทั่วไปอส.",VLOOKUP(BL147,'เงินเดือนบัญชี 5'!$H$2:$I$65,2,FALSE),IF(BB147="ทั่วไปชง.",VLOOKUP(BL147,'เงินเดือนบัญชี 5'!$E$2:$F$65,2,FALSE),IF(BB147="ทั่วไปปง.",VLOOKUP(BL147,'เงินเดือนบัญชี 5'!$B$2:$C$65,2,FALSE),IF(BB147="พนจ.ทั่วไป",0,IF(BB147="พนจ.ภารกิจ(ปวช.)",CEILING((BJ147*4/100)+BJ147,10),IF(BB147="พนจ.ภารกิจ(ปวท.)",CEILING((BJ147*4/100)+BJ147,10),IF(BB147="พนจ.ภารกิจ(ปวส.)",CEILING((BJ147*4/100)+BJ147,10),IF(BB147="พนจ.ภารกิจ(ป.ตรี)",CEILING((BJ147*4/100)+BJ147,10),IF(BB147="พนจ.ภารกิจ(ป.โท)",CEILING((BJ147*4/100)+BJ147,10),IF(BB147="พนจ.ภารกิจ(ทักษะ พนง.ขับเครื่องจักรกลขนาดกลาง/ใหญ่)",CEILING((BJ147*4/100)+BJ147,10),IF(BB147="พนจ.ภารกิจ(ทักษะ)",CEILING((BJ147*4/100)+BJ147,10),IF(BB147="พนจ.ภารกิจ(ทักษะ)","",IF(C147="ครู",CEILING((BJ147*6/100)+BJ147,10),IF(C147="ครูผู้ช่วย",CEILING((BJ147*6/100)+BJ147,10),IF(C147="บริหารสถานศึกษา",CEILING((BJ147*6/100)+BJ147,10),IF(C147="บุคลากรทางการศึกษา",CEILING((BJ147*6/100)+BJ147,10),IF(BB147="ลูกจ้างประจำ(ช่าง)",VLOOKUP(BL147,บัญชีลูกจ้างประจำ!$H$2:$I$110,2,FALSE),IF(BB147="ลูกจ้างประจำ(สนับสนุน)",VLOOKUP(BL147,บัญชีลูกจ้างประจำ!$E$2:$F$103,2,FALSE),IF(BB147="ลูกจ้างประจำ(บริการพื้นฐาน)",VLOOKUP(BL147,บัญชีลูกจ้างประจำ!$B$2:$C$74,2,FALSE))))))))))))))))))))))))))))))</f>
        <v>0</v>
      </c>
      <c r="BN147" s="177">
        <f>IF(BB147&amp;M147="พนจ.ทั่วไป",0,IF(BB147&amp;M147="พนจ.ทั่วไปกำหนดเพิ่ม2569",108000,IF(M147="ว่างเดิม",VLOOKUP(BC147,ตำแหน่งว่าง!$A$2:$J$28,10,FALSE),IF(M147&amp;C147="กำหนดเพิ่ม2567ครู",VLOOKUP(BC147,ตำแหน่งว่าง!$A$2:$J$28,9,FALSE),IF(M147&amp;C147="กำหนดเพิ่ม2567ครูผู้ช่วย",VLOOKUP(BC147,ตำแหน่งว่าง!$A$2:$J$28,9,FALSE),IF(M147&amp;C147="กำหนดเพิ่ม2567บุคลากรทางการศึกษา",VLOOKUP(BC147,ตำแหน่งว่าง!$A$2:$J$28,9,FALSE),IF(M147&amp;C147="กำหนดเพิ่ม2567บริหารสถานศึกษา",VLOOKUP(BC147,ตำแหน่งว่าง!$A$2:$J$28,9,FALSE),IF(M147="กำหนดเพิ่ม2567",VLOOKUP(BC147,ตำแหน่งว่าง!$A$2:$J$28,10,FALSE),IF(M147&amp;C147="กำหนดเพิ่ม2568ครู",VLOOKUP(BC147,ตำแหน่งว่าง!$A$2:$J$28,8,FALSE),IF(M147&amp;C147="กำหนดเพิ่ม2568ครูผู้ช่วย",VLOOKUP(BC147,ตำแหน่งว่าง!$A$2:$J$28,8,FALSE),IF(M147&amp;C147="กำหนดเพิ่ม2568บุคลากรทางการศึกษา",VLOOKUP(BC147,ตำแหน่งว่าง!$A$2:$J$28,8,FALSE),IF(M147&amp;C147="กำหนดเพิ่ม2568บริหารสถานศึกษา",VLOOKUP(BC147,ตำแหน่งว่าง!$A$2:$J$28,8,FALSE),IF(M147="กำหนดเพิ่ม2568",VLOOKUP(BC147,ตำแหน่งว่าง!$A$2:$J$28,9,FALSE),IF(M147="กำหนดเพิ่ม2569",VLOOKUP(BC147,ตำแหน่งว่าง!$A$2:$H$28,7,FALSE),IF(M147="เงินอุดหนุน (ว่าง)",VLOOKUP(BC147,ตำแหน่งว่าง!$A$2:$J$28,10,FALSE),IF(M147="จ่ายจากเงินรายได้ (ว่าง)",VLOOKUP(BC147,ตำแหน่งว่าง!$A$2:$J$28,10,FALSE),IF(M147="ยุบเลิก2567",0,IF(M147="ยุบเลิก2568",0,IF(M147="ยุบเลิก2569",0,IF(M147="ว่างยุบเลิก2567",0,IF(M147="ว่างยุบเลิก2568",0,IF(M147="ว่างยุบเลิก2569",0,(BM147-BJ147)*12))))))))))))))))))))))</f>
        <v>0</v>
      </c>
    </row>
    <row r="148" spans="1:66">
      <c r="A148" s="107"/>
      <c r="B148" s="113"/>
      <c r="C148" s="183"/>
      <c r="D148" s="113"/>
      <c r="E148" s="114"/>
      <c r="F148" s="114"/>
      <c r="G148" s="110"/>
      <c r="H148" s="120"/>
      <c r="I148" s="121"/>
      <c r="J148" s="122"/>
      <c r="K148" s="122"/>
      <c r="L148" s="122"/>
      <c r="M148" s="120"/>
      <c r="BB148" s="177" t="str">
        <f t="shared" si="10"/>
        <v/>
      </c>
      <c r="BC148" s="177" t="str">
        <f t="shared" si="11"/>
        <v>()</v>
      </c>
      <c r="BD148" s="177" t="b">
        <f>IF(BB148="บริหารท้องถิ่นสูง",VLOOKUP(I148,'เงินเดือนบัญชี 5'!$AM$2:$AN$65,2,FALSE),IF(BB148="บริหารท้องถิ่นกลาง",VLOOKUP(I148,'เงินเดือนบัญชี 5'!$AJ$2:$AK$65,2,FALSE),IF(BB148="บริหารท้องถิ่นต้น",VLOOKUP(I148,'เงินเดือนบัญชี 5'!$AG$2:$AH$65,2,FALSE),IF(BB148="อำนวยการท้องถิ่นสูง",VLOOKUP(I148,'เงินเดือนบัญชี 5'!$AD$2:$AE$65,2,FALSE),IF(BB148="อำนวยการท้องถิ่นกลาง",VLOOKUP(I148,'เงินเดือนบัญชี 5'!$AA$2:$AB$65,2,FALSE),IF(BB148="อำนวยการท้องถิ่นต้น",VLOOKUP(I148,'เงินเดือนบัญชี 5'!$X$2:$Y$65,2,FALSE),IF(BB148="วิชาการชช.",VLOOKUP(I148,'เงินเดือนบัญชี 5'!$U$2:$V$65,2,FALSE),IF(BB148="วิชาการชพ.",VLOOKUP(I148,'เงินเดือนบัญชี 5'!$R$2:$S$65,2,FALSE),IF(BB148="วิชาการชก.",VLOOKUP(I148,'เงินเดือนบัญชี 5'!$O$2:$P$65,2,FALSE),IF(BB148="วิชาการปก.",VLOOKUP(I148,'เงินเดือนบัญชี 5'!$L$2:$M$65,2,FALSE),IF(BB148="ทั่วไปอส.",VLOOKUP(I148,'เงินเดือนบัญชี 5'!$I$2:$J$65,2,FALSE),IF(BB148="ทั่วไปชง.",VLOOKUP(I148,'เงินเดือนบัญชี 5'!$F$2:$G$65,2,FALSE),IF(BB148="ทั่วไปปง.",VLOOKUP(I148,'เงินเดือนบัญชี 5'!$C$2:$D$65,2,FALSE),IF(BB148="พนจ.ทั่วไป","",IF(BB148="พนจ.ภารกิจ(ปวช.)","",IF(BB148="พนจ.ภารกิจ(ปวท.)","",IF(BB148="พนจ.ภารกิจ(ปวส.)","",IF(BB148="พนจ.ภารกิจ(ป.ตรี)","",IF(BB148="พนจ.ภารกิจ(ป.โท)","",IF(BB148="พนจ.ภารกิจ(ทักษะ พนง.ขับเครื่องจักรกลขนาดกลาง/ใหญ่)","",IF(BB148="พนจ.ภารกิจ(ทักษะ)","",IF(BB148="ลูกจ้างประจำ(ช่าง)",VLOOKUP(I148,บัญชีลูกจ้างประจำ!$I$2:$J$110,2,FALSE),IF(BB148="ลูกจ้างประจำ(สนับสนุน)",VLOOKUP(I148,บัญชีลูกจ้างประจำ!$F$2:$G$102,2,FALSE),IF(BB148="ลูกจ้างประจำ(บริการพื้นฐาน)",VLOOKUP(I148,บัญชีลูกจ้างประจำ!$C$2:$D$74,2,FALSE)))))))))))))))))))))))))</f>
        <v>0</v>
      </c>
      <c r="BE148" s="177">
        <f>IF(M148="ว่างเดิม",VLOOKUP(BC148,ตำแหน่งว่าง!$A$2:$J$28,2,FALSE),IF(M148="ว่างยุบเลิก2567",VLOOKUP(BC148,ตำแหน่งว่าง!$A$2:$J$28,2,FALSE),IF(M148="ว่างยุบเลิก2568",VLOOKUP(BC148,ตำแหน่งว่าง!$A$2:$J$28,2,FALSE),IF(M148="ว่างยุบเลิก2569",VLOOKUP(BC148,ตำแหน่งว่าง!$A$2:$J$28,2,FALSE),IF(M148="เงินอุดหนุน (ว่าง)",VLOOKUP(BC148,ตำแหน่งว่าง!$A$2:$J$28,2,FALSE),IF(M148="จ่ายจากเงินรายได้ (ว่าง)",VLOOKUP(BC148,ตำแหน่งว่าง!$A$2:$J$28,2,FALSE),IF(M148="กำหนดเพิ่ม2567",0,IF(M148="กำหนดเพิ่ม2568",0,IF(M148="กำหนดเพิ่ม2569",0,I148*12)))))))))</f>
        <v>0</v>
      </c>
      <c r="BF148" s="177" t="str">
        <f t="shared" si="12"/>
        <v>1</v>
      </c>
      <c r="BG148" s="177" t="b">
        <f>IF(BB148="บริหารท้องถิ่นสูง",VLOOKUP(BF148,'เงินเดือนบัญชี 5'!$AL$2:$AM$65,2,FALSE),IF(BB148="บริหารท้องถิ่นกลาง",VLOOKUP(BF148,'เงินเดือนบัญชี 5'!$AI$2:$AJ$65,2,FALSE),IF(BB148="บริหารท้องถิ่นต้น",VLOOKUP(BF148,'เงินเดือนบัญชี 5'!$AF$2:$AG$65,2,FALSE),IF(BB148="อำนวยการท้องถิ่นสูง",VLOOKUP(BF148,'เงินเดือนบัญชี 5'!$AC$2:$AD$65,2,FALSE),IF(BB148="อำนวยการท้องถิ่นกลาง",VLOOKUP(BF148,'เงินเดือนบัญชี 5'!$Z$2:$AA$65,2,FALSE),IF(BB148="อำนวยการท้องถิ่นต้น",VLOOKUP(BF148,'เงินเดือนบัญชี 5'!$W$2:$X$65,2,FALSE),IF(BB148="วิชาการชช.",VLOOKUP(BF148,'เงินเดือนบัญชี 5'!$T$2:$U$65,2,FALSE),IF(BB148="วิชาการชพ.",VLOOKUP(BF148,'เงินเดือนบัญชี 5'!$Q$2:$R$65,2,FALSE),IF(BB148="วิชาการชก.",VLOOKUP(BF148,'เงินเดือนบัญชี 5'!$N$2:$O$65,2,FALSE),IF(BB148="วิชาการปก.",VLOOKUP(BF148,'เงินเดือนบัญชี 5'!$K$2:$L$65,2,FALSE),IF(BB148="ทั่วไปอส.",VLOOKUP(BF148,'เงินเดือนบัญชี 5'!$H$2:$I$65,2,FALSE),IF(BB148="ทั่วไปชง.",VLOOKUP(BF148,'เงินเดือนบัญชี 5'!$E$2:$F$65,2,FALSE),IF(BB148="ทั่วไปปง.",VLOOKUP(BF148,'เงินเดือนบัญชี 5'!$B$2:$C$65,2,FALSE),IF(BB148="พนจ.ทั่วไป",0,IF(BB148="พนจ.ภารกิจ(ปวช.)",CEILING((I148*4/100)+I148,10),IF(BB148="พนจ.ภารกิจ(ปวท.)",CEILING((I148*4/100)+I148,10),IF(BB148="พนจ.ภารกิจ(ปวส.)",CEILING((I148*4/100)+I148,10),IF(BB148="พนจ.ภารกิจ(ป.ตรี)",CEILING((I148*4/100)+I148,10),IF(BB148="พนจ.ภารกิจ(ป.โท)",CEILING((I148*4/100)+I148,10),IF(BB148="พนจ.ภารกิจ(ทักษะ พนง.ขับเครื่องจักรกลขนาดกลาง/ใหญ่)",CEILING((I148*4/100)+I148,10),IF(BB148="พนจ.ภารกิจ(ทักษะ)",CEILING((I148*4/100)+I148,10),IF(BB148="พนจ.ภารกิจ(ทักษะ)","",IF(C148="ครู",CEILING((I148*6/100)+I148,10),IF(C148="ครูผู้ช่วย",CEILING((I148*6/100)+I148,10),IF(C148="บริหารสถานศึกษา",CEILING((I148*6/100)+I148,10),IF(C148="บุคลากรทางการศึกษา",CEILING((I148*6/100)+I148,10),IF(BB148="ลูกจ้างประจำ(ช่าง)",VLOOKUP(BF148,บัญชีลูกจ้างประจำ!$H$2:$I$110,2,FALSE),IF(BB148="ลูกจ้างประจำ(สนับสนุน)",VLOOKUP(BF148,บัญชีลูกจ้างประจำ!$E$2:$F$102,2,FALSE),IF(BB148="ลูกจ้างประจำ(บริการพื้นฐาน)",VLOOKUP(BF148,บัญชีลูกจ้างประจำ!$B$2:$C$74,2,FALSE))))))))))))))))))))))))))))))</f>
        <v>0</v>
      </c>
      <c r="BH148" s="177">
        <f>IF(BB148&amp;M148="พนจ.ทั่วไป",0,IF(BB148&amp;M148="พนจ.ทั่วไปกำหนดเพิ่ม2567",108000,IF(M148="ว่างเดิม",VLOOKUP(BC148,ตำแหน่งว่าง!$A$2:$J$28,8,FALSE),IF(M148="กำหนดเพิ่ม2567",VLOOKUP(BC148,ตำแหน่งว่าง!$A$2:$H$28,7,FALSE),IF(M148="กำหนดเพิ่ม2568",0,IF(M148="กำหนดเพิ่ม2569",0,IF(M148="ยุบเลิก2567",0,IF(M148="ว่างยุบเลิก2567",0,IF(M148="ว่างยุบเลิก2568",VLOOKUP(BC148,ตำแหน่งว่าง!$A$2:$J$28,8,FALSE),IF(M148="ว่างยุบเลิก2569",VLOOKUP(BC148,ตำแหน่งว่าง!$A$2:$J$28,8,FALSE),IF(M148="เงินอุดหนุน (ว่าง)",VLOOKUP(BC148,ตำแหน่งว่าง!$A$2:$J$28,8,FALSE),IF(M148&amp;C148="จ่ายจากเงินรายได้พนจ.ทั่วไป",0,IF(M148="จ่ายจากเงินรายได้ (ว่าง)",VLOOKUP(BC148,ตำแหน่งว่าง!$A$2:$J$28,8,FALSE),(BG148-I148)*12)))))))))))))</f>
        <v>0</v>
      </c>
      <c r="BI148" s="177" t="str">
        <f t="shared" si="13"/>
        <v>2</v>
      </c>
      <c r="BJ148" s="177" t="b">
        <f>IF(BB148="บริหารท้องถิ่นสูง",VLOOKUP(BI148,'เงินเดือนบัญชี 5'!$AL$2:$AM$65,2,FALSE),IF(BB148="บริหารท้องถิ่นกลาง",VLOOKUP(BI148,'เงินเดือนบัญชี 5'!$AI$2:$AJ$65,2,FALSE),IF(BB148="บริหารท้องถิ่นต้น",VLOOKUP(BI148,'เงินเดือนบัญชี 5'!$AF$2:$AG$65,2,FALSE),IF(BB148="อำนวยการท้องถิ่นสูง",VLOOKUP(BI148,'เงินเดือนบัญชี 5'!$AC$2:$AD$65,2,FALSE),IF(BB148="อำนวยการท้องถิ่นกลาง",VLOOKUP(BI148,'เงินเดือนบัญชี 5'!$Z$2:$AA$65,2,FALSE),IF(BB148="อำนวยการท้องถิ่นต้น",VLOOKUP(BI148,'เงินเดือนบัญชี 5'!$W$2:$X$65,2,FALSE),IF(BB148="วิชาการชช.",VLOOKUP(BI148,'เงินเดือนบัญชี 5'!$T$2:$U$65,2,FALSE),IF(BB148="วิชาการชพ.",VLOOKUP(BI148,'เงินเดือนบัญชี 5'!$Q$2:$R$65,2,FALSE),IF(BB148="วิชาการชก.",VLOOKUP(BI148,'เงินเดือนบัญชี 5'!$N$2:$O$65,2,FALSE),IF(BB148="วิชาการปก.",VLOOKUP(BI148,'เงินเดือนบัญชี 5'!$K$2:$L$65,2,FALSE),IF(BB148="ทั่วไปอส.",VLOOKUP(BI148,'เงินเดือนบัญชี 5'!$H$2:$I$65,2,FALSE),IF(BB148="ทั่วไปชง.",VLOOKUP(BI148,'เงินเดือนบัญชี 5'!$E$2:$F$65,2,FALSE),IF(BB148="ทั่วไปปง.",VLOOKUP(BI148,'เงินเดือนบัญชี 5'!$B$2:$C$65,2,FALSE),IF(BB148="พนจ.ทั่วไป",0,IF(BB148="พนจ.ภารกิจ(ปวช.)",CEILING((BG148*4/100)+BG148,10),IF(BB148="พนจ.ภารกิจ(ปวท.)",CEILING((BG148*4/100)+BG148,10),IF(BB148="พนจ.ภารกิจ(ปวส.)",CEILING((BG148*4/100)+BG148,10),IF(BB148="พนจ.ภารกิจ(ป.ตรี)",CEILING((BG148*4/100)+BG148,10),IF(BB148="พนจ.ภารกิจ(ป.โท)",CEILING((BG148*4/100)+BG148,10),IF(BB148="พนจ.ภารกิจ(ทักษะ พนง.ขับเครื่องจักรกลขนาดกลาง/ใหญ่)",CEILING((BG148*4/100)+BG148,10),IF(BB148="พนจ.ภารกิจ(ทักษะ)",CEILING((BG148*4/100)+BG148,10),IF(BB148="พนจ.ภารกิจ(ทักษะ)","",IF(C148="ครู",CEILING((BG148*6/100)+BG148,10),IF(C148="ครูผู้ช่วย",CEILING((BG148*6/100)+BG148,10),IF(C148="บริหารสถานศึกษา",CEILING((BG148*6/100)+BG148,10),IF(C148="บุคลากรทางการศึกษา",CEILING((BG148*6/100)+BG148,10),IF(BB148="ลูกจ้างประจำ(ช่าง)",VLOOKUP(BI148,บัญชีลูกจ้างประจำ!$H$2:$I$110,2,FALSE),IF(BB148="ลูกจ้างประจำ(สนับสนุน)",VLOOKUP(BI148,บัญชีลูกจ้างประจำ!$E$2:$F$102,2,FALSE),IF(BB148="ลูกจ้างประจำ(บริการพื้นฐาน)",VLOOKUP(BI148,บัญชีลูกจ้างประจำ!$B$2:$C$74,2,FALSE))))))))))))))))))))))))))))))</f>
        <v>0</v>
      </c>
      <c r="BK148" s="177">
        <f>IF(BB148&amp;M148="พนจ.ทั่วไป",0,IF(BB148&amp;M148="พนจ.ทั่วไปกำหนดเพิ่ม2568",108000,IF(M148="ว่างเดิม",VLOOKUP(BC148,ตำแหน่งว่าง!$A$2:$J$28,9,FALSE),IF(M148&amp;C148="กำหนดเพิ่ม2567ครู",VLOOKUP(BC148,ตำแหน่งว่าง!$A$2:$J$28,8,FALSE),IF(M148&amp;C148="กำหนดเพิ่ม2567ครูผู้ช่วย",VLOOKUP(BC148,ตำแหน่งว่าง!$A$2:$J$28,8,FALSE),IF(M148&amp;C148="กำหนดเพิ่ม2567บุคลากรทางการศึกษา",VLOOKUP(BC148,ตำแหน่งว่าง!$A$2:$J$28,8,FALSE),IF(M148&amp;C148="กำหนดเพิ่ม2567บริหารสถานศึกษา",VLOOKUP(BC148,ตำแหน่งว่าง!$A$2:$J$28,8,FALSE),IF(M148="กำหนดเพิ่ม2567",VLOOKUP(BC148,ตำแหน่งว่าง!$A$2:$J$28,9,FALSE),IF(M148="กำหนดเพิ่ม2568",VLOOKUP(BC148,ตำแหน่งว่าง!$A$2:$H$28,7,FALSE),IF(M148="กำหนดเพิ่ม2569",0,IF(M148="ยุบเลิก2567",0,IF(M148="ยุบเลิก2568",0,IF(M148="ว่างยุบเลิก2567",0,IF(M148="ว่างยุบเลิก2568",0,IF(M148="ว่างยุบเลิก2569",VLOOKUP(BC148,ตำแหน่งว่าง!$A$2:$J$28,9,FALSE),IF(M148="เงินอุดหนุน (ว่าง)",VLOOKUP(BC148,ตำแหน่งว่าง!$A$2:$J$28,9,FALSE),IF(M148="จ่ายจากเงินรายได้ (ว่าง)",VLOOKUP(BC148,ตำแหน่งว่าง!$A$2:$J$28,9,FALSE),(BJ148-BG148)*12)))))))))))))))))</f>
        <v>0</v>
      </c>
      <c r="BL148" s="177" t="str">
        <f t="shared" si="14"/>
        <v>3</v>
      </c>
      <c r="BM148" s="177" t="b">
        <f>IF(BB148="บริหารท้องถิ่นสูง",VLOOKUP(BL148,'เงินเดือนบัญชี 5'!$AL$2:$AM$65,2,FALSE),IF(BB148="บริหารท้องถิ่นกลาง",VLOOKUP(BL148,'เงินเดือนบัญชี 5'!$AI$2:$AJ$65,2,FALSE),IF(BB148="บริหารท้องถิ่นต้น",VLOOKUP(BL148,'เงินเดือนบัญชี 5'!$AF$2:$AG$65,2,FALSE),IF(BB148="อำนวยการท้องถิ่นสูง",VLOOKUP(BL148,'เงินเดือนบัญชี 5'!$AC$2:$AD$65,2,FALSE),IF(BB148="อำนวยการท้องถิ่นกลาง",VLOOKUP(BL148,'เงินเดือนบัญชี 5'!$Z$2:$AA$65,2,FALSE),IF(BB148="อำนวยการท้องถิ่นต้น",VLOOKUP(BL148,'เงินเดือนบัญชี 5'!$W$2:$X$65,2,FALSE),IF(BB148="วิชาการชช.",VLOOKUP(BL148,'เงินเดือนบัญชี 5'!$T$2:$U$65,2,FALSE),IF(BB148="วิชาการชพ.",VLOOKUP(BL148,'เงินเดือนบัญชี 5'!$Q$2:$R$65,2,FALSE),IF(BB148="วิชาการชก.",VLOOKUP(BL148,'เงินเดือนบัญชี 5'!$N$2:$O$65,2,FALSE),IF(BB148="วิชาการปก.",VLOOKUP(BL148,'เงินเดือนบัญชี 5'!$K$2:$L$65,2,FALSE),IF(BB148="ทั่วไปอส.",VLOOKUP(BL148,'เงินเดือนบัญชี 5'!$H$2:$I$65,2,FALSE),IF(BB148="ทั่วไปชง.",VLOOKUP(BL148,'เงินเดือนบัญชี 5'!$E$2:$F$65,2,FALSE),IF(BB148="ทั่วไปปง.",VLOOKUP(BL148,'เงินเดือนบัญชี 5'!$B$2:$C$65,2,FALSE),IF(BB148="พนจ.ทั่วไป",0,IF(BB148="พนจ.ภารกิจ(ปวช.)",CEILING((BJ148*4/100)+BJ148,10),IF(BB148="พนจ.ภารกิจ(ปวท.)",CEILING((BJ148*4/100)+BJ148,10),IF(BB148="พนจ.ภารกิจ(ปวส.)",CEILING((BJ148*4/100)+BJ148,10),IF(BB148="พนจ.ภารกิจ(ป.ตรี)",CEILING((BJ148*4/100)+BJ148,10),IF(BB148="พนจ.ภารกิจ(ป.โท)",CEILING((BJ148*4/100)+BJ148,10),IF(BB148="พนจ.ภารกิจ(ทักษะ พนง.ขับเครื่องจักรกลขนาดกลาง/ใหญ่)",CEILING((BJ148*4/100)+BJ148,10),IF(BB148="พนจ.ภารกิจ(ทักษะ)",CEILING((BJ148*4/100)+BJ148,10),IF(BB148="พนจ.ภารกิจ(ทักษะ)","",IF(C148="ครู",CEILING((BJ148*6/100)+BJ148,10),IF(C148="ครูผู้ช่วย",CEILING((BJ148*6/100)+BJ148,10),IF(C148="บริหารสถานศึกษา",CEILING((BJ148*6/100)+BJ148,10),IF(C148="บุคลากรทางการศึกษา",CEILING((BJ148*6/100)+BJ148,10),IF(BB148="ลูกจ้างประจำ(ช่าง)",VLOOKUP(BL148,บัญชีลูกจ้างประจำ!$H$2:$I$110,2,FALSE),IF(BB148="ลูกจ้างประจำ(สนับสนุน)",VLOOKUP(BL148,บัญชีลูกจ้างประจำ!$E$2:$F$103,2,FALSE),IF(BB148="ลูกจ้างประจำ(บริการพื้นฐาน)",VLOOKUP(BL148,บัญชีลูกจ้างประจำ!$B$2:$C$74,2,FALSE))))))))))))))))))))))))))))))</f>
        <v>0</v>
      </c>
      <c r="BN148" s="177">
        <f>IF(BB148&amp;M148="พนจ.ทั่วไป",0,IF(BB148&amp;M148="พนจ.ทั่วไปกำหนดเพิ่ม2569",108000,IF(M148="ว่างเดิม",VLOOKUP(BC148,ตำแหน่งว่าง!$A$2:$J$28,10,FALSE),IF(M148&amp;C148="กำหนดเพิ่ม2567ครู",VLOOKUP(BC148,ตำแหน่งว่าง!$A$2:$J$28,9,FALSE),IF(M148&amp;C148="กำหนดเพิ่ม2567ครูผู้ช่วย",VLOOKUP(BC148,ตำแหน่งว่าง!$A$2:$J$28,9,FALSE),IF(M148&amp;C148="กำหนดเพิ่ม2567บุคลากรทางการศึกษา",VLOOKUP(BC148,ตำแหน่งว่าง!$A$2:$J$28,9,FALSE),IF(M148&amp;C148="กำหนดเพิ่ม2567บริหารสถานศึกษา",VLOOKUP(BC148,ตำแหน่งว่าง!$A$2:$J$28,9,FALSE),IF(M148="กำหนดเพิ่ม2567",VLOOKUP(BC148,ตำแหน่งว่าง!$A$2:$J$28,10,FALSE),IF(M148&amp;C148="กำหนดเพิ่ม2568ครู",VLOOKUP(BC148,ตำแหน่งว่าง!$A$2:$J$28,8,FALSE),IF(M148&amp;C148="กำหนดเพิ่ม2568ครูผู้ช่วย",VLOOKUP(BC148,ตำแหน่งว่าง!$A$2:$J$28,8,FALSE),IF(M148&amp;C148="กำหนดเพิ่ม2568บุคลากรทางการศึกษา",VLOOKUP(BC148,ตำแหน่งว่าง!$A$2:$J$28,8,FALSE),IF(M148&amp;C148="กำหนดเพิ่ม2568บริหารสถานศึกษา",VLOOKUP(BC148,ตำแหน่งว่าง!$A$2:$J$28,8,FALSE),IF(M148="กำหนดเพิ่ม2568",VLOOKUP(BC148,ตำแหน่งว่าง!$A$2:$J$28,9,FALSE),IF(M148="กำหนดเพิ่ม2569",VLOOKUP(BC148,ตำแหน่งว่าง!$A$2:$H$28,7,FALSE),IF(M148="เงินอุดหนุน (ว่าง)",VLOOKUP(BC148,ตำแหน่งว่าง!$A$2:$J$28,10,FALSE),IF(M148="จ่ายจากเงินรายได้ (ว่าง)",VLOOKUP(BC148,ตำแหน่งว่าง!$A$2:$J$28,10,FALSE),IF(M148="ยุบเลิก2567",0,IF(M148="ยุบเลิก2568",0,IF(M148="ยุบเลิก2569",0,IF(M148="ว่างยุบเลิก2567",0,IF(M148="ว่างยุบเลิก2568",0,IF(M148="ว่างยุบเลิก2569",0,(BM148-BJ148)*12))))))))))))))))))))))</f>
        <v>0</v>
      </c>
    </row>
    <row r="149" spans="1:66">
      <c r="A149" s="107"/>
      <c r="B149" s="113"/>
      <c r="C149" s="183"/>
      <c r="D149" s="113"/>
      <c r="E149" s="114"/>
      <c r="F149" s="114"/>
      <c r="G149" s="110"/>
      <c r="H149" s="120"/>
      <c r="I149" s="121"/>
      <c r="J149" s="122"/>
      <c r="K149" s="122"/>
      <c r="L149" s="122"/>
      <c r="M149" s="120"/>
      <c r="BB149" s="177" t="str">
        <f t="shared" si="10"/>
        <v/>
      </c>
      <c r="BC149" s="177" t="str">
        <f t="shared" si="11"/>
        <v>()</v>
      </c>
      <c r="BD149" s="177" t="b">
        <f>IF(BB149="บริหารท้องถิ่นสูง",VLOOKUP(I149,'เงินเดือนบัญชี 5'!$AM$2:$AN$65,2,FALSE),IF(BB149="บริหารท้องถิ่นกลาง",VLOOKUP(I149,'เงินเดือนบัญชี 5'!$AJ$2:$AK$65,2,FALSE),IF(BB149="บริหารท้องถิ่นต้น",VLOOKUP(I149,'เงินเดือนบัญชี 5'!$AG$2:$AH$65,2,FALSE),IF(BB149="อำนวยการท้องถิ่นสูง",VLOOKUP(I149,'เงินเดือนบัญชี 5'!$AD$2:$AE$65,2,FALSE),IF(BB149="อำนวยการท้องถิ่นกลาง",VLOOKUP(I149,'เงินเดือนบัญชี 5'!$AA$2:$AB$65,2,FALSE),IF(BB149="อำนวยการท้องถิ่นต้น",VLOOKUP(I149,'เงินเดือนบัญชี 5'!$X$2:$Y$65,2,FALSE),IF(BB149="วิชาการชช.",VLOOKUP(I149,'เงินเดือนบัญชี 5'!$U$2:$V$65,2,FALSE),IF(BB149="วิชาการชพ.",VLOOKUP(I149,'เงินเดือนบัญชี 5'!$R$2:$S$65,2,FALSE),IF(BB149="วิชาการชก.",VLOOKUP(I149,'เงินเดือนบัญชี 5'!$O$2:$P$65,2,FALSE),IF(BB149="วิชาการปก.",VLOOKUP(I149,'เงินเดือนบัญชี 5'!$L$2:$M$65,2,FALSE),IF(BB149="ทั่วไปอส.",VLOOKUP(I149,'เงินเดือนบัญชี 5'!$I$2:$J$65,2,FALSE),IF(BB149="ทั่วไปชง.",VLOOKUP(I149,'เงินเดือนบัญชี 5'!$F$2:$G$65,2,FALSE),IF(BB149="ทั่วไปปง.",VLOOKUP(I149,'เงินเดือนบัญชี 5'!$C$2:$D$65,2,FALSE),IF(BB149="พนจ.ทั่วไป","",IF(BB149="พนจ.ภารกิจ(ปวช.)","",IF(BB149="พนจ.ภารกิจ(ปวท.)","",IF(BB149="พนจ.ภารกิจ(ปวส.)","",IF(BB149="พนจ.ภารกิจ(ป.ตรี)","",IF(BB149="พนจ.ภารกิจ(ป.โท)","",IF(BB149="พนจ.ภารกิจ(ทักษะ พนง.ขับเครื่องจักรกลขนาดกลาง/ใหญ่)","",IF(BB149="พนจ.ภารกิจ(ทักษะ)","",IF(BB149="ลูกจ้างประจำ(ช่าง)",VLOOKUP(I149,บัญชีลูกจ้างประจำ!$I$2:$J$110,2,FALSE),IF(BB149="ลูกจ้างประจำ(สนับสนุน)",VLOOKUP(I149,บัญชีลูกจ้างประจำ!$F$2:$G$102,2,FALSE),IF(BB149="ลูกจ้างประจำ(บริการพื้นฐาน)",VLOOKUP(I149,บัญชีลูกจ้างประจำ!$C$2:$D$74,2,FALSE)))))))))))))))))))))))))</f>
        <v>0</v>
      </c>
      <c r="BE149" s="177">
        <f>IF(M149="ว่างเดิม",VLOOKUP(BC149,ตำแหน่งว่าง!$A$2:$J$28,2,FALSE),IF(M149="ว่างยุบเลิก2567",VLOOKUP(BC149,ตำแหน่งว่าง!$A$2:$J$28,2,FALSE),IF(M149="ว่างยุบเลิก2568",VLOOKUP(BC149,ตำแหน่งว่าง!$A$2:$J$28,2,FALSE),IF(M149="ว่างยุบเลิก2569",VLOOKUP(BC149,ตำแหน่งว่าง!$A$2:$J$28,2,FALSE),IF(M149="เงินอุดหนุน (ว่าง)",VLOOKUP(BC149,ตำแหน่งว่าง!$A$2:$J$28,2,FALSE),IF(M149="จ่ายจากเงินรายได้ (ว่าง)",VLOOKUP(BC149,ตำแหน่งว่าง!$A$2:$J$28,2,FALSE),IF(M149="กำหนดเพิ่ม2567",0,IF(M149="กำหนดเพิ่ม2568",0,IF(M149="กำหนดเพิ่ม2569",0,I149*12)))))))))</f>
        <v>0</v>
      </c>
      <c r="BF149" s="177" t="str">
        <f t="shared" si="12"/>
        <v>1</v>
      </c>
      <c r="BG149" s="177" t="b">
        <f>IF(BB149="บริหารท้องถิ่นสูง",VLOOKUP(BF149,'เงินเดือนบัญชี 5'!$AL$2:$AM$65,2,FALSE),IF(BB149="บริหารท้องถิ่นกลาง",VLOOKUP(BF149,'เงินเดือนบัญชี 5'!$AI$2:$AJ$65,2,FALSE),IF(BB149="บริหารท้องถิ่นต้น",VLOOKUP(BF149,'เงินเดือนบัญชี 5'!$AF$2:$AG$65,2,FALSE),IF(BB149="อำนวยการท้องถิ่นสูง",VLOOKUP(BF149,'เงินเดือนบัญชี 5'!$AC$2:$AD$65,2,FALSE),IF(BB149="อำนวยการท้องถิ่นกลาง",VLOOKUP(BF149,'เงินเดือนบัญชี 5'!$Z$2:$AA$65,2,FALSE),IF(BB149="อำนวยการท้องถิ่นต้น",VLOOKUP(BF149,'เงินเดือนบัญชี 5'!$W$2:$X$65,2,FALSE),IF(BB149="วิชาการชช.",VLOOKUP(BF149,'เงินเดือนบัญชี 5'!$T$2:$U$65,2,FALSE),IF(BB149="วิชาการชพ.",VLOOKUP(BF149,'เงินเดือนบัญชี 5'!$Q$2:$R$65,2,FALSE),IF(BB149="วิชาการชก.",VLOOKUP(BF149,'เงินเดือนบัญชี 5'!$N$2:$O$65,2,FALSE),IF(BB149="วิชาการปก.",VLOOKUP(BF149,'เงินเดือนบัญชี 5'!$K$2:$L$65,2,FALSE),IF(BB149="ทั่วไปอส.",VLOOKUP(BF149,'เงินเดือนบัญชี 5'!$H$2:$I$65,2,FALSE),IF(BB149="ทั่วไปชง.",VLOOKUP(BF149,'เงินเดือนบัญชี 5'!$E$2:$F$65,2,FALSE),IF(BB149="ทั่วไปปง.",VLOOKUP(BF149,'เงินเดือนบัญชี 5'!$B$2:$C$65,2,FALSE),IF(BB149="พนจ.ทั่วไป",0,IF(BB149="พนจ.ภารกิจ(ปวช.)",CEILING((I149*4/100)+I149,10),IF(BB149="พนจ.ภารกิจ(ปวท.)",CEILING((I149*4/100)+I149,10),IF(BB149="พนจ.ภารกิจ(ปวส.)",CEILING((I149*4/100)+I149,10),IF(BB149="พนจ.ภารกิจ(ป.ตรี)",CEILING((I149*4/100)+I149,10),IF(BB149="พนจ.ภารกิจ(ป.โท)",CEILING((I149*4/100)+I149,10),IF(BB149="พนจ.ภารกิจ(ทักษะ พนง.ขับเครื่องจักรกลขนาดกลาง/ใหญ่)",CEILING((I149*4/100)+I149,10),IF(BB149="พนจ.ภารกิจ(ทักษะ)",CEILING((I149*4/100)+I149,10),IF(BB149="พนจ.ภารกิจ(ทักษะ)","",IF(C149="ครู",CEILING((I149*6/100)+I149,10),IF(C149="ครูผู้ช่วย",CEILING((I149*6/100)+I149,10),IF(C149="บริหารสถานศึกษา",CEILING((I149*6/100)+I149,10),IF(C149="บุคลากรทางการศึกษา",CEILING((I149*6/100)+I149,10),IF(BB149="ลูกจ้างประจำ(ช่าง)",VLOOKUP(BF149,บัญชีลูกจ้างประจำ!$H$2:$I$110,2,FALSE),IF(BB149="ลูกจ้างประจำ(สนับสนุน)",VLOOKUP(BF149,บัญชีลูกจ้างประจำ!$E$2:$F$102,2,FALSE),IF(BB149="ลูกจ้างประจำ(บริการพื้นฐาน)",VLOOKUP(BF149,บัญชีลูกจ้างประจำ!$B$2:$C$74,2,FALSE))))))))))))))))))))))))))))))</f>
        <v>0</v>
      </c>
      <c r="BH149" s="177">
        <f>IF(BB149&amp;M149="พนจ.ทั่วไป",0,IF(BB149&amp;M149="พนจ.ทั่วไปกำหนดเพิ่ม2567",108000,IF(M149="ว่างเดิม",VLOOKUP(BC149,ตำแหน่งว่าง!$A$2:$J$28,8,FALSE),IF(M149="กำหนดเพิ่ม2567",VLOOKUP(BC149,ตำแหน่งว่าง!$A$2:$H$28,7,FALSE),IF(M149="กำหนดเพิ่ม2568",0,IF(M149="กำหนดเพิ่ม2569",0,IF(M149="ยุบเลิก2567",0,IF(M149="ว่างยุบเลิก2567",0,IF(M149="ว่างยุบเลิก2568",VLOOKUP(BC149,ตำแหน่งว่าง!$A$2:$J$28,8,FALSE),IF(M149="ว่างยุบเลิก2569",VLOOKUP(BC149,ตำแหน่งว่าง!$A$2:$J$28,8,FALSE),IF(M149="เงินอุดหนุน (ว่าง)",VLOOKUP(BC149,ตำแหน่งว่าง!$A$2:$J$28,8,FALSE),IF(M149&amp;C149="จ่ายจากเงินรายได้พนจ.ทั่วไป",0,IF(M149="จ่ายจากเงินรายได้ (ว่าง)",VLOOKUP(BC149,ตำแหน่งว่าง!$A$2:$J$28,8,FALSE),(BG149-I149)*12)))))))))))))</f>
        <v>0</v>
      </c>
      <c r="BI149" s="177" t="str">
        <f t="shared" si="13"/>
        <v>2</v>
      </c>
      <c r="BJ149" s="177" t="b">
        <f>IF(BB149="บริหารท้องถิ่นสูง",VLOOKUP(BI149,'เงินเดือนบัญชี 5'!$AL$2:$AM$65,2,FALSE),IF(BB149="บริหารท้องถิ่นกลาง",VLOOKUP(BI149,'เงินเดือนบัญชี 5'!$AI$2:$AJ$65,2,FALSE),IF(BB149="บริหารท้องถิ่นต้น",VLOOKUP(BI149,'เงินเดือนบัญชี 5'!$AF$2:$AG$65,2,FALSE),IF(BB149="อำนวยการท้องถิ่นสูง",VLOOKUP(BI149,'เงินเดือนบัญชี 5'!$AC$2:$AD$65,2,FALSE),IF(BB149="อำนวยการท้องถิ่นกลาง",VLOOKUP(BI149,'เงินเดือนบัญชี 5'!$Z$2:$AA$65,2,FALSE),IF(BB149="อำนวยการท้องถิ่นต้น",VLOOKUP(BI149,'เงินเดือนบัญชี 5'!$W$2:$X$65,2,FALSE),IF(BB149="วิชาการชช.",VLOOKUP(BI149,'เงินเดือนบัญชี 5'!$T$2:$U$65,2,FALSE),IF(BB149="วิชาการชพ.",VLOOKUP(BI149,'เงินเดือนบัญชี 5'!$Q$2:$R$65,2,FALSE),IF(BB149="วิชาการชก.",VLOOKUP(BI149,'เงินเดือนบัญชี 5'!$N$2:$O$65,2,FALSE),IF(BB149="วิชาการปก.",VLOOKUP(BI149,'เงินเดือนบัญชี 5'!$K$2:$L$65,2,FALSE),IF(BB149="ทั่วไปอส.",VLOOKUP(BI149,'เงินเดือนบัญชี 5'!$H$2:$I$65,2,FALSE),IF(BB149="ทั่วไปชง.",VLOOKUP(BI149,'เงินเดือนบัญชี 5'!$E$2:$F$65,2,FALSE),IF(BB149="ทั่วไปปง.",VLOOKUP(BI149,'เงินเดือนบัญชี 5'!$B$2:$C$65,2,FALSE),IF(BB149="พนจ.ทั่วไป",0,IF(BB149="พนจ.ภารกิจ(ปวช.)",CEILING((BG149*4/100)+BG149,10),IF(BB149="พนจ.ภารกิจ(ปวท.)",CEILING((BG149*4/100)+BG149,10),IF(BB149="พนจ.ภารกิจ(ปวส.)",CEILING((BG149*4/100)+BG149,10),IF(BB149="พนจ.ภารกิจ(ป.ตรี)",CEILING((BG149*4/100)+BG149,10),IF(BB149="พนจ.ภารกิจ(ป.โท)",CEILING((BG149*4/100)+BG149,10),IF(BB149="พนจ.ภารกิจ(ทักษะ พนง.ขับเครื่องจักรกลขนาดกลาง/ใหญ่)",CEILING((BG149*4/100)+BG149,10),IF(BB149="พนจ.ภารกิจ(ทักษะ)",CEILING((BG149*4/100)+BG149,10),IF(BB149="พนจ.ภารกิจ(ทักษะ)","",IF(C149="ครู",CEILING((BG149*6/100)+BG149,10),IF(C149="ครูผู้ช่วย",CEILING((BG149*6/100)+BG149,10),IF(C149="บริหารสถานศึกษา",CEILING((BG149*6/100)+BG149,10),IF(C149="บุคลากรทางการศึกษา",CEILING((BG149*6/100)+BG149,10),IF(BB149="ลูกจ้างประจำ(ช่าง)",VLOOKUP(BI149,บัญชีลูกจ้างประจำ!$H$2:$I$110,2,FALSE),IF(BB149="ลูกจ้างประจำ(สนับสนุน)",VLOOKUP(BI149,บัญชีลูกจ้างประจำ!$E$2:$F$102,2,FALSE),IF(BB149="ลูกจ้างประจำ(บริการพื้นฐาน)",VLOOKUP(BI149,บัญชีลูกจ้างประจำ!$B$2:$C$74,2,FALSE))))))))))))))))))))))))))))))</f>
        <v>0</v>
      </c>
      <c r="BK149" s="177">
        <f>IF(BB149&amp;M149="พนจ.ทั่วไป",0,IF(BB149&amp;M149="พนจ.ทั่วไปกำหนดเพิ่ม2568",108000,IF(M149="ว่างเดิม",VLOOKUP(BC149,ตำแหน่งว่าง!$A$2:$J$28,9,FALSE),IF(M149&amp;C149="กำหนดเพิ่ม2567ครู",VLOOKUP(BC149,ตำแหน่งว่าง!$A$2:$J$28,8,FALSE),IF(M149&amp;C149="กำหนดเพิ่ม2567ครูผู้ช่วย",VLOOKUP(BC149,ตำแหน่งว่าง!$A$2:$J$28,8,FALSE),IF(M149&amp;C149="กำหนดเพิ่ม2567บุคลากรทางการศึกษา",VLOOKUP(BC149,ตำแหน่งว่าง!$A$2:$J$28,8,FALSE),IF(M149&amp;C149="กำหนดเพิ่ม2567บริหารสถานศึกษา",VLOOKUP(BC149,ตำแหน่งว่าง!$A$2:$J$28,8,FALSE),IF(M149="กำหนดเพิ่ม2567",VLOOKUP(BC149,ตำแหน่งว่าง!$A$2:$J$28,9,FALSE),IF(M149="กำหนดเพิ่ม2568",VLOOKUP(BC149,ตำแหน่งว่าง!$A$2:$H$28,7,FALSE),IF(M149="กำหนดเพิ่ม2569",0,IF(M149="ยุบเลิก2567",0,IF(M149="ยุบเลิก2568",0,IF(M149="ว่างยุบเลิก2567",0,IF(M149="ว่างยุบเลิก2568",0,IF(M149="ว่างยุบเลิก2569",VLOOKUP(BC149,ตำแหน่งว่าง!$A$2:$J$28,9,FALSE),IF(M149="เงินอุดหนุน (ว่าง)",VLOOKUP(BC149,ตำแหน่งว่าง!$A$2:$J$28,9,FALSE),IF(M149="จ่ายจากเงินรายได้ (ว่าง)",VLOOKUP(BC149,ตำแหน่งว่าง!$A$2:$J$28,9,FALSE),(BJ149-BG149)*12)))))))))))))))))</f>
        <v>0</v>
      </c>
      <c r="BL149" s="177" t="str">
        <f t="shared" si="14"/>
        <v>3</v>
      </c>
      <c r="BM149" s="177" t="b">
        <f>IF(BB149="บริหารท้องถิ่นสูง",VLOOKUP(BL149,'เงินเดือนบัญชี 5'!$AL$2:$AM$65,2,FALSE),IF(BB149="บริหารท้องถิ่นกลาง",VLOOKUP(BL149,'เงินเดือนบัญชี 5'!$AI$2:$AJ$65,2,FALSE),IF(BB149="บริหารท้องถิ่นต้น",VLOOKUP(BL149,'เงินเดือนบัญชี 5'!$AF$2:$AG$65,2,FALSE),IF(BB149="อำนวยการท้องถิ่นสูง",VLOOKUP(BL149,'เงินเดือนบัญชี 5'!$AC$2:$AD$65,2,FALSE),IF(BB149="อำนวยการท้องถิ่นกลาง",VLOOKUP(BL149,'เงินเดือนบัญชี 5'!$Z$2:$AA$65,2,FALSE),IF(BB149="อำนวยการท้องถิ่นต้น",VLOOKUP(BL149,'เงินเดือนบัญชี 5'!$W$2:$X$65,2,FALSE),IF(BB149="วิชาการชช.",VLOOKUP(BL149,'เงินเดือนบัญชี 5'!$T$2:$U$65,2,FALSE),IF(BB149="วิชาการชพ.",VLOOKUP(BL149,'เงินเดือนบัญชี 5'!$Q$2:$R$65,2,FALSE),IF(BB149="วิชาการชก.",VLOOKUP(BL149,'เงินเดือนบัญชี 5'!$N$2:$O$65,2,FALSE),IF(BB149="วิชาการปก.",VLOOKUP(BL149,'เงินเดือนบัญชี 5'!$K$2:$L$65,2,FALSE),IF(BB149="ทั่วไปอส.",VLOOKUP(BL149,'เงินเดือนบัญชี 5'!$H$2:$I$65,2,FALSE),IF(BB149="ทั่วไปชง.",VLOOKUP(BL149,'เงินเดือนบัญชี 5'!$E$2:$F$65,2,FALSE),IF(BB149="ทั่วไปปง.",VLOOKUP(BL149,'เงินเดือนบัญชี 5'!$B$2:$C$65,2,FALSE),IF(BB149="พนจ.ทั่วไป",0,IF(BB149="พนจ.ภารกิจ(ปวช.)",CEILING((BJ149*4/100)+BJ149,10),IF(BB149="พนจ.ภารกิจ(ปวท.)",CEILING((BJ149*4/100)+BJ149,10),IF(BB149="พนจ.ภารกิจ(ปวส.)",CEILING((BJ149*4/100)+BJ149,10),IF(BB149="พนจ.ภารกิจ(ป.ตรี)",CEILING((BJ149*4/100)+BJ149,10),IF(BB149="พนจ.ภารกิจ(ป.โท)",CEILING((BJ149*4/100)+BJ149,10),IF(BB149="พนจ.ภารกิจ(ทักษะ พนง.ขับเครื่องจักรกลขนาดกลาง/ใหญ่)",CEILING((BJ149*4/100)+BJ149,10),IF(BB149="พนจ.ภารกิจ(ทักษะ)",CEILING((BJ149*4/100)+BJ149,10),IF(BB149="พนจ.ภารกิจ(ทักษะ)","",IF(C149="ครู",CEILING((BJ149*6/100)+BJ149,10),IF(C149="ครูผู้ช่วย",CEILING((BJ149*6/100)+BJ149,10),IF(C149="บริหารสถานศึกษา",CEILING((BJ149*6/100)+BJ149,10),IF(C149="บุคลากรทางการศึกษา",CEILING((BJ149*6/100)+BJ149,10),IF(BB149="ลูกจ้างประจำ(ช่าง)",VLOOKUP(BL149,บัญชีลูกจ้างประจำ!$H$2:$I$110,2,FALSE),IF(BB149="ลูกจ้างประจำ(สนับสนุน)",VLOOKUP(BL149,บัญชีลูกจ้างประจำ!$E$2:$F$103,2,FALSE),IF(BB149="ลูกจ้างประจำ(บริการพื้นฐาน)",VLOOKUP(BL149,บัญชีลูกจ้างประจำ!$B$2:$C$74,2,FALSE))))))))))))))))))))))))))))))</f>
        <v>0</v>
      </c>
      <c r="BN149" s="177">
        <f>IF(BB149&amp;M149="พนจ.ทั่วไป",0,IF(BB149&amp;M149="พนจ.ทั่วไปกำหนดเพิ่ม2569",108000,IF(M149="ว่างเดิม",VLOOKUP(BC149,ตำแหน่งว่าง!$A$2:$J$28,10,FALSE),IF(M149&amp;C149="กำหนดเพิ่ม2567ครู",VLOOKUP(BC149,ตำแหน่งว่าง!$A$2:$J$28,9,FALSE),IF(M149&amp;C149="กำหนดเพิ่ม2567ครูผู้ช่วย",VLOOKUP(BC149,ตำแหน่งว่าง!$A$2:$J$28,9,FALSE),IF(M149&amp;C149="กำหนดเพิ่ม2567บุคลากรทางการศึกษา",VLOOKUP(BC149,ตำแหน่งว่าง!$A$2:$J$28,9,FALSE),IF(M149&amp;C149="กำหนดเพิ่ม2567บริหารสถานศึกษา",VLOOKUP(BC149,ตำแหน่งว่าง!$A$2:$J$28,9,FALSE),IF(M149="กำหนดเพิ่ม2567",VLOOKUP(BC149,ตำแหน่งว่าง!$A$2:$J$28,10,FALSE),IF(M149&amp;C149="กำหนดเพิ่ม2568ครู",VLOOKUP(BC149,ตำแหน่งว่าง!$A$2:$J$28,8,FALSE),IF(M149&amp;C149="กำหนดเพิ่ม2568ครูผู้ช่วย",VLOOKUP(BC149,ตำแหน่งว่าง!$A$2:$J$28,8,FALSE),IF(M149&amp;C149="กำหนดเพิ่ม2568บุคลากรทางการศึกษา",VLOOKUP(BC149,ตำแหน่งว่าง!$A$2:$J$28,8,FALSE),IF(M149&amp;C149="กำหนดเพิ่ม2568บริหารสถานศึกษา",VLOOKUP(BC149,ตำแหน่งว่าง!$A$2:$J$28,8,FALSE),IF(M149="กำหนดเพิ่ม2568",VLOOKUP(BC149,ตำแหน่งว่าง!$A$2:$J$28,9,FALSE),IF(M149="กำหนดเพิ่ม2569",VLOOKUP(BC149,ตำแหน่งว่าง!$A$2:$H$28,7,FALSE),IF(M149="เงินอุดหนุน (ว่าง)",VLOOKUP(BC149,ตำแหน่งว่าง!$A$2:$J$28,10,FALSE),IF(M149="จ่ายจากเงินรายได้ (ว่าง)",VLOOKUP(BC149,ตำแหน่งว่าง!$A$2:$J$28,10,FALSE),IF(M149="ยุบเลิก2567",0,IF(M149="ยุบเลิก2568",0,IF(M149="ยุบเลิก2569",0,IF(M149="ว่างยุบเลิก2567",0,IF(M149="ว่างยุบเลิก2568",0,IF(M149="ว่างยุบเลิก2569",0,(BM149-BJ149)*12))))))))))))))))))))))</f>
        <v>0</v>
      </c>
    </row>
    <row r="150" spans="1:66">
      <c r="A150" s="107"/>
      <c r="B150" s="113"/>
      <c r="C150" s="183"/>
      <c r="D150" s="113"/>
      <c r="E150" s="114"/>
      <c r="F150" s="114"/>
      <c r="G150" s="110"/>
      <c r="H150" s="120"/>
      <c r="I150" s="121"/>
      <c r="J150" s="122"/>
      <c r="K150" s="122"/>
      <c r="L150" s="122"/>
      <c r="M150" s="120"/>
      <c r="BB150" s="177" t="str">
        <f t="shared" si="10"/>
        <v/>
      </c>
      <c r="BC150" s="177" t="str">
        <f t="shared" si="11"/>
        <v>()</v>
      </c>
      <c r="BD150" s="177" t="b">
        <f>IF(BB150="บริหารท้องถิ่นสูง",VLOOKUP(I150,'เงินเดือนบัญชี 5'!$AM$2:$AN$65,2,FALSE),IF(BB150="บริหารท้องถิ่นกลาง",VLOOKUP(I150,'เงินเดือนบัญชี 5'!$AJ$2:$AK$65,2,FALSE),IF(BB150="บริหารท้องถิ่นต้น",VLOOKUP(I150,'เงินเดือนบัญชี 5'!$AG$2:$AH$65,2,FALSE),IF(BB150="อำนวยการท้องถิ่นสูง",VLOOKUP(I150,'เงินเดือนบัญชี 5'!$AD$2:$AE$65,2,FALSE),IF(BB150="อำนวยการท้องถิ่นกลาง",VLOOKUP(I150,'เงินเดือนบัญชี 5'!$AA$2:$AB$65,2,FALSE),IF(BB150="อำนวยการท้องถิ่นต้น",VLOOKUP(I150,'เงินเดือนบัญชี 5'!$X$2:$Y$65,2,FALSE),IF(BB150="วิชาการชช.",VLOOKUP(I150,'เงินเดือนบัญชี 5'!$U$2:$V$65,2,FALSE),IF(BB150="วิชาการชพ.",VLOOKUP(I150,'เงินเดือนบัญชี 5'!$R$2:$S$65,2,FALSE),IF(BB150="วิชาการชก.",VLOOKUP(I150,'เงินเดือนบัญชี 5'!$O$2:$P$65,2,FALSE),IF(BB150="วิชาการปก.",VLOOKUP(I150,'เงินเดือนบัญชี 5'!$L$2:$M$65,2,FALSE),IF(BB150="ทั่วไปอส.",VLOOKUP(I150,'เงินเดือนบัญชี 5'!$I$2:$J$65,2,FALSE),IF(BB150="ทั่วไปชง.",VLOOKUP(I150,'เงินเดือนบัญชี 5'!$F$2:$G$65,2,FALSE),IF(BB150="ทั่วไปปง.",VLOOKUP(I150,'เงินเดือนบัญชี 5'!$C$2:$D$65,2,FALSE),IF(BB150="พนจ.ทั่วไป","",IF(BB150="พนจ.ภารกิจ(ปวช.)","",IF(BB150="พนจ.ภารกิจ(ปวท.)","",IF(BB150="พนจ.ภารกิจ(ปวส.)","",IF(BB150="พนจ.ภารกิจ(ป.ตรี)","",IF(BB150="พนจ.ภารกิจ(ป.โท)","",IF(BB150="พนจ.ภารกิจ(ทักษะ พนง.ขับเครื่องจักรกลขนาดกลาง/ใหญ่)","",IF(BB150="พนจ.ภารกิจ(ทักษะ)","",IF(BB150="ลูกจ้างประจำ(ช่าง)",VLOOKUP(I150,บัญชีลูกจ้างประจำ!$I$2:$J$110,2,FALSE),IF(BB150="ลูกจ้างประจำ(สนับสนุน)",VLOOKUP(I150,บัญชีลูกจ้างประจำ!$F$2:$G$102,2,FALSE),IF(BB150="ลูกจ้างประจำ(บริการพื้นฐาน)",VLOOKUP(I150,บัญชีลูกจ้างประจำ!$C$2:$D$74,2,FALSE)))))))))))))))))))))))))</f>
        <v>0</v>
      </c>
      <c r="BE150" s="177">
        <f>IF(M150="ว่างเดิม",VLOOKUP(BC150,ตำแหน่งว่าง!$A$2:$J$28,2,FALSE),IF(M150="ว่างยุบเลิก2567",VLOOKUP(BC150,ตำแหน่งว่าง!$A$2:$J$28,2,FALSE),IF(M150="ว่างยุบเลิก2568",VLOOKUP(BC150,ตำแหน่งว่าง!$A$2:$J$28,2,FALSE),IF(M150="ว่างยุบเลิก2569",VLOOKUP(BC150,ตำแหน่งว่าง!$A$2:$J$28,2,FALSE),IF(M150="เงินอุดหนุน (ว่าง)",VLOOKUP(BC150,ตำแหน่งว่าง!$A$2:$J$28,2,FALSE),IF(M150="จ่ายจากเงินรายได้ (ว่าง)",VLOOKUP(BC150,ตำแหน่งว่าง!$A$2:$J$28,2,FALSE),IF(M150="กำหนดเพิ่ม2567",0,IF(M150="กำหนดเพิ่ม2568",0,IF(M150="กำหนดเพิ่ม2569",0,I150*12)))))))))</f>
        <v>0</v>
      </c>
      <c r="BF150" s="177" t="str">
        <f t="shared" si="12"/>
        <v>1</v>
      </c>
      <c r="BG150" s="177" t="b">
        <f>IF(BB150="บริหารท้องถิ่นสูง",VLOOKUP(BF150,'เงินเดือนบัญชี 5'!$AL$2:$AM$65,2,FALSE),IF(BB150="บริหารท้องถิ่นกลาง",VLOOKUP(BF150,'เงินเดือนบัญชี 5'!$AI$2:$AJ$65,2,FALSE),IF(BB150="บริหารท้องถิ่นต้น",VLOOKUP(BF150,'เงินเดือนบัญชี 5'!$AF$2:$AG$65,2,FALSE),IF(BB150="อำนวยการท้องถิ่นสูง",VLOOKUP(BF150,'เงินเดือนบัญชี 5'!$AC$2:$AD$65,2,FALSE),IF(BB150="อำนวยการท้องถิ่นกลาง",VLOOKUP(BF150,'เงินเดือนบัญชี 5'!$Z$2:$AA$65,2,FALSE),IF(BB150="อำนวยการท้องถิ่นต้น",VLOOKUP(BF150,'เงินเดือนบัญชี 5'!$W$2:$X$65,2,FALSE),IF(BB150="วิชาการชช.",VLOOKUP(BF150,'เงินเดือนบัญชี 5'!$T$2:$U$65,2,FALSE),IF(BB150="วิชาการชพ.",VLOOKUP(BF150,'เงินเดือนบัญชี 5'!$Q$2:$R$65,2,FALSE),IF(BB150="วิชาการชก.",VLOOKUP(BF150,'เงินเดือนบัญชี 5'!$N$2:$O$65,2,FALSE),IF(BB150="วิชาการปก.",VLOOKUP(BF150,'เงินเดือนบัญชี 5'!$K$2:$L$65,2,FALSE),IF(BB150="ทั่วไปอส.",VLOOKUP(BF150,'เงินเดือนบัญชี 5'!$H$2:$I$65,2,FALSE),IF(BB150="ทั่วไปชง.",VLOOKUP(BF150,'เงินเดือนบัญชี 5'!$E$2:$F$65,2,FALSE),IF(BB150="ทั่วไปปง.",VLOOKUP(BF150,'เงินเดือนบัญชี 5'!$B$2:$C$65,2,FALSE),IF(BB150="พนจ.ทั่วไป",0,IF(BB150="พนจ.ภารกิจ(ปวช.)",CEILING((I150*4/100)+I150,10),IF(BB150="พนจ.ภารกิจ(ปวท.)",CEILING((I150*4/100)+I150,10),IF(BB150="พนจ.ภารกิจ(ปวส.)",CEILING((I150*4/100)+I150,10),IF(BB150="พนจ.ภารกิจ(ป.ตรี)",CEILING((I150*4/100)+I150,10),IF(BB150="พนจ.ภารกิจ(ป.โท)",CEILING((I150*4/100)+I150,10),IF(BB150="พนจ.ภารกิจ(ทักษะ พนง.ขับเครื่องจักรกลขนาดกลาง/ใหญ่)",CEILING((I150*4/100)+I150,10),IF(BB150="พนจ.ภารกิจ(ทักษะ)",CEILING((I150*4/100)+I150,10),IF(BB150="พนจ.ภารกิจ(ทักษะ)","",IF(C150="ครู",CEILING((I150*6/100)+I150,10),IF(C150="ครูผู้ช่วย",CEILING((I150*6/100)+I150,10),IF(C150="บริหารสถานศึกษา",CEILING((I150*6/100)+I150,10),IF(C150="บุคลากรทางการศึกษา",CEILING((I150*6/100)+I150,10),IF(BB150="ลูกจ้างประจำ(ช่าง)",VLOOKUP(BF150,บัญชีลูกจ้างประจำ!$H$2:$I$110,2,FALSE),IF(BB150="ลูกจ้างประจำ(สนับสนุน)",VLOOKUP(BF150,บัญชีลูกจ้างประจำ!$E$2:$F$102,2,FALSE),IF(BB150="ลูกจ้างประจำ(บริการพื้นฐาน)",VLOOKUP(BF150,บัญชีลูกจ้างประจำ!$B$2:$C$74,2,FALSE))))))))))))))))))))))))))))))</f>
        <v>0</v>
      </c>
      <c r="BH150" s="177">
        <f>IF(BB150&amp;M150="พนจ.ทั่วไป",0,IF(BB150&amp;M150="พนจ.ทั่วไปกำหนดเพิ่ม2567",108000,IF(M150="ว่างเดิม",VLOOKUP(BC150,ตำแหน่งว่าง!$A$2:$J$28,8,FALSE),IF(M150="กำหนดเพิ่ม2567",VLOOKUP(BC150,ตำแหน่งว่าง!$A$2:$H$28,7,FALSE),IF(M150="กำหนดเพิ่ม2568",0,IF(M150="กำหนดเพิ่ม2569",0,IF(M150="ยุบเลิก2567",0,IF(M150="ว่างยุบเลิก2567",0,IF(M150="ว่างยุบเลิก2568",VLOOKUP(BC150,ตำแหน่งว่าง!$A$2:$J$28,8,FALSE),IF(M150="ว่างยุบเลิก2569",VLOOKUP(BC150,ตำแหน่งว่าง!$A$2:$J$28,8,FALSE),IF(M150="เงินอุดหนุน (ว่าง)",VLOOKUP(BC150,ตำแหน่งว่าง!$A$2:$J$28,8,FALSE),IF(M150&amp;C150="จ่ายจากเงินรายได้พนจ.ทั่วไป",0,IF(M150="จ่ายจากเงินรายได้ (ว่าง)",VLOOKUP(BC150,ตำแหน่งว่าง!$A$2:$J$28,8,FALSE),(BG150-I150)*12)))))))))))))</f>
        <v>0</v>
      </c>
      <c r="BI150" s="177" t="str">
        <f t="shared" si="13"/>
        <v>2</v>
      </c>
      <c r="BJ150" s="177" t="b">
        <f>IF(BB150="บริหารท้องถิ่นสูง",VLOOKUP(BI150,'เงินเดือนบัญชี 5'!$AL$2:$AM$65,2,FALSE),IF(BB150="บริหารท้องถิ่นกลาง",VLOOKUP(BI150,'เงินเดือนบัญชี 5'!$AI$2:$AJ$65,2,FALSE),IF(BB150="บริหารท้องถิ่นต้น",VLOOKUP(BI150,'เงินเดือนบัญชี 5'!$AF$2:$AG$65,2,FALSE),IF(BB150="อำนวยการท้องถิ่นสูง",VLOOKUP(BI150,'เงินเดือนบัญชี 5'!$AC$2:$AD$65,2,FALSE),IF(BB150="อำนวยการท้องถิ่นกลาง",VLOOKUP(BI150,'เงินเดือนบัญชี 5'!$Z$2:$AA$65,2,FALSE),IF(BB150="อำนวยการท้องถิ่นต้น",VLOOKUP(BI150,'เงินเดือนบัญชี 5'!$W$2:$X$65,2,FALSE),IF(BB150="วิชาการชช.",VLOOKUP(BI150,'เงินเดือนบัญชี 5'!$T$2:$U$65,2,FALSE),IF(BB150="วิชาการชพ.",VLOOKUP(BI150,'เงินเดือนบัญชี 5'!$Q$2:$R$65,2,FALSE),IF(BB150="วิชาการชก.",VLOOKUP(BI150,'เงินเดือนบัญชี 5'!$N$2:$O$65,2,FALSE),IF(BB150="วิชาการปก.",VLOOKUP(BI150,'เงินเดือนบัญชี 5'!$K$2:$L$65,2,FALSE),IF(BB150="ทั่วไปอส.",VLOOKUP(BI150,'เงินเดือนบัญชี 5'!$H$2:$I$65,2,FALSE),IF(BB150="ทั่วไปชง.",VLOOKUP(BI150,'เงินเดือนบัญชี 5'!$E$2:$F$65,2,FALSE),IF(BB150="ทั่วไปปง.",VLOOKUP(BI150,'เงินเดือนบัญชี 5'!$B$2:$C$65,2,FALSE),IF(BB150="พนจ.ทั่วไป",0,IF(BB150="พนจ.ภารกิจ(ปวช.)",CEILING((BG150*4/100)+BG150,10),IF(BB150="พนจ.ภารกิจ(ปวท.)",CEILING((BG150*4/100)+BG150,10),IF(BB150="พนจ.ภารกิจ(ปวส.)",CEILING((BG150*4/100)+BG150,10),IF(BB150="พนจ.ภารกิจ(ป.ตรี)",CEILING((BG150*4/100)+BG150,10),IF(BB150="พนจ.ภารกิจ(ป.โท)",CEILING((BG150*4/100)+BG150,10),IF(BB150="พนจ.ภารกิจ(ทักษะ พนง.ขับเครื่องจักรกลขนาดกลาง/ใหญ่)",CEILING((BG150*4/100)+BG150,10),IF(BB150="พนจ.ภารกิจ(ทักษะ)",CEILING((BG150*4/100)+BG150,10),IF(BB150="พนจ.ภารกิจ(ทักษะ)","",IF(C150="ครู",CEILING((BG150*6/100)+BG150,10),IF(C150="ครูผู้ช่วย",CEILING((BG150*6/100)+BG150,10),IF(C150="บริหารสถานศึกษา",CEILING((BG150*6/100)+BG150,10),IF(C150="บุคลากรทางการศึกษา",CEILING((BG150*6/100)+BG150,10),IF(BB150="ลูกจ้างประจำ(ช่าง)",VLOOKUP(BI150,บัญชีลูกจ้างประจำ!$H$2:$I$110,2,FALSE),IF(BB150="ลูกจ้างประจำ(สนับสนุน)",VLOOKUP(BI150,บัญชีลูกจ้างประจำ!$E$2:$F$102,2,FALSE),IF(BB150="ลูกจ้างประจำ(บริการพื้นฐาน)",VLOOKUP(BI150,บัญชีลูกจ้างประจำ!$B$2:$C$74,2,FALSE))))))))))))))))))))))))))))))</f>
        <v>0</v>
      </c>
      <c r="BK150" s="177">
        <f>IF(BB150&amp;M150="พนจ.ทั่วไป",0,IF(BB150&amp;M150="พนจ.ทั่วไปกำหนดเพิ่ม2568",108000,IF(M150="ว่างเดิม",VLOOKUP(BC150,ตำแหน่งว่าง!$A$2:$J$28,9,FALSE),IF(M150&amp;C150="กำหนดเพิ่ม2567ครู",VLOOKUP(BC150,ตำแหน่งว่าง!$A$2:$J$28,8,FALSE),IF(M150&amp;C150="กำหนดเพิ่ม2567ครูผู้ช่วย",VLOOKUP(BC150,ตำแหน่งว่าง!$A$2:$J$28,8,FALSE),IF(M150&amp;C150="กำหนดเพิ่ม2567บุคลากรทางการศึกษา",VLOOKUP(BC150,ตำแหน่งว่าง!$A$2:$J$28,8,FALSE),IF(M150&amp;C150="กำหนดเพิ่ม2567บริหารสถานศึกษา",VLOOKUP(BC150,ตำแหน่งว่าง!$A$2:$J$28,8,FALSE),IF(M150="กำหนดเพิ่ม2567",VLOOKUP(BC150,ตำแหน่งว่าง!$A$2:$J$28,9,FALSE),IF(M150="กำหนดเพิ่ม2568",VLOOKUP(BC150,ตำแหน่งว่าง!$A$2:$H$28,7,FALSE),IF(M150="กำหนดเพิ่ม2569",0,IF(M150="ยุบเลิก2567",0,IF(M150="ยุบเลิก2568",0,IF(M150="ว่างยุบเลิก2567",0,IF(M150="ว่างยุบเลิก2568",0,IF(M150="ว่างยุบเลิก2569",VLOOKUP(BC150,ตำแหน่งว่าง!$A$2:$J$28,9,FALSE),IF(M150="เงินอุดหนุน (ว่าง)",VLOOKUP(BC150,ตำแหน่งว่าง!$A$2:$J$28,9,FALSE),IF(M150="จ่ายจากเงินรายได้ (ว่าง)",VLOOKUP(BC150,ตำแหน่งว่าง!$A$2:$J$28,9,FALSE),(BJ150-BG150)*12)))))))))))))))))</f>
        <v>0</v>
      </c>
      <c r="BL150" s="177" t="str">
        <f t="shared" si="14"/>
        <v>3</v>
      </c>
      <c r="BM150" s="177" t="b">
        <f>IF(BB150="บริหารท้องถิ่นสูง",VLOOKUP(BL150,'เงินเดือนบัญชี 5'!$AL$2:$AM$65,2,FALSE),IF(BB150="บริหารท้องถิ่นกลาง",VLOOKUP(BL150,'เงินเดือนบัญชี 5'!$AI$2:$AJ$65,2,FALSE),IF(BB150="บริหารท้องถิ่นต้น",VLOOKUP(BL150,'เงินเดือนบัญชี 5'!$AF$2:$AG$65,2,FALSE),IF(BB150="อำนวยการท้องถิ่นสูง",VLOOKUP(BL150,'เงินเดือนบัญชี 5'!$AC$2:$AD$65,2,FALSE),IF(BB150="อำนวยการท้องถิ่นกลาง",VLOOKUP(BL150,'เงินเดือนบัญชี 5'!$Z$2:$AA$65,2,FALSE),IF(BB150="อำนวยการท้องถิ่นต้น",VLOOKUP(BL150,'เงินเดือนบัญชี 5'!$W$2:$X$65,2,FALSE),IF(BB150="วิชาการชช.",VLOOKUP(BL150,'เงินเดือนบัญชี 5'!$T$2:$U$65,2,FALSE),IF(BB150="วิชาการชพ.",VLOOKUP(BL150,'เงินเดือนบัญชี 5'!$Q$2:$R$65,2,FALSE),IF(BB150="วิชาการชก.",VLOOKUP(BL150,'เงินเดือนบัญชี 5'!$N$2:$O$65,2,FALSE),IF(BB150="วิชาการปก.",VLOOKUP(BL150,'เงินเดือนบัญชี 5'!$K$2:$L$65,2,FALSE),IF(BB150="ทั่วไปอส.",VLOOKUP(BL150,'เงินเดือนบัญชี 5'!$H$2:$I$65,2,FALSE),IF(BB150="ทั่วไปชง.",VLOOKUP(BL150,'เงินเดือนบัญชี 5'!$E$2:$F$65,2,FALSE),IF(BB150="ทั่วไปปง.",VLOOKUP(BL150,'เงินเดือนบัญชี 5'!$B$2:$C$65,2,FALSE),IF(BB150="พนจ.ทั่วไป",0,IF(BB150="พนจ.ภารกิจ(ปวช.)",CEILING((BJ150*4/100)+BJ150,10),IF(BB150="พนจ.ภารกิจ(ปวท.)",CEILING((BJ150*4/100)+BJ150,10),IF(BB150="พนจ.ภารกิจ(ปวส.)",CEILING((BJ150*4/100)+BJ150,10),IF(BB150="พนจ.ภารกิจ(ป.ตรี)",CEILING((BJ150*4/100)+BJ150,10),IF(BB150="พนจ.ภารกิจ(ป.โท)",CEILING((BJ150*4/100)+BJ150,10),IF(BB150="พนจ.ภารกิจ(ทักษะ พนง.ขับเครื่องจักรกลขนาดกลาง/ใหญ่)",CEILING((BJ150*4/100)+BJ150,10),IF(BB150="พนจ.ภารกิจ(ทักษะ)",CEILING((BJ150*4/100)+BJ150,10),IF(BB150="พนจ.ภารกิจ(ทักษะ)","",IF(C150="ครู",CEILING((BJ150*6/100)+BJ150,10),IF(C150="ครูผู้ช่วย",CEILING((BJ150*6/100)+BJ150,10),IF(C150="บริหารสถานศึกษา",CEILING((BJ150*6/100)+BJ150,10),IF(C150="บุคลากรทางการศึกษา",CEILING((BJ150*6/100)+BJ150,10),IF(BB150="ลูกจ้างประจำ(ช่าง)",VLOOKUP(BL150,บัญชีลูกจ้างประจำ!$H$2:$I$110,2,FALSE),IF(BB150="ลูกจ้างประจำ(สนับสนุน)",VLOOKUP(BL150,บัญชีลูกจ้างประจำ!$E$2:$F$103,2,FALSE),IF(BB150="ลูกจ้างประจำ(บริการพื้นฐาน)",VLOOKUP(BL150,บัญชีลูกจ้างประจำ!$B$2:$C$74,2,FALSE))))))))))))))))))))))))))))))</f>
        <v>0</v>
      </c>
      <c r="BN150" s="177">
        <f>IF(BB150&amp;M150="พนจ.ทั่วไป",0,IF(BB150&amp;M150="พนจ.ทั่วไปกำหนดเพิ่ม2569",108000,IF(M150="ว่างเดิม",VLOOKUP(BC150,ตำแหน่งว่าง!$A$2:$J$28,10,FALSE),IF(M150&amp;C150="กำหนดเพิ่ม2567ครู",VLOOKUP(BC150,ตำแหน่งว่าง!$A$2:$J$28,9,FALSE),IF(M150&amp;C150="กำหนดเพิ่ม2567ครูผู้ช่วย",VLOOKUP(BC150,ตำแหน่งว่าง!$A$2:$J$28,9,FALSE),IF(M150&amp;C150="กำหนดเพิ่ม2567บุคลากรทางการศึกษา",VLOOKUP(BC150,ตำแหน่งว่าง!$A$2:$J$28,9,FALSE),IF(M150&amp;C150="กำหนดเพิ่ม2567บริหารสถานศึกษา",VLOOKUP(BC150,ตำแหน่งว่าง!$A$2:$J$28,9,FALSE),IF(M150="กำหนดเพิ่ม2567",VLOOKUP(BC150,ตำแหน่งว่าง!$A$2:$J$28,10,FALSE),IF(M150&amp;C150="กำหนดเพิ่ม2568ครู",VLOOKUP(BC150,ตำแหน่งว่าง!$A$2:$J$28,8,FALSE),IF(M150&amp;C150="กำหนดเพิ่ม2568ครูผู้ช่วย",VLOOKUP(BC150,ตำแหน่งว่าง!$A$2:$J$28,8,FALSE),IF(M150&amp;C150="กำหนดเพิ่ม2568บุคลากรทางการศึกษา",VLOOKUP(BC150,ตำแหน่งว่าง!$A$2:$J$28,8,FALSE),IF(M150&amp;C150="กำหนดเพิ่ม2568บริหารสถานศึกษา",VLOOKUP(BC150,ตำแหน่งว่าง!$A$2:$J$28,8,FALSE),IF(M150="กำหนดเพิ่ม2568",VLOOKUP(BC150,ตำแหน่งว่าง!$A$2:$J$28,9,FALSE),IF(M150="กำหนดเพิ่ม2569",VLOOKUP(BC150,ตำแหน่งว่าง!$A$2:$H$28,7,FALSE),IF(M150="เงินอุดหนุน (ว่าง)",VLOOKUP(BC150,ตำแหน่งว่าง!$A$2:$J$28,10,FALSE),IF(M150="จ่ายจากเงินรายได้ (ว่าง)",VLOOKUP(BC150,ตำแหน่งว่าง!$A$2:$J$28,10,FALSE),IF(M150="ยุบเลิก2567",0,IF(M150="ยุบเลิก2568",0,IF(M150="ยุบเลิก2569",0,IF(M150="ว่างยุบเลิก2567",0,IF(M150="ว่างยุบเลิก2568",0,IF(M150="ว่างยุบเลิก2569",0,(BM150-BJ150)*12))))))))))))))))))))))</f>
        <v>0</v>
      </c>
    </row>
    <row r="151" spans="1:66">
      <c r="A151" s="107"/>
      <c r="B151" s="113"/>
      <c r="C151" s="183"/>
      <c r="D151" s="113"/>
      <c r="E151" s="114"/>
      <c r="F151" s="114"/>
      <c r="G151" s="110"/>
      <c r="H151" s="120"/>
      <c r="I151" s="121"/>
      <c r="J151" s="122"/>
      <c r="K151" s="122"/>
      <c r="L151" s="122"/>
      <c r="M151" s="120"/>
      <c r="BB151" s="177" t="str">
        <f t="shared" si="10"/>
        <v/>
      </c>
      <c r="BC151" s="177" t="str">
        <f t="shared" si="11"/>
        <v>()</v>
      </c>
      <c r="BD151" s="177" t="b">
        <f>IF(BB151="บริหารท้องถิ่นสูง",VLOOKUP(I151,'เงินเดือนบัญชี 5'!$AM$2:$AN$65,2,FALSE),IF(BB151="บริหารท้องถิ่นกลาง",VLOOKUP(I151,'เงินเดือนบัญชี 5'!$AJ$2:$AK$65,2,FALSE),IF(BB151="บริหารท้องถิ่นต้น",VLOOKUP(I151,'เงินเดือนบัญชี 5'!$AG$2:$AH$65,2,FALSE),IF(BB151="อำนวยการท้องถิ่นสูง",VLOOKUP(I151,'เงินเดือนบัญชี 5'!$AD$2:$AE$65,2,FALSE),IF(BB151="อำนวยการท้องถิ่นกลาง",VLOOKUP(I151,'เงินเดือนบัญชี 5'!$AA$2:$AB$65,2,FALSE),IF(BB151="อำนวยการท้องถิ่นต้น",VLOOKUP(I151,'เงินเดือนบัญชี 5'!$X$2:$Y$65,2,FALSE),IF(BB151="วิชาการชช.",VLOOKUP(I151,'เงินเดือนบัญชี 5'!$U$2:$V$65,2,FALSE),IF(BB151="วิชาการชพ.",VLOOKUP(I151,'เงินเดือนบัญชี 5'!$R$2:$S$65,2,FALSE),IF(BB151="วิชาการชก.",VLOOKUP(I151,'เงินเดือนบัญชี 5'!$O$2:$P$65,2,FALSE),IF(BB151="วิชาการปก.",VLOOKUP(I151,'เงินเดือนบัญชี 5'!$L$2:$M$65,2,FALSE),IF(BB151="ทั่วไปอส.",VLOOKUP(I151,'เงินเดือนบัญชี 5'!$I$2:$J$65,2,FALSE),IF(BB151="ทั่วไปชง.",VLOOKUP(I151,'เงินเดือนบัญชี 5'!$F$2:$G$65,2,FALSE),IF(BB151="ทั่วไปปง.",VLOOKUP(I151,'เงินเดือนบัญชี 5'!$C$2:$D$65,2,FALSE),IF(BB151="พนจ.ทั่วไป","",IF(BB151="พนจ.ภารกิจ(ปวช.)","",IF(BB151="พนจ.ภารกิจ(ปวท.)","",IF(BB151="พนจ.ภารกิจ(ปวส.)","",IF(BB151="พนจ.ภารกิจ(ป.ตรี)","",IF(BB151="พนจ.ภารกิจ(ป.โท)","",IF(BB151="พนจ.ภารกิจ(ทักษะ พนง.ขับเครื่องจักรกลขนาดกลาง/ใหญ่)","",IF(BB151="พนจ.ภารกิจ(ทักษะ)","",IF(BB151="ลูกจ้างประจำ(ช่าง)",VLOOKUP(I151,บัญชีลูกจ้างประจำ!$I$2:$J$110,2,FALSE),IF(BB151="ลูกจ้างประจำ(สนับสนุน)",VLOOKUP(I151,บัญชีลูกจ้างประจำ!$F$2:$G$102,2,FALSE),IF(BB151="ลูกจ้างประจำ(บริการพื้นฐาน)",VLOOKUP(I151,บัญชีลูกจ้างประจำ!$C$2:$D$74,2,FALSE)))))))))))))))))))))))))</f>
        <v>0</v>
      </c>
      <c r="BE151" s="177">
        <f>IF(M151="ว่างเดิม",VLOOKUP(BC151,ตำแหน่งว่าง!$A$2:$J$28,2,FALSE),IF(M151="ว่างยุบเลิก2567",VLOOKUP(BC151,ตำแหน่งว่าง!$A$2:$J$28,2,FALSE),IF(M151="ว่างยุบเลิก2568",VLOOKUP(BC151,ตำแหน่งว่าง!$A$2:$J$28,2,FALSE),IF(M151="ว่างยุบเลิก2569",VLOOKUP(BC151,ตำแหน่งว่าง!$A$2:$J$28,2,FALSE),IF(M151="เงินอุดหนุน (ว่าง)",VLOOKUP(BC151,ตำแหน่งว่าง!$A$2:$J$28,2,FALSE),IF(M151="จ่ายจากเงินรายได้ (ว่าง)",VLOOKUP(BC151,ตำแหน่งว่าง!$A$2:$J$28,2,FALSE),IF(M151="กำหนดเพิ่ม2567",0,IF(M151="กำหนดเพิ่ม2568",0,IF(M151="กำหนดเพิ่ม2569",0,I151*12)))))))))</f>
        <v>0</v>
      </c>
      <c r="BF151" s="177" t="str">
        <f t="shared" si="12"/>
        <v>1</v>
      </c>
      <c r="BG151" s="177" t="b">
        <f>IF(BB151="บริหารท้องถิ่นสูง",VLOOKUP(BF151,'เงินเดือนบัญชี 5'!$AL$2:$AM$65,2,FALSE),IF(BB151="บริหารท้องถิ่นกลาง",VLOOKUP(BF151,'เงินเดือนบัญชี 5'!$AI$2:$AJ$65,2,FALSE),IF(BB151="บริหารท้องถิ่นต้น",VLOOKUP(BF151,'เงินเดือนบัญชี 5'!$AF$2:$AG$65,2,FALSE),IF(BB151="อำนวยการท้องถิ่นสูง",VLOOKUP(BF151,'เงินเดือนบัญชี 5'!$AC$2:$AD$65,2,FALSE),IF(BB151="อำนวยการท้องถิ่นกลาง",VLOOKUP(BF151,'เงินเดือนบัญชี 5'!$Z$2:$AA$65,2,FALSE),IF(BB151="อำนวยการท้องถิ่นต้น",VLOOKUP(BF151,'เงินเดือนบัญชี 5'!$W$2:$X$65,2,FALSE),IF(BB151="วิชาการชช.",VLOOKUP(BF151,'เงินเดือนบัญชี 5'!$T$2:$U$65,2,FALSE),IF(BB151="วิชาการชพ.",VLOOKUP(BF151,'เงินเดือนบัญชี 5'!$Q$2:$R$65,2,FALSE),IF(BB151="วิชาการชก.",VLOOKUP(BF151,'เงินเดือนบัญชี 5'!$N$2:$O$65,2,FALSE),IF(BB151="วิชาการปก.",VLOOKUP(BF151,'เงินเดือนบัญชี 5'!$K$2:$L$65,2,FALSE),IF(BB151="ทั่วไปอส.",VLOOKUP(BF151,'เงินเดือนบัญชี 5'!$H$2:$I$65,2,FALSE),IF(BB151="ทั่วไปชง.",VLOOKUP(BF151,'เงินเดือนบัญชี 5'!$E$2:$F$65,2,FALSE),IF(BB151="ทั่วไปปง.",VLOOKUP(BF151,'เงินเดือนบัญชี 5'!$B$2:$C$65,2,FALSE),IF(BB151="พนจ.ทั่วไป",0,IF(BB151="พนจ.ภารกิจ(ปวช.)",CEILING((I151*4/100)+I151,10),IF(BB151="พนจ.ภารกิจ(ปวท.)",CEILING((I151*4/100)+I151,10),IF(BB151="พนจ.ภารกิจ(ปวส.)",CEILING((I151*4/100)+I151,10),IF(BB151="พนจ.ภารกิจ(ป.ตรี)",CEILING((I151*4/100)+I151,10),IF(BB151="พนจ.ภารกิจ(ป.โท)",CEILING((I151*4/100)+I151,10),IF(BB151="พนจ.ภารกิจ(ทักษะ พนง.ขับเครื่องจักรกลขนาดกลาง/ใหญ่)",CEILING((I151*4/100)+I151,10),IF(BB151="พนจ.ภารกิจ(ทักษะ)",CEILING((I151*4/100)+I151,10),IF(BB151="พนจ.ภารกิจ(ทักษะ)","",IF(C151="ครู",CEILING((I151*6/100)+I151,10),IF(C151="ครูผู้ช่วย",CEILING((I151*6/100)+I151,10),IF(C151="บริหารสถานศึกษา",CEILING((I151*6/100)+I151,10),IF(C151="บุคลากรทางการศึกษา",CEILING((I151*6/100)+I151,10),IF(BB151="ลูกจ้างประจำ(ช่าง)",VLOOKUP(BF151,บัญชีลูกจ้างประจำ!$H$2:$I$110,2,FALSE),IF(BB151="ลูกจ้างประจำ(สนับสนุน)",VLOOKUP(BF151,บัญชีลูกจ้างประจำ!$E$2:$F$102,2,FALSE),IF(BB151="ลูกจ้างประจำ(บริการพื้นฐาน)",VLOOKUP(BF151,บัญชีลูกจ้างประจำ!$B$2:$C$74,2,FALSE))))))))))))))))))))))))))))))</f>
        <v>0</v>
      </c>
      <c r="BH151" s="177">
        <f>IF(BB151&amp;M151="พนจ.ทั่วไป",0,IF(BB151&amp;M151="พนจ.ทั่วไปกำหนดเพิ่ม2567",108000,IF(M151="ว่างเดิม",VLOOKUP(BC151,ตำแหน่งว่าง!$A$2:$J$28,8,FALSE),IF(M151="กำหนดเพิ่ม2567",VLOOKUP(BC151,ตำแหน่งว่าง!$A$2:$H$28,7,FALSE),IF(M151="กำหนดเพิ่ม2568",0,IF(M151="กำหนดเพิ่ม2569",0,IF(M151="ยุบเลิก2567",0,IF(M151="ว่างยุบเลิก2567",0,IF(M151="ว่างยุบเลิก2568",VLOOKUP(BC151,ตำแหน่งว่าง!$A$2:$J$28,8,FALSE),IF(M151="ว่างยุบเลิก2569",VLOOKUP(BC151,ตำแหน่งว่าง!$A$2:$J$28,8,FALSE),IF(M151="เงินอุดหนุน (ว่าง)",VLOOKUP(BC151,ตำแหน่งว่าง!$A$2:$J$28,8,FALSE),IF(M151&amp;C151="จ่ายจากเงินรายได้พนจ.ทั่วไป",0,IF(M151="จ่ายจากเงินรายได้ (ว่าง)",VLOOKUP(BC151,ตำแหน่งว่าง!$A$2:$J$28,8,FALSE),(BG151-I151)*12)))))))))))))</f>
        <v>0</v>
      </c>
      <c r="BI151" s="177" t="str">
        <f t="shared" si="13"/>
        <v>2</v>
      </c>
      <c r="BJ151" s="177" t="b">
        <f>IF(BB151="บริหารท้องถิ่นสูง",VLOOKUP(BI151,'เงินเดือนบัญชี 5'!$AL$2:$AM$65,2,FALSE),IF(BB151="บริหารท้องถิ่นกลาง",VLOOKUP(BI151,'เงินเดือนบัญชี 5'!$AI$2:$AJ$65,2,FALSE),IF(BB151="บริหารท้องถิ่นต้น",VLOOKUP(BI151,'เงินเดือนบัญชี 5'!$AF$2:$AG$65,2,FALSE),IF(BB151="อำนวยการท้องถิ่นสูง",VLOOKUP(BI151,'เงินเดือนบัญชี 5'!$AC$2:$AD$65,2,FALSE),IF(BB151="อำนวยการท้องถิ่นกลาง",VLOOKUP(BI151,'เงินเดือนบัญชี 5'!$Z$2:$AA$65,2,FALSE),IF(BB151="อำนวยการท้องถิ่นต้น",VLOOKUP(BI151,'เงินเดือนบัญชี 5'!$W$2:$X$65,2,FALSE),IF(BB151="วิชาการชช.",VLOOKUP(BI151,'เงินเดือนบัญชี 5'!$T$2:$U$65,2,FALSE),IF(BB151="วิชาการชพ.",VLOOKUP(BI151,'เงินเดือนบัญชี 5'!$Q$2:$R$65,2,FALSE),IF(BB151="วิชาการชก.",VLOOKUP(BI151,'เงินเดือนบัญชี 5'!$N$2:$O$65,2,FALSE),IF(BB151="วิชาการปก.",VLOOKUP(BI151,'เงินเดือนบัญชี 5'!$K$2:$L$65,2,FALSE),IF(BB151="ทั่วไปอส.",VLOOKUP(BI151,'เงินเดือนบัญชี 5'!$H$2:$I$65,2,FALSE),IF(BB151="ทั่วไปชง.",VLOOKUP(BI151,'เงินเดือนบัญชี 5'!$E$2:$F$65,2,FALSE),IF(BB151="ทั่วไปปง.",VLOOKUP(BI151,'เงินเดือนบัญชี 5'!$B$2:$C$65,2,FALSE),IF(BB151="พนจ.ทั่วไป",0,IF(BB151="พนจ.ภารกิจ(ปวช.)",CEILING((BG151*4/100)+BG151,10),IF(BB151="พนจ.ภารกิจ(ปวท.)",CEILING((BG151*4/100)+BG151,10),IF(BB151="พนจ.ภารกิจ(ปวส.)",CEILING((BG151*4/100)+BG151,10),IF(BB151="พนจ.ภารกิจ(ป.ตรี)",CEILING((BG151*4/100)+BG151,10),IF(BB151="พนจ.ภารกิจ(ป.โท)",CEILING((BG151*4/100)+BG151,10),IF(BB151="พนจ.ภารกิจ(ทักษะ พนง.ขับเครื่องจักรกลขนาดกลาง/ใหญ่)",CEILING((BG151*4/100)+BG151,10),IF(BB151="พนจ.ภารกิจ(ทักษะ)",CEILING((BG151*4/100)+BG151,10),IF(BB151="พนจ.ภารกิจ(ทักษะ)","",IF(C151="ครู",CEILING((BG151*6/100)+BG151,10),IF(C151="ครูผู้ช่วย",CEILING((BG151*6/100)+BG151,10),IF(C151="บริหารสถานศึกษา",CEILING((BG151*6/100)+BG151,10),IF(C151="บุคลากรทางการศึกษา",CEILING((BG151*6/100)+BG151,10),IF(BB151="ลูกจ้างประจำ(ช่าง)",VLOOKUP(BI151,บัญชีลูกจ้างประจำ!$H$2:$I$110,2,FALSE),IF(BB151="ลูกจ้างประจำ(สนับสนุน)",VLOOKUP(BI151,บัญชีลูกจ้างประจำ!$E$2:$F$102,2,FALSE),IF(BB151="ลูกจ้างประจำ(บริการพื้นฐาน)",VLOOKUP(BI151,บัญชีลูกจ้างประจำ!$B$2:$C$74,2,FALSE))))))))))))))))))))))))))))))</f>
        <v>0</v>
      </c>
      <c r="BK151" s="177">
        <f>IF(BB151&amp;M151="พนจ.ทั่วไป",0,IF(BB151&amp;M151="พนจ.ทั่วไปกำหนดเพิ่ม2568",108000,IF(M151="ว่างเดิม",VLOOKUP(BC151,ตำแหน่งว่าง!$A$2:$J$28,9,FALSE),IF(M151&amp;C151="กำหนดเพิ่ม2567ครู",VLOOKUP(BC151,ตำแหน่งว่าง!$A$2:$J$28,8,FALSE),IF(M151&amp;C151="กำหนดเพิ่ม2567ครูผู้ช่วย",VLOOKUP(BC151,ตำแหน่งว่าง!$A$2:$J$28,8,FALSE),IF(M151&amp;C151="กำหนดเพิ่ม2567บุคลากรทางการศึกษา",VLOOKUP(BC151,ตำแหน่งว่าง!$A$2:$J$28,8,FALSE),IF(M151&amp;C151="กำหนดเพิ่ม2567บริหารสถานศึกษา",VLOOKUP(BC151,ตำแหน่งว่าง!$A$2:$J$28,8,FALSE),IF(M151="กำหนดเพิ่ม2567",VLOOKUP(BC151,ตำแหน่งว่าง!$A$2:$J$28,9,FALSE),IF(M151="กำหนดเพิ่ม2568",VLOOKUP(BC151,ตำแหน่งว่าง!$A$2:$H$28,7,FALSE),IF(M151="กำหนดเพิ่ม2569",0,IF(M151="ยุบเลิก2567",0,IF(M151="ยุบเลิก2568",0,IF(M151="ว่างยุบเลิก2567",0,IF(M151="ว่างยุบเลิก2568",0,IF(M151="ว่างยุบเลิก2569",VLOOKUP(BC151,ตำแหน่งว่าง!$A$2:$J$28,9,FALSE),IF(M151="เงินอุดหนุน (ว่าง)",VLOOKUP(BC151,ตำแหน่งว่าง!$A$2:$J$28,9,FALSE),IF(M151="จ่ายจากเงินรายได้ (ว่าง)",VLOOKUP(BC151,ตำแหน่งว่าง!$A$2:$J$28,9,FALSE),(BJ151-BG151)*12)))))))))))))))))</f>
        <v>0</v>
      </c>
      <c r="BL151" s="177" t="str">
        <f t="shared" si="14"/>
        <v>3</v>
      </c>
      <c r="BM151" s="177" t="b">
        <f>IF(BB151="บริหารท้องถิ่นสูง",VLOOKUP(BL151,'เงินเดือนบัญชี 5'!$AL$2:$AM$65,2,FALSE),IF(BB151="บริหารท้องถิ่นกลาง",VLOOKUP(BL151,'เงินเดือนบัญชี 5'!$AI$2:$AJ$65,2,FALSE),IF(BB151="บริหารท้องถิ่นต้น",VLOOKUP(BL151,'เงินเดือนบัญชี 5'!$AF$2:$AG$65,2,FALSE),IF(BB151="อำนวยการท้องถิ่นสูง",VLOOKUP(BL151,'เงินเดือนบัญชี 5'!$AC$2:$AD$65,2,FALSE),IF(BB151="อำนวยการท้องถิ่นกลาง",VLOOKUP(BL151,'เงินเดือนบัญชี 5'!$Z$2:$AA$65,2,FALSE),IF(BB151="อำนวยการท้องถิ่นต้น",VLOOKUP(BL151,'เงินเดือนบัญชี 5'!$W$2:$X$65,2,FALSE),IF(BB151="วิชาการชช.",VLOOKUP(BL151,'เงินเดือนบัญชี 5'!$T$2:$U$65,2,FALSE),IF(BB151="วิชาการชพ.",VLOOKUP(BL151,'เงินเดือนบัญชี 5'!$Q$2:$R$65,2,FALSE),IF(BB151="วิชาการชก.",VLOOKUP(BL151,'เงินเดือนบัญชี 5'!$N$2:$O$65,2,FALSE),IF(BB151="วิชาการปก.",VLOOKUP(BL151,'เงินเดือนบัญชี 5'!$K$2:$L$65,2,FALSE),IF(BB151="ทั่วไปอส.",VLOOKUP(BL151,'เงินเดือนบัญชี 5'!$H$2:$I$65,2,FALSE),IF(BB151="ทั่วไปชง.",VLOOKUP(BL151,'เงินเดือนบัญชี 5'!$E$2:$F$65,2,FALSE),IF(BB151="ทั่วไปปง.",VLOOKUP(BL151,'เงินเดือนบัญชี 5'!$B$2:$C$65,2,FALSE),IF(BB151="พนจ.ทั่วไป",0,IF(BB151="พนจ.ภารกิจ(ปวช.)",CEILING((BJ151*4/100)+BJ151,10),IF(BB151="พนจ.ภารกิจ(ปวท.)",CEILING((BJ151*4/100)+BJ151,10),IF(BB151="พนจ.ภารกิจ(ปวส.)",CEILING((BJ151*4/100)+BJ151,10),IF(BB151="พนจ.ภารกิจ(ป.ตรี)",CEILING((BJ151*4/100)+BJ151,10),IF(BB151="พนจ.ภารกิจ(ป.โท)",CEILING((BJ151*4/100)+BJ151,10),IF(BB151="พนจ.ภารกิจ(ทักษะ พนง.ขับเครื่องจักรกลขนาดกลาง/ใหญ่)",CEILING((BJ151*4/100)+BJ151,10),IF(BB151="พนจ.ภารกิจ(ทักษะ)",CEILING((BJ151*4/100)+BJ151,10),IF(BB151="พนจ.ภารกิจ(ทักษะ)","",IF(C151="ครู",CEILING((BJ151*6/100)+BJ151,10),IF(C151="ครูผู้ช่วย",CEILING((BJ151*6/100)+BJ151,10),IF(C151="บริหารสถานศึกษา",CEILING((BJ151*6/100)+BJ151,10),IF(C151="บุคลากรทางการศึกษา",CEILING((BJ151*6/100)+BJ151,10),IF(BB151="ลูกจ้างประจำ(ช่าง)",VLOOKUP(BL151,บัญชีลูกจ้างประจำ!$H$2:$I$110,2,FALSE),IF(BB151="ลูกจ้างประจำ(สนับสนุน)",VLOOKUP(BL151,บัญชีลูกจ้างประจำ!$E$2:$F$103,2,FALSE),IF(BB151="ลูกจ้างประจำ(บริการพื้นฐาน)",VLOOKUP(BL151,บัญชีลูกจ้างประจำ!$B$2:$C$74,2,FALSE))))))))))))))))))))))))))))))</f>
        <v>0</v>
      </c>
      <c r="BN151" s="177">
        <f>IF(BB151&amp;M151="พนจ.ทั่วไป",0,IF(BB151&amp;M151="พนจ.ทั่วไปกำหนดเพิ่ม2569",108000,IF(M151="ว่างเดิม",VLOOKUP(BC151,ตำแหน่งว่าง!$A$2:$J$28,10,FALSE),IF(M151&amp;C151="กำหนดเพิ่ม2567ครู",VLOOKUP(BC151,ตำแหน่งว่าง!$A$2:$J$28,9,FALSE),IF(M151&amp;C151="กำหนดเพิ่ม2567ครูผู้ช่วย",VLOOKUP(BC151,ตำแหน่งว่าง!$A$2:$J$28,9,FALSE),IF(M151&amp;C151="กำหนดเพิ่ม2567บุคลากรทางการศึกษา",VLOOKUP(BC151,ตำแหน่งว่าง!$A$2:$J$28,9,FALSE),IF(M151&amp;C151="กำหนดเพิ่ม2567บริหารสถานศึกษา",VLOOKUP(BC151,ตำแหน่งว่าง!$A$2:$J$28,9,FALSE),IF(M151="กำหนดเพิ่ม2567",VLOOKUP(BC151,ตำแหน่งว่าง!$A$2:$J$28,10,FALSE),IF(M151&amp;C151="กำหนดเพิ่ม2568ครู",VLOOKUP(BC151,ตำแหน่งว่าง!$A$2:$J$28,8,FALSE),IF(M151&amp;C151="กำหนดเพิ่ม2568ครูผู้ช่วย",VLOOKUP(BC151,ตำแหน่งว่าง!$A$2:$J$28,8,FALSE),IF(M151&amp;C151="กำหนดเพิ่ม2568บุคลากรทางการศึกษา",VLOOKUP(BC151,ตำแหน่งว่าง!$A$2:$J$28,8,FALSE),IF(M151&amp;C151="กำหนดเพิ่ม2568บริหารสถานศึกษา",VLOOKUP(BC151,ตำแหน่งว่าง!$A$2:$J$28,8,FALSE),IF(M151="กำหนดเพิ่ม2568",VLOOKUP(BC151,ตำแหน่งว่าง!$A$2:$J$28,9,FALSE),IF(M151="กำหนดเพิ่ม2569",VLOOKUP(BC151,ตำแหน่งว่าง!$A$2:$H$28,7,FALSE),IF(M151="เงินอุดหนุน (ว่าง)",VLOOKUP(BC151,ตำแหน่งว่าง!$A$2:$J$28,10,FALSE),IF(M151="จ่ายจากเงินรายได้ (ว่าง)",VLOOKUP(BC151,ตำแหน่งว่าง!$A$2:$J$28,10,FALSE),IF(M151="ยุบเลิก2567",0,IF(M151="ยุบเลิก2568",0,IF(M151="ยุบเลิก2569",0,IF(M151="ว่างยุบเลิก2567",0,IF(M151="ว่างยุบเลิก2568",0,IF(M151="ว่างยุบเลิก2569",0,(BM151-BJ151)*12))))))))))))))))))))))</f>
        <v>0</v>
      </c>
    </row>
    <row r="152" spans="1:66">
      <c r="A152" s="107"/>
      <c r="B152" s="113"/>
      <c r="C152" s="183"/>
      <c r="D152" s="113"/>
      <c r="E152" s="114"/>
      <c r="F152" s="114"/>
      <c r="G152" s="110"/>
      <c r="H152" s="120"/>
      <c r="I152" s="121"/>
      <c r="J152" s="122"/>
      <c r="K152" s="122"/>
      <c r="L152" s="122"/>
      <c r="M152" s="120"/>
      <c r="BB152" s="177" t="str">
        <f t="shared" si="10"/>
        <v/>
      </c>
      <c r="BC152" s="177" t="str">
        <f t="shared" si="11"/>
        <v>()</v>
      </c>
      <c r="BD152" s="177" t="b">
        <f>IF(BB152="บริหารท้องถิ่นสูง",VLOOKUP(I152,'เงินเดือนบัญชี 5'!$AM$2:$AN$65,2,FALSE),IF(BB152="บริหารท้องถิ่นกลาง",VLOOKUP(I152,'เงินเดือนบัญชี 5'!$AJ$2:$AK$65,2,FALSE),IF(BB152="บริหารท้องถิ่นต้น",VLOOKUP(I152,'เงินเดือนบัญชี 5'!$AG$2:$AH$65,2,FALSE),IF(BB152="อำนวยการท้องถิ่นสูง",VLOOKUP(I152,'เงินเดือนบัญชี 5'!$AD$2:$AE$65,2,FALSE),IF(BB152="อำนวยการท้องถิ่นกลาง",VLOOKUP(I152,'เงินเดือนบัญชี 5'!$AA$2:$AB$65,2,FALSE),IF(BB152="อำนวยการท้องถิ่นต้น",VLOOKUP(I152,'เงินเดือนบัญชี 5'!$X$2:$Y$65,2,FALSE),IF(BB152="วิชาการชช.",VLOOKUP(I152,'เงินเดือนบัญชี 5'!$U$2:$V$65,2,FALSE),IF(BB152="วิชาการชพ.",VLOOKUP(I152,'เงินเดือนบัญชี 5'!$R$2:$S$65,2,FALSE),IF(BB152="วิชาการชก.",VLOOKUP(I152,'เงินเดือนบัญชี 5'!$O$2:$P$65,2,FALSE),IF(BB152="วิชาการปก.",VLOOKUP(I152,'เงินเดือนบัญชี 5'!$L$2:$M$65,2,FALSE),IF(BB152="ทั่วไปอส.",VLOOKUP(I152,'เงินเดือนบัญชี 5'!$I$2:$J$65,2,FALSE),IF(BB152="ทั่วไปชง.",VLOOKUP(I152,'เงินเดือนบัญชี 5'!$F$2:$G$65,2,FALSE),IF(BB152="ทั่วไปปง.",VLOOKUP(I152,'เงินเดือนบัญชี 5'!$C$2:$D$65,2,FALSE),IF(BB152="พนจ.ทั่วไป","",IF(BB152="พนจ.ภารกิจ(ปวช.)","",IF(BB152="พนจ.ภารกิจ(ปวท.)","",IF(BB152="พนจ.ภารกิจ(ปวส.)","",IF(BB152="พนจ.ภารกิจ(ป.ตรี)","",IF(BB152="พนจ.ภารกิจ(ป.โท)","",IF(BB152="พนจ.ภารกิจ(ทักษะ พนง.ขับเครื่องจักรกลขนาดกลาง/ใหญ่)","",IF(BB152="พนจ.ภารกิจ(ทักษะ)","",IF(BB152="ลูกจ้างประจำ(ช่าง)",VLOOKUP(I152,บัญชีลูกจ้างประจำ!$I$2:$J$110,2,FALSE),IF(BB152="ลูกจ้างประจำ(สนับสนุน)",VLOOKUP(I152,บัญชีลูกจ้างประจำ!$F$2:$G$102,2,FALSE),IF(BB152="ลูกจ้างประจำ(บริการพื้นฐาน)",VLOOKUP(I152,บัญชีลูกจ้างประจำ!$C$2:$D$74,2,FALSE)))))))))))))))))))))))))</f>
        <v>0</v>
      </c>
      <c r="BE152" s="177">
        <f>IF(M152="ว่างเดิม",VLOOKUP(BC152,ตำแหน่งว่าง!$A$2:$J$28,2,FALSE),IF(M152="ว่างยุบเลิก2567",VLOOKUP(BC152,ตำแหน่งว่าง!$A$2:$J$28,2,FALSE),IF(M152="ว่างยุบเลิก2568",VLOOKUP(BC152,ตำแหน่งว่าง!$A$2:$J$28,2,FALSE),IF(M152="ว่างยุบเลิก2569",VLOOKUP(BC152,ตำแหน่งว่าง!$A$2:$J$28,2,FALSE),IF(M152="เงินอุดหนุน (ว่าง)",VLOOKUP(BC152,ตำแหน่งว่าง!$A$2:$J$28,2,FALSE),IF(M152="จ่ายจากเงินรายได้ (ว่าง)",VLOOKUP(BC152,ตำแหน่งว่าง!$A$2:$J$28,2,FALSE),IF(M152="กำหนดเพิ่ม2567",0,IF(M152="กำหนดเพิ่ม2568",0,IF(M152="กำหนดเพิ่ม2569",0,I152*12)))))))))</f>
        <v>0</v>
      </c>
      <c r="BF152" s="177" t="str">
        <f t="shared" si="12"/>
        <v>1</v>
      </c>
      <c r="BG152" s="177" t="b">
        <f>IF(BB152="บริหารท้องถิ่นสูง",VLOOKUP(BF152,'เงินเดือนบัญชี 5'!$AL$2:$AM$65,2,FALSE),IF(BB152="บริหารท้องถิ่นกลาง",VLOOKUP(BF152,'เงินเดือนบัญชี 5'!$AI$2:$AJ$65,2,FALSE),IF(BB152="บริหารท้องถิ่นต้น",VLOOKUP(BF152,'เงินเดือนบัญชี 5'!$AF$2:$AG$65,2,FALSE),IF(BB152="อำนวยการท้องถิ่นสูง",VLOOKUP(BF152,'เงินเดือนบัญชี 5'!$AC$2:$AD$65,2,FALSE),IF(BB152="อำนวยการท้องถิ่นกลาง",VLOOKUP(BF152,'เงินเดือนบัญชี 5'!$Z$2:$AA$65,2,FALSE),IF(BB152="อำนวยการท้องถิ่นต้น",VLOOKUP(BF152,'เงินเดือนบัญชี 5'!$W$2:$X$65,2,FALSE),IF(BB152="วิชาการชช.",VLOOKUP(BF152,'เงินเดือนบัญชี 5'!$T$2:$U$65,2,FALSE),IF(BB152="วิชาการชพ.",VLOOKUP(BF152,'เงินเดือนบัญชี 5'!$Q$2:$R$65,2,FALSE),IF(BB152="วิชาการชก.",VLOOKUP(BF152,'เงินเดือนบัญชี 5'!$N$2:$O$65,2,FALSE),IF(BB152="วิชาการปก.",VLOOKUP(BF152,'เงินเดือนบัญชี 5'!$K$2:$L$65,2,FALSE),IF(BB152="ทั่วไปอส.",VLOOKUP(BF152,'เงินเดือนบัญชี 5'!$H$2:$I$65,2,FALSE),IF(BB152="ทั่วไปชง.",VLOOKUP(BF152,'เงินเดือนบัญชี 5'!$E$2:$F$65,2,FALSE),IF(BB152="ทั่วไปปง.",VLOOKUP(BF152,'เงินเดือนบัญชี 5'!$B$2:$C$65,2,FALSE),IF(BB152="พนจ.ทั่วไป",0,IF(BB152="พนจ.ภารกิจ(ปวช.)",CEILING((I152*4/100)+I152,10),IF(BB152="พนจ.ภารกิจ(ปวท.)",CEILING((I152*4/100)+I152,10),IF(BB152="พนจ.ภารกิจ(ปวส.)",CEILING((I152*4/100)+I152,10),IF(BB152="พนจ.ภารกิจ(ป.ตรี)",CEILING((I152*4/100)+I152,10),IF(BB152="พนจ.ภารกิจ(ป.โท)",CEILING((I152*4/100)+I152,10),IF(BB152="พนจ.ภารกิจ(ทักษะ พนง.ขับเครื่องจักรกลขนาดกลาง/ใหญ่)",CEILING((I152*4/100)+I152,10),IF(BB152="พนจ.ภารกิจ(ทักษะ)",CEILING((I152*4/100)+I152,10),IF(BB152="พนจ.ภารกิจ(ทักษะ)","",IF(C152="ครู",CEILING((I152*6/100)+I152,10),IF(C152="ครูผู้ช่วย",CEILING((I152*6/100)+I152,10),IF(C152="บริหารสถานศึกษา",CEILING((I152*6/100)+I152,10),IF(C152="บุคลากรทางการศึกษา",CEILING((I152*6/100)+I152,10),IF(BB152="ลูกจ้างประจำ(ช่าง)",VLOOKUP(BF152,บัญชีลูกจ้างประจำ!$H$2:$I$110,2,FALSE),IF(BB152="ลูกจ้างประจำ(สนับสนุน)",VLOOKUP(BF152,บัญชีลูกจ้างประจำ!$E$2:$F$102,2,FALSE),IF(BB152="ลูกจ้างประจำ(บริการพื้นฐาน)",VLOOKUP(BF152,บัญชีลูกจ้างประจำ!$B$2:$C$74,2,FALSE))))))))))))))))))))))))))))))</f>
        <v>0</v>
      </c>
      <c r="BH152" s="177">
        <f>IF(BB152&amp;M152="พนจ.ทั่วไป",0,IF(BB152&amp;M152="พนจ.ทั่วไปกำหนดเพิ่ม2567",108000,IF(M152="ว่างเดิม",VLOOKUP(BC152,ตำแหน่งว่าง!$A$2:$J$28,8,FALSE),IF(M152="กำหนดเพิ่ม2567",VLOOKUP(BC152,ตำแหน่งว่าง!$A$2:$H$28,7,FALSE),IF(M152="กำหนดเพิ่ม2568",0,IF(M152="กำหนดเพิ่ม2569",0,IF(M152="ยุบเลิก2567",0,IF(M152="ว่างยุบเลิก2567",0,IF(M152="ว่างยุบเลิก2568",VLOOKUP(BC152,ตำแหน่งว่าง!$A$2:$J$28,8,FALSE),IF(M152="ว่างยุบเลิก2569",VLOOKUP(BC152,ตำแหน่งว่าง!$A$2:$J$28,8,FALSE),IF(M152="เงินอุดหนุน (ว่าง)",VLOOKUP(BC152,ตำแหน่งว่าง!$A$2:$J$28,8,FALSE),IF(M152&amp;C152="จ่ายจากเงินรายได้พนจ.ทั่วไป",0,IF(M152="จ่ายจากเงินรายได้ (ว่าง)",VLOOKUP(BC152,ตำแหน่งว่าง!$A$2:$J$28,8,FALSE),(BG152-I152)*12)))))))))))))</f>
        <v>0</v>
      </c>
      <c r="BI152" s="177" t="str">
        <f t="shared" si="13"/>
        <v>2</v>
      </c>
      <c r="BJ152" s="177" t="b">
        <f>IF(BB152="บริหารท้องถิ่นสูง",VLOOKUP(BI152,'เงินเดือนบัญชี 5'!$AL$2:$AM$65,2,FALSE),IF(BB152="บริหารท้องถิ่นกลาง",VLOOKUP(BI152,'เงินเดือนบัญชี 5'!$AI$2:$AJ$65,2,FALSE),IF(BB152="บริหารท้องถิ่นต้น",VLOOKUP(BI152,'เงินเดือนบัญชี 5'!$AF$2:$AG$65,2,FALSE),IF(BB152="อำนวยการท้องถิ่นสูง",VLOOKUP(BI152,'เงินเดือนบัญชี 5'!$AC$2:$AD$65,2,FALSE),IF(BB152="อำนวยการท้องถิ่นกลาง",VLOOKUP(BI152,'เงินเดือนบัญชี 5'!$Z$2:$AA$65,2,FALSE),IF(BB152="อำนวยการท้องถิ่นต้น",VLOOKUP(BI152,'เงินเดือนบัญชี 5'!$W$2:$X$65,2,FALSE),IF(BB152="วิชาการชช.",VLOOKUP(BI152,'เงินเดือนบัญชี 5'!$T$2:$U$65,2,FALSE),IF(BB152="วิชาการชพ.",VLOOKUP(BI152,'เงินเดือนบัญชี 5'!$Q$2:$R$65,2,FALSE),IF(BB152="วิชาการชก.",VLOOKUP(BI152,'เงินเดือนบัญชี 5'!$N$2:$O$65,2,FALSE),IF(BB152="วิชาการปก.",VLOOKUP(BI152,'เงินเดือนบัญชี 5'!$K$2:$L$65,2,FALSE),IF(BB152="ทั่วไปอส.",VLOOKUP(BI152,'เงินเดือนบัญชี 5'!$H$2:$I$65,2,FALSE),IF(BB152="ทั่วไปชง.",VLOOKUP(BI152,'เงินเดือนบัญชี 5'!$E$2:$F$65,2,FALSE),IF(BB152="ทั่วไปปง.",VLOOKUP(BI152,'เงินเดือนบัญชี 5'!$B$2:$C$65,2,FALSE),IF(BB152="พนจ.ทั่วไป",0,IF(BB152="พนจ.ภารกิจ(ปวช.)",CEILING((BG152*4/100)+BG152,10),IF(BB152="พนจ.ภารกิจ(ปวท.)",CEILING((BG152*4/100)+BG152,10),IF(BB152="พนจ.ภารกิจ(ปวส.)",CEILING((BG152*4/100)+BG152,10),IF(BB152="พนจ.ภารกิจ(ป.ตรี)",CEILING((BG152*4/100)+BG152,10),IF(BB152="พนจ.ภารกิจ(ป.โท)",CEILING((BG152*4/100)+BG152,10),IF(BB152="พนจ.ภารกิจ(ทักษะ พนง.ขับเครื่องจักรกลขนาดกลาง/ใหญ่)",CEILING((BG152*4/100)+BG152,10),IF(BB152="พนจ.ภารกิจ(ทักษะ)",CEILING((BG152*4/100)+BG152,10),IF(BB152="พนจ.ภารกิจ(ทักษะ)","",IF(C152="ครู",CEILING((BG152*6/100)+BG152,10),IF(C152="ครูผู้ช่วย",CEILING((BG152*6/100)+BG152,10),IF(C152="บริหารสถานศึกษา",CEILING((BG152*6/100)+BG152,10),IF(C152="บุคลากรทางการศึกษา",CEILING((BG152*6/100)+BG152,10),IF(BB152="ลูกจ้างประจำ(ช่าง)",VLOOKUP(BI152,บัญชีลูกจ้างประจำ!$H$2:$I$110,2,FALSE),IF(BB152="ลูกจ้างประจำ(สนับสนุน)",VLOOKUP(BI152,บัญชีลูกจ้างประจำ!$E$2:$F$102,2,FALSE),IF(BB152="ลูกจ้างประจำ(บริการพื้นฐาน)",VLOOKUP(BI152,บัญชีลูกจ้างประจำ!$B$2:$C$74,2,FALSE))))))))))))))))))))))))))))))</f>
        <v>0</v>
      </c>
      <c r="BK152" s="177">
        <f>IF(BB152&amp;M152="พนจ.ทั่วไป",0,IF(BB152&amp;M152="พนจ.ทั่วไปกำหนดเพิ่ม2568",108000,IF(M152="ว่างเดิม",VLOOKUP(BC152,ตำแหน่งว่าง!$A$2:$J$28,9,FALSE),IF(M152&amp;C152="กำหนดเพิ่ม2567ครู",VLOOKUP(BC152,ตำแหน่งว่าง!$A$2:$J$28,8,FALSE),IF(M152&amp;C152="กำหนดเพิ่ม2567ครูผู้ช่วย",VLOOKUP(BC152,ตำแหน่งว่าง!$A$2:$J$28,8,FALSE),IF(M152&amp;C152="กำหนดเพิ่ม2567บุคลากรทางการศึกษา",VLOOKUP(BC152,ตำแหน่งว่าง!$A$2:$J$28,8,FALSE),IF(M152&amp;C152="กำหนดเพิ่ม2567บริหารสถานศึกษา",VLOOKUP(BC152,ตำแหน่งว่าง!$A$2:$J$28,8,FALSE),IF(M152="กำหนดเพิ่ม2567",VLOOKUP(BC152,ตำแหน่งว่าง!$A$2:$J$28,9,FALSE),IF(M152="กำหนดเพิ่ม2568",VLOOKUP(BC152,ตำแหน่งว่าง!$A$2:$H$28,7,FALSE),IF(M152="กำหนดเพิ่ม2569",0,IF(M152="ยุบเลิก2567",0,IF(M152="ยุบเลิก2568",0,IF(M152="ว่างยุบเลิก2567",0,IF(M152="ว่างยุบเลิก2568",0,IF(M152="ว่างยุบเลิก2569",VLOOKUP(BC152,ตำแหน่งว่าง!$A$2:$J$28,9,FALSE),IF(M152="เงินอุดหนุน (ว่าง)",VLOOKUP(BC152,ตำแหน่งว่าง!$A$2:$J$28,9,FALSE),IF(M152="จ่ายจากเงินรายได้ (ว่าง)",VLOOKUP(BC152,ตำแหน่งว่าง!$A$2:$J$28,9,FALSE),(BJ152-BG152)*12)))))))))))))))))</f>
        <v>0</v>
      </c>
      <c r="BL152" s="177" t="str">
        <f t="shared" si="14"/>
        <v>3</v>
      </c>
      <c r="BM152" s="177" t="b">
        <f>IF(BB152="บริหารท้องถิ่นสูง",VLOOKUP(BL152,'เงินเดือนบัญชี 5'!$AL$2:$AM$65,2,FALSE),IF(BB152="บริหารท้องถิ่นกลาง",VLOOKUP(BL152,'เงินเดือนบัญชี 5'!$AI$2:$AJ$65,2,FALSE),IF(BB152="บริหารท้องถิ่นต้น",VLOOKUP(BL152,'เงินเดือนบัญชี 5'!$AF$2:$AG$65,2,FALSE),IF(BB152="อำนวยการท้องถิ่นสูง",VLOOKUP(BL152,'เงินเดือนบัญชี 5'!$AC$2:$AD$65,2,FALSE),IF(BB152="อำนวยการท้องถิ่นกลาง",VLOOKUP(BL152,'เงินเดือนบัญชี 5'!$Z$2:$AA$65,2,FALSE),IF(BB152="อำนวยการท้องถิ่นต้น",VLOOKUP(BL152,'เงินเดือนบัญชี 5'!$W$2:$X$65,2,FALSE),IF(BB152="วิชาการชช.",VLOOKUP(BL152,'เงินเดือนบัญชี 5'!$T$2:$U$65,2,FALSE),IF(BB152="วิชาการชพ.",VLOOKUP(BL152,'เงินเดือนบัญชี 5'!$Q$2:$R$65,2,FALSE),IF(BB152="วิชาการชก.",VLOOKUP(BL152,'เงินเดือนบัญชี 5'!$N$2:$O$65,2,FALSE),IF(BB152="วิชาการปก.",VLOOKUP(BL152,'เงินเดือนบัญชี 5'!$K$2:$L$65,2,FALSE),IF(BB152="ทั่วไปอส.",VLOOKUP(BL152,'เงินเดือนบัญชี 5'!$H$2:$I$65,2,FALSE),IF(BB152="ทั่วไปชง.",VLOOKUP(BL152,'เงินเดือนบัญชี 5'!$E$2:$F$65,2,FALSE),IF(BB152="ทั่วไปปง.",VLOOKUP(BL152,'เงินเดือนบัญชี 5'!$B$2:$C$65,2,FALSE),IF(BB152="พนจ.ทั่วไป",0,IF(BB152="พนจ.ภารกิจ(ปวช.)",CEILING((BJ152*4/100)+BJ152,10),IF(BB152="พนจ.ภารกิจ(ปวท.)",CEILING((BJ152*4/100)+BJ152,10),IF(BB152="พนจ.ภารกิจ(ปวส.)",CEILING((BJ152*4/100)+BJ152,10),IF(BB152="พนจ.ภารกิจ(ป.ตรี)",CEILING((BJ152*4/100)+BJ152,10),IF(BB152="พนจ.ภารกิจ(ป.โท)",CEILING((BJ152*4/100)+BJ152,10),IF(BB152="พนจ.ภารกิจ(ทักษะ พนง.ขับเครื่องจักรกลขนาดกลาง/ใหญ่)",CEILING((BJ152*4/100)+BJ152,10),IF(BB152="พนจ.ภารกิจ(ทักษะ)",CEILING((BJ152*4/100)+BJ152,10),IF(BB152="พนจ.ภารกิจ(ทักษะ)","",IF(C152="ครู",CEILING((BJ152*6/100)+BJ152,10),IF(C152="ครูผู้ช่วย",CEILING((BJ152*6/100)+BJ152,10),IF(C152="บริหารสถานศึกษา",CEILING((BJ152*6/100)+BJ152,10),IF(C152="บุคลากรทางการศึกษา",CEILING((BJ152*6/100)+BJ152,10),IF(BB152="ลูกจ้างประจำ(ช่าง)",VLOOKUP(BL152,บัญชีลูกจ้างประจำ!$H$2:$I$110,2,FALSE),IF(BB152="ลูกจ้างประจำ(สนับสนุน)",VLOOKUP(BL152,บัญชีลูกจ้างประจำ!$E$2:$F$103,2,FALSE),IF(BB152="ลูกจ้างประจำ(บริการพื้นฐาน)",VLOOKUP(BL152,บัญชีลูกจ้างประจำ!$B$2:$C$74,2,FALSE))))))))))))))))))))))))))))))</f>
        <v>0</v>
      </c>
      <c r="BN152" s="177">
        <f>IF(BB152&amp;M152="พนจ.ทั่วไป",0,IF(BB152&amp;M152="พนจ.ทั่วไปกำหนดเพิ่ม2569",108000,IF(M152="ว่างเดิม",VLOOKUP(BC152,ตำแหน่งว่าง!$A$2:$J$28,10,FALSE),IF(M152&amp;C152="กำหนดเพิ่ม2567ครู",VLOOKUP(BC152,ตำแหน่งว่าง!$A$2:$J$28,9,FALSE),IF(M152&amp;C152="กำหนดเพิ่ม2567ครูผู้ช่วย",VLOOKUP(BC152,ตำแหน่งว่าง!$A$2:$J$28,9,FALSE),IF(M152&amp;C152="กำหนดเพิ่ม2567บุคลากรทางการศึกษา",VLOOKUP(BC152,ตำแหน่งว่าง!$A$2:$J$28,9,FALSE),IF(M152&amp;C152="กำหนดเพิ่ม2567บริหารสถานศึกษา",VLOOKUP(BC152,ตำแหน่งว่าง!$A$2:$J$28,9,FALSE),IF(M152="กำหนดเพิ่ม2567",VLOOKUP(BC152,ตำแหน่งว่าง!$A$2:$J$28,10,FALSE),IF(M152&amp;C152="กำหนดเพิ่ม2568ครู",VLOOKUP(BC152,ตำแหน่งว่าง!$A$2:$J$28,8,FALSE),IF(M152&amp;C152="กำหนดเพิ่ม2568ครูผู้ช่วย",VLOOKUP(BC152,ตำแหน่งว่าง!$A$2:$J$28,8,FALSE),IF(M152&amp;C152="กำหนดเพิ่ม2568บุคลากรทางการศึกษา",VLOOKUP(BC152,ตำแหน่งว่าง!$A$2:$J$28,8,FALSE),IF(M152&amp;C152="กำหนดเพิ่ม2568บริหารสถานศึกษา",VLOOKUP(BC152,ตำแหน่งว่าง!$A$2:$J$28,8,FALSE),IF(M152="กำหนดเพิ่ม2568",VLOOKUP(BC152,ตำแหน่งว่าง!$A$2:$J$28,9,FALSE),IF(M152="กำหนดเพิ่ม2569",VLOOKUP(BC152,ตำแหน่งว่าง!$A$2:$H$28,7,FALSE),IF(M152="เงินอุดหนุน (ว่าง)",VLOOKUP(BC152,ตำแหน่งว่าง!$A$2:$J$28,10,FALSE),IF(M152="จ่ายจากเงินรายได้ (ว่าง)",VLOOKUP(BC152,ตำแหน่งว่าง!$A$2:$J$28,10,FALSE),IF(M152="ยุบเลิก2567",0,IF(M152="ยุบเลิก2568",0,IF(M152="ยุบเลิก2569",0,IF(M152="ว่างยุบเลิก2567",0,IF(M152="ว่างยุบเลิก2568",0,IF(M152="ว่างยุบเลิก2569",0,(BM152-BJ152)*12))))))))))))))))))))))</f>
        <v>0</v>
      </c>
    </row>
    <row r="153" spans="1:66">
      <c r="A153" s="107"/>
      <c r="B153" s="113"/>
      <c r="C153" s="183"/>
      <c r="D153" s="113"/>
      <c r="E153" s="114"/>
      <c r="F153" s="114"/>
      <c r="G153" s="110"/>
      <c r="H153" s="120"/>
      <c r="I153" s="121"/>
      <c r="J153" s="122"/>
      <c r="K153" s="122"/>
      <c r="L153" s="122"/>
      <c r="M153" s="120"/>
      <c r="BB153" s="177" t="str">
        <f t="shared" si="10"/>
        <v/>
      </c>
      <c r="BC153" s="177" t="str">
        <f t="shared" si="11"/>
        <v>()</v>
      </c>
      <c r="BD153" s="177" t="b">
        <f>IF(BB153="บริหารท้องถิ่นสูง",VLOOKUP(I153,'เงินเดือนบัญชี 5'!$AM$2:$AN$65,2,FALSE),IF(BB153="บริหารท้องถิ่นกลาง",VLOOKUP(I153,'เงินเดือนบัญชี 5'!$AJ$2:$AK$65,2,FALSE),IF(BB153="บริหารท้องถิ่นต้น",VLOOKUP(I153,'เงินเดือนบัญชี 5'!$AG$2:$AH$65,2,FALSE),IF(BB153="อำนวยการท้องถิ่นสูง",VLOOKUP(I153,'เงินเดือนบัญชี 5'!$AD$2:$AE$65,2,FALSE),IF(BB153="อำนวยการท้องถิ่นกลาง",VLOOKUP(I153,'เงินเดือนบัญชี 5'!$AA$2:$AB$65,2,FALSE),IF(BB153="อำนวยการท้องถิ่นต้น",VLOOKUP(I153,'เงินเดือนบัญชี 5'!$X$2:$Y$65,2,FALSE),IF(BB153="วิชาการชช.",VLOOKUP(I153,'เงินเดือนบัญชี 5'!$U$2:$V$65,2,FALSE),IF(BB153="วิชาการชพ.",VLOOKUP(I153,'เงินเดือนบัญชี 5'!$R$2:$S$65,2,FALSE),IF(BB153="วิชาการชก.",VLOOKUP(I153,'เงินเดือนบัญชี 5'!$O$2:$P$65,2,FALSE),IF(BB153="วิชาการปก.",VLOOKUP(I153,'เงินเดือนบัญชี 5'!$L$2:$M$65,2,FALSE),IF(BB153="ทั่วไปอส.",VLOOKUP(I153,'เงินเดือนบัญชี 5'!$I$2:$J$65,2,FALSE),IF(BB153="ทั่วไปชง.",VLOOKUP(I153,'เงินเดือนบัญชี 5'!$F$2:$G$65,2,FALSE),IF(BB153="ทั่วไปปง.",VLOOKUP(I153,'เงินเดือนบัญชี 5'!$C$2:$D$65,2,FALSE),IF(BB153="พนจ.ทั่วไป","",IF(BB153="พนจ.ภารกิจ(ปวช.)","",IF(BB153="พนจ.ภารกิจ(ปวท.)","",IF(BB153="พนจ.ภารกิจ(ปวส.)","",IF(BB153="พนจ.ภารกิจ(ป.ตรี)","",IF(BB153="พนจ.ภารกิจ(ป.โท)","",IF(BB153="พนจ.ภารกิจ(ทักษะ พนง.ขับเครื่องจักรกลขนาดกลาง/ใหญ่)","",IF(BB153="พนจ.ภารกิจ(ทักษะ)","",IF(BB153="ลูกจ้างประจำ(ช่าง)",VLOOKUP(I153,บัญชีลูกจ้างประจำ!$I$2:$J$110,2,FALSE),IF(BB153="ลูกจ้างประจำ(สนับสนุน)",VLOOKUP(I153,บัญชีลูกจ้างประจำ!$F$2:$G$102,2,FALSE),IF(BB153="ลูกจ้างประจำ(บริการพื้นฐาน)",VLOOKUP(I153,บัญชีลูกจ้างประจำ!$C$2:$D$74,2,FALSE)))))))))))))))))))))))))</f>
        <v>0</v>
      </c>
      <c r="BE153" s="177">
        <f>IF(M153="ว่างเดิม",VLOOKUP(BC153,ตำแหน่งว่าง!$A$2:$J$28,2,FALSE),IF(M153="ว่างยุบเลิก2567",VLOOKUP(BC153,ตำแหน่งว่าง!$A$2:$J$28,2,FALSE),IF(M153="ว่างยุบเลิก2568",VLOOKUP(BC153,ตำแหน่งว่าง!$A$2:$J$28,2,FALSE),IF(M153="ว่างยุบเลิก2569",VLOOKUP(BC153,ตำแหน่งว่าง!$A$2:$J$28,2,FALSE),IF(M153="เงินอุดหนุน (ว่าง)",VLOOKUP(BC153,ตำแหน่งว่าง!$A$2:$J$28,2,FALSE),IF(M153="จ่ายจากเงินรายได้ (ว่าง)",VLOOKUP(BC153,ตำแหน่งว่าง!$A$2:$J$28,2,FALSE),IF(M153="กำหนดเพิ่ม2567",0,IF(M153="กำหนดเพิ่ม2568",0,IF(M153="กำหนดเพิ่ม2569",0,I153*12)))))))))</f>
        <v>0</v>
      </c>
      <c r="BF153" s="177" t="str">
        <f t="shared" si="12"/>
        <v>1</v>
      </c>
      <c r="BG153" s="177" t="b">
        <f>IF(BB153="บริหารท้องถิ่นสูง",VLOOKUP(BF153,'เงินเดือนบัญชี 5'!$AL$2:$AM$65,2,FALSE),IF(BB153="บริหารท้องถิ่นกลาง",VLOOKUP(BF153,'เงินเดือนบัญชี 5'!$AI$2:$AJ$65,2,FALSE),IF(BB153="บริหารท้องถิ่นต้น",VLOOKUP(BF153,'เงินเดือนบัญชี 5'!$AF$2:$AG$65,2,FALSE),IF(BB153="อำนวยการท้องถิ่นสูง",VLOOKUP(BF153,'เงินเดือนบัญชี 5'!$AC$2:$AD$65,2,FALSE),IF(BB153="อำนวยการท้องถิ่นกลาง",VLOOKUP(BF153,'เงินเดือนบัญชี 5'!$Z$2:$AA$65,2,FALSE),IF(BB153="อำนวยการท้องถิ่นต้น",VLOOKUP(BF153,'เงินเดือนบัญชี 5'!$W$2:$X$65,2,FALSE),IF(BB153="วิชาการชช.",VLOOKUP(BF153,'เงินเดือนบัญชี 5'!$T$2:$U$65,2,FALSE),IF(BB153="วิชาการชพ.",VLOOKUP(BF153,'เงินเดือนบัญชี 5'!$Q$2:$R$65,2,FALSE),IF(BB153="วิชาการชก.",VLOOKUP(BF153,'เงินเดือนบัญชี 5'!$N$2:$O$65,2,FALSE),IF(BB153="วิชาการปก.",VLOOKUP(BF153,'เงินเดือนบัญชี 5'!$K$2:$L$65,2,FALSE),IF(BB153="ทั่วไปอส.",VLOOKUP(BF153,'เงินเดือนบัญชี 5'!$H$2:$I$65,2,FALSE),IF(BB153="ทั่วไปชง.",VLOOKUP(BF153,'เงินเดือนบัญชี 5'!$E$2:$F$65,2,FALSE),IF(BB153="ทั่วไปปง.",VLOOKUP(BF153,'เงินเดือนบัญชี 5'!$B$2:$C$65,2,FALSE),IF(BB153="พนจ.ทั่วไป",0,IF(BB153="พนจ.ภารกิจ(ปวช.)",CEILING((I153*4/100)+I153,10),IF(BB153="พนจ.ภารกิจ(ปวท.)",CEILING((I153*4/100)+I153,10),IF(BB153="พนจ.ภารกิจ(ปวส.)",CEILING((I153*4/100)+I153,10),IF(BB153="พนจ.ภารกิจ(ป.ตรี)",CEILING((I153*4/100)+I153,10),IF(BB153="พนจ.ภารกิจ(ป.โท)",CEILING((I153*4/100)+I153,10),IF(BB153="พนจ.ภารกิจ(ทักษะ พนง.ขับเครื่องจักรกลขนาดกลาง/ใหญ่)",CEILING((I153*4/100)+I153,10),IF(BB153="พนจ.ภารกิจ(ทักษะ)",CEILING((I153*4/100)+I153,10),IF(BB153="พนจ.ภารกิจ(ทักษะ)","",IF(C153="ครู",CEILING((I153*6/100)+I153,10),IF(C153="ครูผู้ช่วย",CEILING((I153*6/100)+I153,10),IF(C153="บริหารสถานศึกษา",CEILING((I153*6/100)+I153,10),IF(C153="บุคลากรทางการศึกษา",CEILING((I153*6/100)+I153,10),IF(BB153="ลูกจ้างประจำ(ช่าง)",VLOOKUP(BF153,บัญชีลูกจ้างประจำ!$H$2:$I$110,2,FALSE),IF(BB153="ลูกจ้างประจำ(สนับสนุน)",VLOOKUP(BF153,บัญชีลูกจ้างประจำ!$E$2:$F$102,2,FALSE),IF(BB153="ลูกจ้างประจำ(บริการพื้นฐาน)",VLOOKUP(BF153,บัญชีลูกจ้างประจำ!$B$2:$C$74,2,FALSE))))))))))))))))))))))))))))))</f>
        <v>0</v>
      </c>
      <c r="BH153" s="177">
        <f>IF(BB153&amp;M153="พนจ.ทั่วไป",0,IF(BB153&amp;M153="พนจ.ทั่วไปกำหนดเพิ่ม2567",108000,IF(M153="ว่างเดิม",VLOOKUP(BC153,ตำแหน่งว่าง!$A$2:$J$28,8,FALSE),IF(M153="กำหนดเพิ่ม2567",VLOOKUP(BC153,ตำแหน่งว่าง!$A$2:$H$28,7,FALSE),IF(M153="กำหนดเพิ่ม2568",0,IF(M153="กำหนดเพิ่ม2569",0,IF(M153="ยุบเลิก2567",0,IF(M153="ว่างยุบเลิก2567",0,IF(M153="ว่างยุบเลิก2568",VLOOKUP(BC153,ตำแหน่งว่าง!$A$2:$J$28,8,FALSE),IF(M153="ว่างยุบเลิก2569",VLOOKUP(BC153,ตำแหน่งว่าง!$A$2:$J$28,8,FALSE),IF(M153="เงินอุดหนุน (ว่าง)",VLOOKUP(BC153,ตำแหน่งว่าง!$A$2:$J$28,8,FALSE),IF(M153&amp;C153="จ่ายจากเงินรายได้พนจ.ทั่วไป",0,IF(M153="จ่ายจากเงินรายได้ (ว่าง)",VLOOKUP(BC153,ตำแหน่งว่าง!$A$2:$J$28,8,FALSE),(BG153-I153)*12)))))))))))))</f>
        <v>0</v>
      </c>
      <c r="BI153" s="177" t="str">
        <f t="shared" si="13"/>
        <v>2</v>
      </c>
      <c r="BJ153" s="177" t="b">
        <f>IF(BB153="บริหารท้องถิ่นสูง",VLOOKUP(BI153,'เงินเดือนบัญชี 5'!$AL$2:$AM$65,2,FALSE),IF(BB153="บริหารท้องถิ่นกลาง",VLOOKUP(BI153,'เงินเดือนบัญชี 5'!$AI$2:$AJ$65,2,FALSE),IF(BB153="บริหารท้องถิ่นต้น",VLOOKUP(BI153,'เงินเดือนบัญชี 5'!$AF$2:$AG$65,2,FALSE),IF(BB153="อำนวยการท้องถิ่นสูง",VLOOKUP(BI153,'เงินเดือนบัญชี 5'!$AC$2:$AD$65,2,FALSE),IF(BB153="อำนวยการท้องถิ่นกลาง",VLOOKUP(BI153,'เงินเดือนบัญชี 5'!$Z$2:$AA$65,2,FALSE),IF(BB153="อำนวยการท้องถิ่นต้น",VLOOKUP(BI153,'เงินเดือนบัญชี 5'!$W$2:$X$65,2,FALSE),IF(BB153="วิชาการชช.",VLOOKUP(BI153,'เงินเดือนบัญชี 5'!$T$2:$U$65,2,FALSE),IF(BB153="วิชาการชพ.",VLOOKUP(BI153,'เงินเดือนบัญชี 5'!$Q$2:$R$65,2,FALSE),IF(BB153="วิชาการชก.",VLOOKUP(BI153,'เงินเดือนบัญชี 5'!$N$2:$O$65,2,FALSE),IF(BB153="วิชาการปก.",VLOOKUP(BI153,'เงินเดือนบัญชี 5'!$K$2:$L$65,2,FALSE),IF(BB153="ทั่วไปอส.",VLOOKUP(BI153,'เงินเดือนบัญชี 5'!$H$2:$I$65,2,FALSE),IF(BB153="ทั่วไปชง.",VLOOKUP(BI153,'เงินเดือนบัญชี 5'!$E$2:$F$65,2,FALSE),IF(BB153="ทั่วไปปง.",VLOOKUP(BI153,'เงินเดือนบัญชี 5'!$B$2:$C$65,2,FALSE),IF(BB153="พนจ.ทั่วไป",0,IF(BB153="พนจ.ภารกิจ(ปวช.)",CEILING((BG153*4/100)+BG153,10),IF(BB153="พนจ.ภารกิจ(ปวท.)",CEILING((BG153*4/100)+BG153,10),IF(BB153="พนจ.ภารกิจ(ปวส.)",CEILING((BG153*4/100)+BG153,10),IF(BB153="พนจ.ภารกิจ(ป.ตรี)",CEILING((BG153*4/100)+BG153,10),IF(BB153="พนจ.ภารกิจ(ป.โท)",CEILING((BG153*4/100)+BG153,10),IF(BB153="พนจ.ภารกิจ(ทักษะ พนง.ขับเครื่องจักรกลขนาดกลาง/ใหญ่)",CEILING((BG153*4/100)+BG153,10),IF(BB153="พนจ.ภารกิจ(ทักษะ)",CEILING((BG153*4/100)+BG153,10),IF(BB153="พนจ.ภารกิจ(ทักษะ)","",IF(C153="ครู",CEILING((BG153*6/100)+BG153,10),IF(C153="ครูผู้ช่วย",CEILING((BG153*6/100)+BG153,10),IF(C153="บริหารสถานศึกษา",CEILING((BG153*6/100)+BG153,10),IF(C153="บุคลากรทางการศึกษา",CEILING((BG153*6/100)+BG153,10),IF(BB153="ลูกจ้างประจำ(ช่าง)",VLOOKUP(BI153,บัญชีลูกจ้างประจำ!$H$2:$I$110,2,FALSE),IF(BB153="ลูกจ้างประจำ(สนับสนุน)",VLOOKUP(BI153,บัญชีลูกจ้างประจำ!$E$2:$F$102,2,FALSE),IF(BB153="ลูกจ้างประจำ(บริการพื้นฐาน)",VLOOKUP(BI153,บัญชีลูกจ้างประจำ!$B$2:$C$74,2,FALSE))))))))))))))))))))))))))))))</f>
        <v>0</v>
      </c>
      <c r="BK153" s="177">
        <f>IF(BB153&amp;M153="พนจ.ทั่วไป",0,IF(BB153&amp;M153="พนจ.ทั่วไปกำหนดเพิ่ม2568",108000,IF(M153="ว่างเดิม",VLOOKUP(BC153,ตำแหน่งว่าง!$A$2:$J$28,9,FALSE),IF(M153&amp;C153="กำหนดเพิ่ม2567ครู",VLOOKUP(BC153,ตำแหน่งว่าง!$A$2:$J$28,8,FALSE),IF(M153&amp;C153="กำหนดเพิ่ม2567ครูผู้ช่วย",VLOOKUP(BC153,ตำแหน่งว่าง!$A$2:$J$28,8,FALSE),IF(M153&amp;C153="กำหนดเพิ่ม2567บุคลากรทางการศึกษา",VLOOKUP(BC153,ตำแหน่งว่าง!$A$2:$J$28,8,FALSE),IF(M153&amp;C153="กำหนดเพิ่ม2567บริหารสถานศึกษา",VLOOKUP(BC153,ตำแหน่งว่าง!$A$2:$J$28,8,FALSE),IF(M153="กำหนดเพิ่ม2567",VLOOKUP(BC153,ตำแหน่งว่าง!$A$2:$J$28,9,FALSE),IF(M153="กำหนดเพิ่ม2568",VLOOKUP(BC153,ตำแหน่งว่าง!$A$2:$H$28,7,FALSE),IF(M153="กำหนดเพิ่ม2569",0,IF(M153="ยุบเลิก2567",0,IF(M153="ยุบเลิก2568",0,IF(M153="ว่างยุบเลิก2567",0,IF(M153="ว่างยุบเลิก2568",0,IF(M153="ว่างยุบเลิก2569",VLOOKUP(BC153,ตำแหน่งว่าง!$A$2:$J$28,9,FALSE),IF(M153="เงินอุดหนุน (ว่าง)",VLOOKUP(BC153,ตำแหน่งว่าง!$A$2:$J$28,9,FALSE),IF(M153="จ่ายจากเงินรายได้ (ว่าง)",VLOOKUP(BC153,ตำแหน่งว่าง!$A$2:$J$28,9,FALSE),(BJ153-BG153)*12)))))))))))))))))</f>
        <v>0</v>
      </c>
      <c r="BL153" s="177" t="str">
        <f t="shared" si="14"/>
        <v>3</v>
      </c>
      <c r="BM153" s="177" t="b">
        <f>IF(BB153="บริหารท้องถิ่นสูง",VLOOKUP(BL153,'เงินเดือนบัญชี 5'!$AL$2:$AM$65,2,FALSE),IF(BB153="บริหารท้องถิ่นกลาง",VLOOKUP(BL153,'เงินเดือนบัญชี 5'!$AI$2:$AJ$65,2,FALSE),IF(BB153="บริหารท้องถิ่นต้น",VLOOKUP(BL153,'เงินเดือนบัญชี 5'!$AF$2:$AG$65,2,FALSE),IF(BB153="อำนวยการท้องถิ่นสูง",VLOOKUP(BL153,'เงินเดือนบัญชี 5'!$AC$2:$AD$65,2,FALSE),IF(BB153="อำนวยการท้องถิ่นกลาง",VLOOKUP(BL153,'เงินเดือนบัญชี 5'!$Z$2:$AA$65,2,FALSE),IF(BB153="อำนวยการท้องถิ่นต้น",VLOOKUP(BL153,'เงินเดือนบัญชี 5'!$W$2:$X$65,2,FALSE),IF(BB153="วิชาการชช.",VLOOKUP(BL153,'เงินเดือนบัญชี 5'!$T$2:$U$65,2,FALSE),IF(BB153="วิชาการชพ.",VLOOKUP(BL153,'เงินเดือนบัญชี 5'!$Q$2:$R$65,2,FALSE),IF(BB153="วิชาการชก.",VLOOKUP(BL153,'เงินเดือนบัญชี 5'!$N$2:$O$65,2,FALSE),IF(BB153="วิชาการปก.",VLOOKUP(BL153,'เงินเดือนบัญชี 5'!$K$2:$L$65,2,FALSE),IF(BB153="ทั่วไปอส.",VLOOKUP(BL153,'เงินเดือนบัญชี 5'!$H$2:$I$65,2,FALSE),IF(BB153="ทั่วไปชง.",VLOOKUP(BL153,'เงินเดือนบัญชี 5'!$E$2:$F$65,2,FALSE),IF(BB153="ทั่วไปปง.",VLOOKUP(BL153,'เงินเดือนบัญชี 5'!$B$2:$C$65,2,FALSE),IF(BB153="พนจ.ทั่วไป",0,IF(BB153="พนจ.ภารกิจ(ปวช.)",CEILING((BJ153*4/100)+BJ153,10),IF(BB153="พนจ.ภารกิจ(ปวท.)",CEILING((BJ153*4/100)+BJ153,10),IF(BB153="พนจ.ภารกิจ(ปวส.)",CEILING((BJ153*4/100)+BJ153,10),IF(BB153="พนจ.ภารกิจ(ป.ตรี)",CEILING((BJ153*4/100)+BJ153,10),IF(BB153="พนจ.ภารกิจ(ป.โท)",CEILING((BJ153*4/100)+BJ153,10),IF(BB153="พนจ.ภารกิจ(ทักษะ พนง.ขับเครื่องจักรกลขนาดกลาง/ใหญ่)",CEILING((BJ153*4/100)+BJ153,10),IF(BB153="พนจ.ภารกิจ(ทักษะ)",CEILING((BJ153*4/100)+BJ153,10),IF(BB153="พนจ.ภารกิจ(ทักษะ)","",IF(C153="ครู",CEILING((BJ153*6/100)+BJ153,10),IF(C153="ครูผู้ช่วย",CEILING((BJ153*6/100)+BJ153,10),IF(C153="บริหารสถานศึกษา",CEILING((BJ153*6/100)+BJ153,10),IF(C153="บุคลากรทางการศึกษา",CEILING((BJ153*6/100)+BJ153,10),IF(BB153="ลูกจ้างประจำ(ช่าง)",VLOOKUP(BL153,บัญชีลูกจ้างประจำ!$H$2:$I$110,2,FALSE),IF(BB153="ลูกจ้างประจำ(สนับสนุน)",VLOOKUP(BL153,บัญชีลูกจ้างประจำ!$E$2:$F$103,2,FALSE),IF(BB153="ลูกจ้างประจำ(บริการพื้นฐาน)",VLOOKUP(BL153,บัญชีลูกจ้างประจำ!$B$2:$C$74,2,FALSE))))))))))))))))))))))))))))))</f>
        <v>0</v>
      </c>
      <c r="BN153" s="177">
        <f>IF(BB153&amp;M153="พนจ.ทั่วไป",0,IF(BB153&amp;M153="พนจ.ทั่วไปกำหนดเพิ่ม2569",108000,IF(M153="ว่างเดิม",VLOOKUP(BC153,ตำแหน่งว่าง!$A$2:$J$28,10,FALSE),IF(M153&amp;C153="กำหนดเพิ่ม2567ครู",VLOOKUP(BC153,ตำแหน่งว่าง!$A$2:$J$28,9,FALSE),IF(M153&amp;C153="กำหนดเพิ่ม2567ครูผู้ช่วย",VLOOKUP(BC153,ตำแหน่งว่าง!$A$2:$J$28,9,FALSE),IF(M153&amp;C153="กำหนดเพิ่ม2567บุคลากรทางการศึกษา",VLOOKUP(BC153,ตำแหน่งว่าง!$A$2:$J$28,9,FALSE),IF(M153&amp;C153="กำหนดเพิ่ม2567บริหารสถานศึกษา",VLOOKUP(BC153,ตำแหน่งว่าง!$A$2:$J$28,9,FALSE),IF(M153="กำหนดเพิ่ม2567",VLOOKUP(BC153,ตำแหน่งว่าง!$A$2:$J$28,10,FALSE),IF(M153&amp;C153="กำหนดเพิ่ม2568ครู",VLOOKUP(BC153,ตำแหน่งว่าง!$A$2:$J$28,8,FALSE),IF(M153&amp;C153="กำหนดเพิ่ม2568ครูผู้ช่วย",VLOOKUP(BC153,ตำแหน่งว่าง!$A$2:$J$28,8,FALSE),IF(M153&amp;C153="กำหนดเพิ่ม2568บุคลากรทางการศึกษา",VLOOKUP(BC153,ตำแหน่งว่าง!$A$2:$J$28,8,FALSE),IF(M153&amp;C153="กำหนดเพิ่ม2568บริหารสถานศึกษา",VLOOKUP(BC153,ตำแหน่งว่าง!$A$2:$J$28,8,FALSE),IF(M153="กำหนดเพิ่ม2568",VLOOKUP(BC153,ตำแหน่งว่าง!$A$2:$J$28,9,FALSE),IF(M153="กำหนดเพิ่ม2569",VLOOKUP(BC153,ตำแหน่งว่าง!$A$2:$H$28,7,FALSE),IF(M153="เงินอุดหนุน (ว่าง)",VLOOKUP(BC153,ตำแหน่งว่าง!$A$2:$J$28,10,FALSE),IF(M153="จ่ายจากเงินรายได้ (ว่าง)",VLOOKUP(BC153,ตำแหน่งว่าง!$A$2:$J$28,10,FALSE),IF(M153="ยุบเลิก2567",0,IF(M153="ยุบเลิก2568",0,IF(M153="ยุบเลิก2569",0,IF(M153="ว่างยุบเลิก2567",0,IF(M153="ว่างยุบเลิก2568",0,IF(M153="ว่างยุบเลิก2569",0,(BM153-BJ153)*12))))))))))))))))))))))</f>
        <v>0</v>
      </c>
    </row>
    <row r="154" spans="1:66">
      <c r="A154" s="107"/>
      <c r="B154" s="113"/>
      <c r="C154" s="183"/>
      <c r="D154" s="113"/>
      <c r="E154" s="114"/>
      <c r="F154" s="114"/>
      <c r="G154" s="110"/>
      <c r="H154" s="120"/>
      <c r="I154" s="121"/>
      <c r="J154" s="122"/>
      <c r="K154" s="122"/>
      <c r="L154" s="122"/>
      <c r="M154" s="120"/>
      <c r="BB154" s="177" t="str">
        <f t="shared" si="10"/>
        <v/>
      </c>
      <c r="BC154" s="177" t="str">
        <f t="shared" si="11"/>
        <v>()</v>
      </c>
      <c r="BD154" s="177" t="b">
        <f>IF(BB154="บริหารท้องถิ่นสูง",VLOOKUP(I154,'เงินเดือนบัญชี 5'!$AM$2:$AN$65,2,FALSE),IF(BB154="บริหารท้องถิ่นกลาง",VLOOKUP(I154,'เงินเดือนบัญชี 5'!$AJ$2:$AK$65,2,FALSE),IF(BB154="บริหารท้องถิ่นต้น",VLOOKUP(I154,'เงินเดือนบัญชี 5'!$AG$2:$AH$65,2,FALSE),IF(BB154="อำนวยการท้องถิ่นสูง",VLOOKUP(I154,'เงินเดือนบัญชี 5'!$AD$2:$AE$65,2,FALSE),IF(BB154="อำนวยการท้องถิ่นกลาง",VLOOKUP(I154,'เงินเดือนบัญชี 5'!$AA$2:$AB$65,2,FALSE),IF(BB154="อำนวยการท้องถิ่นต้น",VLOOKUP(I154,'เงินเดือนบัญชี 5'!$X$2:$Y$65,2,FALSE),IF(BB154="วิชาการชช.",VLOOKUP(I154,'เงินเดือนบัญชี 5'!$U$2:$V$65,2,FALSE),IF(BB154="วิชาการชพ.",VLOOKUP(I154,'เงินเดือนบัญชี 5'!$R$2:$S$65,2,FALSE),IF(BB154="วิชาการชก.",VLOOKUP(I154,'เงินเดือนบัญชี 5'!$O$2:$P$65,2,FALSE),IF(BB154="วิชาการปก.",VLOOKUP(I154,'เงินเดือนบัญชี 5'!$L$2:$M$65,2,FALSE),IF(BB154="ทั่วไปอส.",VLOOKUP(I154,'เงินเดือนบัญชี 5'!$I$2:$J$65,2,FALSE),IF(BB154="ทั่วไปชง.",VLOOKUP(I154,'เงินเดือนบัญชี 5'!$F$2:$G$65,2,FALSE),IF(BB154="ทั่วไปปง.",VLOOKUP(I154,'เงินเดือนบัญชี 5'!$C$2:$D$65,2,FALSE),IF(BB154="พนจ.ทั่วไป","",IF(BB154="พนจ.ภารกิจ(ปวช.)","",IF(BB154="พนจ.ภารกิจ(ปวท.)","",IF(BB154="พนจ.ภารกิจ(ปวส.)","",IF(BB154="พนจ.ภารกิจ(ป.ตรี)","",IF(BB154="พนจ.ภารกิจ(ป.โท)","",IF(BB154="พนจ.ภารกิจ(ทักษะ พนง.ขับเครื่องจักรกลขนาดกลาง/ใหญ่)","",IF(BB154="พนจ.ภารกิจ(ทักษะ)","",IF(BB154="ลูกจ้างประจำ(ช่าง)",VLOOKUP(I154,บัญชีลูกจ้างประจำ!$I$2:$J$110,2,FALSE),IF(BB154="ลูกจ้างประจำ(สนับสนุน)",VLOOKUP(I154,บัญชีลูกจ้างประจำ!$F$2:$G$102,2,FALSE),IF(BB154="ลูกจ้างประจำ(บริการพื้นฐาน)",VLOOKUP(I154,บัญชีลูกจ้างประจำ!$C$2:$D$74,2,FALSE)))))))))))))))))))))))))</f>
        <v>0</v>
      </c>
      <c r="BE154" s="177">
        <f>IF(M154="ว่างเดิม",VLOOKUP(BC154,ตำแหน่งว่าง!$A$2:$J$28,2,FALSE),IF(M154="ว่างยุบเลิก2567",VLOOKUP(BC154,ตำแหน่งว่าง!$A$2:$J$28,2,FALSE),IF(M154="ว่างยุบเลิก2568",VLOOKUP(BC154,ตำแหน่งว่าง!$A$2:$J$28,2,FALSE),IF(M154="ว่างยุบเลิก2569",VLOOKUP(BC154,ตำแหน่งว่าง!$A$2:$J$28,2,FALSE),IF(M154="เงินอุดหนุน (ว่าง)",VLOOKUP(BC154,ตำแหน่งว่าง!$A$2:$J$28,2,FALSE),IF(M154="จ่ายจากเงินรายได้ (ว่าง)",VLOOKUP(BC154,ตำแหน่งว่าง!$A$2:$J$28,2,FALSE),IF(M154="กำหนดเพิ่ม2567",0,IF(M154="กำหนดเพิ่ม2568",0,IF(M154="กำหนดเพิ่ม2569",0,I154*12)))))))))</f>
        <v>0</v>
      </c>
      <c r="BF154" s="177" t="str">
        <f t="shared" si="12"/>
        <v>1</v>
      </c>
      <c r="BG154" s="177" t="b">
        <f>IF(BB154="บริหารท้องถิ่นสูง",VLOOKUP(BF154,'เงินเดือนบัญชี 5'!$AL$2:$AM$65,2,FALSE),IF(BB154="บริหารท้องถิ่นกลาง",VLOOKUP(BF154,'เงินเดือนบัญชี 5'!$AI$2:$AJ$65,2,FALSE),IF(BB154="บริหารท้องถิ่นต้น",VLOOKUP(BF154,'เงินเดือนบัญชี 5'!$AF$2:$AG$65,2,FALSE),IF(BB154="อำนวยการท้องถิ่นสูง",VLOOKUP(BF154,'เงินเดือนบัญชี 5'!$AC$2:$AD$65,2,FALSE),IF(BB154="อำนวยการท้องถิ่นกลาง",VLOOKUP(BF154,'เงินเดือนบัญชี 5'!$Z$2:$AA$65,2,FALSE),IF(BB154="อำนวยการท้องถิ่นต้น",VLOOKUP(BF154,'เงินเดือนบัญชี 5'!$W$2:$X$65,2,FALSE),IF(BB154="วิชาการชช.",VLOOKUP(BF154,'เงินเดือนบัญชี 5'!$T$2:$U$65,2,FALSE),IF(BB154="วิชาการชพ.",VLOOKUP(BF154,'เงินเดือนบัญชี 5'!$Q$2:$R$65,2,FALSE),IF(BB154="วิชาการชก.",VLOOKUP(BF154,'เงินเดือนบัญชี 5'!$N$2:$O$65,2,FALSE),IF(BB154="วิชาการปก.",VLOOKUP(BF154,'เงินเดือนบัญชี 5'!$K$2:$L$65,2,FALSE),IF(BB154="ทั่วไปอส.",VLOOKUP(BF154,'เงินเดือนบัญชี 5'!$H$2:$I$65,2,FALSE),IF(BB154="ทั่วไปชง.",VLOOKUP(BF154,'เงินเดือนบัญชี 5'!$E$2:$F$65,2,FALSE),IF(BB154="ทั่วไปปง.",VLOOKUP(BF154,'เงินเดือนบัญชี 5'!$B$2:$C$65,2,FALSE),IF(BB154="พนจ.ทั่วไป",0,IF(BB154="พนจ.ภารกิจ(ปวช.)",CEILING((I154*4/100)+I154,10),IF(BB154="พนจ.ภารกิจ(ปวท.)",CEILING((I154*4/100)+I154,10),IF(BB154="พนจ.ภารกิจ(ปวส.)",CEILING((I154*4/100)+I154,10),IF(BB154="พนจ.ภารกิจ(ป.ตรี)",CEILING((I154*4/100)+I154,10),IF(BB154="พนจ.ภารกิจ(ป.โท)",CEILING((I154*4/100)+I154,10),IF(BB154="พนจ.ภารกิจ(ทักษะ พนง.ขับเครื่องจักรกลขนาดกลาง/ใหญ่)",CEILING((I154*4/100)+I154,10),IF(BB154="พนจ.ภารกิจ(ทักษะ)",CEILING((I154*4/100)+I154,10),IF(BB154="พนจ.ภารกิจ(ทักษะ)","",IF(C154="ครู",CEILING((I154*6/100)+I154,10),IF(C154="ครูผู้ช่วย",CEILING((I154*6/100)+I154,10),IF(C154="บริหารสถานศึกษา",CEILING((I154*6/100)+I154,10),IF(C154="บุคลากรทางการศึกษา",CEILING((I154*6/100)+I154,10),IF(BB154="ลูกจ้างประจำ(ช่าง)",VLOOKUP(BF154,บัญชีลูกจ้างประจำ!$H$2:$I$110,2,FALSE),IF(BB154="ลูกจ้างประจำ(สนับสนุน)",VLOOKUP(BF154,บัญชีลูกจ้างประจำ!$E$2:$F$102,2,FALSE),IF(BB154="ลูกจ้างประจำ(บริการพื้นฐาน)",VLOOKUP(BF154,บัญชีลูกจ้างประจำ!$B$2:$C$74,2,FALSE))))))))))))))))))))))))))))))</f>
        <v>0</v>
      </c>
      <c r="BH154" s="177">
        <f>IF(BB154&amp;M154="พนจ.ทั่วไป",0,IF(BB154&amp;M154="พนจ.ทั่วไปกำหนดเพิ่ม2567",108000,IF(M154="ว่างเดิม",VLOOKUP(BC154,ตำแหน่งว่าง!$A$2:$J$28,8,FALSE),IF(M154="กำหนดเพิ่ม2567",VLOOKUP(BC154,ตำแหน่งว่าง!$A$2:$H$28,7,FALSE),IF(M154="กำหนดเพิ่ม2568",0,IF(M154="กำหนดเพิ่ม2569",0,IF(M154="ยุบเลิก2567",0,IF(M154="ว่างยุบเลิก2567",0,IF(M154="ว่างยุบเลิก2568",VLOOKUP(BC154,ตำแหน่งว่าง!$A$2:$J$28,8,FALSE),IF(M154="ว่างยุบเลิก2569",VLOOKUP(BC154,ตำแหน่งว่าง!$A$2:$J$28,8,FALSE),IF(M154="เงินอุดหนุน (ว่าง)",VLOOKUP(BC154,ตำแหน่งว่าง!$A$2:$J$28,8,FALSE),IF(M154&amp;C154="จ่ายจากเงินรายได้พนจ.ทั่วไป",0,IF(M154="จ่ายจากเงินรายได้ (ว่าง)",VLOOKUP(BC154,ตำแหน่งว่าง!$A$2:$J$28,8,FALSE),(BG154-I154)*12)))))))))))))</f>
        <v>0</v>
      </c>
      <c r="BI154" s="177" t="str">
        <f t="shared" si="13"/>
        <v>2</v>
      </c>
      <c r="BJ154" s="177" t="b">
        <f>IF(BB154="บริหารท้องถิ่นสูง",VLOOKUP(BI154,'เงินเดือนบัญชี 5'!$AL$2:$AM$65,2,FALSE),IF(BB154="บริหารท้องถิ่นกลาง",VLOOKUP(BI154,'เงินเดือนบัญชี 5'!$AI$2:$AJ$65,2,FALSE),IF(BB154="บริหารท้องถิ่นต้น",VLOOKUP(BI154,'เงินเดือนบัญชี 5'!$AF$2:$AG$65,2,FALSE),IF(BB154="อำนวยการท้องถิ่นสูง",VLOOKUP(BI154,'เงินเดือนบัญชี 5'!$AC$2:$AD$65,2,FALSE),IF(BB154="อำนวยการท้องถิ่นกลาง",VLOOKUP(BI154,'เงินเดือนบัญชี 5'!$Z$2:$AA$65,2,FALSE),IF(BB154="อำนวยการท้องถิ่นต้น",VLOOKUP(BI154,'เงินเดือนบัญชี 5'!$W$2:$X$65,2,FALSE),IF(BB154="วิชาการชช.",VLOOKUP(BI154,'เงินเดือนบัญชี 5'!$T$2:$U$65,2,FALSE),IF(BB154="วิชาการชพ.",VLOOKUP(BI154,'เงินเดือนบัญชี 5'!$Q$2:$R$65,2,FALSE),IF(BB154="วิชาการชก.",VLOOKUP(BI154,'เงินเดือนบัญชี 5'!$N$2:$O$65,2,FALSE),IF(BB154="วิชาการปก.",VLOOKUP(BI154,'เงินเดือนบัญชี 5'!$K$2:$L$65,2,FALSE),IF(BB154="ทั่วไปอส.",VLOOKUP(BI154,'เงินเดือนบัญชี 5'!$H$2:$I$65,2,FALSE),IF(BB154="ทั่วไปชง.",VLOOKUP(BI154,'เงินเดือนบัญชี 5'!$E$2:$F$65,2,FALSE),IF(BB154="ทั่วไปปง.",VLOOKUP(BI154,'เงินเดือนบัญชี 5'!$B$2:$C$65,2,FALSE),IF(BB154="พนจ.ทั่วไป",0,IF(BB154="พนจ.ภารกิจ(ปวช.)",CEILING((BG154*4/100)+BG154,10),IF(BB154="พนจ.ภารกิจ(ปวท.)",CEILING((BG154*4/100)+BG154,10),IF(BB154="พนจ.ภารกิจ(ปวส.)",CEILING((BG154*4/100)+BG154,10),IF(BB154="พนจ.ภารกิจ(ป.ตรี)",CEILING((BG154*4/100)+BG154,10),IF(BB154="พนจ.ภารกิจ(ป.โท)",CEILING((BG154*4/100)+BG154,10),IF(BB154="พนจ.ภารกิจ(ทักษะ พนง.ขับเครื่องจักรกลขนาดกลาง/ใหญ่)",CEILING((BG154*4/100)+BG154,10),IF(BB154="พนจ.ภารกิจ(ทักษะ)",CEILING((BG154*4/100)+BG154,10),IF(BB154="พนจ.ภารกิจ(ทักษะ)","",IF(C154="ครู",CEILING((BG154*6/100)+BG154,10),IF(C154="ครูผู้ช่วย",CEILING((BG154*6/100)+BG154,10),IF(C154="บริหารสถานศึกษา",CEILING((BG154*6/100)+BG154,10),IF(C154="บุคลากรทางการศึกษา",CEILING((BG154*6/100)+BG154,10),IF(BB154="ลูกจ้างประจำ(ช่าง)",VLOOKUP(BI154,บัญชีลูกจ้างประจำ!$H$2:$I$110,2,FALSE),IF(BB154="ลูกจ้างประจำ(สนับสนุน)",VLOOKUP(BI154,บัญชีลูกจ้างประจำ!$E$2:$F$102,2,FALSE),IF(BB154="ลูกจ้างประจำ(บริการพื้นฐาน)",VLOOKUP(BI154,บัญชีลูกจ้างประจำ!$B$2:$C$74,2,FALSE))))))))))))))))))))))))))))))</f>
        <v>0</v>
      </c>
      <c r="BK154" s="177">
        <f>IF(BB154&amp;M154="พนจ.ทั่วไป",0,IF(BB154&amp;M154="พนจ.ทั่วไปกำหนดเพิ่ม2568",108000,IF(M154="ว่างเดิม",VLOOKUP(BC154,ตำแหน่งว่าง!$A$2:$J$28,9,FALSE),IF(M154&amp;C154="กำหนดเพิ่ม2567ครู",VLOOKUP(BC154,ตำแหน่งว่าง!$A$2:$J$28,8,FALSE),IF(M154&amp;C154="กำหนดเพิ่ม2567ครูผู้ช่วย",VLOOKUP(BC154,ตำแหน่งว่าง!$A$2:$J$28,8,FALSE),IF(M154&amp;C154="กำหนดเพิ่ม2567บุคลากรทางการศึกษา",VLOOKUP(BC154,ตำแหน่งว่าง!$A$2:$J$28,8,FALSE),IF(M154&amp;C154="กำหนดเพิ่ม2567บริหารสถานศึกษา",VLOOKUP(BC154,ตำแหน่งว่าง!$A$2:$J$28,8,FALSE),IF(M154="กำหนดเพิ่ม2567",VLOOKUP(BC154,ตำแหน่งว่าง!$A$2:$J$28,9,FALSE),IF(M154="กำหนดเพิ่ม2568",VLOOKUP(BC154,ตำแหน่งว่าง!$A$2:$H$28,7,FALSE),IF(M154="กำหนดเพิ่ม2569",0,IF(M154="ยุบเลิก2567",0,IF(M154="ยุบเลิก2568",0,IF(M154="ว่างยุบเลิก2567",0,IF(M154="ว่างยุบเลิก2568",0,IF(M154="ว่างยุบเลิก2569",VLOOKUP(BC154,ตำแหน่งว่าง!$A$2:$J$28,9,FALSE),IF(M154="เงินอุดหนุน (ว่าง)",VLOOKUP(BC154,ตำแหน่งว่าง!$A$2:$J$28,9,FALSE),IF(M154="จ่ายจากเงินรายได้ (ว่าง)",VLOOKUP(BC154,ตำแหน่งว่าง!$A$2:$J$28,9,FALSE),(BJ154-BG154)*12)))))))))))))))))</f>
        <v>0</v>
      </c>
      <c r="BL154" s="177" t="str">
        <f t="shared" si="14"/>
        <v>3</v>
      </c>
      <c r="BM154" s="177" t="b">
        <f>IF(BB154="บริหารท้องถิ่นสูง",VLOOKUP(BL154,'เงินเดือนบัญชี 5'!$AL$2:$AM$65,2,FALSE),IF(BB154="บริหารท้องถิ่นกลาง",VLOOKUP(BL154,'เงินเดือนบัญชี 5'!$AI$2:$AJ$65,2,FALSE),IF(BB154="บริหารท้องถิ่นต้น",VLOOKUP(BL154,'เงินเดือนบัญชี 5'!$AF$2:$AG$65,2,FALSE),IF(BB154="อำนวยการท้องถิ่นสูง",VLOOKUP(BL154,'เงินเดือนบัญชี 5'!$AC$2:$AD$65,2,FALSE),IF(BB154="อำนวยการท้องถิ่นกลาง",VLOOKUP(BL154,'เงินเดือนบัญชี 5'!$Z$2:$AA$65,2,FALSE),IF(BB154="อำนวยการท้องถิ่นต้น",VLOOKUP(BL154,'เงินเดือนบัญชี 5'!$W$2:$X$65,2,FALSE),IF(BB154="วิชาการชช.",VLOOKUP(BL154,'เงินเดือนบัญชี 5'!$T$2:$U$65,2,FALSE),IF(BB154="วิชาการชพ.",VLOOKUP(BL154,'เงินเดือนบัญชี 5'!$Q$2:$R$65,2,FALSE),IF(BB154="วิชาการชก.",VLOOKUP(BL154,'เงินเดือนบัญชี 5'!$N$2:$O$65,2,FALSE),IF(BB154="วิชาการปก.",VLOOKUP(BL154,'เงินเดือนบัญชี 5'!$K$2:$L$65,2,FALSE),IF(BB154="ทั่วไปอส.",VLOOKUP(BL154,'เงินเดือนบัญชี 5'!$H$2:$I$65,2,FALSE),IF(BB154="ทั่วไปชง.",VLOOKUP(BL154,'เงินเดือนบัญชี 5'!$E$2:$F$65,2,FALSE),IF(BB154="ทั่วไปปง.",VLOOKUP(BL154,'เงินเดือนบัญชี 5'!$B$2:$C$65,2,FALSE),IF(BB154="พนจ.ทั่วไป",0,IF(BB154="พนจ.ภารกิจ(ปวช.)",CEILING((BJ154*4/100)+BJ154,10),IF(BB154="พนจ.ภารกิจ(ปวท.)",CEILING((BJ154*4/100)+BJ154,10),IF(BB154="พนจ.ภารกิจ(ปวส.)",CEILING((BJ154*4/100)+BJ154,10),IF(BB154="พนจ.ภารกิจ(ป.ตรี)",CEILING((BJ154*4/100)+BJ154,10),IF(BB154="พนจ.ภารกิจ(ป.โท)",CEILING((BJ154*4/100)+BJ154,10),IF(BB154="พนจ.ภารกิจ(ทักษะ พนง.ขับเครื่องจักรกลขนาดกลาง/ใหญ่)",CEILING((BJ154*4/100)+BJ154,10),IF(BB154="พนจ.ภารกิจ(ทักษะ)",CEILING((BJ154*4/100)+BJ154,10),IF(BB154="พนจ.ภารกิจ(ทักษะ)","",IF(C154="ครู",CEILING((BJ154*6/100)+BJ154,10),IF(C154="ครูผู้ช่วย",CEILING((BJ154*6/100)+BJ154,10),IF(C154="บริหารสถานศึกษา",CEILING((BJ154*6/100)+BJ154,10),IF(C154="บุคลากรทางการศึกษา",CEILING((BJ154*6/100)+BJ154,10),IF(BB154="ลูกจ้างประจำ(ช่าง)",VLOOKUP(BL154,บัญชีลูกจ้างประจำ!$H$2:$I$110,2,FALSE),IF(BB154="ลูกจ้างประจำ(สนับสนุน)",VLOOKUP(BL154,บัญชีลูกจ้างประจำ!$E$2:$F$103,2,FALSE),IF(BB154="ลูกจ้างประจำ(บริการพื้นฐาน)",VLOOKUP(BL154,บัญชีลูกจ้างประจำ!$B$2:$C$74,2,FALSE))))))))))))))))))))))))))))))</f>
        <v>0</v>
      </c>
      <c r="BN154" s="177">
        <f>IF(BB154&amp;M154="พนจ.ทั่วไป",0,IF(BB154&amp;M154="พนจ.ทั่วไปกำหนดเพิ่ม2569",108000,IF(M154="ว่างเดิม",VLOOKUP(BC154,ตำแหน่งว่าง!$A$2:$J$28,10,FALSE),IF(M154&amp;C154="กำหนดเพิ่ม2567ครู",VLOOKUP(BC154,ตำแหน่งว่าง!$A$2:$J$28,9,FALSE),IF(M154&amp;C154="กำหนดเพิ่ม2567ครูผู้ช่วย",VLOOKUP(BC154,ตำแหน่งว่าง!$A$2:$J$28,9,FALSE),IF(M154&amp;C154="กำหนดเพิ่ม2567บุคลากรทางการศึกษา",VLOOKUP(BC154,ตำแหน่งว่าง!$A$2:$J$28,9,FALSE),IF(M154&amp;C154="กำหนดเพิ่ม2567บริหารสถานศึกษา",VLOOKUP(BC154,ตำแหน่งว่าง!$A$2:$J$28,9,FALSE),IF(M154="กำหนดเพิ่ม2567",VLOOKUP(BC154,ตำแหน่งว่าง!$A$2:$J$28,10,FALSE),IF(M154&amp;C154="กำหนดเพิ่ม2568ครู",VLOOKUP(BC154,ตำแหน่งว่าง!$A$2:$J$28,8,FALSE),IF(M154&amp;C154="กำหนดเพิ่ม2568ครูผู้ช่วย",VLOOKUP(BC154,ตำแหน่งว่าง!$A$2:$J$28,8,FALSE),IF(M154&amp;C154="กำหนดเพิ่ม2568บุคลากรทางการศึกษา",VLOOKUP(BC154,ตำแหน่งว่าง!$A$2:$J$28,8,FALSE),IF(M154&amp;C154="กำหนดเพิ่ม2568บริหารสถานศึกษา",VLOOKUP(BC154,ตำแหน่งว่าง!$A$2:$J$28,8,FALSE),IF(M154="กำหนดเพิ่ม2568",VLOOKUP(BC154,ตำแหน่งว่าง!$A$2:$J$28,9,FALSE),IF(M154="กำหนดเพิ่ม2569",VLOOKUP(BC154,ตำแหน่งว่าง!$A$2:$H$28,7,FALSE),IF(M154="เงินอุดหนุน (ว่าง)",VLOOKUP(BC154,ตำแหน่งว่าง!$A$2:$J$28,10,FALSE),IF(M154="จ่ายจากเงินรายได้ (ว่าง)",VLOOKUP(BC154,ตำแหน่งว่าง!$A$2:$J$28,10,FALSE),IF(M154="ยุบเลิก2567",0,IF(M154="ยุบเลิก2568",0,IF(M154="ยุบเลิก2569",0,IF(M154="ว่างยุบเลิก2567",0,IF(M154="ว่างยุบเลิก2568",0,IF(M154="ว่างยุบเลิก2569",0,(BM154-BJ154)*12))))))))))))))))))))))</f>
        <v>0</v>
      </c>
    </row>
    <row r="155" spans="1:66">
      <c r="A155" s="107"/>
      <c r="B155" s="113"/>
      <c r="C155" s="183"/>
      <c r="D155" s="113"/>
      <c r="E155" s="114"/>
      <c r="F155" s="114"/>
      <c r="G155" s="110"/>
      <c r="H155" s="120"/>
      <c r="I155" s="121"/>
      <c r="J155" s="122"/>
      <c r="K155" s="122"/>
      <c r="L155" s="122"/>
      <c r="M155" s="120"/>
      <c r="BB155" s="177" t="str">
        <f t="shared" si="10"/>
        <v/>
      </c>
      <c r="BC155" s="177" t="str">
        <f t="shared" si="11"/>
        <v>()</v>
      </c>
      <c r="BD155" s="177" t="b">
        <f>IF(BB155="บริหารท้องถิ่นสูง",VLOOKUP(I155,'เงินเดือนบัญชี 5'!$AM$2:$AN$65,2,FALSE),IF(BB155="บริหารท้องถิ่นกลาง",VLOOKUP(I155,'เงินเดือนบัญชี 5'!$AJ$2:$AK$65,2,FALSE),IF(BB155="บริหารท้องถิ่นต้น",VLOOKUP(I155,'เงินเดือนบัญชี 5'!$AG$2:$AH$65,2,FALSE),IF(BB155="อำนวยการท้องถิ่นสูง",VLOOKUP(I155,'เงินเดือนบัญชี 5'!$AD$2:$AE$65,2,FALSE),IF(BB155="อำนวยการท้องถิ่นกลาง",VLOOKUP(I155,'เงินเดือนบัญชี 5'!$AA$2:$AB$65,2,FALSE),IF(BB155="อำนวยการท้องถิ่นต้น",VLOOKUP(I155,'เงินเดือนบัญชี 5'!$X$2:$Y$65,2,FALSE),IF(BB155="วิชาการชช.",VLOOKUP(I155,'เงินเดือนบัญชี 5'!$U$2:$V$65,2,FALSE),IF(BB155="วิชาการชพ.",VLOOKUP(I155,'เงินเดือนบัญชี 5'!$R$2:$S$65,2,FALSE),IF(BB155="วิชาการชก.",VLOOKUP(I155,'เงินเดือนบัญชี 5'!$O$2:$P$65,2,FALSE),IF(BB155="วิชาการปก.",VLOOKUP(I155,'เงินเดือนบัญชี 5'!$L$2:$M$65,2,FALSE),IF(BB155="ทั่วไปอส.",VLOOKUP(I155,'เงินเดือนบัญชี 5'!$I$2:$J$65,2,FALSE),IF(BB155="ทั่วไปชง.",VLOOKUP(I155,'เงินเดือนบัญชี 5'!$F$2:$G$65,2,FALSE),IF(BB155="ทั่วไปปง.",VLOOKUP(I155,'เงินเดือนบัญชี 5'!$C$2:$D$65,2,FALSE),IF(BB155="พนจ.ทั่วไป","",IF(BB155="พนจ.ภารกิจ(ปวช.)","",IF(BB155="พนจ.ภารกิจ(ปวท.)","",IF(BB155="พนจ.ภารกิจ(ปวส.)","",IF(BB155="พนจ.ภารกิจ(ป.ตรี)","",IF(BB155="พนจ.ภารกิจ(ป.โท)","",IF(BB155="พนจ.ภารกิจ(ทักษะ พนง.ขับเครื่องจักรกลขนาดกลาง/ใหญ่)","",IF(BB155="พนจ.ภารกิจ(ทักษะ)","",IF(BB155="ลูกจ้างประจำ(ช่าง)",VLOOKUP(I155,บัญชีลูกจ้างประจำ!$I$2:$J$110,2,FALSE),IF(BB155="ลูกจ้างประจำ(สนับสนุน)",VLOOKUP(I155,บัญชีลูกจ้างประจำ!$F$2:$G$102,2,FALSE),IF(BB155="ลูกจ้างประจำ(บริการพื้นฐาน)",VLOOKUP(I155,บัญชีลูกจ้างประจำ!$C$2:$D$74,2,FALSE)))))))))))))))))))))))))</f>
        <v>0</v>
      </c>
      <c r="BE155" s="177">
        <f>IF(M155="ว่างเดิม",VLOOKUP(BC155,ตำแหน่งว่าง!$A$2:$J$28,2,FALSE),IF(M155="ว่างยุบเลิก2567",VLOOKUP(BC155,ตำแหน่งว่าง!$A$2:$J$28,2,FALSE),IF(M155="ว่างยุบเลิก2568",VLOOKUP(BC155,ตำแหน่งว่าง!$A$2:$J$28,2,FALSE),IF(M155="ว่างยุบเลิก2569",VLOOKUP(BC155,ตำแหน่งว่าง!$A$2:$J$28,2,FALSE),IF(M155="เงินอุดหนุน (ว่าง)",VLOOKUP(BC155,ตำแหน่งว่าง!$A$2:$J$28,2,FALSE),IF(M155="จ่ายจากเงินรายได้ (ว่าง)",VLOOKUP(BC155,ตำแหน่งว่าง!$A$2:$J$28,2,FALSE),IF(M155="กำหนดเพิ่ม2567",0,IF(M155="กำหนดเพิ่ม2568",0,IF(M155="กำหนดเพิ่ม2569",0,I155*12)))))))))</f>
        <v>0</v>
      </c>
      <c r="BF155" s="177" t="str">
        <f t="shared" si="12"/>
        <v>1</v>
      </c>
      <c r="BG155" s="177" t="b">
        <f>IF(BB155="บริหารท้องถิ่นสูง",VLOOKUP(BF155,'เงินเดือนบัญชี 5'!$AL$2:$AM$65,2,FALSE),IF(BB155="บริหารท้องถิ่นกลาง",VLOOKUP(BF155,'เงินเดือนบัญชี 5'!$AI$2:$AJ$65,2,FALSE),IF(BB155="บริหารท้องถิ่นต้น",VLOOKUP(BF155,'เงินเดือนบัญชี 5'!$AF$2:$AG$65,2,FALSE),IF(BB155="อำนวยการท้องถิ่นสูง",VLOOKUP(BF155,'เงินเดือนบัญชี 5'!$AC$2:$AD$65,2,FALSE),IF(BB155="อำนวยการท้องถิ่นกลาง",VLOOKUP(BF155,'เงินเดือนบัญชี 5'!$Z$2:$AA$65,2,FALSE),IF(BB155="อำนวยการท้องถิ่นต้น",VLOOKUP(BF155,'เงินเดือนบัญชี 5'!$W$2:$X$65,2,FALSE),IF(BB155="วิชาการชช.",VLOOKUP(BF155,'เงินเดือนบัญชี 5'!$T$2:$U$65,2,FALSE),IF(BB155="วิชาการชพ.",VLOOKUP(BF155,'เงินเดือนบัญชี 5'!$Q$2:$R$65,2,FALSE),IF(BB155="วิชาการชก.",VLOOKUP(BF155,'เงินเดือนบัญชี 5'!$N$2:$O$65,2,FALSE),IF(BB155="วิชาการปก.",VLOOKUP(BF155,'เงินเดือนบัญชี 5'!$K$2:$L$65,2,FALSE),IF(BB155="ทั่วไปอส.",VLOOKUP(BF155,'เงินเดือนบัญชี 5'!$H$2:$I$65,2,FALSE),IF(BB155="ทั่วไปชง.",VLOOKUP(BF155,'เงินเดือนบัญชี 5'!$E$2:$F$65,2,FALSE),IF(BB155="ทั่วไปปง.",VLOOKUP(BF155,'เงินเดือนบัญชี 5'!$B$2:$C$65,2,FALSE),IF(BB155="พนจ.ทั่วไป",0,IF(BB155="พนจ.ภารกิจ(ปวช.)",CEILING((I155*4/100)+I155,10),IF(BB155="พนจ.ภารกิจ(ปวท.)",CEILING((I155*4/100)+I155,10),IF(BB155="พนจ.ภารกิจ(ปวส.)",CEILING((I155*4/100)+I155,10),IF(BB155="พนจ.ภารกิจ(ป.ตรี)",CEILING((I155*4/100)+I155,10),IF(BB155="พนจ.ภารกิจ(ป.โท)",CEILING((I155*4/100)+I155,10),IF(BB155="พนจ.ภารกิจ(ทักษะ พนง.ขับเครื่องจักรกลขนาดกลาง/ใหญ่)",CEILING((I155*4/100)+I155,10),IF(BB155="พนจ.ภารกิจ(ทักษะ)",CEILING((I155*4/100)+I155,10),IF(BB155="พนจ.ภารกิจ(ทักษะ)","",IF(C155="ครู",CEILING((I155*6/100)+I155,10),IF(C155="ครูผู้ช่วย",CEILING((I155*6/100)+I155,10),IF(C155="บริหารสถานศึกษา",CEILING((I155*6/100)+I155,10),IF(C155="บุคลากรทางการศึกษา",CEILING((I155*6/100)+I155,10),IF(BB155="ลูกจ้างประจำ(ช่าง)",VLOOKUP(BF155,บัญชีลูกจ้างประจำ!$H$2:$I$110,2,FALSE),IF(BB155="ลูกจ้างประจำ(สนับสนุน)",VLOOKUP(BF155,บัญชีลูกจ้างประจำ!$E$2:$F$102,2,FALSE),IF(BB155="ลูกจ้างประจำ(บริการพื้นฐาน)",VLOOKUP(BF155,บัญชีลูกจ้างประจำ!$B$2:$C$74,2,FALSE))))))))))))))))))))))))))))))</f>
        <v>0</v>
      </c>
      <c r="BH155" s="177">
        <f>IF(BB155&amp;M155="พนจ.ทั่วไป",0,IF(BB155&amp;M155="พนจ.ทั่วไปกำหนดเพิ่ม2567",108000,IF(M155="ว่างเดิม",VLOOKUP(BC155,ตำแหน่งว่าง!$A$2:$J$28,8,FALSE),IF(M155="กำหนดเพิ่ม2567",VLOOKUP(BC155,ตำแหน่งว่าง!$A$2:$H$28,7,FALSE),IF(M155="กำหนดเพิ่ม2568",0,IF(M155="กำหนดเพิ่ม2569",0,IF(M155="ยุบเลิก2567",0,IF(M155="ว่างยุบเลิก2567",0,IF(M155="ว่างยุบเลิก2568",VLOOKUP(BC155,ตำแหน่งว่าง!$A$2:$J$28,8,FALSE),IF(M155="ว่างยุบเลิก2569",VLOOKUP(BC155,ตำแหน่งว่าง!$A$2:$J$28,8,FALSE),IF(M155="เงินอุดหนุน (ว่าง)",VLOOKUP(BC155,ตำแหน่งว่าง!$A$2:$J$28,8,FALSE),IF(M155&amp;C155="จ่ายจากเงินรายได้พนจ.ทั่วไป",0,IF(M155="จ่ายจากเงินรายได้ (ว่าง)",VLOOKUP(BC155,ตำแหน่งว่าง!$A$2:$J$28,8,FALSE),(BG155-I155)*12)))))))))))))</f>
        <v>0</v>
      </c>
      <c r="BI155" s="177" t="str">
        <f t="shared" si="13"/>
        <v>2</v>
      </c>
      <c r="BJ155" s="177" t="b">
        <f>IF(BB155="บริหารท้องถิ่นสูง",VLOOKUP(BI155,'เงินเดือนบัญชี 5'!$AL$2:$AM$65,2,FALSE),IF(BB155="บริหารท้องถิ่นกลาง",VLOOKUP(BI155,'เงินเดือนบัญชี 5'!$AI$2:$AJ$65,2,FALSE),IF(BB155="บริหารท้องถิ่นต้น",VLOOKUP(BI155,'เงินเดือนบัญชี 5'!$AF$2:$AG$65,2,FALSE),IF(BB155="อำนวยการท้องถิ่นสูง",VLOOKUP(BI155,'เงินเดือนบัญชี 5'!$AC$2:$AD$65,2,FALSE),IF(BB155="อำนวยการท้องถิ่นกลาง",VLOOKUP(BI155,'เงินเดือนบัญชี 5'!$Z$2:$AA$65,2,FALSE),IF(BB155="อำนวยการท้องถิ่นต้น",VLOOKUP(BI155,'เงินเดือนบัญชี 5'!$W$2:$X$65,2,FALSE),IF(BB155="วิชาการชช.",VLOOKUP(BI155,'เงินเดือนบัญชี 5'!$T$2:$U$65,2,FALSE),IF(BB155="วิชาการชพ.",VLOOKUP(BI155,'เงินเดือนบัญชี 5'!$Q$2:$R$65,2,FALSE),IF(BB155="วิชาการชก.",VLOOKUP(BI155,'เงินเดือนบัญชี 5'!$N$2:$O$65,2,FALSE),IF(BB155="วิชาการปก.",VLOOKUP(BI155,'เงินเดือนบัญชี 5'!$K$2:$L$65,2,FALSE),IF(BB155="ทั่วไปอส.",VLOOKUP(BI155,'เงินเดือนบัญชี 5'!$H$2:$I$65,2,FALSE),IF(BB155="ทั่วไปชง.",VLOOKUP(BI155,'เงินเดือนบัญชี 5'!$E$2:$F$65,2,FALSE),IF(BB155="ทั่วไปปง.",VLOOKUP(BI155,'เงินเดือนบัญชี 5'!$B$2:$C$65,2,FALSE),IF(BB155="พนจ.ทั่วไป",0,IF(BB155="พนจ.ภารกิจ(ปวช.)",CEILING((BG155*4/100)+BG155,10),IF(BB155="พนจ.ภารกิจ(ปวท.)",CEILING((BG155*4/100)+BG155,10),IF(BB155="พนจ.ภารกิจ(ปวส.)",CEILING((BG155*4/100)+BG155,10),IF(BB155="พนจ.ภารกิจ(ป.ตรี)",CEILING((BG155*4/100)+BG155,10),IF(BB155="พนจ.ภารกิจ(ป.โท)",CEILING((BG155*4/100)+BG155,10),IF(BB155="พนจ.ภารกิจ(ทักษะ พนง.ขับเครื่องจักรกลขนาดกลาง/ใหญ่)",CEILING((BG155*4/100)+BG155,10),IF(BB155="พนจ.ภารกิจ(ทักษะ)",CEILING((BG155*4/100)+BG155,10),IF(BB155="พนจ.ภารกิจ(ทักษะ)","",IF(C155="ครู",CEILING((BG155*6/100)+BG155,10),IF(C155="ครูผู้ช่วย",CEILING((BG155*6/100)+BG155,10),IF(C155="บริหารสถานศึกษา",CEILING((BG155*6/100)+BG155,10),IF(C155="บุคลากรทางการศึกษา",CEILING((BG155*6/100)+BG155,10),IF(BB155="ลูกจ้างประจำ(ช่าง)",VLOOKUP(BI155,บัญชีลูกจ้างประจำ!$H$2:$I$110,2,FALSE),IF(BB155="ลูกจ้างประจำ(สนับสนุน)",VLOOKUP(BI155,บัญชีลูกจ้างประจำ!$E$2:$F$102,2,FALSE),IF(BB155="ลูกจ้างประจำ(บริการพื้นฐาน)",VLOOKUP(BI155,บัญชีลูกจ้างประจำ!$B$2:$C$74,2,FALSE))))))))))))))))))))))))))))))</f>
        <v>0</v>
      </c>
      <c r="BK155" s="177">
        <f>IF(BB155&amp;M155="พนจ.ทั่วไป",0,IF(BB155&amp;M155="พนจ.ทั่วไปกำหนดเพิ่ม2568",108000,IF(M155="ว่างเดิม",VLOOKUP(BC155,ตำแหน่งว่าง!$A$2:$J$28,9,FALSE),IF(M155&amp;C155="กำหนดเพิ่ม2567ครู",VLOOKUP(BC155,ตำแหน่งว่าง!$A$2:$J$28,8,FALSE),IF(M155&amp;C155="กำหนดเพิ่ม2567ครูผู้ช่วย",VLOOKUP(BC155,ตำแหน่งว่าง!$A$2:$J$28,8,FALSE),IF(M155&amp;C155="กำหนดเพิ่ม2567บุคลากรทางการศึกษา",VLOOKUP(BC155,ตำแหน่งว่าง!$A$2:$J$28,8,FALSE),IF(M155&amp;C155="กำหนดเพิ่ม2567บริหารสถานศึกษา",VLOOKUP(BC155,ตำแหน่งว่าง!$A$2:$J$28,8,FALSE),IF(M155="กำหนดเพิ่ม2567",VLOOKUP(BC155,ตำแหน่งว่าง!$A$2:$J$28,9,FALSE),IF(M155="กำหนดเพิ่ม2568",VLOOKUP(BC155,ตำแหน่งว่าง!$A$2:$H$28,7,FALSE),IF(M155="กำหนดเพิ่ม2569",0,IF(M155="ยุบเลิก2567",0,IF(M155="ยุบเลิก2568",0,IF(M155="ว่างยุบเลิก2567",0,IF(M155="ว่างยุบเลิก2568",0,IF(M155="ว่างยุบเลิก2569",VLOOKUP(BC155,ตำแหน่งว่าง!$A$2:$J$28,9,FALSE),IF(M155="เงินอุดหนุน (ว่าง)",VLOOKUP(BC155,ตำแหน่งว่าง!$A$2:$J$28,9,FALSE),IF(M155="จ่ายจากเงินรายได้ (ว่าง)",VLOOKUP(BC155,ตำแหน่งว่าง!$A$2:$J$28,9,FALSE),(BJ155-BG155)*12)))))))))))))))))</f>
        <v>0</v>
      </c>
      <c r="BL155" s="177" t="str">
        <f t="shared" si="14"/>
        <v>3</v>
      </c>
      <c r="BM155" s="177" t="b">
        <f>IF(BB155="บริหารท้องถิ่นสูง",VLOOKUP(BL155,'เงินเดือนบัญชี 5'!$AL$2:$AM$65,2,FALSE),IF(BB155="บริหารท้องถิ่นกลาง",VLOOKUP(BL155,'เงินเดือนบัญชี 5'!$AI$2:$AJ$65,2,FALSE),IF(BB155="บริหารท้องถิ่นต้น",VLOOKUP(BL155,'เงินเดือนบัญชี 5'!$AF$2:$AG$65,2,FALSE),IF(BB155="อำนวยการท้องถิ่นสูง",VLOOKUP(BL155,'เงินเดือนบัญชี 5'!$AC$2:$AD$65,2,FALSE),IF(BB155="อำนวยการท้องถิ่นกลาง",VLOOKUP(BL155,'เงินเดือนบัญชี 5'!$Z$2:$AA$65,2,FALSE),IF(BB155="อำนวยการท้องถิ่นต้น",VLOOKUP(BL155,'เงินเดือนบัญชี 5'!$W$2:$X$65,2,FALSE),IF(BB155="วิชาการชช.",VLOOKUP(BL155,'เงินเดือนบัญชี 5'!$T$2:$U$65,2,FALSE),IF(BB155="วิชาการชพ.",VLOOKUP(BL155,'เงินเดือนบัญชี 5'!$Q$2:$R$65,2,FALSE),IF(BB155="วิชาการชก.",VLOOKUP(BL155,'เงินเดือนบัญชี 5'!$N$2:$O$65,2,FALSE),IF(BB155="วิชาการปก.",VLOOKUP(BL155,'เงินเดือนบัญชี 5'!$K$2:$L$65,2,FALSE),IF(BB155="ทั่วไปอส.",VLOOKUP(BL155,'เงินเดือนบัญชี 5'!$H$2:$I$65,2,FALSE),IF(BB155="ทั่วไปชง.",VLOOKUP(BL155,'เงินเดือนบัญชี 5'!$E$2:$F$65,2,FALSE),IF(BB155="ทั่วไปปง.",VLOOKUP(BL155,'เงินเดือนบัญชี 5'!$B$2:$C$65,2,FALSE),IF(BB155="พนจ.ทั่วไป",0,IF(BB155="พนจ.ภารกิจ(ปวช.)",CEILING((BJ155*4/100)+BJ155,10),IF(BB155="พนจ.ภารกิจ(ปวท.)",CEILING((BJ155*4/100)+BJ155,10),IF(BB155="พนจ.ภารกิจ(ปวส.)",CEILING((BJ155*4/100)+BJ155,10),IF(BB155="พนจ.ภารกิจ(ป.ตรี)",CEILING((BJ155*4/100)+BJ155,10),IF(BB155="พนจ.ภารกิจ(ป.โท)",CEILING((BJ155*4/100)+BJ155,10),IF(BB155="พนจ.ภารกิจ(ทักษะ พนง.ขับเครื่องจักรกลขนาดกลาง/ใหญ่)",CEILING((BJ155*4/100)+BJ155,10),IF(BB155="พนจ.ภารกิจ(ทักษะ)",CEILING((BJ155*4/100)+BJ155,10),IF(BB155="พนจ.ภารกิจ(ทักษะ)","",IF(C155="ครู",CEILING((BJ155*6/100)+BJ155,10),IF(C155="ครูผู้ช่วย",CEILING((BJ155*6/100)+BJ155,10),IF(C155="บริหารสถานศึกษา",CEILING((BJ155*6/100)+BJ155,10),IF(C155="บุคลากรทางการศึกษา",CEILING((BJ155*6/100)+BJ155,10),IF(BB155="ลูกจ้างประจำ(ช่าง)",VLOOKUP(BL155,บัญชีลูกจ้างประจำ!$H$2:$I$110,2,FALSE),IF(BB155="ลูกจ้างประจำ(สนับสนุน)",VLOOKUP(BL155,บัญชีลูกจ้างประจำ!$E$2:$F$103,2,FALSE),IF(BB155="ลูกจ้างประจำ(บริการพื้นฐาน)",VLOOKUP(BL155,บัญชีลูกจ้างประจำ!$B$2:$C$74,2,FALSE))))))))))))))))))))))))))))))</f>
        <v>0</v>
      </c>
      <c r="BN155" s="177">
        <f>IF(BB155&amp;M155="พนจ.ทั่วไป",0,IF(BB155&amp;M155="พนจ.ทั่วไปกำหนดเพิ่ม2569",108000,IF(M155="ว่างเดิม",VLOOKUP(BC155,ตำแหน่งว่าง!$A$2:$J$28,10,FALSE),IF(M155&amp;C155="กำหนดเพิ่ม2567ครู",VLOOKUP(BC155,ตำแหน่งว่าง!$A$2:$J$28,9,FALSE),IF(M155&amp;C155="กำหนดเพิ่ม2567ครูผู้ช่วย",VLOOKUP(BC155,ตำแหน่งว่าง!$A$2:$J$28,9,FALSE),IF(M155&amp;C155="กำหนดเพิ่ม2567บุคลากรทางการศึกษา",VLOOKUP(BC155,ตำแหน่งว่าง!$A$2:$J$28,9,FALSE),IF(M155&amp;C155="กำหนดเพิ่ม2567บริหารสถานศึกษา",VLOOKUP(BC155,ตำแหน่งว่าง!$A$2:$J$28,9,FALSE),IF(M155="กำหนดเพิ่ม2567",VLOOKUP(BC155,ตำแหน่งว่าง!$A$2:$J$28,10,FALSE),IF(M155&amp;C155="กำหนดเพิ่ม2568ครู",VLOOKUP(BC155,ตำแหน่งว่าง!$A$2:$J$28,8,FALSE),IF(M155&amp;C155="กำหนดเพิ่ม2568ครูผู้ช่วย",VLOOKUP(BC155,ตำแหน่งว่าง!$A$2:$J$28,8,FALSE),IF(M155&amp;C155="กำหนดเพิ่ม2568บุคลากรทางการศึกษา",VLOOKUP(BC155,ตำแหน่งว่าง!$A$2:$J$28,8,FALSE),IF(M155&amp;C155="กำหนดเพิ่ม2568บริหารสถานศึกษา",VLOOKUP(BC155,ตำแหน่งว่าง!$A$2:$J$28,8,FALSE),IF(M155="กำหนดเพิ่ม2568",VLOOKUP(BC155,ตำแหน่งว่าง!$A$2:$J$28,9,FALSE),IF(M155="กำหนดเพิ่ม2569",VLOOKUP(BC155,ตำแหน่งว่าง!$A$2:$H$28,7,FALSE),IF(M155="เงินอุดหนุน (ว่าง)",VLOOKUP(BC155,ตำแหน่งว่าง!$A$2:$J$28,10,FALSE),IF(M155="จ่ายจากเงินรายได้ (ว่าง)",VLOOKUP(BC155,ตำแหน่งว่าง!$A$2:$J$28,10,FALSE),IF(M155="ยุบเลิก2567",0,IF(M155="ยุบเลิก2568",0,IF(M155="ยุบเลิก2569",0,IF(M155="ว่างยุบเลิก2567",0,IF(M155="ว่างยุบเลิก2568",0,IF(M155="ว่างยุบเลิก2569",0,(BM155-BJ155)*12))))))))))))))))))))))</f>
        <v>0</v>
      </c>
    </row>
    <row r="156" spans="1:66">
      <c r="A156" s="107"/>
      <c r="B156" s="113"/>
      <c r="C156" s="183"/>
      <c r="D156" s="113"/>
      <c r="E156" s="114"/>
      <c r="F156" s="114"/>
      <c r="G156" s="110"/>
      <c r="H156" s="120"/>
      <c r="I156" s="121"/>
      <c r="J156" s="122"/>
      <c r="K156" s="122"/>
      <c r="L156" s="122"/>
      <c r="M156" s="120"/>
      <c r="BB156" s="177" t="str">
        <f t="shared" si="10"/>
        <v/>
      </c>
      <c r="BC156" s="177" t="str">
        <f t="shared" si="11"/>
        <v>()</v>
      </c>
      <c r="BD156" s="177" t="b">
        <f>IF(BB156="บริหารท้องถิ่นสูง",VLOOKUP(I156,'เงินเดือนบัญชี 5'!$AM$2:$AN$65,2,FALSE),IF(BB156="บริหารท้องถิ่นกลาง",VLOOKUP(I156,'เงินเดือนบัญชี 5'!$AJ$2:$AK$65,2,FALSE),IF(BB156="บริหารท้องถิ่นต้น",VLOOKUP(I156,'เงินเดือนบัญชี 5'!$AG$2:$AH$65,2,FALSE),IF(BB156="อำนวยการท้องถิ่นสูง",VLOOKUP(I156,'เงินเดือนบัญชี 5'!$AD$2:$AE$65,2,FALSE),IF(BB156="อำนวยการท้องถิ่นกลาง",VLOOKUP(I156,'เงินเดือนบัญชี 5'!$AA$2:$AB$65,2,FALSE),IF(BB156="อำนวยการท้องถิ่นต้น",VLOOKUP(I156,'เงินเดือนบัญชี 5'!$X$2:$Y$65,2,FALSE),IF(BB156="วิชาการชช.",VLOOKUP(I156,'เงินเดือนบัญชี 5'!$U$2:$V$65,2,FALSE),IF(BB156="วิชาการชพ.",VLOOKUP(I156,'เงินเดือนบัญชี 5'!$R$2:$S$65,2,FALSE),IF(BB156="วิชาการชก.",VLOOKUP(I156,'เงินเดือนบัญชี 5'!$O$2:$P$65,2,FALSE),IF(BB156="วิชาการปก.",VLOOKUP(I156,'เงินเดือนบัญชี 5'!$L$2:$M$65,2,FALSE),IF(BB156="ทั่วไปอส.",VLOOKUP(I156,'เงินเดือนบัญชี 5'!$I$2:$J$65,2,FALSE),IF(BB156="ทั่วไปชง.",VLOOKUP(I156,'เงินเดือนบัญชี 5'!$F$2:$G$65,2,FALSE),IF(BB156="ทั่วไปปง.",VLOOKUP(I156,'เงินเดือนบัญชี 5'!$C$2:$D$65,2,FALSE),IF(BB156="พนจ.ทั่วไป","",IF(BB156="พนจ.ภารกิจ(ปวช.)","",IF(BB156="พนจ.ภารกิจ(ปวท.)","",IF(BB156="พนจ.ภารกิจ(ปวส.)","",IF(BB156="พนจ.ภารกิจ(ป.ตรี)","",IF(BB156="พนจ.ภารกิจ(ป.โท)","",IF(BB156="พนจ.ภารกิจ(ทักษะ พนง.ขับเครื่องจักรกลขนาดกลาง/ใหญ่)","",IF(BB156="พนจ.ภารกิจ(ทักษะ)","",IF(BB156="ลูกจ้างประจำ(ช่าง)",VLOOKUP(I156,บัญชีลูกจ้างประจำ!$I$2:$J$110,2,FALSE),IF(BB156="ลูกจ้างประจำ(สนับสนุน)",VLOOKUP(I156,บัญชีลูกจ้างประจำ!$F$2:$G$102,2,FALSE),IF(BB156="ลูกจ้างประจำ(บริการพื้นฐาน)",VLOOKUP(I156,บัญชีลูกจ้างประจำ!$C$2:$D$74,2,FALSE)))))))))))))))))))))))))</f>
        <v>0</v>
      </c>
      <c r="BE156" s="177">
        <f>IF(M156="ว่างเดิม",VLOOKUP(BC156,ตำแหน่งว่าง!$A$2:$J$28,2,FALSE),IF(M156="ว่างยุบเลิก2567",VLOOKUP(BC156,ตำแหน่งว่าง!$A$2:$J$28,2,FALSE),IF(M156="ว่างยุบเลิก2568",VLOOKUP(BC156,ตำแหน่งว่าง!$A$2:$J$28,2,FALSE),IF(M156="ว่างยุบเลิก2569",VLOOKUP(BC156,ตำแหน่งว่าง!$A$2:$J$28,2,FALSE),IF(M156="เงินอุดหนุน (ว่าง)",VLOOKUP(BC156,ตำแหน่งว่าง!$A$2:$J$28,2,FALSE),IF(M156="จ่ายจากเงินรายได้ (ว่าง)",VLOOKUP(BC156,ตำแหน่งว่าง!$A$2:$J$28,2,FALSE),IF(M156="กำหนดเพิ่ม2567",0,IF(M156="กำหนดเพิ่ม2568",0,IF(M156="กำหนดเพิ่ม2569",0,I156*12)))))))))</f>
        <v>0</v>
      </c>
      <c r="BF156" s="177" t="str">
        <f t="shared" si="12"/>
        <v>1</v>
      </c>
      <c r="BG156" s="177" t="b">
        <f>IF(BB156="บริหารท้องถิ่นสูง",VLOOKUP(BF156,'เงินเดือนบัญชี 5'!$AL$2:$AM$65,2,FALSE),IF(BB156="บริหารท้องถิ่นกลาง",VLOOKUP(BF156,'เงินเดือนบัญชี 5'!$AI$2:$AJ$65,2,FALSE),IF(BB156="บริหารท้องถิ่นต้น",VLOOKUP(BF156,'เงินเดือนบัญชี 5'!$AF$2:$AG$65,2,FALSE),IF(BB156="อำนวยการท้องถิ่นสูง",VLOOKUP(BF156,'เงินเดือนบัญชี 5'!$AC$2:$AD$65,2,FALSE),IF(BB156="อำนวยการท้องถิ่นกลาง",VLOOKUP(BF156,'เงินเดือนบัญชี 5'!$Z$2:$AA$65,2,FALSE),IF(BB156="อำนวยการท้องถิ่นต้น",VLOOKUP(BF156,'เงินเดือนบัญชี 5'!$W$2:$X$65,2,FALSE),IF(BB156="วิชาการชช.",VLOOKUP(BF156,'เงินเดือนบัญชี 5'!$T$2:$U$65,2,FALSE),IF(BB156="วิชาการชพ.",VLOOKUP(BF156,'เงินเดือนบัญชี 5'!$Q$2:$R$65,2,FALSE),IF(BB156="วิชาการชก.",VLOOKUP(BF156,'เงินเดือนบัญชี 5'!$N$2:$O$65,2,FALSE),IF(BB156="วิชาการปก.",VLOOKUP(BF156,'เงินเดือนบัญชี 5'!$K$2:$L$65,2,FALSE),IF(BB156="ทั่วไปอส.",VLOOKUP(BF156,'เงินเดือนบัญชี 5'!$H$2:$I$65,2,FALSE),IF(BB156="ทั่วไปชง.",VLOOKUP(BF156,'เงินเดือนบัญชี 5'!$E$2:$F$65,2,FALSE),IF(BB156="ทั่วไปปง.",VLOOKUP(BF156,'เงินเดือนบัญชี 5'!$B$2:$C$65,2,FALSE),IF(BB156="พนจ.ทั่วไป",0,IF(BB156="พนจ.ภารกิจ(ปวช.)",CEILING((I156*4/100)+I156,10),IF(BB156="พนจ.ภารกิจ(ปวท.)",CEILING((I156*4/100)+I156,10),IF(BB156="พนจ.ภารกิจ(ปวส.)",CEILING((I156*4/100)+I156,10),IF(BB156="พนจ.ภารกิจ(ป.ตรี)",CEILING((I156*4/100)+I156,10),IF(BB156="พนจ.ภารกิจ(ป.โท)",CEILING((I156*4/100)+I156,10),IF(BB156="พนจ.ภารกิจ(ทักษะ พนง.ขับเครื่องจักรกลขนาดกลาง/ใหญ่)",CEILING((I156*4/100)+I156,10),IF(BB156="พนจ.ภารกิจ(ทักษะ)",CEILING((I156*4/100)+I156,10),IF(BB156="พนจ.ภารกิจ(ทักษะ)","",IF(C156="ครู",CEILING((I156*6/100)+I156,10),IF(C156="ครูผู้ช่วย",CEILING((I156*6/100)+I156,10),IF(C156="บริหารสถานศึกษา",CEILING((I156*6/100)+I156,10),IF(C156="บุคลากรทางการศึกษา",CEILING((I156*6/100)+I156,10),IF(BB156="ลูกจ้างประจำ(ช่าง)",VLOOKUP(BF156,บัญชีลูกจ้างประจำ!$H$2:$I$110,2,FALSE),IF(BB156="ลูกจ้างประจำ(สนับสนุน)",VLOOKUP(BF156,บัญชีลูกจ้างประจำ!$E$2:$F$102,2,FALSE),IF(BB156="ลูกจ้างประจำ(บริการพื้นฐาน)",VLOOKUP(BF156,บัญชีลูกจ้างประจำ!$B$2:$C$74,2,FALSE))))))))))))))))))))))))))))))</f>
        <v>0</v>
      </c>
      <c r="BH156" s="177">
        <f>IF(BB156&amp;M156="พนจ.ทั่วไป",0,IF(BB156&amp;M156="พนจ.ทั่วไปกำหนดเพิ่ม2567",108000,IF(M156="ว่างเดิม",VLOOKUP(BC156,ตำแหน่งว่าง!$A$2:$J$28,8,FALSE),IF(M156="กำหนดเพิ่ม2567",VLOOKUP(BC156,ตำแหน่งว่าง!$A$2:$H$28,7,FALSE),IF(M156="กำหนดเพิ่ม2568",0,IF(M156="กำหนดเพิ่ม2569",0,IF(M156="ยุบเลิก2567",0,IF(M156="ว่างยุบเลิก2567",0,IF(M156="ว่างยุบเลิก2568",VLOOKUP(BC156,ตำแหน่งว่าง!$A$2:$J$28,8,FALSE),IF(M156="ว่างยุบเลิก2569",VLOOKUP(BC156,ตำแหน่งว่าง!$A$2:$J$28,8,FALSE),IF(M156="เงินอุดหนุน (ว่าง)",VLOOKUP(BC156,ตำแหน่งว่าง!$A$2:$J$28,8,FALSE),IF(M156&amp;C156="จ่ายจากเงินรายได้พนจ.ทั่วไป",0,IF(M156="จ่ายจากเงินรายได้ (ว่าง)",VLOOKUP(BC156,ตำแหน่งว่าง!$A$2:$J$28,8,FALSE),(BG156-I156)*12)))))))))))))</f>
        <v>0</v>
      </c>
      <c r="BI156" s="177" t="str">
        <f t="shared" si="13"/>
        <v>2</v>
      </c>
      <c r="BJ156" s="177" t="b">
        <f>IF(BB156="บริหารท้องถิ่นสูง",VLOOKUP(BI156,'เงินเดือนบัญชี 5'!$AL$2:$AM$65,2,FALSE),IF(BB156="บริหารท้องถิ่นกลาง",VLOOKUP(BI156,'เงินเดือนบัญชี 5'!$AI$2:$AJ$65,2,FALSE),IF(BB156="บริหารท้องถิ่นต้น",VLOOKUP(BI156,'เงินเดือนบัญชี 5'!$AF$2:$AG$65,2,FALSE),IF(BB156="อำนวยการท้องถิ่นสูง",VLOOKUP(BI156,'เงินเดือนบัญชี 5'!$AC$2:$AD$65,2,FALSE),IF(BB156="อำนวยการท้องถิ่นกลาง",VLOOKUP(BI156,'เงินเดือนบัญชี 5'!$Z$2:$AA$65,2,FALSE),IF(BB156="อำนวยการท้องถิ่นต้น",VLOOKUP(BI156,'เงินเดือนบัญชี 5'!$W$2:$X$65,2,FALSE),IF(BB156="วิชาการชช.",VLOOKUP(BI156,'เงินเดือนบัญชี 5'!$T$2:$U$65,2,FALSE),IF(BB156="วิชาการชพ.",VLOOKUP(BI156,'เงินเดือนบัญชี 5'!$Q$2:$R$65,2,FALSE),IF(BB156="วิชาการชก.",VLOOKUP(BI156,'เงินเดือนบัญชี 5'!$N$2:$O$65,2,FALSE),IF(BB156="วิชาการปก.",VLOOKUP(BI156,'เงินเดือนบัญชี 5'!$K$2:$L$65,2,FALSE),IF(BB156="ทั่วไปอส.",VLOOKUP(BI156,'เงินเดือนบัญชี 5'!$H$2:$I$65,2,FALSE),IF(BB156="ทั่วไปชง.",VLOOKUP(BI156,'เงินเดือนบัญชี 5'!$E$2:$F$65,2,FALSE),IF(BB156="ทั่วไปปง.",VLOOKUP(BI156,'เงินเดือนบัญชี 5'!$B$2:$C$65,2,FALSE),IF(BB156="พนจ.ทั่วไป",0,IF(BB156="พนจ.ภารกิจ(ปวช.)",CEILING((BG156*4/100)+BG156,10),IF(BB156="พนจ.ภารกิจ(ปวท.)",CEILING((BG156*4/100)+BG156,10),IF(BB156="พนจ.ภารกิจ(ปวส.)",CEILING((BG156*4/100)+BG156,10),IF(BB156="พนจ.ภารกิจ(ป.ตรี)",CEILING((BG156*4/100)+BG156,10),IF(BB156="พนจ.ภารกิจ(ป.โท)",CEILING((BG156*4/100)+BG156,10),IF(BB156="พนจ.ภารกิจ(ทักษะ พนง.ขับเครื่องจักรกลขนาดกลาง/ใหญ่)",CEILING((BG156*4/100)+BG156,10),IF(BB156="พนจ.ภารกิจ(ทักษะ)",CEILING((BG156*4/100)+BG156,10),IF(BB156="พนจ.ภารกิจ(ทักษะ)","",IF(C156="ครู",CEILING((BG156*6/100)+BG156,10),IF(C156="ครูผู้ช่วย",CEILING((BG156*6/100)+BG156,10),IF(C156="บริหารสถานศึกษา",CEILING((BG156*6/100)+BG156,10),IF(C156="บุคลากรทางการศึกษา",CEILING((BG156*6/100)+BG156,10),IF(BB156="ลูกจ้างประจำ(ช่าง)",VLOOKUP(BI156,บัญชีลูกจ้างประจำ!$H$2:$I$110,2,FALSE),IF(BB156="ลูกจ้างประจำ(สนับสนุน)",VLOOKUP(BI156,บัญชีลูกจ้างประจำ!$E$2:$F$102,2,FALSE),IF(BB156="ลูกจ้างประจำ(บริการพื้นฐาน)",VLOOKUP(BI156,บัญชีลูกจ้างประจำ!$B$2:$C$74,2,FALSE))))))))))))))))))))))))))))))</f>
        <v>0</v>
      </c>
      <c r="BK156" s="177">
        <f>IF(BB156&amp;M156="พนจ.ทั่วไป",0,IF(BB156&amp;M156="พนจ.ทั่วไปกำหนดเพิ่ม2568",108000,IF(M156="ว่างเดิม",VLOOKUP(BC156,ตำแหน่งว่าง!$A$2:$J$28,9,FALSE),IF(M156&amp;C156="กำหนดเพิ่ม2567ครู",VLOOKUP(BC156,ตำแหน่งว่าง!$A$2:$J$28,8,FALSE),IF(M156&amp;C156="กำหนดเพิ่ม2567ครูผู้ช่วย",VLOOKUP(BC156,ตำแหน่งว่าง!$A$2:$J$28,8,FALSE),IF(M156&amp;C156="กำหนดเพิ่ม2567บุคลากรทางการศึกษา",VLOOKUP(BC156,ตำแหน่งว่าง!$A$2:$J$28,8,FALSE),IF(M156&amp;C156="กำหนดเพิ่ม2567บริหารสถานศึกษา",VLOOKUP(BC156,ตำแหน่งว่าง!$A$2:$J$28,8,FALSE),IF(M156="กำหนดเพิ่ม2567",VLOOKUP(BC156,ตำแหน่งว่าง!$A$2:$J$28,9,FALSE),IF(M156="กำหนดเพิ่ม2568",VLOOKUP(BC156,ตำแหน่งว่าง!$A$2:$H$28,7,FALSE),IF(M156="กำหนดเพิ่ม2569",0,IF(M156="ยุบเลิก2567",0,IF(M156="ยุบเลิก2568",0,IF(M156="ว่างยุบเลิก2567",0,IF(M156="ว่างยุบเลิก2568",0,IF(M156="ว่างยุบเลิก2569",VLOOKUP(BC156,ตำแหน่งว่าง!$A$2:$J$28,9,FALSE),IF(M156="เงินอุดหนุน (ว่าง)",VLOOKUP(BC156,ตำแหน่งว่าง!$A$2:$J$28,9,FALSE),IF(M156="จ่ายจากเงินรายได้ (ว่าง)",VLOOKUP(BC156,ตำแหน่งว่าง!$A$2:$J$28,9,FALSE),(BJ156-BG156)*12)))))))))))))))))</f>
        <v>0</v>
      </c>
      <c r="BL156" s="177" t="str">
        <f t="shared" si="14"/>
        <v>3</v>
      </c>
      <c r="BM156" s="177" t="b">
        <f>IF(BB156="บริหารท้องถิ่นสูง",VLOOKUP(BL156,'เงินเดือนบัญชี 5'!$AL$2:$AM$65,2,FALSE),IF(BB156="บริหารท้องถิ่นกลาง",VLOOKUP(BL156,'เงินเดือนบัญชี 5'!$AI$2:$AJ$65,2,FALSE),IF(BB156="บริหารท้องถิ่นต้น",VLOOKUP(BL156,'เงินเดือนบัญชี 5'!$AF$2:$AG$65,2,FALSE),IF(BB156="อำนวยการท้องถิ่นสูง",VLOOKUP(BL156,'เงินเดือนบัญชี 5'!$AC$2:$AD$65,2,FALSE),IF(BB156="อำนวยการท้องถิ่นกลาง",VLOOKUP(BL156,'เงินเดือนบัญชี 5'!$Z$2:$AA$65,2,FALSE),IF(BB156="อำนวยการท้องถิ่นต้น",VLOOKUP(BL156,'เงินเดือนบัญชี 5'!$W$2:$X$65,2,FALSE),IF(BB156="วิชาการชช.",VLOOKUP(BL156,'เงินเดือนบัญชี 5'!$T$2:$U$65,2,FALSE),IF(BB156="วิชาการชพ.",VLOOKUP(BL156,'เงินเดือนบัญชี 5'!$Q$2:$R$65,2,FALSE),IF(BB156="วิชาการชก.",VLOOKUP(BL156,'เงินเดือนบัญชี 5'!$N$2:$O$65,2,FALSE),IF(BB156="วิชาการปก.",VLOOKUP(BL156,'เงินเดือนบัญชี 5'!$K$2:$L$65,2,FALSE),IF(BB156="ทั่วไปอส.",VLOOKUP(BL156,'เงินเดือนบัญชี 5'!$H$2:$I$65,2,FALSE),IF(BB156="ทั่วไปชง.",VLOOKUP(BL156,'เงินเดือนบัญชี 5'!$E$2:$F$65,2,FALSE),IF(BB156="ทั่วไปปง.",VLOOKUP(BL156,'เงินเดือนบัญชี 5'!$B$2:$C$65,2,FALSE),IF(BB156="พนจ.ทั่วไป",0,IF(BB156="พนจ.ภารกิจ(ปวช.)",CEILING((BJ156*4/100)+BJ156,10),IF(BB156="พนจ.ภารกิจ(ปวท.)",CEILING((BJ156*4/100)+BJ156,10),IF(BB156="พนจ.ภารกิจ(ปวส.)",CEILING((BJ156*4/100)+BJ156,10),IF(BB156="พนจ.ภารกิจ(ป.ตรี)",CEILING((BJ156*4/100)+BJ156,10),IF(BB156="พนจ.ภารกิจ(ป.โท)",CEILING((BJ156*4/100)+BJ156,10),IF(BB156="พนจ.ภารกิจ(ทักษะ พนง.ขับเครื่องจักรกลขนาดกลาง/ใหญ่)",CEILING((BJ156*4/100)+BJ156,10),IF(BB156="พนจ.ภารกิจ(ทักษะ)",CEILING((BJ156*4/100)+BJ156,10),IF(BB156="พนจ.ภารกิจ(ทักษะ)","",IF(C156="ครู",CEILING((BJ156*6/100)+BJ156,10),IF(C156="ครูผู้ช่วย",CEILING((BJ156*6/100)+BJ156,10),IF(C156="บริหารสถานศึกษา",CEILING((BJ156*6/100)+BJ156,10),IF(C156="บุคลากรทางการศึกษา",CEILING((BJ156*6/100)+BJ156,10),IF(BB156="ลูกจ้างประจำ(ช่าง)",VLOOKUP(BL156,บัญชีลูกจ้างประจำ!$H$2:$I$110,2,FALSE),IF(BB156="ลูกจ้างประจำ(สนับสนุน)",VLOOKUP(BL156,บัญชีลูกจ้างประจำ!$E$2:$F$103,2,FALSE),IF(BB156="ลูกจ้างประจำ(บริการพื้นฐาน)",VLOOKUP(BL156,บัญชีลูกจ้างประจำ!$B$2:$C$74,2,FALSE))))))))))))))))))))))))))))))</f>
        <v>0</v>
      </c>
      <c r="BN156" s="177">
        <f>IF(BB156&amp;M156="พนจ.ทั่วไป",0,IF(BB156&amp;M156="พนจ.ทั่วไปกำหนดเพิ่ม2569",108000,IF(M156="ว่างเดิม",VLOOKUP(BC156,ตำแหน่งว่าง!$A$2:$J$28,10,FALSE),IF(M156&amp;C156="กำหนดเพิ่ม2567ครู",VLOOKUP(BC156,ตำแหน่งว่าง!$A$2:$J$28,9,FALSE),IF(M156&amp;C156="กำหนดเพิ่ม2567ครูผู้ช่วย",VLOOKUP(BC156,ตำแหน่งว่าง!$A$2:$J$28,9,FALSE),IF(M156&amp;C156="กำหนดเพิ่ม2567บุคลากรทางการศึกษา",VLOOKUP(BC156,ตำแหน่งว่าง!$A$2:$J$28,9,FALSE),IF(M156&amp;C156="กำหนดเพิ่ม2567บริหารสถานศึกษา",VLOOKUP(BC156,ตำแหน่งว่าง!$A$2:$J$28,9,FALSE),IF(M156="กำหนดเพิ่ม2567",VLOOKUP(BC156,ตำแหน่งว่าง!$A$2:$J$28,10,FALSE),IF(M156&amp;C156="กำหนดเพิ่ม2568ครู",VLOOKUP(BC156,ตำแหน่งว่าง!$A$2:$J$28,8,FALSE),IF(M156&amp;C156="กำหนดเพิ่ม2568ครูผู้ช่วย",VLOOKUP(BC156,ตำแหน่งว่าง!$A$2:$J$28,8,FALSE),IF(M156&amp;C156="กำหนดเพิ่ม2568บุคลากรทางการศึกษา",VLOOKUP(BC156,ตำแหน่งว่าง!$A$2:$J$28,8,FALSE),IF(M156&amp;C156="กำหนดเพิ่ม2568บริหารสถานศึกษา",VLOOKUP(BC156,ตำแหน่งว่าง!$A$2:$J$28,8,FALSE),IF(M156="กำหนดเพิ่ม2568",VLOOKUP(BC156,ตำแหน่งว่าง!$A$2:$J$28,9,FALSE),IF(M156="กำหนดเพิ่ม2569",VLOOKUP(BC156,ตำแหน่งว่าง!$A$2:$H$28,7,FALSE),IF(M156="เงินอุดหนุน (ว่าง)",VLOOKUP(BC156,ตำแหน่งว่าง!$A$2:$J$28,10,FALSE),IF(M156="จ่ายจากเงินรายได้ (ว่าง)",VLOOKUP(BC156,ตำแหน่งว่าง!$A$2:$J$28,10,FALSE),IF(M156="ยุบเลิก2567",0,IF(M156="ยุบเลิก2568",0,IF(M156="ยุบเลิก2569",0,IF(M156="ว่างยุบเลิก2567",0,IF(M156="ว่างยุบเลิก2568",0,IF(M156="ว่างยุบเลิก2569",0,(BM156-BJ156)*12))))))))))))))))))))))</f>
        <v>0</v>
      </c>
    </row>
    <row r="157" spans="1:66">
      <c r="A157" s="107"/>
      <c r="B157" s="113"/>
      <c r="C157" s="183"/>
      <c r="D157" s="113"/>
      <c r="E157" s="114"/>
      <c r="F157" s="114"/>
      <c r="G157" s="110"/>
      <c r="H157" s="120"/>
      <c r="I157" s="121"/>
      <c r="J157" s="122"/>
      <c r="K157" s="122"/>
      <c r="L157" s="122"/>
      <c r="M157" s="120"/>
      <c r="BB157" s="177" t="str">
        <f t="shared" si="10"/>
        <v/>
      </c>
      <c r="BC157" s="177" t="str">
        <f t="shared" si="11"/>
        <v>()</v>
      </c>
      <c r="BD157" s="177" t="b">
        <f>IF(BB157="บริหารท้องถิ่นสูง",VLOOKUP(I157,'เงินเดือนบัญชี 5'!$AM$2:$AN$65,2,FALSE),IF(BB157="บริหารท้องถิ่นกลาง",VLOOKUP(I157,'เงินเดือนบัญชี 5'!$AJ$2:$AK$65,2,FALSE),IF(BB157="บริหารท้องถิ่นต้น",VLOOKUP(I157,'เงินเดือนบัญชี 5'!$AG$2:$AH$65,2,FALSE),IF(BB157="อำนวยการท้องถิ่นสูง",VLOOKUP(I157,'เงินเดือนบัญชี 5'!$AD$2:$AE$65,2,FALSE),IF(BB157="อำนวยการท้องถิ่นกลาง",VLOOKUP(I157,'เงินเดือนบัญชี 5'!$AA$2:$AB$65,2,FALSE),IF(BB157="อำนวยการท้องถิ่นต้น",VLOOKUP(I157,'เงินเดือนบัญชี 5'!$X$2:$Y$65,2,FALSE),IF(BB157="วิชาการชช.",VLOOKUP(I157,'เงินเดือนบัญชี 5'!$U$2:$V$65,2,FALSE),IF(BB157="วิชาการชพ.",VLOOKUP(I157,'เงินเดือนบัญชี 5'!$R$2:$S$65,2,FALSE),IF(BB157="วิชาการชก.",VLOOKUP(I157,'เงินเดือนบัญชี 5'!$O$2:$P$65,2,FALSE),IF(BB157="วิชาการปก.",VLOOKUP(I157,'เงินเดือนบัญชี 5'!$L$2:$M$65,2,FALSE),IF(BB157="ทั่วไปอส.",VLOOKUP(I157,'เงินเดือนบัญชี 5'!$I$2:$J$65,2,FALSE),IF(BB157="ทั่วไปชง.",VLOOKUP(I157,'เงินเดือนบัญชี 5'!$F$2:$G$65,2,FALSE),IF(BB157="ทั่วไปปง.",VLOOKUP(I157,'เงินเดือนบัญชี 5'!$C$2:$D$65,2,FALSE),IF(BB157="พนจ.ทั่วไป","",IF(BB157="พนจ.ภารกิจ(ปวช.)","",IF(BB157="พนจ.ภารกิจ(ปวท.)","",IF(BB157="พนจ.ภารกิจ(ปวส.)","",IF(BB157="พนจ.ภารกิจ(ป.ตรี)","",IF(BB157="พนจ.ภารกิจ(ป.โท)","",IF(BB157="พนจ.ภารกิจ(ทักษะ พนง.ขับเครื่องจักรกลขนาดกลาง/ใหญ่)","",IF(BB157="พนจ.ภารกิจ(ทักษะ)","",IF(BB157="ลูกจ้างประจำ(ช่าง)",VLOOKUP(I157,บัญชีลูกจ้างประจำ!$I$2:$J$110,2,FALSE),IF(BB157="ลูกจ้างประจำ(สนับสนุน)",VLOOKUP(I157,บัญชีลูกจ้างประจำ!$F$2:$G$102,2,FALSE),IF(BB157="ลูกจ้างประจำ(บริการพื้นฐาน)",VLOOKUP(I157,บัญชีลูกจ้างประจำ!$C$2:$D$74,2,FALSE)))))))))))))))))))))))))</f>
        <v>0</v>
      </c>
      <c r="BE157" s="177">
        <f>IF(M157="ว่างเดิม",VLOOKUP(BC157,ตำแหน่งว่าง!$A$2:$J$28,2,FALSE),IF(M157="ว่างยุบเลิก2567",VLOOKUP(BC157,ตำแหน่งว่าง!$A$2:$J$28,2,FALSE),IF(M157="ว่างยุบเลิก2568",VLOOKUP(BC157,ตำแหน่งว่าง!$A$2:$J$28,2,FALSE),IF(M157="ว่างยุบเลิก2569",VLOOKUP(BC157,ตำแหน่งว่าง!$A$2:$J$28,2,FALSE),IF(M157="เงินอุดหนุน (ว่าง)",VLOOKUP(BC157,ตำแหน่งว่าง!$A$2:$J$28,2,FALSE),IF(M157="จ่ายจากเงินรายได้ (ว่าง)",VLOOKUP(BC157,ตำแหน่งว่าง!$A$2:$J$28,2,FALSE),IF(M157="กำหนดเพิ่ม2567",0,IF(M157="กำหนดเพิ่ม2568",0,IF(M157="กำหนดเพิ่ม2569",0,I157*12)))))))))</f>
        <v>0</v>
      </c>
      <c r="BF157" s="177" t="str">
        <f t="shared" si="12"/>
        <v>1</v>
      </c>
      <c r="BG157" s="177" t="b">
        <f>IF(BB157="บริหารท้องถิ่นสูง",VLOOKUP(BF157,'เงินเดือนบัญชี 5'!$AL$2:$AM$65,2,FALSE),IF(BB157="บริหารท้องถิ่นกลาง",VLOOKUP(BF157,'เงินเดือนบัญชี 5'!$AI$2:$AJ$65,2,FALSE),IF(BB157="บริหารท้องถิ่นต้น",VLOOKUP(BF157,'เงินเดือนบัญชี 5'!$AF$2:$AG$65,2,FALSE),IF(BB157="อำนวยการท้องถิ่นสูง",VLOOKUP(BF157,'เงินเดือนบัญชี 5'!$AC$2:$AD$65,2,FALSE),IF(BB157="อำนวยการท้องถิ่นกลาง",VLOOKUP(BF157,'เงินเดือนบัญชี 5'!$Z$2:$AA$65,2,FALSE),IF(BB157="อำนวยการท้องถิ่นต้น",VLOOKUP(BF157,'เงินเดือนบัญชี 5'!$W$2:$X$65,2,FALSE),IF(BB157="วิชาการชช.",VLOOKUP(BF157,'เงินเดือนบัญชี 5'!$T$2:$U$65,2,FALSE),IF(BB157="วิชาการชพ.",VLOOKUP(BF157,'เงินเดือนบัญชี 5'!$Q$2:$R$65,2,FALSE),IF(BB157="วิชาการชก.",VLOOKUP(BF157,'เงินเดือนบัญชี 5'!$N$2:$O$65,2,FALSE),IF(BB157="วิชาการปก.",VLOOKUP(BF157,'เงินเดือนบัญชี 5'!$K$2:$L$65,2,FALSE),IF(BB157="ทั่วไปอส.",VLOOKUP(BF157,'เงินเดือนบัญชี 5'!$H$2:$I$65,2,FALSE),IF(BB157="ทั่วไปชง.",VLOOKUP(BF157,'เงินเดือนบัญชี 5'!$E$2:$F$65,2,FALSE),IF(BB157="ทั่วไปปง.",VLOOKUP(BF157,'เงินเดือนบัญชี 5'!$B$2:$C$65,2,FALSE),IF(BB157="พนจ.ทั่วไป",0,IF(BB157="พนจ.ภารกิจ(ปวช.)",CEILING((I157*4/100)+I157,10),IF(BB157="พนจ.ภารกิจ(ปวท.)",CEILING((I157*4/100)+I157,10),IF(BB157="พนจ.ภารกิจ(ปวส.)",CEILING((I157*4/100)+I157,10),IF(BB157="พนจ.ภารกิจ(ป.ตรี)",CEILING((I157*4/100)+I157,10),IF(BB157="พนจ.ภารกิจ(ป.โท)",CEILING((I157*4/100)+I157,10),IF(BB157="พนจ.ภารกิจ(ทักษะ พนง.ขับเครื่องจักรกลขนาดกลาง/ใหญ่)",CEILING((I157*4/100)+I157,10),IF(BB157="พนจ.ภารกิจ(ทักษะ)",CEILING((I157*4/100)+I157,10),IF(BB157="พนจ.ภารกิจ(ทักษะ)","",IF(C157="ครู",CEILING((I157*6/100)+I157,10),IF(C157="ครูผู้ช่วย",CEILING((I157*6/100)+I157,10),IF(C157="บริหารสถานศึกษา",CEILING((I157*6/100)+I157,10),IF(C157="บุคลากรทางการศึกษา",CEILING((I157*6/100)+I157,10),IF(BB157="ลูกจ้างประจำ(ช่าง)",VLOOKUP(BF157,บัญชีลูกจ้างประจำ!$H$2:$I$110,2,FALSE),IF(BB157="ลูกจ้างประจำ(สนับสนุน)",VLOOKUP(BF157,บัญชีลูกจ้างประจำ!$E$2:$F$102,2,FALSE),IF(BB157="ลูกจ้างประจำ(บริการพื้นฐาน)",VLOOKUP(BF157,บัญชีลูกจ้างประจำ!$B$2:$C$74,2,FALSE))))))))))))))))))))))))))))))</f>
        <v>0</v>
      </c>
      <c r="BH157" s="177">
        <f>IF(BB157&amp;M157="พนจ.ทั่วไป",0,IF(BB157&amp;M157="พนจ.ทั่วไปกำหนดเพิ่ม2567",108000,IF(M157="ว่างเดิม",VLOOKUP(BC157,ตำแหน่งว่าง!$A$2:$J$28,8,FALSE),IF(M157="กำหนดเพิ่ม2567",VLOOKUP(BC157,ตำแหน่งว่าง!$A$2:$H$28,7,FALSE),IF(M157="กำหนดเพิ่ม2568",0,IF(M157="กำหนดเพิ่ม2569",0,IF(M157="ยุบเลิก2567",0,IF(M157="ว่างยุบเลิก2567",0,IF(M157="ว่างยุบเลิก2568",VLOOKUP(BC157,ตำแหน่งว่าง!$A$2:$J$28,8,FALSE),IF(M157="ว่างยุบเลิก2569",VLOOKUP(BC157,ตำแหน่งว่าง!$A$2:$J$28,8,FALSE),IF(M157="เงินอุดหนุน (ว่าง)",VLOOKUP(BC157,ตำแหน่งว่าง!$A$2:$J$28,8,FALSE),IF(M157&amp;C157="จ่ายจากเงินรายได้พนจ.ทั่วไป",0,IF(M157="จ่ายจากเงินรายได้ (ว่าง)",VLOOKUP(BC157,ตำแหน่งว่าง!$A$2:$J$28,8,FALSE),(BG157-I157)*12)))))))))))))</f>
        <v>0</v>
      </c>
      <c r="BI157" s="177" t="str">
        <f t="shared" si="13"/>
        <v>2</v>
      </c>
      <c r="BJ157" s="177" t="b">
        <f>IF(BB157="บริหารท้องถิ่นสูง",VLOOKUP(BI157,'เงินเดือนบัญชี 5'!$AL$2:$AM$65,2,FALSE),IF(BB157="บริหารท้องถิ่นกลาง",VLOOKUP(BI157,'เงินเดือนบัญชี 5'!$AI$2:$AJ$65,2,FALSE),IF(BB157="บริหารท้องถิ่นต้น",VLOOKUP(BI157,'เงินเดือนบัญชี 5'!$AF$2:$AG$65,2,FALSE),IF(BB157="อำนวยการท้องถิ่นสูง",VLOOKUP(BI157,'เงินเดือนบัญชี 5'!$AC$2:$AD$65,2,FALSE),IF(BB157="อำนวยการท้องถิ่นกลาง",VLOOKUP(BI157,'เงินเดือนบัญชี 5'!$Z$2:$AA$65,2,FALSE),IF(BB157="อำนวยการท้องถิ่นต้น",VLOOKUP(BI157,'เงินเดือนบัญชี 5'!$W$2:$X$65,2,FALSE),IF(BB157="วิชาการชช.",VLOOKUP(BI157,'เงินเดือนบัญชี 5'!$T$2:$U$65,2,FALSE),IF(BB157="วิชาการชพ.",VLOOKUP(BI157,'เงินเดือนบัญชี 5'!$Q$2:$R$65,2,FALSE),IF(BB157="วิชาการชก.",VLOOKUP(BI157,'เงินเดือนบัญชี 5'!$N$2:$O$65,2,FALSE),IF(BB157="วิชาการปก.",VLOOKUP(BI157,'เงินเดือนบัญชี 5'!$K$2:$L$65,2,FALSE),IF(BB157="ทั่วไปอส.",VLOOKUP(BI157,'เงินเดือนบัญชี 5'!$H$2:$I$65,2,FALSE),IF(BB157="ทั่วไปชง.",VLOOKUP(BI157,'เงินเดือนบัญชี 5'!$E$2:$F$65,2,FALSE),IF(BB157="ทั่วไปปง.",VLOOKUP(BI157,'เงินเดือนบัญชี 5'!$B$2:$C$65,2,FALSE),IF(BB157="พนจ.ทั่วไป",0,IF(BB157="พนจ.ภารกิจ(ปวช.)",CEILING((BG157*4/100)+BG157,10),IF(BB157="พนจ.ภารกิจ(ปวท.)",CEILING((BG157*4/100)+BG157,10),IF(BB157="พนจ.ภารกิจ(ปวส.)",CEILING((BG157*4/100)+BG157,10),IF(BB157="พนจ.ภารกิจ(ป.ตรี)",CEILING((BG157*4/100)+BG157,10),IF(BB157="พนจ.ภารกิจ(ป.โท)",CEILING((BG157*4/100)+BG157,10),IF(BB157="พนจ.ภารกิจ(ทักษะ พนง.ขับเครื่องจักรกลขนาดกลาง/ใหญ่)",CEILING((BG157*4/100)+BG157,10),IF(BB157="พนจ.ภารกิจ(ทักษะ)",CEILING((BG157*4/100)+BG157,10),IF(BB157="พนจ.ภารกิจ(ทักษะ)","",IF(C157="ครู",CEILING((BG157*6/100)+BG157,10),IF(C157="ครูผู้ช่วย",CEILING((BG157*6/100)+BG157,10),IF(C157="บริหารสถานศึกษา",CEILING((BG157*6/100)+BG157,10),IF(C157="บุคลากรทางการศึกษา",CEILING((BG157*6/100)+BG157,10),IF(BB157="ลูกจ้างประจำ(ช่าง)",VLOOKUP(BI157,บัญชีลูกจ้างประจำ!$H$2:$I$110,2,FALSE),IF(BB157="ลูกจ้างประจำ(สนับสนุน)",VLOOKUP(BI157,บัญชีลูกจ้างประจำ!$E$2:$F$102,2,FALSE),IF(BB157="ลูกจ้างประจำ(บริการพื้นฐาน)",VLOOKUP(BI157,บัญชีลูกจ้างประจำ!$B$2:$C$74,2,FALSE))))))))))))))))))))))))))))))</f>
        <v>0</v>
      </c>
      <c r="BK157" s="177">
        <f>IF(BB157&amp;M157="พนจ.ทั่วไป",0,IF(BB157&amp;M157="พนจ.ทั่วไปกำหนดเพิ่ม2568",108000,IF(M157="ว่างเดิม",VLOOKUP(BC157,ตำแหน่งว่าง!$A$2:$J$28,9,FALSE),IF(M157&amp;C157="กำหนดเพิ่ม2567ครู",VLOOKUP(BC157,ตำแหน่งว่าง!$A$2:$J$28,8,FALSE),IF(M157&amp;C157="กำหนดเพิ่ม2567ครูผู้ช่วย",VLOOKUP(BC157,ตำแหน่งว่าง!$A$2:$J$28,8,FALSE),IF(M157&amp;C157="กำหนดเพิ่ม2567บุคลากรทางการศึกษา",VLOOKUP(BC157,ตำแหน่งว่าง!$A$2:$J$28,8,FALSE),IF(M157&amp;C157="กำหนดเพิ่ม2567บริหารสถานศึกษา",VLOOKUP(BC157,ตำแหน่งว่าง!$A$2:$J$28,8,FALSE),IF(M157="กำหนดเพิ่ม2567",VLOOKUP(BC157,ตำแหน่งว่าง!$A$2:$J$28,9,FALSE),IF(M157="กำหนดเพิ่ม2568",VLOOKUP(BC157,ตำแหน่งว่าง!$A$2:$H$28,7,FALSE),IF(M157="กำหนดเพิ่ม2569",0,IF(M157="ยุบเลิก2567",0,IF(M157="ยุบเลิก2568",0,IF(M157="ว่างยุบเลิก2567",0,IF(M157="ว่างยุบเลิก2568",0,IF(M157="ว่างยุบเลิก2569",VLOOKUP(BC157,ตำแหน่งว่าง!$A$2:$J$28,9,FALSE),IF(M157="เงินอุดหนุน (ว่าง)",VLOOKUP(BC157,ตำแหน่งว่าง!$A$2:$J$28,9,FALSE),IF(M157="จ่ายจากเงินรายได้ (ว่าง)",VLOOKUP(BC157,ตำแหน่งว่าง!$A$2:$J$28,9,FALSE),(BJ157-BG157)*12)))))))))))))))))</f>
        <v>0</v>
      </c>
      <c r="BL157" s="177" t="str">
        <f t="shared" si="14"/>
        <v>3</v>
      </c>
      <c r="BM157" s="177" t="b">
        <f>IF(BB157="บริหารท้องถิ่นสูง",VLOOKUP(BL157,'เงินเดือนบัญชี 5'!$AL$2:$AM$65,2,FALSE),IF(BB157="บริหารท้องถิ่นกลาง",VLOOKUP(BL157,'เงินเดือนบัญชี 5'!$AI$2:$AJ$65,2,FALSE),IF(BB157="บริหารท้องถิ่นต้น",VLOOKUP(BL157,'เงินเดือนบัญชี 5'!$AF$2:$AG$65,2,FALSE),IF(BB157="อำนวยการท้องถิ่นสูง",VLOOKUP(BL157,'เงินเดือนบัญชี 5'!$AC$2:$AD$65,2,FALSE),IF(BB157="อำนวยการท้องถิ่นกลาง",VLOOKUP(BL157,'เงินเดือนบัญชี 5'!$Z$2:$AA$65,2,FALSE),IF(BB157="อำนวยการท้องถิ่นต้น",VLOOKUP(BL157,'เงินเดือนบัญชี 5'!$W$2:$X$65,2,FALSE),IF(BB157="วิชาการชช.",VLOOKUP(BL157,'เงินเดือนบัญชี 5'!$T$2:$U$65,2,FALSE),IF(BB157="วิชาการชพ.",VLOOKUP(BL157,'เงินเดือนบัญชี 5'!$Q$2:$R$65,2,FALSE),IF(BB157="วิชาการชก.",VLOOKUP(BL157,'เงินเดือนบัญชี 5'!$N$2:$O$65,2,FALSE),IF(BB157="วิชาการปก.",VLOOKUP(BL157,'เงินเดือนบัญชี 5'!$K$2:$L$65,2,FALSE),IF(BB157="ทั่วไปอส.",VLOOKUP(BL157,'เงินเดือนบัญชี 5'!$H$2:$I$65,2,FALSE),IF(BB157="ทั่วไปชง.",VLOOKUP(BL157,'เงินเดือนบัญชี 5'!$E$2:$F$65,2,FALSE),IF(BB157="ทั่วไปปง.",VLOOKUP(BL157,'เงินเดือนบัญชี 5'!$B$2:$C$65,2,FALSE),IF(BB157="พนจ.ทั่วไป",0,IF(BB157="พนจ.ภารกิจ(ปวช.)",CEILING((BJ157*4/100)+BJ157,10),IF(BB157="พนจ.ภารกิจ(ปวท.)",CEILING((BJ157*4/100)+BJ157,10),IF(BB157="พนจ.ภารกิจ(ปวส.)",CEILING((BJ157*4/100)+BJ157,10),IF(BB157="พนจ.ภารกิจ(ป.ตรี)",CEILING((BJ157*4/100)+BJ157,10),IF(BB157="พนจ.ภารกิจ(ป.โท)",CEILING((BJ157*4/100)+BJ157,10),IF(BB157="พนจ.ภารกิจ(ทักษะ พนง.ขับเครื่องจักรกลขนาดกลาง/ใหญ่)",CEILING((BJ157*4/100)+BJ157,10),IF(BB157="พนจ.ภารกิจ(ทักษะ)",CEILING((BJ157*4/100)+BJ157,10),IF(BB157="พนจ.ภารกิจ(ทักษะ)","",IF(C157="ครู",CEILING((BJ157*6/100)+BJ157,10),IF(C157="ครูผู้ช่วย",CEILING((BJ157*6/100)+BJ157,10),IF(C157="บริหารสถานศึกษา",CEILING((BJ157*6/100)+BJ157,10),IF(C157="บุคลากรทางการศึกษา",CEILING((BJ157*6/100)+BJ157,10),IF(BB157="ลูกจ้างประจำ(ช่าง)",VLOOKUP(BL157,บัญชีลูกจ้างประจำ!$H$2:$I$110,2,FALSE),IF(BB157="ลูกจ้างประจำ(สนับสนุน)",VLOOKUP(BL157,บัญชีลูกจ้างประจำ!$E$2:$F$103,2,FALSE),IF(BB157="ลูกจ้างประจำ(บริการพื้นฐาน)",VLOOKUP(BL157,บัญชีลูกจ้างประจำ!$B$2:$C$74,2,FALSE))))))))))))))))))))))))))))))</f>
        <v>0</v>
      </c>
      <c r="BN157" s="177">
        <f>IF(BB157&amp;M157="พนจ.ทั่วไป",0,IF(BB157&amp;M157="พนจ.ทั่วไปกำหนดเพิ่ม2569",108000,IF(M157="ว่างเดิม",VLOOKUP(BC157,ตำแหน่งว่าง!$A$2:$J$28,10,FALSE),IF(M157&amp;C157="กำหนดเพิ่ม2567ครู",VLOOKUP(BC157,ตำแหน่งว่าง!$A$2:$J$28,9,FALSE),IF(M157&amp;C157="กำหนดเพิ่ม2567ครูผู้ช่วย",VLOOKUP(BC157,ตำแหน่งว่าง!$A$2:$J$28,9,FALSE),IF(M157&amp;C157="กำหนดเพิ่ม2567บุคลากรทางการศึกษา",VLOOKUP(BC157,ตำแหน่งว่าง!$A$2:$J$28,9,FALSE),IF(M157&amp;C157="กำหนดเพิ่ม2567บริหารสถานศึกษา",VLOOKUP(BC157,ตำแหน่งว่าง!$A$2:$J$28,9,FALSE),IF(M157="กำหนดเพิ่ม2567",VLOOKUP(BC157,ตำแหน่งว่าง!$A$2:$J$28,10,FALSE),IF(M157&amp;C157="กำหนดเพิ่ม2568ครู",VLOOKUP(BC157,ตำแหน่งว่าง!$A$2:$J$28,8,FALSE),IF(M157&amp;C157="กำหนดเพิ่ม2568ครูผู้ช่วย",VLOOKUP(BC157,ตำแหน่งว่าง!$A$2:$J$28,8,FALSE),IF(M157&amp;C157="กำหนดเพิ่ม2568บุคลากรทางการศึกษา",VLOOKUP(BC157,ตำแหน่งว่าง!$A$2:$J$28,8,FALSE),IF(M157&amp;C157="กำหนดเพิ่ม2568บริหารสถานศึกษา",VLOOKUP(BC157,ตำแหน่งว่าง!$A$2:$J$28,8,FALSE),IF(M157="กำหนดเพิ่ม2568",VLOOKUP(BC157,ตำแหน่งว่าง!$A$2:$J$28,9,FALSE),IF(M157="กำหนดเพิ่ม2569",VLOOKUP(BC157,ตำแหน่งว่าง!$A$2:$H$28,7,FALSE),IF(M157="เงินอุดหนุน (ว่าง)",VLOOKUP(BC157,ตำแหน่งว่าง!$A$2:$J$28,10,FALSE),IF(M157="จ่ายจากเงินรายได้ (ว่าง)",VLOOKUP(BC157,ตำแหน่งว่าง!$A$2:$J$28,10,FALSE),IF(M157="ยุบเลิก2567",0,IF(M157="ยุบเลิก2568",0,IF(M157="ยุบเลิก2569",0,IF(M157="ว่างยุบเลิก2567",0,IF(M157="ว่างยุบเลิก2568",0,IF(M157="ว่างยุบเลิก2569",0,(BM157-BJ157)*12))))))))))))))))))))))</f>
        <v>0</v>
      </c>
    </row>
    <row r="158" spans="1:66">
      <c r="A158" s="107"/>
      <c r="B158" s="113"/>
      <c r="C158" s="183"/>
      <c r="D158" s="113"/>
      <c r="E158" s="114"/>
      <c r="F158" s="114"/>
      <c r="G158" s="110"/>
      <c r="H158" s="120"/>
      <c r="I158" s="121"/>
      <c r="J158" s="122"/>
      <c r="K158" s="122"/>
      <c r="L158" s="122"/>
      <c r="M158" s="120"/>
      <c r="BB158" s="177" t="str">
        <f t="shared" si="10"/>
        <v/>
      </c>
      <c r="BC158" s="177" t="str">
        <f t="shared" si="11"/>
        <v>()</v>
      </c>
      <c r="BD158" s="177" t="b">
        <f>IF(BB158="บริหารท้องถิ่นสูง",VLOOKUP(I158,'เงินเดือนบัญชี 5'!$AM$2:$AN$65,2,FALSE),IF(BB158="บริหารท้องถิ่นกลาง",VLOOKUP(I158,'เงินเดือนบัญชี 5'!$AJ$2:$AK$65,2,FALSE),IF(BB158="บริหารท้องถิ่นต้น",VLOOKUP(I158,'เงินเดือนบัญชี 5'!$AG$2:$AH$65,2,FALSE),IF(BB158="อำนวยการท้องถิ่นสูง",VLOOKUP(I158,'เงินเดือนบัญชี 5'!$AD$2:$AE$65,2,FALSE),IF(BB158="อำนวยการท้องถิ่นกลาง",VLOOKUP(I158,'เงินเดือนบัญชี 5'!$AA$2:$AB$65,2,FALSE),IF(BB158="อำนวยการท้องถิ่นต้น",VLOOKUP(I158,'เงินเดือนบัญชี 5'!$X$2:$Y$65,2,FALSE),IF(BB158="วิชาการชช.",VLOOKUP(I158,'เงินเดือนบัญชี 5'!$U$2:$V$65,2,FALSE),IF(BB158="วิชาการชพ.",VLOOKUP(I158,'เงินเดือนบัญชี 5'!$R$2:$S$65,2,FALSE),IF(BB158="วิชาการชก.",VLOOKUP(I158,'เงินเดือนบัญชี 5'!$O$2:$P$65,2,FALSE),IF(BB158="วิชาการปก.",VLOOKUP(I158,'เงินเดือนบัญชี 5'!$L$2:$M$65,2,FALSE),IF(BB158="ทั่วไปอส.",VLOOKUP(I158,'เงินเดือนบัญชี 5'!$I$2:$J$65,2,FALSE),IF(BB158="ทั่วไปชง.",VLOOKUP(I158,'เงินเดือนบัญชี 5'!$F$2:$G$65,2,FALSE),IF(BB158="ทั่วไปปง.",VLOOKUP(I158,'เงินเดือนบัญชี 5'!$C$2:$D$65,2,FALSE),IF(BB158="พนจ.ทั่วไป","",IF(BB158="พนจ.ภารกิจ(ปวช.)","",IF(BB158="พนจ.ภารกิจ(ปวท.)","",IF(BB158="พนจ.ภารกิจ(ปวส.)","",IF(BB158="พนจ.ภารกิจ(ป.ตรี)","",IF(BB158="พนจ.ภารกิจ(ป.โท)","",IF(BB158="พนจ.ภารกิจ(ทักษะ พนง.ขับเครื่องจักรกลขนาดกลาง/ใหญ่)","",IF(BB158="พนจ.ภารกิจ(ทักษะ)","",IF(BB158="ลูกจ้างประจำ(ช่าง)",VLOOKUP(I158,บัญชีลูกจ้างประจำ!$I$2:$J$110,2,FALSE),IF(BB158="ลูกจ้างประจำ(สนับสนุน)",VLOOKUP(I158,บัญชีลูกจ้างประจำ!$F$2:$G$102,2,FALSE),IF(BB158="ลูกจ้างประจำ(บริการพื้นฐาน)",VLOOKUP(I158,บัญชีลูกจ้างประจำ!$C$2:$D$74,2,FALSE)))))))))))))))))))))))))</f>
        <v>0</v>
      </c>
      <c r="BE158" s="177">
        <f>IF(M158="ว่างเดิม",VLOOKUP(BC158,ตำแหน่งว่าง!$A$2:$J$28,2,FALSE),IF(M158="ว่างยุบเลิก2567",VLOOKUP(BC158,ตำแหน่งว่าง!$A$2:$J$28,2,FALSE),IF(M158="ว่างยุบเลิก2568",VLOOKUP(BC158,ตำแหน่งว่าง!$A$2:$J$28,2,FALSE),IF(M158="ว่างยุบเลิก2569",VLOOKUP(BC158,ตำแหน่งว่าง!$A$2:$J$28,2,FALSE),IF(M158="เงินอุดหนุน (ว่าง)",VLOOKUP(BC158,ตำแหน่งว่าง!$A$2:$J$28,2,FALSE),IF(M158="จ่ายจากเงินรายได้ (ว่าง)",VLOOKUP(BC158,ตำแหน่งว่าง!$A$2:$J$28,2,FALSE),IF(M158="กำหนดเพิ่ม2567",0,IF(M158="กำหนดเพิ่ม2568",0,IF(M158="กำหนดเพิ่ม2569",0,I158*12)))))))))</f>
        <v>0</v>
      </c>
      <c r="BF158" s="177" t="str">
        <f t="shared" si="12"/>
        <v>1</v>
      </c>
      <c r="BG158" s="177" t="b">
        <f>IF(BB158="บริหารท้องถิ่นสูง",VLOOKUP(BF158,'เงินเดือนบัญชี 5'!$AL$2:$AM$65,2,FALSE),IF(BB158="บริหารท้องถิ่นกลาง",VLOOKUP(BF158,'เงินเดือนบัญชี 5'!$AI$2:$AJ$65,2,FALSE),IF(BB158="บริหารท้องถิ่นต้น",VLOOKUP(BF158,'เงินเดือนบัญชี 5'!$AF$2:$AG$65,2,FALSE),IF(BB158="อำนวยการท้องถิ่นสูง",VLOOKUP(BF158,'เงินเดือนบัญชี 5'!$AC$2:$AD$65,2,FALSE),IF(BB158="อำนวยการท้องถิ่นกลาง",VLOOKUP(BF158,'เงินเดือนบัญชี 5'!$Z$2:$AA$65,2,FALSE),IF(BB158="อำนวยการท้องถิ่นต้น",VLOOKUP(BF158,'เงินเดือนบัญชี 5'!$W$2:$X$65,2,FALSE),IF(BB158="วิชาการชช.",VLOOKUP(BF158,'เงินเดือนบัญชี 5'!$T$2:$U$65,2,FALSE),IF(BB158="วิชาการชพ.",VLOOKUP(BF158,'เงินเดือนบัญชี 5'!$Q$2:$R$65,2,FALSE),IF(BB158="วิชาการชก.",VLOOKUP(BF158,'เงินเดือนบัญชี 5'!$N$2:$O$65,2,FALSE),IF(BB158="วิชาการปก.",VLOOKUP(BF158,'เงินเดือนบัญชี 5'!$K$2:$L$65,2,FALSE),IF(BB158="ทั่วไปอส.",VLOOKUP(BF158,'เงินเดือนบัญชี 5'!$H$2:$I$65,2,FALSE),IF(BB158="ทั่วไปชง.",VLOOKUP(BF158,'เงินเดือนบัญชี 5'!$E$2:$F$65,2,FALSE),IF(BB158="ทั่วไปปง.",VLOOKUP(BF158,'เงินเดือนบัญชี 5'!$B$2:$C$65,2,FALSE),IF(BB158="พนจ.ทั่วไป",0,IF(BB158="พนจ.ภารกิจ(ปวช.)",CEILING((I158*4/100)+I158,10),IF(BB158="พนจ.ภารกิจ(ปวท.)",CEILING((I158*4/100)+I158,10),IF(BB158="พนจ.ภารกิจ(ปวส.)",CEILING((I158*4/100)+I158,10),IF(BB158="พนจ.ภารกิจ(ป.ตรี)",CEILING((I158*4/100)+I158,10),IF(BB158="พนจ.ภารกิจ(ป.โท)",CEILING((I158*4/100)+I158,10),IF(BB158="พนจ.ภารกิจ(ทักษะ พนง.ขับเครื่องจักรกลขนาดกลาง/ใหญ่)",CEILING((I158*4/100)+I158,10),IF(BB158="พนจ.ภารกิจ(ทักษะ)",CEILING((I158*4/100)+I158,10),IF(BB158="พนจ.ภารกิจ(ทักษะ)","",IF(C158="ครู",CEILING((I158*6/100)+I158,10),IF(C158="ครูผู้ช่วย",CEILING((I158*6/100)+I158,10),IF(C158="บริหารสถานศึกษา",CEILING((I158*6/100)+I158,10),IF(C158="บุคลากรทางการศึกษา",CEILING((I158*6/100)+I158,10),IF(BB158="ลูกจ้างประจำ(ช่าง)",VLOOKUP(BF158,บัญชีลูกจ้างประจำ!$H$2:$I$110,2,FALSE),IF(BB158="ลูกจ้างประจำ(สนับสนุน)",VLOOKUP(BF158,บัญชีลูกจ้างประจำ!$E$2:$F$102,2,FALSE),IF(BB158="ลูกจ้างประจำ(บริการพื้นฐาน)",VLOOKUP(BF158,บัญชีลูกจ้างประจำ!$B$2:$C$74,2,FALSE))))))))))))))))))))))))))))))</f>
        <v>0</v>
      </c>
      <c r="BH158" s="177">
        <f>IF(BB158&amp;M158="พนจ.ทั่วไป",0,IF(BB158&amp;M158="พนจ.ทั่วไปกำหนดเพิ่ม2567",108000,IF(M158="ว่างเดิม",VLOOKUP(BC158,ตำแหน่งว่าง!$A$2:$J$28,8,FALSE),IF(M158="กำหนดเพิ่ม2567",VLOOKUP(BC158,ตำแหน่งว่าง!$A$2:$H$28,7,FALSE),IF(M158="กำหนดเพิ่ม2568",0,IF(M158="กำหนดเพิ่ม2569",0,IF(M158="ยุบเลิก2567",0,IF(M158="ว่างยุบเลิก2567",0,IF(M158="ว่างยุบเลิก2568",VLOOKUP(BC158,ตำแหน่งว่าง!$A$2:$J$28,8,FALSE),IF(M158="ว่างยุบเลิก2569",VLOOKUP(BC158,ตำแหน่งว่าง!$A$2:$J$28,8,FALSE),IF(M158="เงินอุดหนุน (ว่าง)",VLOOKUP(BC158,ตำแหน่งว่าง!$A$2:$J$28,8,FALSE),IF(M158&amp;C158="จ่ายจากเงินรายได้พนจ.ทั่วไป",0,IF(M158="จ่ายจากเงินรายได้ (ว่าง)",VLOOKUP(BC158,ตำแหน่งว่าง!$A$2:$J$28,8,FALSE),(BG158-I158)*12)))))))))))))</f>
        <v>0</v>
      </c>
      <c r="BI158" s="177" t="str">
        <f t="shared" si="13"/>
        <v>2</v>
      </c>
      <c r="BJ158" s="177" t="b">
        <f>IF(BB158="บริหารท้องถิ่นสูง",VLOOKUP(BI158,'เงินเดือนบัญชี 5'!$AL$2:$AM$65,2,FALSE),IF(BB158="บริหารท้องถิ่นกลาง",VLOOKUP(BI158,'เงินเดือนบัญชี 5'!$AI$2:$AJ$65,2,FALSE),IF(BB158="บริหารท้องถิ่นต้น",VLOOKUP(BI158,'เงินเดือนบัญชี 5'!$AF$2:$AG$65,2,FALSE),IF(BB158="อำนวยการท้องถิ่นสูง",VLOOKUP(BI158,'เงินเดือนบัญชี 5'!$AC$2:$AD$65,2,FALSE),IF(BB158="อำนวยการท้องถิ่นกลาง",VLOOKUP(BI158,'เงินเดือนบัญชี 5'!$Z$2:$AA$65,2,FALSE),IF(BB158="อำนวยการท้องถิ่นต้น",VLOOKUP(BI158,'เงินเดือนบัญชี 5'!$W$2:$X$65,2,FALSE),IF(BB158="วิชาการชช.",VLOOKUP(BI158,'เงินเดือนบัญชี 5'!$T$2:$U$65,2,FALSE),IF(BB158="วิชาการชพ.",VLOOKUP(BI158,'เงินเดือนบัญชี 5'!$Q$2:$R$65,2,FALSE),IF(BB158="วิชาการชก.",VLOOKUP(BI158,'เงินเดือนบัญชี 5'!$N$2:$O$65,2,FALSE),IF(BB158="วิชาการปก.",VLOOKUP(BI158,'เงินเดือนบัญชี 5'!$K$2:$L$65,2,FALSE),IF(BB158="ทั่วไปอส.",VLOOKUP(BI158,'เงินเดือนบัญชี 5'!$H$2:$I$65,2,FALSE),IF(BB158="ทั่วไปชง.",VLOOKUP(BI158,'เงินเดือนบัญชี 5'!$E$2:$F$65,2,FALSE),IF(BB158="ทั่วไปปง.",VLOOKUP(BI158,'เงินเดือนบัญชี 5'!$B$2:$C$65,2,FALSE),IF(BB158="พนจ.ทั่วไป",0,IF(BB158="พนจ.ภารกิจ(ปวช.)",CEILING((BG158*4/100)+BG158,10),IF(BB158="พนจ.ภารกิจ(ปวท.)",CEILING((BG158*4/100)+BG158,10),IF(BB158="พนจ.ภารกิจ(ปวส.)",CEILING((BG158*4/100)+BG158,10),IF(BB158="พนจ.ภารกิจ(ป.ตรี)",CEILING((BG158*4/100)+BG158,10),IF(BB158="พนจ.ภารกิจ(ป.โท)",CEILING((BG158*4/100)+BG158,10),IF(BB158="พนจ.ภารกิจ(ทักษะ พนง.ขับเครื่องจักรกลขนาดกลาง/ใหญ่)",CEILING((BG158*4/100)+BG158,10),IF(BB158="พนจ.ภารกิจ(ทักษะ)",CEILING((BG158*4/100)+BG158,10),IF(BB158="พนจ.ภารกิจ(ทักษะ)","",IF(C158="ครู",CEILING((BG158*6/100)+BG158,10),IF(C158="ครูผู้ช่วย",CEILING((BG158*6/100)+BG158,10),IF(C158="บริหารสถานศึกษา",CEILING((BG158*6/100)+BG158,10),IF(C158="บุคลากรทางการศึกษา",CEILING((BG158*6/100)+BG158,10),IF(BB158="ลูกจ้างประจำ(ช่าง)",VLOOKUP(BI158,บัญชีลูกจ้างประจำ!$H$2:$I$110,2,FALSE),IF(BB158="ลูกจ้างประจำ(สนับสนุน)",VLOOKUP(BI158,บัญชีลูกจ้างประจำ!$E$2:$F$102,2,FALSE),IF(BB158="ลูกจ้างประจำ(บริการพื้นฐาน)",VLOOKUP(BI158,บัญชีลูกจ้างประจำ!$B$2:$C$74,2,FALSE))))))))))))))))))))))))))))))</f>
        <v>0</v>
      </c>
      <c r="BK158" s="177">
        <f>IF(BB158&amp;M158="พนจ.ทั่วไป",0,IF(BB158&amp;M158="พนจ.ทั่วไปกำหนดเพิ่ม2568",108000,IF(M158="ว่างเดิม",VLOOKUP(BC158,ตำแหน่งว่าง!$A$2:$J$28,9,FALSE),IF(M158&amp;C158="กำหนดเพิ่ม2567ครู",VLOOKUP(BC158,ตำแหน่งว่าง!$A$2:$J$28,8,FALSE),IF(M158&amp;C158="กำหนดเพิ่ม2567ครูผู้ช่วย",VLOOKUP(BC158,ตำแหน่งว่าง!$A$2:$J$28,8,FALSE),IF(M158&amp;C158="กำหนดเพิ่ม2567บุคลากรทางการศึกษา",VLOOKUP(BC158,ตำแหน่งว่าง!$A$2:$J$28,8,FALSE),IF(M158&amp;C158="กำหนดเพิ่ม2567บริหารสถานศึกษา",VLOOKUP(BC158,ตำแหน่งว่าง!$A$2:$J$28,8,FALSE),IF(M158="กำหนดเพิ่ม2567",VLOOKUP(BC158,ตำแหน่งว่าง!$A$2:$J$28,9,FALSE),IF(M158="กำหนดเพิ่ม2568",VLOOKUP(BC158,ตำแหน่งว่าง!$A$2:$H$28,7,FALSE),IF(M158="กำหนดเพิ่ม2569",0,IF(M158="ยุบเลิก2567",0,IF(M158="ยุบเลิก2568",0,IF(M158="ว่างยุบเลิก2567",0,IF(M158="ว่างยุบเลิก2568",0,IF(M158="ว่างยุบเลิก2569",VLOOKUP(BC158,ตำแหน่งว่าง!$A$2:$J$28,9,FALSE),IF(M158="เงินอุดหนุน (ว่าง)",VLOOKUP(BC158,ตำแหน่งว่าง!$A$2:$J$28,9,FALSE),IF(M158="จ่ายจากเงินรายได้ (ว่าง)",VLOOKUP(BC158,ตำแหน่งว่าง!$A$2:$J$28,9,FALSE),(BJ158-BG158)*12)))))))))))))))))</f>
        <v>0</v>
      </c>
      <c r="BL158" s="177" t="str">
        <f t="shared" si="14"/>
        <v>3</v>
      </c>
      <c r="BM158" s="177" t="b">
        <f>IF(BB158="บริหารท้องถิ่นสูง",VLOOKUP(BL158,'เงินเดือนบัญชี 5'!$AL$2:$AM$65,2,FALSE),IF(BB158="บริหารท้องถิ่นกลาง",VLOOKUP(BL158,'เงินเดือนบัญชี 5'!$AI$2:$AJ$65,2,FALSE),IF(BB158="บริหารท้องถิ่นต้น",VLOOKUP(BL158,'เงินเดือนบัญชี 5'!$AF$2:$AG$65,2,FALSE),IF(BB158="อำนวยการท้องถิ่นสูง",VLOOKUP(BL158,'เงินเดือนบัญชี 5'!$AC$2:$AD$65,2,FALSE),IF(BB158="อำนวยการท้องถิ่นกลาง",VLOOKUP(BL158,'เงินเดือนบัญชี 5'!$Z$2:$AA$65,2,FALSE),IF(BB158="อำนวยการท้องถิ่นต้น",VLOOKUP(BL158,'เงินเดือนบัญชี 5'!$W$2:$X$65,2,FALSE),IF(BB158="วิชาการชช.",VLOOKUP(BL158,'เงินเดือนบัญชี 5'!$T$2:$U$65,2,FALSE),IF(BB158="วิชาการชพ.",VLOOKUP(BL158,'เงินเดือนบัญชี 5'!$Q$2:$R$65,2,FALSE),IF(BB158="วิชาการชก.",VLOOKUP(BL158,'เงินเดือนบัญชี 5'!$N$2:$O$65,2,FALSE),IF(BB158="วิชาการปก.",VLOOKUP(BL158,'เงินเดือนบัญชี 5'!$K$2:$L$65,2,FALSE),IF(BB158="ทั่วไปอส.",VLOOKUP(BL158,'เงินเดือนบัญชี 5'!$H$2:$I$65,2,FALSE),IF(BB158="ทั่วไปชง.",VLOOKUP(BL158,'เงินเดือนบัญชี 5'!$E$2:$F$65,2,FALSE),IF(BB158="ทั่วไปปง.",VLOOKUP(BL158,'เงินเดือนบัญชี 5'!$B$2:$C$65,2,FALSE),IF(BB158="พนจ.ทั่วไป",0,IF(BB158="พนจ.ภารกิจ(ปวช.)",CEILING((BJ158*4/100)+BJ158,10),IF(BB158="พนจ.ภารกิจ(ปวท.)",CEILING((BJ158*4/100)+BJ158,10),IF(BB158="พนจ.ภารกิจ(ปวส.)",CEILING((BJ158*4/100)+BJ158,10),IF(BB158="พนจ.ภารกิจ(ป.ตรี)",CEILING((BJ158*4/100)+BJ158,10),IF(BB158="พนจ.ภารกิจ(ป.โท)",CEILING((BJ158*4/100)+BJ158,10),IF(BB158="พนจ.ภารกิจ(ทักษะ พนง.ขับเครื่องจักรกลขนาดกลาง/ใหญ่)",CEILING((BJ158*4/100)+BJ158,10),IF(BB158="พนจ.ภารกิจ(ทักษะ)",CEILING((BJ158*4/100)+BJ158,10),IF(BB158="พนจ.ภารกิจ(ทักษะ)","",IF(C158="ครู",CEILING((BJ158*6/100)+BJ158,10),IF(C158="ครูผู้ช่วย",CEILING((BJ158*6/100)+BJ158,10),IF(C158="บริหารสถานศึกษา",CEILING((BJ158*6/100)+BJ158,10),IF(C158="บุคลากรทางการศึกษา",CEILING((BJ158*6/100)+BJ158,10),IF(BB158="ลูกจ้างประจำ(ช่าง)",VLOOKUP(BL158,บัญชีลูกจ้างประจำ!$H$2:$I$110,2,FALSE),IF(BB158="ลูกจ้างประจำ(สนับสนุน)",VLOOKUP(BL158,บัญชีลูกจ้างประจำ!$E$2:$F$103,2,FALSE),IF(BB158="ลูกจ้างประจำ(บริการพื้นฐาน)",VLOOKUP(BL158,บัญชีลูกจ้างประจำ!$B$2:$C$74,2,FALSE))))))))))))))))))))))))))))))</f>
        <v>0</v>
      </c>
      <c r="BN158" s="177">
        <f>IF(BB158&amp;M158="พนจ.ทั่วไป",0,IF(BB158&amp;M158="พนจ.ทั่วไปกำหนดเพิ่ม2569",108000,IF(M158="ว่างเดิม",VLOOKUP(BC158,ตำแหน่งว่าง!$A$2:$J$28,10,FALSE),IF(M158&amp;C158="กำหนดเพิ่ม2567ครู",VLOOKUP(BC158,ตำแหน่งว่าง!$A$2:$J$28,9,FALSE),IF(M158&amp;C158="กำหนดเพิ่ม2567ครูผู้ช่วย",VLOOKUP(BC158,ตำแหน่งว่าง!$A$2:$J$28,9,FALSE),IF(M158&amp;C158="กำหนดเพิ่ม2567บุคลากรทางการศึกษา",VLOOKUP(BC158,ตำแหน่งว่าง!$A$2:$J$28,9,FALSE),IF(M158&amp;C158="กำหนดเพิ่ม2567บริหารสถานศึกษา",VLOOKUP(BC158,ตำแหน่งว่าง!$A$2:$J$28,9,FALSE),IF(M158="กำหนดเพิ่ม2567",VLOOKUP(BC158,ตำแหน่งว่าง!$A$2:$J$28,10,FALSE),IF(M158&amp;C158="กำหนดเพิ่ม2568ครู",VLOOKUP(BC158,ตำแหน่งว่าง!$A$2:$J$28,8,FALSE),IF(M158&amp;C158="กำหนดเพิ่ม2568ครูผู้ช่วย",VLOOKUP(BC158,ตำแหน่งว่าง!$A$2:$J$28,8,FALSE),IF(M158&amp;C158="กำหนดเพิ่ม2568บุคลากรทางการศึกษา",VLOOKUP(BC158,ตำแหน่งว่าง!$A$2:$J$28,8,FALSE),IF(M158&amp;C158="กำหนดเพิ่ม2568บริหารสถานศึกษา",VLOOKUP(BC158,ตำแหน่งว่าง!$A$2:$J$28,8,FALSE),IF(M158="กำหนดเพิ่ม2568",VLOOKUP(BC158,ตำแหน่งว่าง!$A$2:$J$28,9,FALSE),IF(M158="กำหนดเพิ่ม2569",VLOOKUP(BC158,ตำแหน่งว่าง!$A$2:$H$28,7,FALSE),IF(M158="เงินอุดหนุน (ว่าง)",VLOOKUP(BC158,ตำแหน่งว่าง!$A$2:$J$28,10,FALSE),IF(M158="จ่ายจากเงินรายได้ (ว่าง)",VLOOKUP(BC158,ตำแหน่งว่าง!$A$2:$J$28,10,FALSE),IF(M158="ยุบเลิก2567",0,IF(M158="ยุบเลิก2568",0,IF(M158="ยุบเลิก2569",0,IF(M158="ว่างยุบเลิก2567",0,IF(M158="ว่างยุบเลิก2568",0,IF(M158="ว่างยุบเลิก2569",0,(BM158-BJ158)*12))))))))))))))))))))))</f>
        <v>0</v>
      </c>
    </row>
    <row r="159" spans="1:66">
      <c r="A159" s="107" t="str">
        <f>IF(C159=0,"",IF(D159=0,"",SUBTOTAL(3,$D$7:D159)*1))</f>
        <v/>
      </c>
      <c r="B159" s="113"/>
      <c r="C159" s="183"/>
      <c r="D159" s="113"/>
      <c r="E159" s="114"/>
      <c r="F159" s="114"/>
      <c r="G159" s="110"/>
      <c r="H159" s="120"/>
      <c r="I159" s="121"/>
      <c r="J159" s="122"/>
      <c r="K159" s="122"/>
      <c r="L159" s="122"/>
      <c r="M159" s="120"/>
      <c r="BB159" s="177" t="str">
        <f t="shared" si="10"/>
        <v/>
      </c>
      <c r="BC159" s="177" t="str">
        <f t="shared" si="11"/>
        <v>()</v>
      </c>
      <c r="BD159" s="177" t="b">
        <f>IF(BB159="บริหารท้องถิ่นสูง",VLOOKUP(I159,'เงินเดือนบัญชี 5'!$AM$2:$AN$65,2,FALSE),IF(BB159="บริหารท้องถิ่นกลาง",VLOOKUP(I159,'เงินเดือนบัญชี 5'!$AJ$2:$AK$65,2,FALSE),IF(BB159="บริหารท้องถิ่นต้น",VLOOKUP(I159,'เงินเดือนบัญชี 5'!$AG$2:$AH$65,2,FALSE),IF(BB159="อำนวยการท้องถิ่นสูง",VLOOKUP(I159,'เงินเดือนบัญชี 5'!$AD$2:$AE$65,2,FALSE),IF(BB159="อำนวยการท้องถิ่นกลาง",VLOOKUP(I159,'เงินเดือนบัญชี 5'!$AA$2:$AB$65,2,FALSE),IF(BB159="อำนวยการท้องถิ่นต้น",VLOOKUP(I159,'เงินเดือนบัญชี 5'!$X$2:$Y$65,2,FALSE),IF(BB159="วิชาการชช.",VLOOKUP(I159,'เงินเดือนบัญชี 5'!$U$2:$V$65,2,FALSE),IF(BB159="วิชาการชพ.",VLOOKUP(I159,'เงินเดือนบัญชี 5'!$R$2:$S$65,2,FALSE),IF(BB159="วิชาการชก.",VLOOKUP(I159,'เงินเดือนบัญชี 5'!$O$2:$P$65,2,FALSE),IF(BB159="วิชาการปก.",VLOOKUP(I159,'เงินเดือนบัญชี 5'!$L$2:$M$65,2,FALSE),IF(BB159="ทั่วไปอส.",VLOOKUP(I159,'เงินเดือนบัญชี 5'!$I$2:$J$65,2,FALSE),IF(BB159="ทั่วไปชง.",VLOOKUP(I159,'เงินเดือนบัญชี 5'!$F$2:$G$65,2,FALSE),IF(BB159="ทั่วไปปง.",VLOOKUP(I159,'เงินเดือนบัญชี 5'!$C$2:$D$65,2,FALSE),IF(BB159="พนจ.ทั่วไป","",IF(BB159="พนจ.ภารกิจ(ปวช.)","",IF(BB159="พนจ.ภารกิจ(ปวท.)","",IF(BB159="พนจ.ภารกิจ(ปวส.)","",IF(BB159="พนจ.ภารกิจ(ป.ตรี)","",IF(BB159="พนจ.ภารกิจ(ป.โท)","",IF(BB159="พนจ.ภารกิจ(ทักษะ พนง.ขับเครื่องจักรกลขนาดกลาง/ใหญ่)","",IF(BB159="พนจ.ภารกิจ(ทักษะ)","",IF(BB159="ลูกจ้างประจำ(ช่าง)",VLOOKUP(I159,บัญชีลูกจ้างประจำ!$I$2:$J$110,2,FALSE),IF(BB159="ลูกจ้างประจำ(สนับสนุน)",VLOOKUP(I159,บัญชีลูกจ้างประจำ!$F$2:$G$102,2,FALSE),IF(BB159="ลูกจ้างประจำ(บริการพื้นฐาน)",VLOOKUP(I159,บัญชีลูกจ้างประจำ!$C$2:$D$74,2,FALSE)))))))))))))))))))))))))</f>
        <v>0</v>
      </c>
      <c r="BE159" s="177">
        <f>IF(M159="ว่างเดิม",VLOOKUP(BC159,ตำแหน่งว่าง!$A$2:$J$28,2,FALSE),IF(M159="ว่างยุบเลิก2567",VLOOKUP(BC159,ตำแหน่งว่าง!$A$2:$J$28,2,FALSE),IF(M159="ว่างยุบเลิก2568",VLOOKUP(BC159,ตำแหน่งว่าง!$A$2:$J$28,2,FALSE),IF(M159="ว่างยุบเลิก2569",VLOOKUP(BC159,ตำแหน่งว่าง!$A$2:$J$28,2,FALSE),IF(M159="เงินอุดหนุน (ว่าง)",VLOOKUP(BC159,ตำแหน่งว่าง!$A$2:$J$28,2,FALSE),IF(M159="จ่ายจากเงินรายได้ (ว่าง)",VLOOKUP(BC159,ตำแหน่งว่าง!$A$2:$J$28,2,FALSE),IF(M159="กำหนดเพิ่ม2567",0,IF(M159="กำหนดเพิ่ม2568",0,IF(M159="กำหนดเพิ่ม2569",0,I159*12)))))))))</f>
        <v>0</v>
      </c>
      <c r="BF159" s="177" t="str">
        <f t="shared" si="12"/>
        <v>1</v>
      </c>
      <c r="BG159" s="177" t="b">
        <f>IF(BB159="บริหารท้องถิ่นสูง",VLOOKUP(BF159,'เงินเดือนบัญชี 5'!$AL$2:$AM$65,2,FALSE),IF(BB159="บริหารท้องถิ่นกลาง",VLOOKUP(BF159,'เงินเดือนบัญชี 5'!$AI$2:$AJ$65,2,FALSE),IF(BB159="บริหารท้องถิ่นต้น",VLOOKUP(BF159,'เงินเดือนบัญชี 5'!$AF$2:$AG$65,2,FALSE),IF(BB159="อำนวยการท้องถิ่นสูง",VLOOKUP(BF159,'เงินเดือนบัญชี 5'!$AC$2:$AD$65,2,FALSE),IF(BB159="อำนวยการท้องถิ่นกลาง",VLOOKUP(BF159,'เงินเดือนบัญชี 5'!$Z$2:$AA$65,2,FALSE),IF(BB159="อำนวยการท้องถิ่นต้น",VLOOKUP(BF159,'เงินเดือนบัญชี 5'!$W$2:$X$65,2,FALSE),IF(BB159="วิชาการชช.",VLOOKUP(BF159,'เงินเดือนบัญชี 5'!$T$2:$U$65,2,FALSE),IF(BB159="วิชาการชพ.",VLOOKUP(BF159,'เงินเดือนบัญชี 5'!$Q$2:$R$65,2,FALSE),IF(BB159="วิชาการชก.",VLOOKUP(BF159,'เงินเดือนบัญชี 5'!$N$2:$O$65,2,FALSE),IF(BB159="วิชาการปก.",VLOOKUP(BF159,'เงินเดือนบัญชี 5'!$K$2:$L$65,2,FALSE),IF(BB159="ทั่วไปอส.",VLOOKUP(BF159,'เงินเดือนบัญชี 5'!$H$2:$I$65,2,FALSE),IF(BB159="ทั่วไปชง.",VLOOKUP(BF159,'เงินเดือนบัญชี 5'!$E$2:$F$65,2,FALSE),IF(BB159="ทั่วไปปง.",VLOOKUP(BF159,'เงินเดือนบัญชี 5'!$B$2:$C$65,2,FALSE),IF(BB159="พนจ.ทั่วไป",0,IF(BB159="พนจ.ภารกิจ(ปวช.)",CEILING((I159*4/100)+I159,10),IF(BB159="พนจ.ภารกิจ(ปวท.)",CEILING((I159*4/100)+I159,10),IF(BB159="พนจ.ภารกิจ(ปวส.)",CEILING((I159*4/100)+I159,10),IF(BB159="พนจ.ภารกิจ(ป.ตรี)",CEILING((I159*4/100)+I159,10),IF(BB159="พนจ.ภารกิจ(ป.โท)",CEILING((I159*4/100)+I159,10),IF(BB159="พนจ.ภารกิจ(ทักษะ พนง.ขับเครื่องจักรกลขนาดกลาง/ใหญ่)",CEILING((I159*4/100)+I159,10),IF(BB159="พนจ.ภารกิจ(ทักษะ)",CEILING((I159*4/100)+I159,10),IF(BB159="พนจ.ภารกิจ(ทักษะ)","",IF(C159="ครู",CEILING((I159*6/100)+I159,10),IF(C159="ครูผู้ช่วย",CEILING((I159*6/100)+I159,10),IF(C159="บริหารสถานศึกษา",CEILING((I159*6/100)+I159,10),IF(C159="บุคลากรทางการศึกษา",CEILING((I159*6/100)+I159,10),IF(BB159="ลูกจ้างประจำ(ช่าง)",VLOOKUP(BF159,บัญชีลูกจ้างประจำ!$H$2:$I$110,2,FALSE),IF(BB159="ลูกจ้างประจำ(สนับสนุน)",VLOOKUP(BF159,บัญชีลูกจ้างประจำ!$E$2:$F$102,2,FALSE),IF(BB159="ลูกจ้างประจำ(บริการพื้นฐาน)",VLOOKUP(BF159,บัญชีลูกจ้างประจำ!$B$2:$C$74,2,FALSE))))))))))))))))))))))))))))))</f>
        <v>0</v>
      </c>
      <c r="BH159" s="177">
        <f>IF(BB159&amp;M159="พนจ.ทั่วไป",0,IF(BB159&amp;M159="พนจ.ทั่วไปกำหนดเพิ่ม2567",108000,IF(M159="ว่างเดิม",VLOOKUP(BC159,ตำแหน่งว่าง!$A$2:$J$28,8,FALSE),IF(M159="กำหนดเพิ่ม2567",VLOOKUP(BC159,ตำแหน่งว่าง!$A$2:$H$28,7,FALSE),IF(M159="กำหนดเพิ่ม2568",0,IF(M159="กำหนดเพิ่ม2569",0,IF(M159="ยุบเลิก2567",0,IF(M159="ว่างยุบเลิก2567",0,IF(M159="ว่างยุบเลิก2568",VLOOKUP(BC159,ตำแหน่งว่าง!$A$2:$J$28,8,FALSE),IF(M159="ว่างยุบเลิก2569",VLOOKUP(BC159,ตำแหน่งว่าง!$A$2:$J$28,8,FALSE),IF(M159="เงินอุดหนุน (ว่าง)",VLOOKUP(BC159,ตำแหน่งว่าง!$A$2:$J$28,8,FALSE),IF(M159&amp;C159="จ่ายจากเงินรายได้พนจ.ทั่วไป",0,IF(M159="จ่ายจากเงินรายได้ (ว่าง)",VLOOKUP(BC159,ตำแหน่งว่าง!$A$2:$J$28,8,FALSE),(BG159-I159)*12)))))))))))))</f>
        <v>0</v>
      </c>
      <c r="BI159" s="177" t="str">
        <f t="shared" si="13"/>
        <v>2</v>
      </c>
      <c r="BJ159" s="177" t="b">
        <f>IF(BB159="บริหารท้องถิ่นสูง",VLOOKUP(BI159,'เงินเดือนบัญชี 5'!$AL$2:$AM$65,2,FALSE),IF(BB159="บริหารท้องถิ่นกลาง",VLOOKUP(BI159,'เงินเดือนบัญชี 5'!$AI$2:$AJ$65,2,FALSE),IF(BB159="บริหารท้องถิ่นต้น",VLOOKUP(BI159,'เงินเดือนบัญชี 5'!$AF$2:$AG$65,2,FALSE),IF(BB159="อำนวยการท้องถิ่นสูง",VLOOKUP(BI159,'เงินเดือนบัญชี 5'!$AC$2:$AD$65,2,FALSE),IF(BB159="อำนวยการท้องถิ่นกลาง",VLOOKUP(BI159,'เงินเดือนบัญชี 5'!$Z$2:$AA$65,2,FALSE),IF(BB159="อำนวยการท้องถิ่นต้น",VLOOKUP(BI159,'เงินเดือนบัญชี 5'!$W$2:$X$65,2,FALSE),IF(BB159="วิชาการชช.",VLOOKUP(BI159,'เงินเดือนบัญชี 5'!$T$2:$U$65,2,FALSE),IF(BB159="วิชาการชพ.",VLOOKUP(BI159,'เงินเดือนบัญชี 5'!$Q$2:$R$65,2,FALSE),IF(BB159="วิชาการชก.",VLOOKUP(BI159,'เงินเดือนบัญชี 5'!$N$2:$O$65,2,FALSE),IF(BB159="วิชาการปก.",VLOOKUP(BI159,'เงินเดือนบัญชี 5'!$K$2:$L$65,2,FALSE),IF(BB159="ทั่วไปอส.",VLOOKUP(BI159,'เงินเดือนบัญชี 5'!$H$2:$I$65,2,FALSE),IF(BB159="ทั่วไปชง.",VLOOKUP(BI159,'เงินเดือนบัญชี 5'!$E$2:$F$65,2,FALSE),IF(BB159="ทั่วไปปง.",VLOOKUP(BI159,'เงินเดือนบัญชี 5'!$B$2:$C$65,2,FALSE),IF(BB159="พนจ.ทั่วไป",0,IF(BB159="พนจ.ภารกิจ(ปวช.)",CEILING((BG159*4/100)+BG159,10),IF(BB159="พนจ.ภารกิจ(ปวท.)",CEILING((BG159*4/100)+BG159,10),IF(BB159="พนจ.ภารกิจ(ปวส.)",CEILING((BG159*4/100)+BG159,10),IF(BB159="พนจ.ภารกิจ(ป.ตรี)",CEILING((BG159*4/100)+BG159,10),IF(BB159="พนจ.ภารกิจ(ป.โท)",CEILING((BG159*4/100)+BG159,10),IF(BB159="พนจ.ภารกิจ(ทักษะ พนง.ขับเครื่องจักรกลขนาดกลาง/ใหญ่)",CEILING((BG159*4/100)+BG159,10),IF(BB159="พนจ.ภารกิจ(ทักษะ)",CEILING((BG159*4/100)+BG159,10),IF(BB159="พนจ.ภารกิจ(ทักษะ)","",IF(C159="ครู",CEILING((BG159*6/100)+BG159,10),IF(C159="ครูผู้ช่วย",CEILING((BG159*6/100)+BG159,10),IF(C159="บริหารสถานศึกษา",CEILING((BG159*6/100)+BG159,10),IF(C159="บุคลากรทางการศึกษา",CEILING((BG159*6/100)+BG159,10),IF(BB159="ลูกจ้างประจำ(ช่าง)",VLOOKUP(BI159,บัญชีลูกจ้างประจำ!$H$2:$I$110,2,FALSE),IF(BB159="ลูกจ้างประจำ(สนับสนุน)",VLOOKUP(BI159,บัญชีลูกจ้างประจำ!$E$2:$F$102,2,FALSE),IF(BB159="ลูกจ้างประจำ(บริการพื้นฐาน)",VLOOKUP(BI159,บัญชีลูกจ้างประจำ!$B$2:$C$74,2,FALSE))))))))))))))))))))))))))))))</f>
        <v>0</v>
      </c>
      <c r="BK159" s="177">
        <f>IF(BB159&amp;M159="พนจ.ทั่วไป",0,IF(BB159&amp;M159="พนจ.ทั่วไปกำหนดเพิ่ม2568",108000,IF(M159="ว่างเดิม",VLOOKUP(BC159,ตำแหน่งว่าง!$A$2:$J$28,9,FALSE),IF(M159&amp;C159="กำหนดเพิ่ม2567ครู",VLOOKUP(BC159,ตำแหน่งว่าง!$A$2:$J$28,8,FALSE),IF(M159&amp;C159="กำหนดเพิ่ม2567ครูผู้ช่วย",VLOOKUP(BC159,ตำแหน่งว่าง!$A$2:$J$28,8,FALSE),IF(M159&amp;C159="กำหนดเพิ่ม2567บุคลากรทางการศึกษา",VLOOKUP(BC159,ตำแหน่งว่าง!$A$2:$J$28,8,FALSE),IF(M159&amp;C159="กำหนดเพิ่ม2567บริหารสถานศึกษา",VLOOKUP(BC159,ตำแหน่งว่าง!$A$2:$J$28,8,FALSE),IF(M159="กำหนดเพิ่ม2567",VLOOKUP(BC159,ตำแหน่งว่าง!$A$2:$J$28,9,FALSE),IF(M159="กำหนดเพิ่ม2568",VLOOKUP(BC159,ตำแหน่งว่าง!$A$2:$H$28,7,FALSE),IF(M159="กำหนดเพิ่ม2569",0,IF(M159="ยุบเลิก2567",0,IF(M159="ยุบเลิก2568",0,IF(M159="ว่างยุบเลิก2567",0,IF(M159="ว่างยุบเลิก2568",0,IF(M159="ว่างยุบเลิก2569",VLOOKUP(BC159,ตำแหน่งว่าง!$A$2:$J$28,9,FALSE),IF(M159="เงินอุดหนุน (ว่าง)",VLOOKUP(BC159,ตำแหน่งว่าง!$A$2:$J$28,9,FALSE),IF(M159="จ่ายจากเงินรายได้ (ว่าง)",VLOOKUP(BC159,ตำแหน่งว่าง!$A$2:$J$28,9,FALSE),(BJ159-BG159)*12)))))))))))))))))</f>
        <v>0</v>
      </c>
      <c r="BL159" s="177" t="str">
        <f t="shared" si="14"/>
        <v>3</v>
      </c>
      <c r="BM159" s="177" t="b">
        <f>IF(BB159="บริหารท้องถิ่นสูง",VLOOKUP(BL159,'เงินเดือนบัญชี 5'!$AL$2:$AM$65,2,FALSE),IF(BB159="บริหารท้องถิ่นกลาง",VLOOKUP(BL159,'เงินเดือนบัญชี 5'!$AI$2:$AJ$65,2,FALSE),IF(BB159="บริหารท้องถิ่นต้น",VLOOKUP(BL159,'เงินเดือนบัญชี 5'!$AF$2:$AG$65,2,FALSE),IF(BB159="อำนวยการท้องถิ่นสูง",VLOOKUP(BL159,'เงินเดือนบัญชี 5'!$AC$2:$AD$65,2,FALSE),IF(BB159="อำนวยการท้องถิ่นกลาง",VLOOKUP(BL159,'เงินเดือนบัญชี 5'!$Z$2:$AA$65,2,FALSE),IF(BB159="อำนวยการท้องถิ่นต้น",VLOOKUP(BL159,'เงินเดือนบัญชี 5'!$W$2:$X$65,2,FALSE),IF(BB159="วิชาการชช.",VLOOKUP(BL159,'เงินเดือนบัญชี 5'!$T$2:$U$65,2,FALSE),IF(BB159="วิชาการชพ.",VLOOKUP(BL159,'เงินเดือนบัญชี 5'!$Q$2:$R$65,2,FALSE),IF(BB159="วิชาการชก.",VLOOKUP(BL159,'เงินเดือนบัญชี 5'!$N$2:$O$65,2,FALSE),IF(BB159="วิชาการปก.",VLOOKUP(BL159,'เงินเดือนบัญชี 5'!$K$2:$L$65,2,FALSE),IF(BB159="ทั่วไปอส.",VLOOKUP(BL159,'เงินเดือนบัญชี 5'!$H$2:$I$65,2,FALSE),IF(BB159="ทั่วไปชง.",VLOOKUP(BL159,'เงินเดือนบัญชี 5'!$E$2:$F$65,2,FALSE),IF(BB159="ทั่วไปปง.",VLOOKUP(BL159,'เงินเดือนบัญชี 5'!$B$2:$C$65,2,FALSE),IF(BB159="พนจ.ทั่วไป",0,IF(BB159="พนจ.ภารกิจ(ปวช.)",CEILING((BJ159*4/100)+BJ159,10),IF(BB159="พนจ.ภารกิจ(ปวท.)",CEILING((BJ159*4/100)+BJ159,10),IF(BB159="พนจ.ภารกิจ(ปวส.)",CEILING((BJ159*4/100)+BJ159,10),IF(BB159="พนจ.ภารกิจ(ป.ตรี)",CEILING((BJ159*4/100)+BJ159,10),IF(BB159="พนจ.ภารกิจ(ป.โท)",CEILING((BJ159*4/100)+BJ159,10),IF(BB159="พนจ.ภารกิจ(ทักษะ พนง.ขับเครื่องจักรกลขนาดกลาง/ใหญ่)",CEILING((BJ159*4/100)+BJ159,10),IF(BB159="พนจ.ภารกิจ(ทักษะ)",CEILING((BJ159*4/100)+BJ159,10),IF(BB159="พนจ.ภารกิจ(ทักษะ)","",IF(C159="ครู",CEILING((BJ159*6/100)+BJ159,10),IF(C159="ครูผู้ช่วย",CEILING((BJ159*6/100)+BJ159,10),IF(C159="บริหารสถานศึกษา",CEILING((BJ159*6/100)+BJ159,10),IF(C159="บุคลากรทางการศึกษา",CEILING((BJ159*6/100)+BJ159,10),IF(BB159="ลูกจ้างประจำ(ช่าง)",VLOOKUP(BL159,บัญชีลูกจ้างประจำ!$H$2:$I$110,2,FALSE),IF(BB159="ลูกจ้างประจำ(สนับสนุน)",VLOOKUP(BL159,บัญชีลูกจ้างประจำ!$E$2:$F$103,2,FALSE),IF(BB159="ลูกจ้างประจำ(บริการพื้นฐาน)",VLOOKUP(BL159,บัญชีลูกจ้างประจำ!$B$2:$C$74,2,FALSE))))))))))))))))))))))))))))))</f>
        <v>0</v>
      </c>
      <c r="BN159" s="177">
        <f>IF(BB159&amp;M159="พนจ.ทั่วไป",0,IF(BB159&amp;M159="พนจ.ทั่วไปกำหนดเพิ่ม2569",108000,IF(M159="ว่างเดิม",VLOOKUP(BC159,ตำแหน่งว่าง!$A$2:$J$28,10,FALSE),IF(M159&amp;C159="กำหนดเพิ่ม2567ครู",VLOOKUP(BC159,ตำแหน่งว่าง!$A$2:$J$28,9,FALSE),IF(M159&amp;C159="กำหนดเพิ่ม2567ครูผู้ช่วย",VLOOKUP(BC159,ตำแหน่งว่าง!$A$2:$J$28,9,FALSE),IF(M159&amp;C159="กำหนดเพิ่ม2567บุคลากรทางการศึกษา",VLOOKUP(BC159,ตำแหน่งว่าง!$A$2:$J$28,9,FALSE),IF(M159&amp;C159="กำหนดเพิ่ม2567บริหารสถานศึกษา",VLOOKUP(BC159,ตำแหน่งว่าง!$A$2:$J$28,9,FALSE),IF(M159="กำหนดเพิ่ม2567",VLOOKUP(BC159,ตำแหน่งว่าง!$A$2:$J$28,10,FALSE),IF(M159&amp;C159="กำหนดเพิ่ม2568ครู",VLOOKUP(BC159,ตำแหน่งว่าง!$A$2:$J$28,8,FALSE),IF(M159&amp;C159="กำหนดเพิ่ม2568ครูผู้ช่วย",VLOOKUP(BC159,ตำแหน่งว่าง!$A$2:$J$28,8,FALSE),IF(M159&amp;C159="กำหนดเพิ่ม2568บุคลากรทางการศึกษา",VLOOKUP(BC159,ตำแหน่งว่าง!$A$2:$J$28,8,FALSE),IF(M159&amp;C159="กำหนดเพิ่ม2568บริหารสถานศึกษา",VLOOKUP(BC159,ตำแหน่งว่าง!$A$2:$J$28,8,FALSE),IF(M159="กำหนดเพิ่ม2568",VLOOKUP(BC159,ตำแหน่งว่าง!$A$2:$J$28,9,FALSE),IF(M159="กำหนดเพิ่ม2569",VLOOKUP(BC159,ตำแหน่งว่าง!$A$2:$H$28,7,FALSE),IF(M159="เงินอุดหนุน (ว่าง)",VLOOKUP(BC159,ตำแหน่งว่าง!$A$2:$J$28,10,FALSE),IF(M159="จ่ายจากเงินรายได้ (ว่าง)",VLOOKUP(BC159,ตำแหน่งว่าง!$A$2:$J$28,10,FALSE),IF(M159="ยุบเลิก2567",0,IF(M159="ยุบเลิก2568",0,IF(M159="ยุบเลิก2569",0,IF(M159="ว่างยุบเลิก2567",0,IF(M159="ว่างยุบเลิก2568",0,IF(M159="ว่างยุบเลิก2569",0,(BM159-BJ159)*12))))))))))))))))))))))</f>
        <v>0</v>
      </c>
    </row>
    <row r="160" spans="1:66">
      <c r="A160" s="107" t="str">
        <f>IF(C160=0,"",IF(D160=0,"",SUBTOTAL(3,$D$7:D160)*1))</f>
        <v/>
      </c>
      <c r="B160" s="113"/>
      <c r="C160" s="183"/>
      <c r="D160" s="113"/>
      <c r="E160" s="114"/>
      <c r="F160" s="114"/>
      <c r="G160" s="110"/>
      <c r="H160" s="120"/>
      <c r="I160" s="121"/>
      <c r="J160" s="122"/>
      <c r="K160" s="122"/>
      <c r="L160" s="122"/>
      <c r="M160" s="120"/>
      <c r="BB160" s="177" t="str">
        <f t="shared" si="10"/>
        <v/>
      </c>
      <c r="BC160" s="177" t="str">
        <f t="shared" si="11"/>
        <v>()</v>
      </c>
      <c r="BD160" s="177" t="b">
        <f>IF(BB160="บริหารท้องถิ่นสูง",VLOOKUP(I160,'เงินเดือนบัญชี 5'!$AM$2:$AN$65,2,FALSE),IF(BB160="บริหารท้องถิ่นกลาง",VLOOKUP(I160,'เงินเดือนบัญชี 5'!$AJ$2:$AK$65,2,FALSE),IF(BB160="บริหารท้องถิ่นต้น",VLOOKUP(I160,'เงินเดือนบัญชี 5'!$AG$2:$AH$65,2,FALSE),IF(BB160="อำนวยการท้องถิ่นสูง",VLOOKUP(I160,'เงินเดือนบัญชี 5'!$AD$2:$AE$65,2,FALSE),IF(BB160="อำนวยการท้องถิ่นกลาง",VLOOKUP(I160,'เงินเดือนบัญชี 5'!$AA$2:$AB$65,2,FALSE),IF(BB160="อำนวยการท้องถิ่นต้น",VLOOKUP(I160,'เงินเดือนบัญชี 5'!$X$2:$Y$65,2,FALSE),IF(BB160="วิชาการชช.",VLOOKUP(I160,'เงินเดือนบัญชี 5'!$U$2:$V$65,2,FALSE),IF(BB160="วิชาการชพ.",VLOOKUP(I160,'เงินเดือนบัญชี 5'!$R$2:$S$65,2,FALSE),IF(BB160="วิชาการชก.",VLOOKUP(I160,'เงินเดือนบัญชี 5'!$O$2:$P$65,2,FALSE),IF(BB160="วิชาการปก.",VLOOKUP(I160,'เงินเดือนบัญชี 5'!$L$2:$M$65,2,FALSE),IF(BB160="ทั่วไปอส.",VLOOKUP(I160,'เงินเดือนบัญชี 5'!$I$2:$J$65,2,FALSE),IF(BB160="ทั่วไปชง.",VLOOKUP(I160,'เงินเดือนบัญชี 5'!$F$2:$G$65,2,FALSE),IF(BB160="ทั่วไปปง.",VLOOKUP(I160,'เงินเดือนบัญชี 5'!$C$2:$D$65,2,FALSE),IF(BB160="พนจ.ทั่วไป","",IF(BB160="พนจ.ภารกิจ(ปวช.)","",IF(BB160="พนจ.ภารกิจ(ปวท.)","",IF(BB160="พนจ.ภารกิจ(ปวส.)","",IF(BB160="พนจ.ภารกิจ(ป.ตรี)","",IF(BB160="พนจ.ภารกิจ(ป.โท)","",IF(BB160="พนจ.ภารกิจ(ทักษะ พนง.ขับเครื่องจักรกลขนาดกลาง/ใหญ่)","",IF(BB160="พนจ.ภารกิจ(ทักษะ)","",IF(BB160="ลูกจ้างประจำ(ช่าง)",VLOOKUP(I160,บัญชีลูกจ้างประจำ!$I$2:$J$110,2,FALSE),IF(BB160="ลูกจ้างประจำ(สนับสนุน)",VLOOKUP(I160,บัญชีลูกจ้างประจำ!$F$2:$G$102,2,FALSE),IF(BB160="ลูกจ้างประจำ(บริการพื้นฐาน)",VLOOKUP(I160,บัญชีลูกจ้างประจำ!$C$2:$D$74,2,FALSE)))))))))))))))))))))))))</f>
        <v>0</v>
      </c>
      <c r="BE160" s="177">
        <f>IF(M160="ว่างเดิม",VLOOKUP(BC160,ตำแหน่งว่าง!$A$2:$J$28,2,FALSE),IF(M160="ว่างยุบเลิก2567",VLOOKUP(BC160,ตำแหน่งว่าง!$A$2:$J$28,2,FALSE),IF(M160="ว่างยุบเลิก2568",VLOOKUP(BC160,ตำแหน่งว่าง!$A$2:$J$28,2,FALSE),IF(M160="ว่างยุบเลิก2569",VLOOKUP(BC160,ตำแหน่งว่าง!$A$2:$J$28,2,FALSE),IF(M160="เงินอุดหนุน (ว่าง)",VLOOKUP(BC160,ตำแหน่งว่าง!$A$2:$J$28,2,FALSE),IF(M160="จ่ายจากเงินรายได้ (ว่าง)",VLOOKUP(BC160,ตำแหน่งว่าง!$A$2:$J$28,2,FALSE),IF(M160="กำหนดเพิ่ม2567",0,IF(M160="กำหนดเพิ่ม2568",0,IF(M160="กำหนดเพิ่ม2569",0,I160*12)))))))))</f>
        <v>0</v>
      </c>
      <c r="BF160" s="177" t="str">
        <f t="shared" si="12"/>
        <v>1</v>
      </c>
      <c r="BG160" s="177" t="b">
        <f>IF(BB160="บริหารท้องถิ่นสูง",VLOOKUP(BF160,'เงินเดือนบัญชี 5'!$AL$2:$AM$65,2,FALSE),IF(BB160="บริหารท้องถิ่นกลาง",VLOOKUP(BF160,'เงินเดือนบัญชี 5'!$AI$2:$AJ$65,2,FALSE),IF(BB160="บริหารท้องถิ่นต้น",VLOOKUP(BF160,'เงินเดือนบัญชี 5'!$AF$2:$AG$65,2,FALSE),IF(BB160="อำนวยการท้องถิ่นสูง",VLOOKUP(BF160,'เงินเดือนบัญชี 5'!$AC$2:$AD$65,2,FALSE),IF(BB160="อำนวยการท้องถิ่นกลาง",VLOOKUP(BF160,'เงินเดือนบัญชี 5'!$Z$2:$AA$65,2,FALSE),IF(BB160="อำนวยการท้องถิ่นต้น",VLOOKUP(BF160,'เงินเดือนบัญชี 5'!$W$2:$X$65,2,FALSE),IF(BB160="วิชาการชช.",VLOOKUP(BF160,'เงินเดือนบัญชี 5'!$T$2:$U$65,2,FALSE),IF(BB160="วิชาการชพ.",VLOOKUP(BF160,'เงินเดือนบัญชี 5'!$Q$2:$R$65,2,FALSE),IF(BB160="วิชาการชก.",VLOOKUP(BF160,'เงินเดือนบัญชี 5'!$N$2:$O$65,2,FALSE),IF(BB160="วิชาการปก.",VLOOKUP(BF160,'เงินเดือนบัญชี 5'!$K$2:$L$65,2,FALSE),IF(BB160="ทั่วไปอส.",VLOOKUP(BF160,'เงินเดือนบัญชี 5'!$H$2:$I$65,2,FALSE),IF(BB160="ทั่วไปชง.",VLOOKUP(BF160,'เงินเดือนบัญชี 5'!$E$2:$F$65,2,FALSE),IF(BB160="ทั่วไปปง.",VLOOKUP(BF160,'เงินเดือนบัญชี 5'!$B$2:$C$65,2,FALSE),IF(BB160="พนจ.ทั่วไป",0,IF(BB160="พนจ.ภารกิจ(ปวช.)",CEILING((I160*4/100)+I160,10),IF(BB160="พนจ.ภารกิจ(ปวท.)",CEILING((I160*4/100)+I160,10),IF(BB160="พนจ.ภารกิจ(ปวส.)",CEILING((I160*4/100)+I160,10),IF(BB160="พนจ.ภารกิจ(ป.ตรี)",CEILING((I160*4/100)+I160,10),IF(BB160="พนจ.ภารกิจ(ป.โท)",CEILING((I160*4/100)+I160,10),IF(BB160="พนจ.ภารกิจ(ทักษะ พนง.ขับเครื่องจักรกลขนาดกลาง/ใหญ่)",CEILING((I160*4/100)+I160,10),IF(BB160="พนจ.ภารกิจ(ทักษะ)",CEILING((I160*4/100)+I160,10),IF(BB160="พนจ.ภารกิจ(ทักษะ)","",IF(C160="ครู",CEILING((I160*6/100)+I160,10),IF(C160="ครูผู้ช่วย",CEILING((I160*6/100)+I160,10),IF(C160="บริหารสถานศึกษา",CEILING((I160*6/100)+I160,10),IF(C160="บุคลากรทางการศึกษา",CEILING((I160*6/100)+I160,10),IF(BB160="ลูกจ้างประจำ(ช่าง)",VLOOKUP(BF160,บัญชีลูกจ้างประจำ!$H$2:$I$110,2,FALSE),IF(BB160="ลูกจ้างประจำ(สนับสนุน)",VLOOKUP(BF160,บัญชีลูกจ้างประจำ!$E$2:$F$102,2,FALSE),IF(BB160="ลูกจ้างประจำ(บริการพื้นฐาน)",VLOOKUP(BF160,บัญชีลูกจ้างประจำ!$B$2:$C$74,2,FALSE))))))))))))))))))))))))))))))</f>
        <v>0</v>
      </c>
      <c r="BH160" s="177">
        <f>IF(BB160&amp;M160="พนจ.ทั่วไป",0,IF(BB160&amp;M160="พนจ.ทั่วไปกำหนดเพิ่ม2567",108000,IF(M160="ว่างเดิม",VLOOKUP(BC160,ตำแหน่งว่าง!$A$2:$J$28,8,FALSE),IF(M160="กำหนดเพิ่ม2567",VLOOKUP(BC160,ตำแหน่งว่าง!$A$2:$H$28,7,FALSE),IF(M160="กำหนดเพิ่ม2568",0,IF(M160="กำหนดเพิ่ม2569",0,IF(M160="ยุบเลิก2567",0,IF(M160="ว่างยุบเลิก2567",0,IF(M160="ว่างยุบเลิก2568",VLOOKUP(BC160,ตำแหน่งว่าง!$A$2:$J$28,8,FALSE),IF(M160="ว่างยุบเลิก2569",VLOOKUP(BC160,ตำแหน่งว่าง!$A$2:$J$28,8,FALSE),IF(M160="เงินอุดหนุน (ว่าง)",VLOOKUP(BC160,ตำแหน่งว่าง!$A$2:$J$28,8,FALSE),IF(M160&amp;C160="จ่ายจากเงินรายได้พนจ.ทั่วไป",0,IF(M160="จ่ายจากเงินรายได้ (ว่าง)",VLOOKUP(BC160,ตำแหน่งว่าง!$A$2:$J$28,8,FALSE),(BG160-I160)*12)))))))))))))</f>
        <v>0</v>
      </c>
      <c r="BI160" s="177" t="str">
        <f t="shared" si="13"/>
        <v>2</v>
      </c>
      <c r="BJ160" s="177" t="b">
        <f>IF(BB160="บริหารท้องถิ่นสูง",VLOOKUP(BI160,'เงินเดือนบัญชี 5'!$AL$2:$AM$65,2,FALSE),IF(BB160="บริหารท้องถิ่นกลาง",VLOOKUP(BI160,'เงินเดือนบัญชี 5'!$AI$2:$AJ$65,2,FALSE),IF(BB160="บริหารท้องถิ่นต้น",VLOOKUP(BI160,'เงินเดือนบัญชี 5'!$AF$2:$AG$65,2,FALSE),IF(BB160="อำนวยการท้องถิ่นสูง",VLOOKUP(BI160,'เงินเดือนบัญชี 5'!$AC$2:$AD$65,2,FALSE),IF(BB160="อำนวยการท้องถิ่นกลาง",VLOOKUP(BI160,'เงินเดือนบัญชี 5'!$Z$2:$AA$65,2,FALSE),IF(BB160="อำนวยการท้องถิ่นต้น",VLOOKUP(BI160,'เงินเดือนบัญชี 5'!$W$2:$X$65,2,FALSE),IF(BB160="วิชาการชช.",VLOOKUP(BI160,'เงินเดือนบัญชี 5'!$T$2:$U$65,2,FALSE),IF(BB160="วิชาการชพ.",VLOOKUP(BI160,'เงินเดือนบัญชี 5'!$Q$2:$R$65,2,FALSE),IF(BB160="วิชาการชก.",VLOOKUP(BI160,'เงินเดือนบัญชี 5'!$N$2:$O$65,2,FALSE),IF(BB160="วิชาการปก.",VLOOKUP(BI160,'เงินเดือนบัญชี 5'!$K$2:$L$65,2,FALSE),IF(BB160="ทั่วไปอส.",VLOOKUP(BI160,'เงินเดือนบัญชี 5'!$H$2:$I$65,2,FALSE),IF(BB160="ทั่วไปชง.",VLOOKUP(BI160,'เงินเดือนบัญชี 5'!$E$2:$F$65,2,FALSE),IF(BB160="ทั่วไปปง.",VLOOKUP(BI160,'เงินเดือนบัญชี 5'!$B$2:$C$65,2,FALSE),IF(BB160="พนจ.ทั่วไป",0,IF(BB160="พนจ.ภารกิจ(ปวช.)",CEILING((BG160*4/100)+BG160,10),IF(BB160="พนจ.ภารกิจ(ปวท.)",CEILING((BG160*4/100)+BG160,10),IF(BB160="พนจ.ภารกิจ(ปวส.)",CEILING((BG160*4/100)+BG160,10),IF(BB160="พนจ.ภารกิจ(ป.ตรี)",CEILING((BG160*4/100)+BG160,10),IF(BB160="พนจ.ภารกิจ(ป.โท)",CEILING((BG160*4/100)+BG160,10),IF(BB160="พนจ.ภารกิจ(ทักษะ พนง.ขับเครื่องจักรกลขนาดกลาง/ใหญ่)",CEILING((BG160*4/100)+BG160,10),IF(BB160="พนจ.ภารกิจ(ทักษะ)",CEILING((BG160*4/100)+BG160,10),IF(BB160="พนจ.ภารกิจ(ทักษะ)","",IF(C160="ครู",CEILING((BG160*6/100)+BG160,10),IF(C160="ครูผู้ช่วย",CEILING((BG160*6/100)+BG160,10),IF(C160="บริหารสถานศึกษา",CEILING((BG160*6/100)+BG160,10),IF(C160="บุคลากรทางการศึกษา",CEILING((BG160*6/100)+BG160,10),IF(BB160="ลูกจ้างประจำ(ช่าง)",VLOOKUP(BI160,บัญชีลูกจ้างประจำ!$H$2:$I$110,2,FALSE),IF(BB160="ลูกจ้างประจำ(สนับสนุน)",VLOOKUP(BI160,บัญชีลูกจ้างประจำ!$E$2:$F$102,2,FALSE),IF(BB160="ลูกจ้างประจำ(บริการพื้นฐาน)",VLOOKUP(BI160,บัญชีลูกจ้างประจำ!$B$2:$C$74,2,FALSE))))))))))))))))))))))))))))))</f>
        <v>0</v>
      </c>
      <c r="BK160" s="177">
        <f>IF(BB160&amp;M160="พนจ.ทั่วไป",0,IF(BB160&amp;M160="พนจ.ทั่วไปกำหนดเพิ่ม2568",108000,IF(M160="ว่างเดิม",VLOOKUP(BC160,ตำแหน่งว่าง!$A$2:$J$28,9,FALSE),IF(M160&amp;C160="กำหนดเพิ่ม2567ครู",VLOOKUP(BC160,ตำแหน่งว่าง!$A$2:$J$28,8,FALSE),IF(M160&amp;C160="กำหนดเพิ่ม2567ครูผู้ช่วย",VLOOKUP(BC160,ตำแหน่งว่าง!$A$2:$J$28,8,FALSE),IF(M160&amp;C160="กำหนดเพิ่ม2567บุคลากรทางการศึกษา",VLOOKUP(BC160,ตำแหน่งว่าง!$A$2:$J$28,8,FALSE),IF(M160&amp;C160="กำหนดเพิ่ม2567บริหารสถานศึกษา",VLOOKUP(BC160,ตำแหน่งว่าง!$A$2:$J$28,8,FALSE),IF(M160="กำหนดเพิ่ม2567",VLOOKUP(BC160,ตำแหน่งว่าง!$A$2:$J$28,9,FALSE),IF(M160="กำหนดเพิ่ม2568",VLOOKUP(BC160,ตำแหน่งว่าง!$A$2:$H$28,7,FALSE),IF(M160="กำหนดเพิ่ม2569",0,IF(M160="ยุบเลิก2567",0,IF(M160="ยุบเลิก2568",0,IF(M160="ว่างยุบเลิก2567",0,IF(M160="ว่างยุบเลิก2568",0,IF(M160="ว่างยุบเลิก2569",VLOOKUP(BC160,ตำแหน่งว่าง!$A$2:$J$28,9,FALSE),IF(M160="เงินอุดหนุน (ว่าง)",VLOOKUP(BC160,ตำแหน่งว่าง!$A$2:$J$28,9,FALSE),IF(M160="จ่ายจากเงินรายได้ (ว่าง)",VLOOKUP(BC160,ตำแหน่งว่าง!$A$2:$J$28,9,FALSE),(BJ160-BG160)*12)))))))))))))))))</f>
        <v>0</v>
      </c>
      <c r="BL160" s="177" t="str">
        <f t="shared" si="14"/>
        <v>3</v>
      </c>
      <c r="BM160" s="177" t="b">
        <f>IF(BB160="บริหารท้องถิ่นสูง",VLOOKUP(BL160,'เงินเดือนบัญชี 5'!$AL$2:$AM$65,2,FALSE),IF(BB160="บริหารท้องถิ่นกลาง",VLOOKUP(BL160,'เงินเดือนบัญชี 5'!$AI$2:$AJ$65,2,FALSE),IF(BB160="บริหารท้องถิ่นต้น",VLOOKUP(BL160,'เงินเดือนบัญชี 5'!$AF$2:$AG$65,2,FALSE),IF(BB160="อำนวยการท้องถิ่นสูง",VLOOKUP(BL160,'เงินเดือนบัญชี 5'!$AC$2:$AD$65,2,FALSE),IF(BB160="อำนวยการท้องถิ่นกลาง",VLOOKUP(BL160,'เงินเดือนบัญชี 5'!$Z$2:$AA$65,2,FALSE),IF(BB160="อำนวยการท้องถิ่นต้น",VLOOKUP(BL160,'เงินเดือนบัญชี 5'!$W$2:$X$65,2,FALSE),IF(BB160="วิชาการชช.",VLOOKUP(BL160,'เงินเดือนบัญชี 5'!$T$2:$U$65,2,FALSE),IF(BB160="วิชาการชพ.",VLOOKUP(BL160,'เงินเดือนบัญชี 5'!$Q$2:$R$65,2,FALSE),IF(BB160="วิชาการชก.",VLOOKUP(BL160,'เงินเดือนบัญชี 5'!$N$2:$O$65,2,FALSE),IF(BB160="วิชาการปก.",VLOOKUP(BL160,'เงินเดือนบัญชี 5'!$K$2:$L$65,2,FALSE),IF(BB160="ทั่วไปอส.",VLOOKUP(BL160,'เงินเดือนบัญชี 5'!$H$2:$I$65,2,FALSE),IF(BB160="ทั่วไปชง.",VLOOKUP(BL160,'เงินเดือนบัญชี 5'!$E$2:$F$65,2,FALSE),IF(BB160="ทั่วไปปง.",VLOOKUP(BL160,'เงินเดือนบัญชี 5'!$B$2:$C$65,2,FALSE),IF(BB160="พนจ.ทั่วไป",0,IF(BB160="พนจ.ภารกิจ(ปวช.)",CEILING((BJ160*4/100)+BJ160,10),IF(BB160="พนจ.ภารกิจ(ปวท.)",CEILING((BJ160*4/100)+BJ160,10),IF(BB160="พนจ.ภารกิจ(ปวส.)",CEILING((BJ160*4/100)+BJ160,10),IF(BB160="พนจ.ภารกิจ(ป.ตรี)",CEILING((BJ160*4/100)+BJ160,10),IF(BB160="พนจ.ภารกิจ(ป.โท)",CEILING((BJ160*4/100)+BJ160,10),IF(BB160="พนจ.ภารกิจ(ทักษะ พนง.ขับเครื่องจักรกลขนาดกลาง/ใหญ่)",CEILING((BJ160*4/100)+BJ160,10),IF(BB160="พนจ.ภารกิจ(ทักษะ)",CEILING((BJ160*4/100)+BJ160,10),IF(BB160="พนจ.ภารกิจ(ทักษะ)","",IF(C160="ครู",CEILING((BJ160*6/100)+BJ160,10),IF(C160="ครูผู้ช่วย",CEILING((BJ160*6/100)+BJ160,10),IF(C160="บริหารสถานศึกษา",CEILING((BJ160*6/100)+BJ160,10),IF(C160="บุคลากรทางการศึกษา",CEILING((BJ160*6/100)+BJ160,10),IF(BB160="ลูกจ้างประจำ(ช่าง)",VLOOKUP(BL160,บัญชีลูกจ้างประจำ!$H$2:$I$110,2,FALSE),IF(BB160="ลูกจ้างประจำ(สนับสนุน)",VLOOKUP(BL160,บัญชีลูกจ้างประจำ!$E$2:$F$103,2,FALSE),IF(BB160="ลูกจ้างประจำ(บริการพื้นฐาน)",VLOOKUP(BL160,บัญชีลูกจ้างประจำ!$B$2:$C$74,2,FALSE))))))))))))))))))))))))))))))</f>
        <v>0</v>
      </c>
      <c r="BN160" s="177">
        <f>IF(BB160&amp;M160="พนจ.ทั่วไป",0,IF(BB160&amp;M160="พนจ.ทั่วไปกำหนดเพิ่ม2569",108000,IF(M160="ว่างเดิม",VLOOKUP(BC160,ตำแหน่งว่าง!$A$2:$J$28,10,FALSE),IF(M160&amp;C160="กำหนดเพิ่ม2567ครู",VLOOKUP(BC160,ตำแหน่งว่าง!$A$2:$J$28,9,FALSE),IF(M160&amp;C160="กำหนดเพิ่ม2567ครูผู้ช่วย",VLOOKUP(BC160,ตำแหน่งว่าง!$A$2:$J$28,9,FALSE),IF(M160&amp;C160="กำหนดเพิ่ม2567บุคลากรทางการศึกษา",VLOOKUP(BC160,ตำแหน่งว่าง!$A$2:$J$28,9,FALSE),IF(M160&amp;C160="กำหนดเพิ่ม2567บริหารสถานศึกษา",VLOOKUP(BC160,ตำแหน่งว่าง!$A$2:$J$28,9,FALSE),IF(M160="กำหนดเพิ่ม2567",VLOOKUP(BC160,ตำแหน่งว่าง!$A$2:$J$28,10,FALSE),IF(M160&amp;C160="กำหนดเพิ่ม2568ครู",VLOOKUP(BC160,ตำแหน่งว่าง!$A$2:$J$28,8,FALSE),IF(M160&amp;C160="กำหนดเพิ่ม2568ครูผู้ช่วย",VLOOKUP(BC160,ตำแหน่งว่าง!$A$2:$J$28,8,FALSE),IF(M160&amp;C160="กำหนดเพิ่ม2568บุคลากรทางการศึกษา",VLOOKUP(BC160,ตำแหน่งว่าง!$A$2:$J$28,8,FALSE),IF(M160&amp;C160="กำหนดเพิ่ม2568บริหารสถานศึกษา",VLOOKUP(BC160,ตำแหน่งว่าง!$A$2:$J$28,8,FALSE),IF(M160="กำหนดเพิ่ม2568",VLOOKUP(BC160,ตำแหน่งว่าง!$A$2:$J$28,9,FALSE),IF(M160="กำหนดเพิ่ม2569",VLOOKUP(BC160,ตำแหน่งว่าง!$A$2:$H$28,7,FALSE),IF(M160="เงินอุดหนุน (ว่าง)",VLOOKUP(BC160,ตำแหน่งว่าง!$A$2:$J$28,10,FALSE),IF(M160="จ่ายจากเงินรายได้ (ว่าง)",VLOOKUP(BC160,ตำแหน่งว่าง!$A$2:$J$28,10,FALSE),IF(M160="ยุบเลิก2567",0,IF(M160="ยุบเลิก2568",0,IF(M160="ยุบเลิก2569",0,IF(M160="ว่างยุบเลิก2567",0,IF(M160="ว่างยุบเลิก2568",0,IF(M160="ว่างยุบเลิก2569",0,(BM160-BJ160)*12))))))))))))))))))))))</f>
        <v>0</v>
      </c>
    </row>
    <row r="161" spans="1:66">
      <c r="A161" s="107" t="str">
        <f>IF(C161=0,"",IF(D161=0,"",SUBTOTAL(3,$D$7:D161)*1))</f>
        <v/>
      </c>
      <c r="B161" s="113"/>
      <c r="C161" s="183"/>
      <c r="D161" s="113"/>
      <c r="E161" s="114"/>
      <c r="F161" s="114"/>
      <c r="G161" s="110"/>
      <c r="H161" s="120"/>
      <c r="I161" s="121"/>
      <c r="J161" s="122"/>
      <c r="K161" s="122"/>
      <c r="L161" s="122"/>
      <c r="M161" s="120"/>
      <c r="BB161" s="177" t="str">
        <f t="shared" si="10"/>
        <v/>
      </c>
      <c r="BC161" s="177" t="str">
        <f t="shared" si="11"/>
        <v>()</v>
      </c>
      <c r="BD161" s="177" t="b">
        <f>IF(BB161="บริหารท้องถิ่นสูง",VLOOKUP(I161,'เงินเดือนบัญชี 5'!$AM$2:$AN$65,2,FALSE),IF(BB161="บริหารท้องถิ่นกลาง",VLOOKUP(I161,'เงินเดือนบัญชี 5'!$AJ$2:$AK$65,2,FALSE),IF(BB161="บริหารท้องถิ่นต้น",VLOOKUP(I161,'เงินเดือนบัญชี 5'!$AG$2:$AH$65,2,FALSE),IF(BB161="อำนวยการท้องถิ่นสูง",VLOOKUP(I161,'เงินเดือนบัญชี 5'!$AD$2:$AE$65,2,FALSE),IF(BB161="อำนวยการท้องถิ่นกลาง",VLOOKUP(I161,'เงินเดือนบัญชี 5'!$AA$2:$AB$65,2,FALSE),IF(BB161="อำนวยการท้องถิ่นต้น",VLOOKUP(I161,'เงินเดือนบัญชี 5'!$X$2:$Y$65,2,FALSE),IF(BB161="วิชาการชช.",VLOOKUP(I161,'เงินเดือนบัญชี 5'!$U$2:$V$65,2,FALSE),IF(BB161="วิชาการชพ.",VLOOKUP(I161,'เงินเดือนบัญชี 5'!$R$2:$S$65,2,FALSE),IF(BB161="วิชาการชก.",VLOOKUP(I161,'เงินเดือนบัญชี 5'!$O$2:$P$65,2,FALSE),IF(BB161="วิชาการปก.",VLOOKUP(I161,'เงินเดือนบัญชี 5'!$L$2:$M$65,2,FALSE),IF(BB161="ทั่วไปอส.",VLOOKUP(I161,'เงินเดือนบัญชี 5'!$I$2:$J$65,2,FALSE),IF(BB161="ทั่วไปชง.",VLOOKUP(I161,'เงินเดือนบัญชี 5'!$F$2:$G$65,2,FALSE),IF(BB161="ทั่วไปปง.",VLOOKUP(I161,'เงินเดือนบัญชี 5'!$C$2:$D$65,2,FALSE),IF(BB161="พนจ.ทั่วไป","",IF(BB161="พนจ.ภารกิจ(ปวช.)","",IF(BB161="พนจ.ภารกิจ(ปวท.)","",IF(BB161="พนจ.ภารกิจ(ปวส.)","",IF(BB161="พนจ.ภารกิจ(ป.ตรี)","",IF(BB161="พนจ.ภารกิจ(ป.โท)","",IF(BB161="พนจ.ภารกิจ(ทักษะ พนง.ขับเครื่องจักรกลขนาดกลาง/ใหญ่)","",IF(BB161="พนจ.ภารกิจ(ทักษะ)","",IF(BB161="ลูกจ้างประจำ(ช่าง)",VLOOKUP(I161,บัญชีลูกจ้างประจำ!$I$2:$J$110,2,FALSE),IF(BB161="ลูกจ้างประจำ(สนับสนุน)",VLOOKUP(I161,บัญชีลูกจ้างประจำ!$F$2:$G$102,2,FALSE),IF(BB161="ลูกจ้างประจำ(บริการพื้นฐาน)",VLOOKUP(I161,บัญชีลูกจ้างประจำ!$C$2:$D$74,2,FALSE)))))))))))))))))))))))))</f>
        <v>0</v>
      </c>
      <c r="BE161" s="177">
        <f>IF(M161="ว่างเดิม",VLOOKUP(BC161,ตำแหน่งว่าง!$A$2:$J$28,2,FALSE),IF(M161="ว่างยุบเลิก2567",VLOOKUP(BC161,ตำแหน่งว่าง!$A$2:$J$28,2,FALSE),IF(M161="ว่างยุบเลิก2568",VLOOKUP(BC161,ตำแหน่งว่าง!$A$2:$J$28,2,FALSE),IF(M161="ว่างยุบเลิก2569",VLOOKUP(BC161,ตำแหน่งว่าง!$A$2:$J$28,2,FALSE),IF(M161="เงินอุดหนุน (ว่าง)",VLOOKUP(BC161,ตำแหน่งว่าง!$A$2:$J$28,2,FALSE),IF(M161="จ่ายจากเงินรายได้ (ว่าง)",VLOOKUP(BC161,ตำแหน่งว่าง!$A$2:$J$28,2,FALSE),IF(M161="กำหนดเพิ่ม2567",0,IF(M161="กำหนดเพิ่ม2568",0,IF(M161="กำหนดเพิ่ม2569",0,I161*12)))))))))</f>
        <v>0</v>
      </c>
      <c r="BF161" s="177" t="str">
        <f t="shared" si="12"/>
        <v>1</v>
      </c>
      <c r="BG161" s="177" t="b">
        <f>IF(BB161="บริหารท้องถิ่นสูง",VLOOKUP(BF161,'เงินเดือนบัญชี 5'!$AL$2:$AM$65,2,FALSE),IF(BB161="บริหารท้องถิ่นกลาง",VLOOKUP(BF161,'เงินเดือนบัญชี 5'!$AI$2:$AJ$65,2,FALSE),IF(BB161="บริหารท้องถิ่นต้น",VLOOKUP(BF161,'เงินเดือนบัญชี 5'!$AF$2:$AG$65,2,FALSE),IF(BB161="อำนวยการท้องถิ่นสูง",VLOOKUP(BF161,'เงินเดือนบัญชี 5'!$AC$2:$AD$65,2,FALSE),IF(BB161="อำนวยการท้องถิ่นกลาง",VLOOKUP(BF161,'เงินเดือนบัญชี 5'!$Z$2:$AA$65,2,FALSE),IF(BB161="อำนวยการท้องถิ่นต้น",VLOOKUP(BF161,'เงินเดือนบัญชี 5'!$W$2:$X$65,2,FALSE),IF(BB161="วิชาการชช.",VLOOKUP(BF161,'เงินเดือนบัญชี 5'!$T$2:$U$65,2,FALSE),IF(BB161="วิชาการชพ.",VLOOKUP(BF161,'เงินเดือนบัญชี 5'!$Q$2:$R$65,2,FALSE),IF(BB161="วิชาการชก.",VLOOKUP(BF161,'เงินเดือนบัญชี 5'!$N$2:$O$65,2,FALSE),IF(BB161="วิชาการปก.",VLOOKUP(BF161,'เงินเดือนบัญชี 5'!$K$2:$L$65,2,FALSE),IF(BB161="ทั่วไปอส.",VLOOKUP(BF161,'เงินเดือนบัญชี 5'!$H$2:$I$65,2,FALSE),IF(BB161="ทั่วไปชง.",VLOOKUP(BF161,'เงินเดือนบัญชี 5'!$E$2:$F$65,2,FALSE),IF(BB161="ทั่วไปปง.",VLOOKUP(BF161,'เงินเดือนบัญชี 5'!$B$2:$C$65,2,FALSE),IF(BB161="พนจ.ทั่วไป",0,IF(BB161="พนจ.ภารกิจ(ปวช.)",CEILING((I161*4/100)+I161,10),IF(BB161="พนจ.ภารกิจ(ปวท.)",CEILING((I161*4/100)+I161,10),IF(BB161="พนจ.ภารกิจ(ปวส.)",CEILING((I161*4/100)+I161,10),IF(BB161="พนจ.ภารกิจ(ป.ตรี)",CEILING((I161*4/100)+I161,10),IF(BB161="พนจ.ภารกิจ(ป.โท)",CEILING((I161*4/100)+I161,10),IF(BB161="พนจ.ภารกิจ(ทักษะ พนง.ขับเครื่องจักรกลขนาดกลาง/ใหญ่)",CEILING((I161*4/100)+I161,10),IF(BB161="พนจ.ภารกิจ(ทักษะ)",CEILING((I161*4/100)+I161,10),IF(BB161="พนจ.ภารกิจ(ทักษะ)","",IF(C161="ครู",CEILING((I161*6/100)+I161,10),IF(C161="ครูผู้ช่วย",CEILING((I161*6/100)+I161,10),IF(C161="บริหารสถานศึกษา",CEILING((I161*6/100)+I161,10),IF(C161="บุคลากรทางการศึกษา",CEILING((I161*6/100)+I161,10),IF(BB161="ลูกจ้างประจำ(ช่าง)",VLOOKUP(BF161,บัญชีลูกจ้างประจำ!$H$2:$I$110,2,FALSE),IF(BB161="ลูกจ้างประจำ(สนับสนุน)",VLOOKUP(BF161,บัญชีลูกจ้างประจำ!$E$2:$F$102,2,FALSE),IF(BB161="ลูกจ้างประจำ(บริการพื้นฐาน)",VLOOKUP(BF161,บัญชีลูกจ้างประจำ!$B$2:$C$74,2,FALSE))))))))))))))))))))))))))))))</f>
        <v>0</v>
      </c>
      <c r="BH161" s="177">
        <f>IF(BB161&amp;M161="พนจ.ทั่วไป",0,IF(BB161&amp;M161="พนจ.ทั่วไปกำหนดเพิ่ม2567",108000,IF(M161="ว่างเดิม",VLOOKUP(BC161,ตำแหน่งว่าง!$A$2:$J$28,8,FALSE),IF(M161="กำหนดเพิ่ม2567",VLOOKUP(BC161,ตำแหน่งว่าง!$A$2:$H$28,7,FALSE),IF(M161="กำหนดเพิ่ม2568",0,IF(M161="กำหนดเพิ่ม2569",0,IF(M161="ยุบเลิก2567",0,IF(M161="ว่างยุบเลิก2567",0,IF(M161="ว่างยุบเลิก2568",VLOOKUP(BC161,ตำแหน่งว่าง!$A$2:$J$28,8,FALSE),IF(M161="ว่างยุบเลิก2569",VLOOKUP(BC161,ตำแหน่งว่าง!$A$2:$J$28,8,FALSE),IF(M161="เงินอุดหนุน (ว่าง)",VLOOKUP(BC161,ตำแหน่งว่าง!$A$2:$J$28,8,FALSE),IF(M161&amp;C161="จ่ายจากเงินรายได้พนจ.ทั่วไป",0,IF(M161="จ่ายจากเงินรายได้ (ว่าง)",VLOOKUP(BC161,ตำแหน่งว่าง!$A$2:$J$28,8,FALSE),(BG161-I161)*12)))))))))))))</f>
        <v>0</v>
      </c>
      <c r="BI161" s="177" t="str">
        <f t="shared" si="13"/>
        <v>2</v>
      </c>
      <c r="BJ161" s="177" t="b">
        <f>IF(BB161="บริหารท้องถิ่นสูง",VLOOKUP(BI161,'เงินเดือนบัญชี 5'!$AL$2:$AM$65,2,FALSE),IF(BB161="บริหารท้องถิ่นกลาง",VLOOKUP(BI161,'เงินเดือนบัญชี 5'!$AI$2:$AJ$65,2,FALSE),IF(BB161="บริหารท้องถิ่นต้น",VLOOKUP(BI161,'เงินเดือนบัญชี 5'!$AF$2:$AG$65,2,FALSE),IF(BB161="อำนวยการท้องถิ่นสูง",VLOOKUP(BI161,'เงินเดือนบัญชี 5'!$AC$2:$AD$65,2,FALSE),IF(BB161="อำนวยการท้องถิ่นกลาง",VLOOKUP(BI161,'เงินเดือนบัญชี 5'!$Z$2:$AA$65,2,FALSE),IF(BB161="อำนวยการท้องถิ่นต้น",VLOOKUP(BI161,'เงินเดือนบัญชี 5'!$W$2:$X$65,2,FALSE),IF(BB161="วิชาการชช.",VLOOKUP(BI161,'เงินเดือนบัญชี 5'!$T$2:$U$65,2,FALSE),IF(BB161="วิชาการชพ.",VLOOKUP(BI161,'เงินเดือนบัญชี 5'!$Q$2:$R$65,2,FALSE),IF(BB161="วิชาการชก.",VLOOKUP(BI161,'เงินเดือนบัญชี 5'!$N$2:$O$65,2,FALSE),IF(BB161="วิชาการปก.",VLOOKUP(BI161,'เงินเดือนบัญชี 5'!$K$2:$L$65,2,FALSE),IF(BB161="ทั่วไปอส.",VLOOKUP(BI161,'เงินเดือนบัญชี 5'!$H$2:$I$65,2,FALSE),IF(BB161="ทั่วไปชง.",VLOOKUP(BI161,'เงินเดือนบัญชี 5'!$E$2:$F$65,2,FALSE),IF(BB161="ทั่วไปปง.",VLOOKUP(BI161,'เงินเดือนบัญชี 5'!$B$2:$C$65,2,FALSE),IF(BB161="พนจ.ทั่วไป",0,IF(BB161="พนจ.ภารกิจ(ปวช.)",CEILING((BG161*4/100)+BG161,10),IF(BB161="พนจ.ภารกิจ(ปวท.)",CEILING((BG161*4/100)+BG161,10),IF(BB161="พนจ.ภารกิจ(ปวส.)",CEILING((BG161*4/100)+BG161,10),IF(BB161="พนจ.ภารกิจ(ป.ตรี)",CEILING((BG161*4/100)+BG161,10),IF(BB161="พนจ.ภารกิจ(ป.โท)",CEILING((BG161*4/100)+BG161,10),IF(BB161="พนจ.ภารกิจ(ทักษะ พนง.ขับเครื่องจักรกลขนาดกลาง/ใหญ่)",CEILING((BG161*4/100)+BG161,10),IF(BB161="พนจ.ภารกิจ(ทักษะ)",CEILING((BG161*4/100)+BG161,10),IF(BB161="พนจ.ภารกิจ(ทักษะ)","",IF(C161="ครู",CEILING((BG161*6/100)+BG161,10),IF(C161="ครูผู้ช่วย",CEILING((BG161*6/100)+BG161,10),IF(C161="บริหารสถานศึกษา",CEILING((BG161*6/100)+BG161,10),IF(C161="บุคลากรทางการศึกษา",CEILING((BG161*6/100)+BG161,10),IF(BB161="ลูกจ้างประจำ(ช่าง)",VLOOKUP(BI161,บัญชีลูกจ้างประจำ!$H$2:$I$110,2,FALSE),IF(BB161="ลูกจ้างประจำ(สนับสนุน)",VLOOKUP(BI161,บัญชีลูกจ้างประจำ!$E$2:$F$102,2,FALSE),IF(BB161="ลูกจ้างประจำ(บริการพื้นฐาน)",VLOOKUP(BI161,บัญชีลูกจ้างประจำ!$B$2:$C$74,2,FALSE))))))))))))))))))))))))))))))</f>
        <v>0</v>
      </c>
      <c r="BK161" s="177">
        <f>IF(BB161&amp;M161="พนจ.ทั่วไป",0,IF(BB161&amp;M161="พนจ.ทั่วไปกำหนดเพิ่ม2568",108000,IF(M161="ว่างเดิม",VLOOKUP(BC161,ตำแหน่งว่าง!$A$2:$J$28,9,FALSE),IF(M161&amp;C161="กำหนดเพิ่ม2567ครู",VLOOKUP(BC161,ตำแหน่งว่าง!$A$2:$J$28,8,FALSE),IF(M161&amp;C161="กำหนดเพิ่ม2567ครูผู้ช่วย",VLOOKUP(BC161,ตำแหน่งว่าง!$A$2:$J$28,8,FALSE),IF(M161&amp;C161="กำหนดเพิ่ม2567บุคลากรทางการศึกษา",VLOOKUP(BC161,ตำแหน่งว่าง!$A$2:$J$28,8,FALSE),IF(M161&amp;C161="กำหนดเพิ่ม2567บริหารสถานศึกษา",VLOOKUP(BC161,ตำแหน่งว่าง!$A$2:$J$28,8,FALSE),IF(M161="กำหนดเพิ่ม2567",VLOOKUP(BC161,ตำแหน่งว่าง!$A$2:$J$28,9,FALSE),IF(M161="กำหนดเพิ่ม2568",VLOOKUP(BC161,ตำแหน่งว่าง!$A$2:$H$28,7,FALSE),IF(M161="กำหนดเพิ่ม2569",0,IF(M161="ยุบเลิก2567",0,IF(M161="ยุบเลิก2568",0,IF(M161="ว่างยุบเลิก2567",0,IF(M161="ว่างยุบเลิก2568",0,IF(M161="ว่างยุบเลิก2569",VLOOKUP(BC161,ตำแหน่งว่าง!$A$2:$J$28,9,FALSE),IF(M161="เงินอุดหนุน (ว่าง)",VLOOKUP(BC161,ตำแหน่งว่าง!$A$2:$J$28,9,FALSE),IF(M161="จ่ายจากเงินรายได้ (ว่าง)",VLOOKUP(BC161,ตำแหน่งว่าง!$A$2:$J$28,9,FALSE),(BJ161-BG161)*12)))))))))))))))))</f>
        <v>0</v>
      </c>
      <c r="BL161" s="177" t="str">
        <f t="shared" si="14"/>
        <v>3</v>
      </c>
      <c r="BM161" s="177" t="b">
        <f>IF(BB161="บริหารท้องถิ่นสูง",VLOOKUP(BL161,'เงินเดือนบัญชี 5'!$AL$2:$AM$65,2,FALSE),IF(BB161="บริหารท้องถิ่นกลาง",VLOOKUP(BL161,'เงินเดือนบัญชี 5'!$AI$2:$AJ$65,2,FALSE),IF(BB161="บริหารท้องถิ่นต้น",VLOOKUP(BL161,'เงินเดือนบัญชี 5'!$AF$2:$AG$65,2,FALSE),IF(BB161="อำนวยการท้องถิ่นสูง",VLOOKUP(BL161,'เงินเดือนบัญชี 5'!$AC$2:$AD$65,2,FALSE),IF(BB161="อำนวยการท้องถิ่นกลาง",VLOOKUP(BL161,'เงินเดือนบัญชี 5'!$Z$2:$AA$65,2,FALSE),IF(BB161="อำนวยการท้องถิ่นต้น",VLOOKUP(BL161,'เงินเดือนบัญชี 5'!$W$2:$X$65,2,FALSE),IF(BB161="วิชาการชช.",VLOOKUP(BL161,'เงินเดือนบัญชี 5'!$T$2:$U$65,2,FALSE),IF(BB161="วิชาการชพ.",VLOOKUP(BL161,'เงินเดือนบัญชี 5'!$Q$2:$R$65,2,FALSE),IF(BB161="วิชาการชก.",VLOOKUP(BL161,'เงินเดือนบัญชี 5'!$N$2:$O$65,2,FALSE),IF(BB161="วิชาการปก.",VLOOKUP(BL161,'เงินเดือนบัญชี 5'!$K$2:$L$65,2,FALSE),IF(BB161="ทั่วไปอส.",VLOOKUP(BL161,'เงินเดือนบัญชี 5'!$H$2:$I$65,2,FALSE),IF(BB161="ทั่วไปชง.",VLOOKUP(BL161,'เงินเดือนบัญชี 5'!$E$2:$F$65,2,FALSE),IF(BB161="ทั่วไปปง.",VLOOKUP(BL161,'เงินเดือนบัญชี 5'!$B$2:$C$65,2,FALSE),IF(BB161="พนจ.ทั่วไป",0,IF(BB161="พนจ.ภารกิจ(ปวช.)",CEILING((BJ161*4/100)+BJ161,10),IF(BB161="พนจ.ภารกิจ(ปวท.)",CEILING((BJ161*4/100)+BJ161,10),IF(BB161="พนจ.ภารกิจ(ปวส.)",CEILING((BJ161*4/100)+BJ161,10),IF(BB161="พนจ.ภารกิจ(ป.ตรี)",CEILING((BJ161*4/100)+BJ161,10),IF(BB161="พนจ.ภารกิจ(ป.โท)",CEILING((BJ161*4/100)+BJ161,10),IF(BB161="พนจ.ภารกิจ(ทักษะ พนง.ขับเครื่องจักรกลขนาดกลาง/ใหญ่)",CEILING((BJ161*4/100)+BJ161,10),IF(BB161="พนจ.ภารกิจ(ทักษะ)",CEILING((BJ161*4/100)+BJ161,10),IF(BB161="พนจ.ภารกิจ(ทักษะ)","",IF(C161="ครู",CEILING((BJ161*6/100)+BJ161,10),IF(C161="ครูผู้ช่วย",CEILING((BJ161*6/100)+BJ161,10),IF(C161="บริหารสถานศึกษา",CEILING((BJ161*6/100)+BJ161,10),IF(C161="บุคลากรทางการศึกษา",CEILING((BJ161*6/100)+BJ161,10),IF(BB161="ลูกจ้างประจำ(ช่าง)",VLOOKUP(BL161,บัญชีลูกจ้างประจำ!$H$2:$I$110,2,FALSE),IF(BB161="ลูกจ้างประจำ(สนับสนุน)",VLOOKUP(BL161,บัญชีลูกจ้างประจำ!$E$2:$F$103,2,FALSE),IF(BB161="ลูกจ้างประจำ(บริการพื้นฐาน)",VLOOKUP(BL161,บัญชีลูกจ้างประจำ!$B$2:$C$74,2,FALSE))))))))))))))))))))))))))))))</f>
        <v>0</v>
      </c>
      <c r="BN161" s="177">
        <f>IF(BB161&amp;M161="พนจ.ทั่วไป",0,IF(BB161&amp;M161="พนจ.ทั่วไปกำหนดเพิ่ม2569",108000,IF(M161="ว่างเดิม",VLOOKUP(BC161,ตำแหน่งว่าง!$A$2:$J$28,10,FALSE),IF(M161&amp;C161="กำหนดเพิ่ม2567ครู",VLOOKUP(BC161,ตำแหน่งว่าง!$A$2:$J$28,9,FALSE),IF(M161&amp;C161="กำหนดเพิ่ม2567ครูผู้ช่วย",VLOOKUP(BC161,ตำแหน่งว่าง!$A$2:$J$28,9,FALSE),IF(M161&amp;C161="กำหนดเพิ่ม2567บุคลากรทางการศึกษา",VLOOKUP(BC161,ตำแหน่งว่าง!$A$2:$J$28,9,FALSE),IF(M161&amp;C161="กำหนดเพิ่ม2567บริหารสถานศึกษา",VLOOKUP(BC161,ตำแหน่งว่าง!$A$2:$J$28,9,FALSE),IF(M161="กำหนดเพิ่ม2567",VLOOKUP(BC161,ตำแหน่งว่าง!$A$2:$J$28,10,FALSE),IF(M161&amp;C161="กำหนดเพิ่ม2568ครู",VLOOKUP(BC161,ตำแหน่งว่าง!$A$2:$J$28,8,FALSE),IF(M161&amp;C161="กำหนดเพิ่ม2568ครูผู้ช่วย",VLOOKUP(BC161,ตำแหน่งว่าง!$A$2:$J$28,8,FALSE),IF(M161&amp;C161="กำหนดเพิ่ม2568บุคลากรทางการศึกษา",VLOOKUP(BC161,ตำแหน่งว่าง!$A$2:$J$28,8,FALSE),IF(M161&amp;C161="กำหนดเพิ่ม2568บริหารสถานศึกษา",VLOOKUP(BC161,ตำแหน่งว่าง!$A$2:$J$28,8,FALSE),IF(M161="กำหนดเพิ่ม2568",VLOOKUP(BC161,ตำแหน่งว่าง!$A$2:$J$28,9,FALSE),IF(M161="กำหนดเพิ่ม2569",VLOOKUP(BC161,ตำแหน่งว่าง!$A$2:$H$28,7,FALSE),IF(M161="เงินอุดหนุน (ว่าง)",VLOOKUP(BC161,ตำแหน่งว่าง!$A$2:$J$28,10,FALSE),IF(M161="จ่ายจากเงินรายได้ (ว่าง)",VLOOKUP(BC161,ตำแหน่งว่าง!$A$2:$J$28,10,FALSE),IF(M161="ยุบเลิก2567",0,IF(M161="ยุบเลิก2568",0,IF(M161="ยุบเลิก2569",0,IF(M161="ว่างยุบเลิก2567",0,IF(M161="ว่างยุบเลิก2568",0,IF(M161="ว่างยุบเลิก2569",0,(BM161-BJ161)*12))))))))))))))))))))))</f>
        <v>0</v>
      </c>
    </row>
    <row r="162" spans="1:66">
      <c r="A162" s="107" t="str">
        <f>IF(C162=0,"",IF(D162=0,"",SUBTOTAL(3,$D$7:D162)*1))</f>
        <v/>
      </c>
      <c r="B162" s="113"/>
      <c r="C162" s="183"/>
      <c r="D162" s="113"/>
      <c r="E162" s="114"/>
      <c r="F162" s="114"/>
      <c r="G162" s="110"/>
      <c r="H162" s="120"/>
      <c r="I162" s="121"/>
      <c r="J162" s="122"/>
      <c r="K162" s="122"/>
      <c r="L162" s="122"/>
      <c r="M162" s="120"/>
      <c r="BB162" s="177" t="str">
        <f t="shared" si="10"/>
        <v/>
      </c>
      <c r="BC162" s="177" t="str">
        <f t="shared" si="11"/>
        <v>()</v>
      </c>
      <c r="BD162" s="177" t="b">
        <f>IF(BB162="บริหารท้องถิ่นสูง",VLOOKUP(I162,'เงินเดือนบัญชี 5'!$AM$2:$AN$65,2,FALSE),IF(BB162="บริหารท้องถิ่นกลาง",VLOOKUP(I162,'เงินเดือนบัญชี 5'!$AJ$2:$AK$65,2,FALSE),IF(BB162="บริหารท้องถิ่นต้น",VLOOKUP(I162,'เงินเดือนบัญชี 5'!$AG$2:$AH$65,2,FALSE),IF(BB162="อำนวยการท้องถิ่นสูง",VLOOKUP(I162,'เงินเดือนบัญชี 5'!$AD$2:$AE$65,2,FALSE),IF(BB162="อำนวยการท้องถิ่นกลาง",VLOOKUP(I162,'เงินเดือนบัญชี 5'!$AA$2:$AB$65,2,FALSE),IF(BB162="อำนวยการท้องถิ่นต้น",VLOOKUP(I162,'เงินเดือนบัญชี 5'!$X$2:$Y$65,2,FALSE),IF(BB162="วิชาการชช.",VLOOKUP(I162,'เงินเดือนบัญชี 5'!$U$2:$V$65,2,FALSE),IF(BB162="วิชาการชพ.",VLOOKUP(I162,'เงินเดือนบัญชี 5'!$R$2:$S$65,2,FALSE),IF(BB162="วิชาการชก.",VLOOKUP(I162,'เงินเดือนบัญชี 5'!$O$2:$P$65,2,FALSE),IF(BB162="วิชาการปก.",VLOOKUP(I162,'เงินเดือนบัญชี 5'!$L$2:$M$65,2,FALSE),IF(BB162="ทั่วไปอส.",VLOOKUP(I162,'เงินเดือนบัญชี 5'!$I$2:$J$65,2,FALSE),IF(BB162="ทั่วไปชง.",VLOOKUP(I162,'เงินเดือนบัญชี 5'!$F$2:$G$65,2,FALSE),IF(BB162="ทั่วไปปง.",VLOOKUP(I162,'เงินเดือนบัญชี 5'!$C$2:$D$65,2,FALSE),IF(BB162="พนจ.ทั่วไป","",IF(BB162="พนจ.ภารกิจ(ปวช.)","",IF(BB162="พนจ.ภารกิจ(ปวท.)","",IF(BB162="พนจ.ภารกิจ(ปวส.)","",IF(BB162="พนจ.ภารกิจ(ป.ตรี)","",IF(BB162="พนจ.ภารกิจ(ป.โท)","",IF(BB162="พนจ.ภารกิจ(ทักษะ พนง.ขับเครื่องจักรกลขนาดกลาง/ใหญ่)","",IF(BB162="พนจ.ภารกิจ(ทักษะ)","",IF(BB162="ลูกจ้างประจำ(ช่าง)",VLOOKUP(I162,บัญชีลูกจ้างประจำ!$I$2:$J$110,2,FALSE),IF(BB162="ลูกจ้างประจำ(สนับสนุน)",VLOOKUP(I162,บัญชีลูกจ้างประจำ!$F$2:$G$102,2,FALSE),IF(BB162="ลูกจ้างประจำ(บริการพื้นฐาน)",VLOOKUP(I162,บัญชีลูกจ้างประจำ!$C$2:$D$74,2,FALSE)))))))))))))))))))))))))</f>
        <v>0</v>
      </c>
      <c r="BE162" s="177">
        <f>IF(M162="ว่างเดิม",VLOOKUP(BC162,ตำแหน่งว่าง!$A$2:$J$28,2,FALSE),IF(M162="ว่างยุบเลิก2567",VLOOKUP(BC162,ตำแหน่งว่าง!$A$2:$J$28,2,FALSE),IF(M162="ว่างยุบเลิก2568",VLOOKUP(BC162,ตำแหน่งว่าง!$A$2:$J$28,2,FALSE),IF(M162="ว่างยุบเลิก2569",VLOOKUP(BC162,ตำแหน่งว่าง!$A$2:$J$28,2,FALSE),IF(M162="เงินอุดหนุน (ว่าง)",VLOOKUP(BC162,ตำแหน่งว่าง!$A$2:$J$28,2,FALSE),IF(M162="จ่ายจากเงินรายได้ (ว่าง)",VLOOKUP(BC162,ตำแหน่งว่าง!$A$2:$J$28,2,FALSE),IF(M162="กำหนดเพิ่ม2567",0,IF(M162="กำหนดเพิ่ม2568",0,IF(M162="กำหนดเพิ่ม2569",0,I162*12)))))))))</f>
        <v>0</v>
      </c>
      <c r="BF162" s="177" t="str">
        <f t="shared" si="12"/>
        <v>1</v>
      </c>
      <c r="BG162" s="177" t="b">
        <f>IF(BB162="บริหารท้องถิ่นสูง",VLOOKUP(BF162,'เงินเดือนบัญชี 5'!$AL$2:$AM$65,2,FALSE),IF(BB162="บริหารท้องถิ่นกลาง",VLOOKUP(BF162,'เงินเดือนบัญชี 5'!$AI$2:$AJ$65,2,FALSE),IF(BB162="บริหารท้องถิ่นต้น",VLOOKUP(BF162,'เงินเดือนบัญชี 5'!$AF$2:$AG$65,2,FALSE),IF(BB162="อำนวยการท้องถิ่นสูง",VLOOKUP(BF162,'เงินเดือนบัญชี 5'!$AC$2:$AD$65,2,FALSE),IF(BB162="อำนวยการท้องถิ่นกลาง",VLOOKUP(BF162,'เงินเดือนบัญชี 5'!$Z$2:$AA$65,2,FALSE),IF(BB162="อำนวยการท้องถิ่นต้น",VLOOKUP(BF162,'เงินเดือนบัญชี 5'!$W$2:$X$65,2,FALSE),IF(BB162="วิชาการชช.",VLOOKUP(BF162,'เงินเดือนบัญชี 5'!$T$2:$U$65,2,FALSE),IF(BB162="วิชาการชพ.",VLOOKUP(BF162,'เงินเดือนบัญชี 5'!$Q$2:$R$65,2,FALSE),IF(BB162="วิชาการชก.",VLOOKUP(BF162,'เงินเดือนบัญชี 5'!$N$2:$O$65,2,FALSE),IF(BB162="วิชาการปก.",VLOOKUP(BF162,'เงินเดือนบัญชี 5'!$K$2:$L$65,2,FALSE),IF(BB162="ทั่วไปอส.",VLOOKUP(BF162,'เงินเดือนบัญชี 5'!$H$2:$I$65,2,FALSE),IF(BB162="ทั่วไปชง.",VLOOKUP(BF162,'เงินเดือนบัญชี 5'!$E$2:$F$65,2,FALSE),IF(BB162="ทั่วไปปง.",VLOOKUP(BF162,'เงินเดือนบัญชี 5'!$B$2:$C$65,2,FALSE),IF(BB162="พนจ.ทั่วไป",0,IF(BB162="พนจ.ภารกิจ(ปวช.)",CEILING((I162*4/100)+I162,10),IF(BB162="พนจ.ภารกิจ(ปวท.)",CEILING((I162*4/100)+I162,10),IF(BB162="พนจ.ภารกิจ(ปวส.)",CEILING((I162*4/100)+I162,10),IF(BB162="พนจ.ภารกิจ(ป.ตรี)",CEILING((I162*4/100)+I162,10),IF(BB162="พนจ.ภารกิจ(ป.โท)",CEILING((I162*4/100)+I162,10),IF(BB162="พนจ.ภารกิจ(ทักษะ พนง.ขับเครื่องจักรกลขนาดกลาง/ใหญ่)",CEILING((I162*4/100)+I162,10),IF(BB162="พนจ.ภารกิจ(ทักษะ)",CEILING((I162*4/100)+I162,10),IF(BB162="พนจ.ภารกิจ(ทักษะ)","",IF(C162="ครู",CEILING((I162*6/100)+I162,10),IF(C162="ครูผู้ช่วย",CEILING((I162*6/100)+I162,10),IF(C162="บริหารสถานศึกษา",CEILING((I162*6/100)+I162,10),IF(C162="บุคลากรทางการศึกษา",CEILING((I162*6/100)+I162,10),IF(BB162="ลูกจ้างประจำ(ช่าง)",VLOOKUP(BF162,บัญชีลูกจ้างประจำ!$H$2:$I$110,2,FALSE),IF(BB162="ลูกจ้างประจำ(สนับสนุน)",VLOOKUP(BF162,บัญชีลูกจ้างประจำ!$E$2:$F$102,2,FALSE),IF(BB162="ลูกจ้างประจำ(บริการพื้นฐาน)",VLOOKUP(BF162,บัญชีลูกจ้างประจำ!$B$2:$C$74,2,FALSE))))))))))))))))))))))))))))))</f>
        <v>0</v>
      </c>
      <c r="BH162" s="177">
        <f>IF(BB162&amp;M162="พนจ.ทั่วไป",0,IF(BB162&amp;M162="พนจ.ทั่วไปกำหนดเพิ่ม2567",108000,IF(M162="ว่างเดิม",VLOOKUP(BC162,ตำแหน่งว่าง!$A$2:$J$28,8,FALSE),IF(M162="กำหนดเพิ่ม2567",VLOOKUP(BC162,ตำแหน่งว่าง!$A$2:$H$28,7,FALSE),IF(M162="กำหนดเพิ่ม2568",0,IF(M162="กำหนดเพิ่ม2569",0,IF(M162="ยุบเลิก2567",0,IF(M162="ว่างยุบเลิก2567",0,IF(M162="ว่างยุบเลิก2568",VLOOKUP(BC162,ตำแหน่งว่าง!$A$2:$J$28,8,FALSE),IF(M162="ว่างยุบเลิก2569",VLOOKUP(BC162,ตำแหน่งว่าง!$A$2:$J$28,8,FALSE),IF(M162="เงินอุดหนุน (ว่าง)",VLOOKUP(BC162,ตำแหน่งว่าง!$A$2:$J$28,8,FALSE),IF(M162&amp;C162="จ่ายจากเงินรายได้พนจ.ทั่วไป",0,IF(M162="จ่ายจากเงินรายได้ (ว่าง)",VLOOKUP(BC162,ตำแหน่งว่าง!$A$2:$J$28,8,FALSE),(BG162-I162)*12)))))))))))))</f>
        <v>0</v>
      </c>
      <c r="BI162" s="177" t="str">
        <f t="shared" si="13"/>
        <v>2</v>
      </c>
      <c r="BJ162" s="177" t="b">
        <f>IF(BB162="บริหารท้องถิ่นสูง",VLOOKUP(BI162,'เงินเดือนบัญชี 5'!$AL$2:$AM$65,2,FALSE),IF(BB162="บริหารท้องถิ่นกลาง",VLOOKUP(BI162,'เงินเดือนบัญชี 5'!$AI$2:$AJ$65,2,FALSE),IF(BB162="บริหารท้องถิ่นต้น",VLOOKUP(BI162,'เงินเดือนบัญชี 5'!$AF$2:$AG$65,2,FALSE),IF(BB162="อำนวยการท้องถิ่นสูง",VLOOKUP(BI162,'เงินเดือนบัญชี 5'!$AC$2:$AD$65,2,FALSE),IF(BB162="อำนวยการท้องถิ่นกลาง",VLOOKUP(BI162,'เงินเดือนบัญชี 5'!$Z$2:$AA$65,2,FALSE),IF(BB162="อำนวยการท้องถิ่นต้น",VLOOKUP(BI162,'เงินเดือนบัญชี 5'!$W$2:$X$65,2,FALSE),IF(BB162="วิชาการชช.",VLOOKUP(BI162,'เงินเดือนบัญชี 5'!$T$2:$U$65,2,FALSE),IF(BB162="วิชาการชพ.",VLOOKUP(BI162,'เงินเดือนบัญชี 5'!$Q$2:$R$65,2,FALSE),IF(BB162="วิชาการชก.",VLOOKUP(BI162,'เงินเดือนบัญชี 5'!$N$2:$O$65,2,FALSE),IF(BB162="วิชาการปก.",VLOOKUP(BI162,'เงินเดือนบัญชี 5'!$K$2:$L$65,2,FALSE),IF(BB162="ทั่วไปอส.",VLOOKUP(BI162,'เงินเดือนบัญชี 5'!$H$2:$I$65,2,FALSE),IF(BB162="ทั่วไปชง.",VLOOKUP(BI162,'เงินเดือนบัญชี 5'!$E$2:$F$65,2,FALSE),IF(BB162="ทั่วไปปง.",VLOOKUP(BI162,'เงินเดือนบัญชี 5'!$B$2:$C$65,2,FALSE),IF(BB162="พนจ.ทั่วไป",0,IF(BB162="พนจ.ภารกิจ(ปวช.)",CEILING((BG162*4/100)+BG162,10),IF(BB162="พนจ.ภารกิจ(ปวท.)",CEILING((BG162*4/100)+BG162,10),IF(BB162="พนจ.ภารกิจ(ปวส.)",CEILING((BG162*4/100)+BG162,10),IF(BB162="พนจ.ภารกิจ(ป.ตรี)",CEILING((BG162*4/100)+BG162,10),IF(BB162="พนจ.ภารกิจ(ป.โท)",CEILING((BG162*4/100)+BG162,10),IF(BB162="พนจ.ภารกิจ(ทักษะ พนง.ขับเครื่องจักรกลขนาดกลาง/ใหญ่)",CEILING((BG162*4/100)+BG162,10),IF(BB162="พนจ.ภารกิจ(ทักษะ)",CEILING((BG162*4/100)+BG162,10),IF(BB162="พนจ.ภารกิจ(ทักษะ)","",IF(C162="ครู",CEILING((BG162*6/100)+BG162,10),IF(C162="ครูผู้ช่วย",CEILING((BG162*6/100)+BG162,10),IF(C162="บริหารสถานศึกษา",CEILING((BG162*6/100)+BG162,10),IF(C162="บุคลากรทางการศึกษา",CEILING((BG162*6/100)+BG162,10),IF(BB162="ลูกจ้างประจำ(ช่าง)",VLOOKUP(BI162,บัญชีลูกจ้างประจำ!$H$2:$I$110,2,FALSE),IF(BB162="ลูกจ้างประจำ(สนับสนุน)",VLOOKUP(BI162,บัญชีลูกจ้างประจำ!$E$2:$F$102,2,FALSE),IF(BB162="ลูกจ้างประจำ(บริการพื้นฐาน)",VLOOKUP(BI162,บัญชีลูกจ้างประจำ!$B$2:$C$74,2,FALSE))))))))))))))))))))))))))))))</f>
        <v>0</v>
      </c>
      <c r="BK162" s="177">
        <f>IF(BB162&amp;M162="พนจ.ทั่วไป",0,IF(BB162&amp;M162="พนจ.ทั่วไปกำหนดเพิ่ม2568",108000,IF(M162="ว่างเดิม",VLOOKUP(BC162,ตำแหน่งว่าง!$A$2:$J$28,9,FALSE),IF(M162&amp;C162="กำหนดเพิ่ม2567ครู",VLOOKUP(BC162,ตำแหน่งว่าง!$A$2:$J$28,8,FALSE),IF(M162&amp;C162="กำหนดเพิ่ม2567ครูผู้ช่วย",VLOOKUP(BC162,ตำแหน่งว่าง!$A$2:$J$28,8,FALSE),IF(M162&amp;C162="กำหนดเพิ่ม2567บุคลากรทางการศึกษา",VLOOKUP(BC162,ตำแหน่งว่าง!$A$2:$J$28,8,FALSE),IF(M162&amp;C162="กำหนดเพิ่ม2567บริหารสถานศึกษา",VLOOKUP(BC162,ตำแหน่งว่าง!$A$2:$J$28,8,FALSE),IF(M162="กำหนดเพิ่ม2567",VLOOKUP(BC162,ตำแหน่งว่าง!$A$2:$J$28,9,FALSE),IF(M162="กำหนดเพิ่ม2568",VLOOKUP(BC162,ตำแหน่งว่าง!$A$2:$H$28,7,FALSE),IF(M162="กำหนดเพิ่ม2569",0,IF(M162="ยุบเลิก2567",0,IF(M162="ยุบเลิก2568",0,IF(M162="ว่างยุบเลิก2567",0,IF(M162="ว่างยุบเลิก2568",0,IF(M162="ว่างยุบเลิก2569",VLOOKUP(BC162,ตำแหน่งว่าง!$A$2:$J$28,9,FALSE),IF(M162="เงินอุดหนุน (ว่าง)",VLOOKUP(BC162,ตำแหน่งว่าง!$A$2:$J$28,9,FALSE),IF(M162="จ่ายจากเงินรายได้ (ว่าง)",VLOOKUP(BC162,ตำแหน่งว่าง!$A$2:$J$28,9,FALSE),(BJ162-BG162)*12)))))))))))))))))</f>
        <v>0</v>
      </c>
      <c r="BL162" s="177" t="str">
        <f t="shared" si="14"/>
        <v>3</v>
      </c>
      <c r="BM162" s="177" t="b">
        <f>IF(BB162="บริหารท้องถิ่นสูง",VLOOKUP(BL162,'เงินเดือนบัญชี 5'!$AL$2:$AM$65,2,FALSE),IF(BB162="บริหารท้องถิ่นกลาง",VLOOKUP(BL162,'เงินเดือนบัญชี 5'!$AI$2:$AJ$65,2,FALSE),IF(BB162="บริหารท้องถิ่นต้น",VLOOKUP(BL162,'เงินเดือนบัญชี 5'!$AF$2:$AG$65,2,FALSE),IF(BB162="อำนวยการท้องถิ่นสูง",VLOOKUP(BL162,'เงินเดือนบัญชี 5'!$AC$2:$AD$65,2,FALSE),IF(BB162="อำนวยการท้องถิ่นกลาง",VLOOKUP(BL162,'เงินเดือนบัญชี 5'!$Z$2:$AA$65,2,FALSE),IF(BB162="อำนวยการท้องถิ่นต้น",VLOOKUP(BL162,'เงินเดือนบัญชี 5'!$W$2:$X$65,2,FALSE),IF(BB162="วิชาการชช.",VLOOKUP(BL162,'เงินเดือนบัญชี 5'!$T$2:$U$65,2,FALSE),IF(BB162="วิชาการชพ.",VLOOKUP(BL162,'เงินเดือนบัญชี 5'!$Q$2:$R$65,2,FALSE),IF(BB162="วิชาการชก.",VLOOKUP(BL162,'เงินเดือนบัญชี 5'!$N$2:$O$65,2,FALSE),IF(BB162="วิชาการปก.",VLOOKUP(BL162,'เงินเดือนบัญชี 5'!$K$2:$L$65,2,FALSE),IF(BB162="ทั่วไปอส.",VLOOKUP(BL162,'เงินเดือนบัญชี 5'!$H$2:$I$65,2,FALSE),IF(BB162="ทั่วไปชง.",VLOOKUP(BL162,'เงินเดือนบัญชี 5'!$E$2:$F$65,2,FALSE),IF(BB162="ทั่วไปปง.",VLOOKUP(BL162,'เงินเดือนบัญชี 5'!$B$2:$C$65,2,FALSE),IF(BB162="พนจ.ทั่วไป",0,IF(BB162="พนจ.ภารกิจ(ปวช.)",CEILING((BJ162*4/100)+BJ162,10),IF(BB162="พนจ.ภารกิจ(ปวท.)",CEILING((BJ162*4/100)+BJ162,10),IF(BB162="พนจ.ภารกิจ(ปวส.)",CEILING((BJ162*4/100)+BJ162,10),IF(BB162="พนจ.ภารกิจ(ป.ตรี)",CEILING((BJ162*4/100)+BJ162,10),IF(BB162="พนจ.ภารกิจ(ป.โท)",CEILING((BJ162*4/100)+BJ162,10),IF(BB162="พนจ.ภารกิจ(ทักษะ พนง.ขับเครื่องจักรกลขนาดกลาง/ใหญ่)",CEILING((BJ162*4/100)+BJ162,10),IF(BB162="พนจ.ภารกิจ(ทักษะ)",CEILING((BJ162*4/100)+BJ162,10),IF(BB162="พนจ.ภารกิจ(ทักษะ)","",IF(C162="ครู",CEILING((BJ162*6/100)+BJ162,10),IF(C162="ครูผู้ช่วย",CEILING((BJ162*6/100)+BJ162,10),IF(C162="บริหารสถานศึกษา",CEILING((BJ162*6/100)+BJ162,10),IF(C162="บุคลากรทางการศึกษา",CEILING((BJ162*6/100)+BJ162,10),IF(BB162="ลูกจ้างประจำ(ช่าง)",VLOOKUP(BL162,บัญชีลูกจ้างประจำ!$H$2:$I$110,2,FALSE),IF(BB162="ลูกจ้างประจำ(สนับสนุน)",VLOOKUP(BL162,บัญชีลูกจ้างประจำ!$E$2:$F$103,2,FALSE),IF(BB162="ลูกจ้างประจำ(บริการพื้นฐาน)",VLOOKUP(BL162,บัญชีลูกจ้างประจำ!$B$2:$C$74,2,FALSE))))))))))))))))))))))))))))))</f>
        <v>0</v>
      </c>
      <c r="BN162" s="177">
        <f>IF(BB162&amp;M162="พนจ.ทั่วไป",0,IF(BB162&amp;M162="พนจ.ทั่วไปกำหนดเพิ่ม2569",108000,IF(M162="ว่างเดิม",VLOOKUP(BC162,ตำแหน่งว่าง!$A$2:$J$28,10,FALSE),IF(M162&amp;C162="กำหนดเพิ่ม2567ครู",VLOOKUP(BC162,ตำแหน่งว่าง!$A$2:$J$28,9,FALSE),IF(M162&amp;C162="กำหนดเพิ่ม2567ครูผู้ช่วย",VLOOKUP(BC162,ตำแหน่งว่าง!$A$2:$J$28,9,FALSE),IF(M162&amp;C162="กำหนดเพิ่ม2567บุคลากรทางการศึกษา",VLOOKUP(BC162,ตำแหน่งว่าง!$A$2:$J$28,9,FALSE),IF(M162&amp;C162="กำหนดเพิ่ม2567บริหารสถานศึกษา",VLOOKUP(BC162,ตำแหน่งว่าง!$A$2:$J$28,9,FALSE),IF(M162="กำหนดเพิ่ม2567",VLOOKUP(BC162,ตำแหน่งว่าง!$A$2:$J$28,10,FALSE),IF(M162&amp;C162="กำหนดเพิ่ม2568ครู",VLOOKUP(BC162,ตำแหน่งว่าง!$A$2:$J$28,8,FALSE),IF(M162&amp;C162="กำหนดเพิ่ม2568ครูผู้ช่วย",VLOOKUP(BC162,ตำแหน่งว่าง!$A$2:$J$28,8,FALSE),IF(M162&amp;C162="กำหนดเพิ่ม2568บุคลากรทางการศึกษา",VLOOKUP(BC162,ตำแหน่งว่าง!$A$2:$J$28,8,FALSE),IF(M162&amp;C162="กำหนดเพิ่ม2568บริหารสถานศึกษา",VLOOKUP(BC162,ตำแหน่งว่าง!$A$2:$J$28,8,FALSE),IF(M162="กำหนดเพิ่ม2568",VLOOKUP(BC162,ตำแหน่งว่าง!$A$2:$J$28,9,FALSE),IF(M162="กำหนดเพิ่ม2569",VLOOKUP(BC162,ตำแหน่งว่าง!$A$2:$H$28,7,FALSE),IF(M162="เงินอุดหนุน (ว่าง)",VLOOKUP(BC162,ตำแหน่งว่าง!$A$2:$J$28,10,FALSE),IF(M162="จ่ายจากเงินรายได้ (ว่าง)",VLOOKUP(BC162,ตำแหน่งว่าง!$A$2:$J$28,10,FALSE),IF(M162="ยุบเลิก2567",0,IF(M162="ยุบเลิก2568",0,IF(M162="ยุบเลิก2569",0,IF(M162="ว่างยุบเลิก2567",0,IF(M162="ว่างยุบเลิก2568",0,IF(M162="ว่างยุบเลิก2569",0,(BM162-BJ162)*12))))))))))))))))))))))</f>
        <v>0</v>
      </c>
    </row>
    <row r="163" spans="1:66">
      <c r="A163" s="107" t="str">
        <f>IF(C163=0,"",IF(D163=0,"",SUBTOTAL(3,$D$7:D163)*1))</f>
        <v/>
      </c>
      <c r="B163" s="113"/>
      <c r="C163" s="183"/>
      <c r="D163" s="113"/>
      <c r="E163" s="114"/>
      <c r="F163" s="114"/>
      <c r="G163" s="110"/>
      <c r="H163" s="120"/>
      <c r="I163" s="121"/>
      <c r="J163" s="122"/>
      <c r="K163" s="122"/>
      <c r="L163" s="122"/>
      <c r="M163" s="120"/>
      <c r="BB163" s="177" t="str">
        <f t="shared" si="10"/>
        <v/>
      </c>
      <c r="BC163" s="177" t="str">
        <f t="shared" si="11"/>
        <v>()</v>
      </c>
      <c r="BD163" s="177" t="b">
        <f>IF(BB163="บริหารท้องถิ่นสูง",VLOOKUP(I163,'เงินเดือนบัญชี 5'!$AM$2:$AN$65,2,FALSE),IF(BB163="บริหารท้องถิ่นกลาง",VLOOKUP(I163,'เงินเดือนบัญชี 5'!$AJ$2:$AK$65,2,FALSE),IF(BB163="บริหารท้องถิ่นต้น",VLOOKUP(I163,'เงินเดือนบัญชี 5'!$AG$2:$AH$65,2,FALSE),IF(BB163="อำนวยการท้องถิ่นสูง",VLOOKUP(I163,'เงินเดือนบัญชี 5'!$AD$2:$AE$65,2,FALSE),IF(BB163="อำนวยการท้องถิ่นกลาง",VLOOKUP(I163,'เงินเดือนบัญชี 5'!$AA$2:$AB$65,2,FALSE),IF(BB163="อำนวยการท้องถิ่นต้น",VLOOKUP(I163,'เงินเดือนบัญชี 5'!$X$2:$Y$65,2,FALSE),IF(BB163="วิชาการชช.",VLOOKUP(I163,'เงินเดือนบัญชี 5'!$U$2:$V$65,2,FALSE),IF(BB163="วิชาการชพ.",VLOOKUP(I163,'เงินเดือนบัญชี 5'!$R$2:$S$65,2,FALSE),IF(BB163="วิชาการชก.",VLOOKUP(I163,'เงินเดือนบัญชี 5'!$O$2:$P$65,2,FALSE),IF(BB163="วิชาการปก.",VLOOKUP(I163,'เงินเดือนบัญชี 5'!$L$2:$M$65,2,FALSE),IF(BB163="ทั่วไปอส.",VLOOKUP(I163,'เงินเดือนบัญชี 5'!$I$2:$J$65,2,FALSE),IF(BB163="ทั่วไปชง.",VLOOKUP(I163,'เงินเดือนบัญชี 5'!$F$2:$G$65,2,FALSE),IF(BB163="ทั่วไปปง.",VLOOKUP(I163,'เงินเดือนบัญชี 5'!$C$2:$D$65,2,FALSE),IF(BB163="พนจ.ทั่วไป","",IF(BB163="พนจ.ภารกิจ(ปวช.)","",IF(BB163="พนจ.ภารกิจ(ปวท.)","",IF(BB163="พนจ.ภารกิจ(ปวส.)","",IF(BB163="พนจ.ภารกิจ(ป.ตรี)","",IF(BB163="พนจ.ภารกิจ(ป.โท)","",IF(BB163="พนจ.ภารกิจ(ทักษะ พนง.ขับเครื่องจักรกลขนาดกลาง/ใหญ่)","",IF(BB163="พนจ.ภารกิจ(ทักษะ)","",IF(BB163="ลูกจ้างประจำ(ช่าง)",VLOOKUP(I163,บัญชีลูกจ้างประจำ!$I$2:$J$110,2,FALSE),IF(BB163="ลูกจ้างประจำ(สนับสนุน)",VLOOKUP(I163,บัญชีลูกจ้างประจำ!$F$2:$G$102,2,FALSE),IF(BB163="ลูกจ้างประจำ(บริการพื้นฐาน)",VLOOKUP(I163,บัญชีลูกจ้างประจำ!$C$2:$D$74,2,FALSE)))))))))))))))))))))))))</f>
        <v>0</v>
      </c>
      <c r="BE163" s="177">
        <f>IF(M163="ว่างเดิม",VLOOKUP(BC163,ตำแหน่งว่าง!$A$2:$J$28,2,FALSE),IF(M163="ว่างยุบเลิก2567",VLOOKUP(BC163,ตำแหน่งว่าง!$A$2:$J$28,2,FALSE),IF(M163="ว่างยุบเลิก2568",VLOOKUP(BC163,ตำแหน่งว่าง!$A$2:$J$28,2,FALSE),IF(M163="ว่างยุบเลิก2569",VLOOKUP(BC163,ตำแหน่งว่าง!$A$2:$J$28,2,FALSE),IF(M163="เงินอุดหนุน (ว่าง)",VLOOKUP(BC163,ตำแหน่งว่าง!$A$2:$J$28,2,FALSE),IF(M163="จ่ายจากเงินรายได้ (ว่าง)",VLOOKUP(BC163,ตำแหน่งว่าง!$A$2:$J$28,2,FALSE),IF(M163="กำหนดเพิ่ม2567",0,IF(M163="กำหนดเพิ่ม2568",0,IF(M163="กำหนดเพิ่ม2569",0,I163*12)))))))))</f>
        <v>0</v>
      </c>
      <c r="BF163" s="177" t="str">
        <f t="shared" si="12"/>
        <v>1</v>
      </c>
      <c r="BG163" s="177" t="b">
        <f>IF(BB163="บริหารท้องถิ่นสูง",VLOOKUP(BF163,'เงินเดือนบัญชี 5'!$AL$2:$AM$65,2,FALSE),IF(BB163="บริหารท้องถิ่นกลาง",VLOOKUP(BF163,'เงินเดือนบัญชี 5'!$AI$2:$AJ$65,2,FALSE),IF(BB163="บริหารท้องถิ่นต้น",VLOOKUP(BF163,'เงินเดือนบัญชี 5'!$AF$2:$AG$65,2,FALSE),IF(BB163="อำนวยการท้องถิ่นสูง",VLOOKUP(BF163,'เงินเดือนบัญชี 5'!$AC$2:$AD$65,2,FALSE),IF(BB163="อำนวยการท้องถิ่นกลาง",VLOOKUP(BF163,'เงินเดือนบัญชี 5'!$Z$2:$AA$65,2,FALSE),IF(BB163="อำนวยการท้องถิ่นต้น",VLOOKUP(BF163,'เงินเดือนบัญชี 5'!$W$2:$X$65,2,FALSE),IF(BB163="วิชาการชช.",VLOOKUP(BF163,'เงินเดือนบัญชี 5'!$T$2:$U$65,2,FALSE),IF(BB163="วิชาการชพ.",VLOOKUP(BF163,'เงินเดือนบัญชี 5'!$Q$2:$R$65,2,FALSE),IF(BB163="วิชาการชก.",VLOOKUP(BF163,'เงินเดือนบัญชี 5'!$N$2:$O$65,2,FALSE),IF(BB163="วิชาการปก.",VLOOKUP(BF163,'เงินเดือนบัญชี 5'!$K$2:$L$65,2,FALSE),IF(BB163="ทั่วไปอส.",VLOOKUP(BF163,'เงินเดือนบัญชี 5'!$H$2:$I$65,2,FALSE),IF(BB163="ทั่วไปชง.",VLOOKUP(BF163,'เงินเดือนบัญชี 5'!$E$2:$F$65,2,FALSE),IF(BB163="ทั่วไปปง.",VLOOKUP(BF163,'เงินเดือนบัญชี 5'!$B$2:$C$65,2,FALSE),IF(BB163="พนจ.ทั่วไป",0,IF(BB163="พนจ.ภารกิจ(ปวช.)",CEILING((I163*4/100)+I163,10),IF(BB163="พนจ.ภารกิจ(ปวท.)",CEILING((I163*4/100)+I163,10),IF(BB163="พนจ.ภารกิจ(ปวส.)",CEILING((I163*4/100)+I163,10),IF(BB163="พนจ.ภารกิจ(ป.ตรี)",CEILING((I163*4/100)+I163,10),IF(BB163="พนจ.ภารกิจ(ป.โท)",CEILING((I163*4/100)+I163,10),IF(BB163="พนจ.ภารกิจ(ทักษะ พนง.ขับเครื่องจักรกลขนาดกลาง/ใหญ่)",CEILING((I163*4/100)+I163,10),IF(BB163="พนจ.ภารกิจ(ทักษะ)",CEILING((I163*4/100)+I163,10),IF(BB163="พนจ.ภารกิจ(ทักษะ)","",IF(C163="ครู",CEILING((I163*6/100)+I163,10),IF(C163="ครูผู้ช่วย",CEILING((I163*6/100)+I163,10),IF(C163="บริหารสถานศึกษา",CEILING((I163*6/100)+I163,10),IF(C163="บุคลากรทางการศึกษา",CEILING((I163*6/100)+I163,10),IF(BB163="ลูกจ้างประจำ(ช่าง)",VLOOKUP(BF163,บัญชีลูกจ้างประจำ!$H$2:$I$110,2,FALSE),IF(BB163="ลูกจ้างประจำ(สนับสนุน)",VLOOKUP(BF163,บัญชีลูกจ้างประจำ!$E$2:$F$102,2,FALSE),IF(BB163="ลูกจ้างประจำ(บริการพื้นฐาน)",VLOOKUP(BF163,บัญชีลูกจ้างประจำ!$B$2:$C$74,2,FALSE))))))))))))))))))))))))))))))</f>
        <v>0</v>
      </c>
      <c r="BH163" s="177">
        <f>IF(BB163&amp;M163="พนจ.ทั่วไป",0,IF(BB163&amp;M163="พนจ.ทั่วไปกำหนดเพิ่ม2567",108000,IF(M163="ว่างเดิม",VLOOKUP(BC163,ตำแหน่งว่าง!$A$2:$J$28,8,FALSE),IF(M163="กำหนดเพิ่ม2567",VLOOKUP(BC163,ตำแหน่งว่าง!$A$2:$H$28,7,FALSE),IF(M163="กำหนดเพิ่ม2568",0,IF(M163="กำหนดเพิ่ม2569",0,IF(M163="ยุบเลิก2567",0,IF(M163="ว่างยุบเลิก2567",0,IF(M163="ว่างยุบเลิก2568",VLOOKUP(BC163,ตำแหน่งว่าง!$A$2:$J$28,8,FALSE),IF(M163="ว่างยุบเลิก2569",VLOOKUP(BC163,ตำแหน่งว่าง!$A$2:$J$28,8,FALSE),IF(M163="เงินอุดหนุน (ว่าง)",VLOOKUP(BC163,ตำแหน่งว่าง!$A$2:$J$28,8,FALSE),IF(M163&amp;C163="จ่ายจากเงินรายได้พนจ.ทั่วไป",0,IF(M163="จ่ายจากเงินรายได้ (ว่าง)",VLOOKUP(BC163,ตำแหน่งว่าง!$A$2:$J$28,8,FALSE),(BG163-I163)*12)))))))))))))</f>
        <v>0</v>
      </c>
      <c r="BI163" s="177" t="str">
        <f t="shared" si="13"/>
        <v>2</v>
      </c>
      <c r="BJ163" s="177" t="b">
        <f>IF(BB163="บริหารท้องถิ่นสูง",VLOOKUP(BI163,'เงินเดือนบัญชี 5'!$AL$2:$AM$65,2,FALSE),IF(BB163="บริหารท้องถิ่นกลาง",VLOOKUP(BI163,'เงินเดือนบัญชี 5'!$AI$2:$AJ$65,2,FALSE),IF(BB163="บริหารท้องถิ่นต้น",VLOOKUP(BI163,'เงินเดือนบัญชี 5'!$AF$2:$AG$65,2,FALSE),IF(BB163="อำนวยการท้องถิ่นสูง",VLOOKUP(BI163,'เงินเดือนบัญชี 5'!$AC$2:$AD$65,2,FALSE),IF(BB163="อำนวยการท้องถิ่นกลาง",VLOOKUP(BI163,'เงินเดือนบัญชี 5'!$Z$2:$AA$65,2,FALSE),IF(BB163="อำนวยการท้องถิ่นต้น",VLOOKUP(BI163,'เงินเดือนบัญชี 5'!$W$2:$X$65,2,FALSE),IF(BB163="วิชาการชช.",VLOOKUP(BI163,'เงินเดือนบัญชี 5'!$T$2:$U$65,2,FALSE),IF(BB163="วิชาการชพ.",VLOOKUP(BI163,'เงินเดือนบัญชี 5'!$Q$2:$R$65,2,FALSE),IF(BB163="วิชาการชก.",VLOOKUP(BI163,'เงินเดือนบัญชี 5'!$N$2:$O$65,2,FALSE),IF(BB163="วิชาการปก.",VLOOKUP(BI163,'เงินเดือนบัญชี 5'!$K$2:$L$65,2,FALSE),IF(BB163="ทั่วไปอส.",VLOOKUP(BI163,'เงินเดือนบัญชี 5'!$H$2:$I$65,2,FALSE),IF(BB163="ทั่วไปชง.",VLOOKUP(BI163,'เงินเดือนบัญชี 5'!$E$2:$F$65,2,FALSE),IF(BB163="ทั่วไปปง.",VLOOKUP(BI163,'เงินเดือนบัญชี 5'!$B$2:$C$65,2,FALSE),IF(BB163="พนจ.ทั่วไป",0,IF(BB163="พนจ.ภารกิจ(ปวช.)",CEILING((BG163*4/100)+BG163,10),IF(BB163="พนจ.ภารกิจ(ปวท.)",CEILING((BG163*4/100)+BG163,10),IF(BB163="พนจ.ภารกิจ(ปวส.)",CEILING((BG163*4/100)+BG163,10),IF(BB163="พนจ.ภารกิจ(ป.ตรี)",CEILING((BG163*4/100)+BG163,10),IF(BB163="พนจ.ภารกิจ(ป.โท)",CEILING((BG163*4/100)+BG163,10),IF(BB163="พนจ.ภารกิจ(ทักษะ พนง.ขับเครื่องจักรกลขนาดกลาง/ใหญ่)",CEILING((BG163*4/100)+BG163,10),IF(BB163="พนจ.ภารกิจ(ทักษะ)",CEILING((BG163*4/100)+BG163,10),IF(BB163="พนจ.ภารกิจ(ทักษะ)","",IF(C163="ครู",CEILING((BG163*6/100)+BG163,10),IF(C163="ครูผู้ช่วย",CEILING((BG163*6/100)+BG163,10),IF(C163="บริหารสถานศึกษา",CEILING((BG163*6/100)+BG163,10),IF(C163="บุคลากรทางการศึกษา",CEILING((BG163*6/100)+BG163,10),IF(BB163="ลูกจ้างประจำ(ช่าง)",VLOOKUP(BI163,บัญชีลูกจ้างประจำ!$H$2:$I$110,2,FALSE),IF(BB163="ลูกจ้างประจำ(สนับสนุน)",VLOOKUP(BI163,บัญชีลูกจ้างประจำ!$E$2:$F$102,2,FALSE),IF(BB163="ลูกจ้างประจำ(บริการพื้นฐาน)",VLOOKUP(BI163,บัญชีลูกจ้างประจำ!$B$2:$C$74,2,FALSE))))))))))))))))))))))))))))))</f>
        <v>0</v>
      </c>
      <c r="BK163" s="177">
        <f>IF(BB163&amp;M163="พนจ.ทั่วไป",0,IF(BB163&amp;M163="พนจ.ทั่วไปกำหนดเพิ่ม2568",108000,IF(M163="ว่างเดิม",VLOOKUP(BC163,ตำแหน่งว่าง!$A$2:$J$28,9,FALSE),IF(M163&amp;C163="กำหนดเพิ่ม2567ครู",VLOOKUP(BC163,ตำแหน่งว่าง!$A$2:$J$28,8,FALSE),IF(M163&amp;C163="กำหนดเพิ่ม2567ครูผู้ช่วย",VLOOKUP(BC163,ตำแหน่งว่าง!$A$2:$J$28,8,FALSE),IF(M163&amp;C163="กำหนดเพิ่ม2567บุคลากรทางการศึกษา",VLOOKUP(BC163,ตำแหน่งว่าง!$A$2:$J$28,8,FALSE),IF(M163&amp;C163="กำหนดเพิ่ม2567บริหารสถานศึกษา",VLOOKUP(BC163,ตำแหน่งว่าง!$A$2:$J$28,8,FALSE),IF(M163="กำหนดเพิ่ม2567",VLOOKUP(BC163,ตำแหน่งว่าง!$A$2:$J$28,9,FALSE),IF(M163="กำหนดเพิ่ม2568",VLOOKUP(BC163,ตำแหน่งว่าง!$A$2:$H$28,7,FALSE),IF(M163="กำหนดเพิ่ม2569",0,IF(M163="ยุบเลิก2567",0,IF(M163="ยุบเลิก2568",0,IF(M163="ว่างยุบเลิก2567",0,IF(M163="ว่างยุบเลิก2568",0,IF(M163="ว่างยุบเลิก2569",VLOOKUP(BC163,ตำแหน่งว่าง!$A$2:$J$28,9,FALSE),IF(M163="เงินอุดหนุน (ว่าง)",VLOOKUP(BC163,ตำแหน่งว่าง!$A$2:$J$28,9,FALSE),IF(M163="จ่ายจากเงินรายได้ (ว่าง)",VLOOKUP(BC163,ตำแหน่งว่าง!$A$2:$J$28,9,FALSE),(BJ163-BG163)*12)))))))))))))))))</f>
        <v>0</v>
      </c>
      <c r="BL163" s="177" t="str">
        <f t="shared" si="14"/>
        <v>3</v>
      </c>
      <c r="BM163" s="177" t="b">
        <f>IF(BB163="บริหารท้องถิ่นสูง",VLOOKUP(BL163,'เงินเดือนบัญชี 5'!$AL$2:$AM$65,2,FALSE),IF(BB163="บริหารท้องถิ่นกลาง",VLOOKUP(BL163,'เงินเดือนบัญชี 5'!$AI$2:$AJ$65,2,FALSE),IF(BB163="บริหารท้องถิ่นต้น",VLOOKUP(BL163,'เงินเดือนบัญชี 5'!$AF$2:$AG$65,2,FALSE),IF(BB163="อำนวยการท้องถิ่นสูง",VLOOKUP(BL163,'เงินเดือนบัญชี 5'!$AC$2:$AD$65,2,FALSE),IF(BB163="อำนวยการท้องถิ่นกลาง",VLOOKUP(BL163,'เงินเดือนบัญชี 5'!$Z$2:$AA$65,2,FALSE),IF(BB163="อำนวยการท้องถิ่นต้น",VLOOKUP(BL163,'เงินเดือนบัญชี 5'!$W$2:$X$65,2,FALSE),IF(BB163="วิชาการชช.",VLOOKUP(BL163,'เงินเดือนบัญชี 5'!$T$2:$U$65,2,FALSE),IF(BB163="วิชาการชพ.",VLOOKUP(BL163,'เงินเดือนบัญชี 5'!$Q$2:$R$65,2,FALSE),IF(BB163="วิชาการชก.",VLOOKUP(BL163,'เงินเดือนบัญชี 5'!$N$2:$O$65,2,FALSE),IF(BB163="วิชาการปก.",VLOOKUP(BL163,'เงินเดือนบัญชี 5'!$K$2:$L$65,2,FALSE),IF(BB163="ทั่วไปอส.",VLOOKUP(BL163,'เงินเดือนบัญชี 5'!$H$2:$I$65,2,FALSE),IF(BB163="ทั่วไปชง.",VLOOKUP(BL163,'เงินเดือนบัญชี 5'!$E$2:$F$65,2,FALSE),IF(BB163="ทั่วไปปง.",VLOOKUP(BL163,'เงินเดือนบัญชี 5'!$B$2:$C$65,2,FALSE),IF(BB163="พนจ.ทั่วไป",0,IF(BB163="พนจ.ภารกิจ(ปวช.)",CEILING((BJ163*4/100)+BJ163,10),IF(BB163="พนจ.ภารกิจ(ปวท.)",CEILING((BJ163*4/100)+BJ163,10),IF(BB163="พนจ.ภารกิจ(ปวส.)",CEILING((BJ163*4/100)+BJ163,10),IF(BB163="พนจ.ภารกิจ(ป.ตรี)",CEILING((BJ163*4/100)+BJ163,10),IF(BB163="พนจ.ภารกิจ(ป.โท)",CEILING((BJ163*4/100)+BJ163,10),IF(BB163="พนจ.ภารกิจ(ทักษะ พนง.ขับเครื่องจักรกลขนาดกลาง/ใหญ่)",CEILING((BJ163*4/100)+BJ163,10),IF(BB163="พนจ.ภารกิจ(ทักษะ)",CEILING((BJ163*4/100)+BJ163,10),IF(BB163="พนจ.ภารกิจ(ทักษะ)","",IF(C163="ครู",CEILING((BJ163*6/100)+BJ163,10),IF(C163="ครูผู้ช่วย",CEILING((BJ163*6/100)+BJ163,10),IF(C163="บริหารสถานศึกษา",CEILING((BJ163*6/100)+BJ163,10),IF(C163="บุคลากรทางการศึกษา",CEILING((BJ163*6/100)+BJ163,10),IF(BB163="ลูกจ้างประจำ(ช่าง)",VLOOKUP(BL163,บัญชีลูกจ้างประจำ!$H$2:$I$110,2,FALSE),IF(BB163="ลูกจ้างประจำ(สนับสนุน)",VLOOKUP(BL163,บัญชีลูกจ้างประจำ!$E$2:$F$103,2,FALSE),IF(BB163="ลูกจ้างประจำ(บริการพื้นฐาน)",VLOOKUP(BL163,บัญชีลูกจ้างประจำ!$B$2:$C$74,2,FALSE))))))))))))))))))))))))))))))</f>
        <v>0</v>
      </c>
      <c r="BN163" s="177">
        <f>IF(BB163&amp;M163="พนจ.ทั่วไป",0,IF(BB163&amp;M163="พนจ.ทั่วไปกำหนดเพิ่ม2569",108000,IF(M163="ว่างเดิม",VLOOKUP(BC163,ตำแหน่งว่าง!$A$2:$J$28,10,FALSE),IF(M163&amp;C163="กำหนดเพิ่ม2567ครู",VLOOKUP(BC163,ตำแหน่งว่าง!$A$2:$J$28,9,FALSE),IF(M163&amp;C163="กำหนดเพิ่ม2567ครูผู้ช่วย",VLOOKUP(BC163,ตำแหน่งว่าง!$A$2:$J$28,9,FALSE),IF(M163&amp;C163="กำหนดเพิ่ม2567บุคลากรทางการศึกษา",VLOOKUP(BC163,ตำแหน่งว่าง!$A$2:$J$28,9,FALSE),IF(M163&amp;C163="กำหนดเพิ่ม2567บริหารสถานศึกษา",VLOOKUP(BC163,ตำแหน่งว่าง!$A$2:$J$28,9,FALSE),IF(M163="กำหนดเพิ่ม2567",VLOOKUP(BC163,ตำแหน่งว่าง!$A$2:$J$28,10,FALSE),IF(M163&amp;C163="กำหนดเพิ่ม2568ครู",VLOOKUP(BC163,ตำแหน่งว่าง!$A$2:$J$28,8,FALSE),IF(M163&amp;C163="กำหนดเพิ่ม2568ครูผู้ช่วย",VLOOKUP(BC163,ตำแหน่งว่าง!$A$2:$J$28,8,FALSE),IF(M163&amp;C163="กำหนดเพิ่ม2568บุคลากรทางการศึกษา",VLOOKUP(BC163,ตำแหน่งว่าง!$A$2:$J$28,8,FALSE),IF(M163&amp;C163="กำหนดเพิ่ม2568บริหารสถานศึกษา",VLOOKUP(BC163,ตำแหน่งว่าง!$A$2:$J$28,8,FALSE),IF(M163="กำหนดเพิ่ม2568",VLOOKUP(BC163,ตำแหน่งว่าง!$A$2:$J$28,9,FALSE),IF(M163="กำหนดเพิ่ม2569",VLOOKUP(BC163,ตำแหน่งว่าง!$A$2:$H$28,7,FALSE),IF(M163="เงินอุดหนุน (ว่าง)",VLOOKUP(BC163,ตำแหน่งว่าง!$A$2:$J$28,10,FALSE),IF(M163="จ่ายจากเงินรายได้ (ว่าง)",VLOOKUP(BC163,ตำแหน่งว่าง!$A$2:$J$28,10,FALSE),IF(M163="ยุบเลิก2567",0,IF(M163="ยุบเลิก2568",0,IF(M163="ยุบเลิก2569",0,IF(M163="ว่างยุบเลิก2567",0,IF(M163="ว่างยุบเลิก2568",0,IF(M163="ว่างยุบเลิก2569",0,(BM163-BJ163)*12))))))))))))))))))))))</f>
        <v>0</v>
      </c>
    </row>
    <row r="164" spans="1:66">
      <c r="A164" s="107" t="str">
        <f>IF(C164=0,"",IF(D164=0,"",SUBTOTAL(3,$D$7:D164)*1))</f>
        <v/>
      </c>
      <c r="B164" s="113"/>
      <c r="C164" s="183"/>
      <c r="D164" s="113"/>
      <c r="E164" s="114"/>
      <c r="F164" s="114"/>
      <c r="G164" s="110"/>
      <c r="H164" s="120"/>
      <c r="I164" s="121"/>
      <c r="J164" s="122"/>
      <c r="K164" s="122"/>
      <c r="L164" s="122"/>
      <c r="M164" s="120"/>
      <c r="BB164" s="177" t="str">
        <f t="shared" si="10"/>
        <v/>
      </c>
      <c r="BC164" s="177" t="str">
        <f t="shared" si="11"/>
        <v>()</v>
      </c>
      <c r="BD164" s="177" t="b">
        <f>IF(BB164="บริหารท้องถิ่นสูง",VLOOKUP(I164,'เงินเดือนบัญชี 5'!$AM$2:$AN$65,2,FALSE),IF(BB164="บริหารท้องถิ่นกลาง",VLOOKUP(I164,'เงินเดือนบัญชี 5'!$AJ$2:$AK$65,2,FALSE),IF(BB164="บริหารท้องถิ่นต้น",VLOOKUP(I164,'เงินเดือนบัญชี 5'!$AG$2:$AH$65,2,FALSE),IF(BB164="อำนวยการท้องถิ่นสูง",VLOOKUP(I164,'เงินเดือนบัญชี 5'!$AD$2:$AE$65,2,FALSE),IF(BB164="อำนวยการท้องถิ่นกลาง",VLOOKUP(I164,'เงินเดือนบัญชี 5'!$AA$2:$AB$65,2,FALSE),IF(BB164="อำนวยการท้องถิ่นต้น",VLOOKUP(I164,'เงินเดือนบัญชี 5'!$X$2:$Y$65,2,FALSE),IF(BB164="วิชาการชช.",VLOOKUP(I164,'เงินเดือนบัญชี 5'!$U$2:$V$65,2,FALSE),IF(BB164="วิชาการชพ.",VLOOKUP(I164,'เงินเดือนบัญชี 5'!$R$2:$S$65,2,FALSE),IF(BB164="วิชาการชก.",VLOOKUP(I164,'เงินเดือนบัญชี 5'!$O$2:$P$65,2,FALSE),IF(BB164="วิชาการปก.",VLOOKUP(I164,'เงินเดือนบัญชี 5'!$L$2:$M$65,2,FALSE),IF(BB164="ทั่วไปอส.",VLOOKUP(I164,'เงินเดือนบัญชี 5'!$I$2:$J$65,2,FALSE),IF(BB164="ทั่วไปชง.",VLOOKUP(I164,'เงินเดือนบัญชี 5'!$F$2:$G$65,2,FALSE),IF(BB164="ทั่วไปปง.",VLOOKUP(I164,'เงินเดือนบัญชี 5'!$C$2:$D$65,2,FALSE),IF(BB164="พนจ.ทั่วไป","",IF(BB164="พนจ.ภารกิจ(ปวช.)","",IF(BB164="พนจ.ภารกิจ(ปวท.)","",IF(BB164="พนจ.ภารกิจ(ปวส.)","",IF(BB164="พนจ.ภารกิจ(ป.ตรี)","",IF(BB164="พนจ.ภารกิจ(ป.โท)","",IF(BB164="พนจ.ภารกิจ(ทักษะ พนง.ขับเครื่องจักรกลขนาดกลาง/ใหญ่)","",IF(BB164="พนจ.ภารกิจ(ทักษะ)","",IF(BB164="ลูกจ้างประจำ(ช่าง)",VLOOKUP(I164,บัญชีลูกจ้างประจำ!$I$2:$J$110,2,FALSE),IF(BB164="ลูกจ้างประจำ(สนับสนุน)",VLOOKUP(I164,บัญชีลูกจ้างประจำ!$F$2:$G$102,2,FALSE),IF(BB164="ลูกจ้างประจำ(บริการพื้นฐาน)",VLOOKUP(I164,บัญชีลูกจ้างประจำ!$C$2:$D$74,2,FALSE)))))))))))))))))))))))))</f>
        <v>0</v>
      </c>
      <c r="BE164" s="177">
        <f>IF(M164="ว่างเดิม",VLOOKUP(BC164,ตำแหน่งว่าง!$A$2:$J$28,2,FALSE),IF(M164="ว่างยุบเลิก2567",VLOOKUP(BC164,ตำแหน่งว่าง!$A$2:$J$28,2,FALSE),IF(M164="ว่างยุบเลิก2568",VLOOKUP(BC164,ตำแหน่งว่าง!$A$2:$J$28,2,FALSE),IF(M164="ว่างยุบเลิก2569",VLOOKUP(BC164,ตำแหน่งว่าง!$A$2:$J$28,2,FALSE),IF(M164="เงินอุดหนุน (ว่าง)",VLOOKUP(BC164,ตำแหน่งว่าง!$A$2:$J$28,2,FALSE),IF(M164="จ่ายจากเงินรายได้ (ว่าง)",VLOOKUP(BC164,ตำแหน่งว่าง!$A$2:$J$28,2,FALSE),IF(M164="กำหนดเพิ่ม2567",0,IF(M164="กำหนดเพิ่ม2568",0,IF(M164="กำหนดเพิ่ม2569",0,I164*12)))))))))</f>
        <v>0</v>
      </c>
      <c r="BF164" s="177" t="str">
        <f t="shared" si="12"/>
        <v>1</v>
      </c>
      <c r="BG164" s="177" t="b">
        <f>IF(BB164="บริหารท้องถิ่นสูง",VLOOKUP(BF164,'เงินเดือนบัญชี 5'!$AL$2:$AM$65,2,FALSE),IF(BB164="บริหารท้องถิ่นกลาง",VLOOKUP(BF164,'เงินเดือนบัญชี 5'!$AI$2:$AJ$65,2,FALSE),IF(BB164="บริหารท้องถิ่นต้น",VLOOKUP(BF164,'เงินเดือนบัญชี 5'!$AF$2:$AG$65,2,FALSE),IF(BB164="อำนวยการท้องถิ่นสูง",VLOOKUP(BF164,'เงินเดือนบัญชี 5'!$AC$2:$AD$65,2,FALSE),IF(BB164="อำนวยการท้องถิ่นกลาง",VLOOKUP(BF164,'เงินเดือนบัญชี 5'!$Z$2:$AA$65,2,FALSE),IF(BB164="อำนวยการท้องถิ่นต้น",VLOOKUP(BF164,'เงินเดือนบัญชี 5'!$W$2:$X$65,2,FALSE),IF(BB164="วิชาการชช.",VLOOKUP(BF164,'เงินเดือนบัญชี 5'!$T$2:$U$65,2,FALSE),IF(BB164="วิชาการชพ.",VLOOKUP(BF164,'เงินเดือนบัญชี 5'!$Q$2:$R$65,2,FALSE),IF(BB164="วิชาการชก.",VLOOKUP(BF164,'เงินเดือนบัญชี 5'!$N$2:$O$65,2,FALSE),IF(BB164="วิชาการปก.",VLOOKUP(BF164,'เงินเดือนบัญชี 5'!$K$2:$L$65,2,FALSE),IF(BB164="ทั่วไปอส.",VLOOKUP(BF164,'เงินเดือนบัญชี 5'!$H$2:$I$65,2,FALSE),IF(BB164="ทั่วไปชง.",VLOOKUP(BF164,'เงินเดือนบัญชี 5'!$E$2:$F$65,2,FALSE),IF(BB164="ทั่วไปปง.",VLOOKUP(BF164,'เงินเดือนบัญชี 5'!$B$2:$C$65,2,FALSE),IF(BB164="พนจ.ทั่วไป",0,IF(BB164="พนจ.ภารกิจ(ปวช.)",CEILING((I164*4/100)+I164,10),IF(BB164="พนจ.ภารกิจ(ปวท.)",CEILING((I164*4/100)+I164,10),IF(BB164="พนจ.ภารกิจ(ปวส.)",CEILING((I164*4/100)+I164,10),IF(BB164="พนจ.ภารกิจ(ป.ตรี)",CEILING((I164*4/100)+I164,10),IF(BB164="พนจ.ภารกิจ(ป.โท)",CEILING((I164*4/100)+I164,10),IF(BB164="พนจ.ภารกิจ(ทักษะ พนง.ขับเครื่องจักรกลขนาดกลาง/ใหญ่)",CEILING((I164*4/100)+I164,10),IF(BB164="พนจ.ภารกิจ(ทักษะ)",CEILING((I164*4/100)+I164,10),IF(BB164="พนจ.ภารกิจ(ทักษะ)","",IF(C164="ครู",CEILING((I164*6/100)+I164,10),IF(C164="ครูผู้ช่วย",CEILING((I164*6/100)+I164,10),IF(C164="บริหารสถานศึกษา",CEILING((I164*6/100)+I164,10),IF(C164="บุคลากรทางการศึกษา",CEILING((I164*6/100)+I164,10),IF(BB164="ลูกจ้างประจำ(ช่าง)",VLOOKUP(BF164,บัญชีลูกจ้างประจำ!$H$2:$I$110,2,FALSE),IF(BB164="ลูกจ้างประจำ(สนับสนุน)",VLOOKUP(BF164,บัญชีลูกจ้างประจำ!$E$2:$F$102,2,FALSE),IF(BB164="ลูกจ้างประจำ(บริการพื้นฐาน)",VLOOKUP(BF164,บัญชีลูกจ้างประจำ!$B$2:$C$74,2,FALSE))))))))))))))))))))))))))))))</f>
        <v>0</v>
      </c>
      <c r="BH164" s="177">
        <f>IF(BB164&amp;M164="พนจ.ทั่วไป",0,IF(BB164&amp;M164="พนจ.ทั่วไปกำหนดเพิ่ม2567",108000,IF(M164="ว่างเดิม",VLOOKUP(BC164,ตำแหน่งว่าง!$A$2:$J$28,8,FALSE),IF(M164="กำหนดเพิ่ม2567",VLOOKUP(BC164,ตำแหน่งว่าง!$A$2:$H$28,7,FALSE),IF(M164="กำหนดเพิ่ม2568",0,IF(M164="กำหนดเพิ่ม2569",0,IF(M164="ยุบเลิก2567",0,IF(M164="ว่างยุบเลิก2567",0,IF(M164="ว่างยุบเลิก2568",VLOOKUP(BC164,ตำแหน่งว่าง!$A$2:$J$28,8,FALSE),IF(M164="ว่างยุบเลิก2569",VLOOKUP(BC164,ตำแหน่งว่าง!$A$2:$J$28,8,FALSE),IF(M164="เงินอุดหนุน (ว่าง)",VLOOKUP(BC164,ตำแหน่งว่าง!$A$2:$J$28,8,FALSE),IF(M164&amp;C164="จ่ายจากเงินรายได้พนจ.ทั่วไป",0,IF(M164="จ่ายจากเงินรายได้ (ว่าง)",VLOOKUP(BC164,ตำแหน่งว่าง!$A$2:$J$28,8,FALSE),(BG164-I164)*12)))))))))))))</f>
        <v>0</v>
      </c>
      <c r="BI164" s="177" t="str">
        <f t="shared" si="13"/>
        <v>2</v>
      </c>
      <c r="BJ164" s="177" t="b">
        <f>IF(BB164="บริหารท้องถิ่นสูง",VLOOKUP(BI164,'เงินเดือนบัญชี 5'!$AL$2:$AM$65,2,FALSE),IF(BB164="บริหารท้องถิ่นกลาง",VLOOKUP(BI164,'เงินเดือนบัญชี 5'!$AI$2:$AJ$65,2,FALSE),IF(BB164="บริหารท้องถิ่นต้น",VLOOKUP(BI164,'เงินเดือนบัญชี 5'!$AF$2:$AG$65,2,FALSE),IF(BB164="อำนวยการท้องถิ่นสูง",VLOOKUP(BI164,'เงินเดือนบัญชี 5'!$AC$2:$AD$65,2,FALSE),IF(BB164="อำนวยการท้องถิ่นกลาง",VLOOKUP(BI164,'เงินเดือนบัญชี 5'!$Z$2:$AA$65,2,FALSE),IF(BB164="อำนวยการท้องถิ่นต้น",VLOOKUP(BI164,'เงินเดือนบัญชี 5'!$W$2:$X$65,2,FALSE),IF(BB164="วิชาการชช.",VLOOKUP(BI164,'เงินเดือนบัญชี 5'!$T$2:$U$65,2,FALSE),IF(BB164="วิชาการชพ.",VLOOKUP(BI164,'เงินเดือนบัญชี 5'!$Q$2:$R$65,2,FALSE),IF(BB164="วิชาการชก.",VLOOKUP(BI164,'เงินเดือนบัญชี 5'!$N$2:$O$65,2,FALSE),IF(BB164="วิชาการปก.",VLOOKUP(BI164,'เงินเดือนบัญชี 5'!$K$2:$L$65,2,FALSE),IF(BB164="ทั่วไปอส.",VLOOKUP(BI164,'เงินเดือนบัญชี 5'!$H$2:$I$65,2,FALSE),IF(BB164="ทั่วไปชง.",VLOOKUP(BI164,'เงินเดือนบัญชี 5'!$E$2:$F$65,2,FALSE),IF(BB164="ทั่วไปปง.",VLOOKUP(BI164,'เงินเดือนบัญชี 5'!$B$2:$C$65,2,FALSE),IF(BB164="พนจ.ทั่วไป",0,IF(BB164="พนจ.ภารกิจ(ปวช.)",CEILING((BG164*4/100)+BG164,10),IF(BB164="พนจ.ภารกิจ(ปวท.)",CEILING((BG164*4/100)+BG164,10),IF(BB164="พนจ.ภารกิจ(ปวส.)",CEILING((BG164*4/100)+BG164,10),IF(BB164="พนจ.ภารกิจ(ป.ตรี)",CEILING((BG164*4/100)+BG164,10),IF(BB164="พนจ.ภารกิจ(ป.โท)",CEILING((BG164*4/100)+BG164,10),IF(BB164="พนจ.ภารกิจ(ทักษะ พนง.ขับเครื่องจักรกลขนาดกลาง/ใหญ่)",CEILING((BG164*4/100)+BG164,10),IF(BB164="พนจ.ภารกิจ(ทักษะ)",CEILING((BG164*4/100)+BG164,10),IF(BB164="พนจ.ภารกิจ(ทักษะ)","",IF(C164="ครู",CEILING((BG164*6/100)+BG164,10),IF(C164="ครูผู้ช่วย",CEILING((BG164*6/100)+BG164,10),IF(C164="บริหารสถานศึกษา",CEILING((BG164*6/100)+BG164,10),IF(C164="บุคลากรทางการศึกษา",CEILING((BG164*6/100)+BG164,10),IF(BB164="ลูกจ้างประจำ(ช่าง)",VLOOKUP(BI164,บัญชีลูกจ้างประจำ!$H$2:$I$110,2,FALSE),IF(BB164="ลูกจ้างประจำ(สนับสนุน)",VLOOKUP(BI164,บัญชีลูกจ้างประจำ!$E$2:$F$102,2,FALSE),IF(BB164="ลูกจ้างประจำ(บริการพื้นฐาน)",VLOOKUP(BI164,บัญชีลูกจ้างประจำ!$B$2:$C$74,2,FALSE))))))))))))))))))))))))))))))</f>
        <v>0</v>
      </c>
      <c r="BK164" s="177">
        <f>IF(BB164&amp;M164="พนจ.ทั่วไป",0,IF(BB164&amp;M164="พนจ.ทั่วไปกำหนดเพิ่ม2568",108000,IF(M164="ว่างเดิม",VLOOKUP(BC164,ตำแหน่งว่าง!$A$2:$J$28,9,FALSE),IF(M164&amp;C164="กำหนดเพิ่ม2567ครู",VLOOKUP(BC164,ตำแหน่งว่าง!$A$2:$J$28,8,FALSE),IF(M164&amp;C164="กำหนดเพิ่ม2567ครูผู้ช่วย",VLOOKUP(BC164,ตำแหน่งว่าง!$A$2:$J$28,8,FALSE),IF(M164&amp;C164="กำหนดเพิ่ม2567บุคลากรทางการศึกษา",VLOOKUP(BC164,ตำแหน่งว่าง!$A$2:$J$28,8,FALSE),IF(M164&amp;C164="กำหนดเพิ่ม2567บริหารสถานศึกษา",VLOOKUP(BC164,ตำแหน่งว่าง!$A$2:$J$28,8,FALSE),IF(M164="กำหนดเพิ่ม2567",VLOOKUP(BC164,ตำแหน่งว่าง!$A$2:$J$28,9,FALSE),IF(M164="กำหนดเพิ่ม2568",VLOOKUP(BC164,ตำแหน่งว่าง!$A$2:$H$28,7,FALSE),IF(M164="กำหนดเพิ่ม2569",0,IF(M164="ยุบเลิก2567",0,IF(M164="ยุบเลิก2568",0,IF(M164="ว่างยุบเลิก2567",0,IF(M164="ว่างยุบเลิก2568",0,IF(M164="ว่างยุบเลิก2569",VLOOKUP(BC164,ตำแหน่งว่าง!$A$2:$J$28,9,FALSE),IF(M164="เงินอุดหนุน (ว่าง)",VLOOKUP(BC164,ตำแหน่งว่าง!$A$2:$J$28,9,FALSE),IF(M164="จ่ายจากเงินรายได้ (ว่าง)",VLOOKUP(BC164,ตำแหน่งว่าง!$A$2:$J$28,9,FALSE),(BJ164-BG164)*12)))))))))))))))))</f>
        <v>0</v>
      </c>
      <c r="BL164" s="177" t="str">
        <f t="shared" si="14"/>
        <v>3</v>
      </c>
      <c r="BM164" s="177" t="b">
        <f>IF(BB164="บริหารท้องถิ่นสูง",VLOOKUP(BL164,'เงินเดือนบัญชี 5'!$AL$2:$AM$65,2,FALSE),IF(BB164="บริหารท้องถิ่นกลาง",VLOOKUP(BL164,'เงินเดือนบัญชี 5'!$AI$2:$AJ$65,2,FALSE),IF(BB164="บริหารท้องถิ่นต้น",VLOOKUP(BL164,'เงินเดือนบัญชี 5'!$AF$2:$AG$65,2,FALSE),IF(BB164="อำนวยการท้องถิ่นสูง",VLOOKUP(BL164,'เงินเดือนบัญชี 5'!$AC$2:$AD$65,2,FALSE),IF(BB164="อำนวยการท้องถิ่นกลาง",VLOOKUP(BL164,'เงินเดือนบัญชี 5'!$Z$2:$AA$65,2,FALSE),IF(BB164="อำนวยการท้องถิ่นต้น",VLOOKUP(BL164,'เงินเดือนบัญชี 5'!$W$2:$X$65,2,FALSE),IF(BB164="วิชาการชช.",VLOOKUP(BL164,'เงินเดือนบัญชี 5'!$T$2:$U$65,2,FALSE),IF(BB164="วิชาการชพ.",VLOOKUP(BL164,'เงินเดือนบัญชี 5'!$Q$2:$R$65,2,FALSE),IF(BB164="วิชาการชก.",VLOOKUP(BL164,'เงินเดือนบัญชี 5'!$N$2:$O$65,2,FALSE),IF(BB164="วิชาการปก.",VLOOKUP(BL164,'เงินเดือนบัญชี 5'!$K$2:$L$65,2,FALSE),IF(BB164="ทั่วไปอส.",VLOOKUP(BL164,'เงินเดือนบัญชี 5'!$H$2:$I$65,2,FALSE),IF(BB164="ทั่วไปชง.",VLOOKUP(BL164,'เงินเดือนบัญชี 5'!$E$2:$F$65,2,FALSE),IF(BB164="ทั่วไปปง.",VLOOKUP(BL164,'เงินเดือนบัญชี 5'!$B$2:$C$65,2,FALSE),IF(BB164="พนจ.ทั่วไป",0,IF(BB164="พนจ.ภารกิจ(ปวช.)",CEILING((BJ164*4/100)+BJ164,10),IF(BB164="พนจ.ภารกิจ(ปวท.)",CEILING((BJ164*4/100)+BJ164,10),IF(BB164="พนจ.ภารกิจ(ปวส.)",CEILING((BJ164*4/100)+BJ164,10),IF(BB164="พนจ.ภารกิจ(ป.ตรี)",CEILING((BJ164*4/100)+BJ164,10),IF(BB164="พนจ.ภารกิจ(ป.โท)",CEILING((BJ164*4/100)+BJ164,10),IF(BB164="พนจ.ภารกิจ(ทักษะ พนง.ขับเครื่องจักรกลขนาดกลาง/ใหญ่)",CEILING((BJ164*4/100)+BJ164,10),IF(BB164="พนจ.ภารกิจ(ทักษะ)",CEILING((BJ164*4/100)+BJ164,10),IF(BB164="พนจ.ภารกิจ(ทักษะ)","",IF(C164="ครู",CEILING((BJ164*6/100)+BJ164,10),IF(C164="ครูผู้ช่วย",CEILING((BJ164*6/100)+BJ164,10),IF(C164="บริหารสถานศึกษา",CEILING((BJ164*6/100)+BJ164,10),IF(C164="บุคลากรทางการศึกษา",CEILING((BJ164*6/100)+BJ164,10),IF(BB164="ลูกจ้างประจำ(ช่าง)",VLOOKUP(BL164,บัญชีลูกจ้างประจำ!$H$2:$I$110,2,FALSE),IF(BB164="ลูกจ้างประจำ(สนับสนุน)",VLOOKUP(BL164,บัญชีลูกจ้างประจำ!$E$2:$F$103,2,FALSE),IF(BB164="ลูกจ้างประจำ(บริการพื้นฐาน)",VLOOKUP(BL164,บัญชีลูกจ้างประจำ!$B$2:$C$74,2,FALSE))))))))))))))))))))))))))))))</f>
        <v>0</v>
      </c>
      <c r="BN164" s="177">
        <f>IF(BB164&amp;M164="พนจ.ทั่วไป",0,IF(BB164&amp;M164="พนจ.ทั่วไปกำหนดเพิ่ม2569",108000,IF(M164="ว่างเดิม",VLOOKUP(BC164,ตำแหน่งว่าง!$A$2:$J$28,10,FALSE),IF(M164&amp;C164="กำหนดเพิ่ม2567ครู",VLOOKUP(BC164,ตำแหน่งว่าง!$A$2:$J$28,9,FALSE),IF(M164&amp;C164="กำหนดเพิ่ม2567ครูผู้ช่วย",VLOOKUP(BC164,ตำแหน่งว่าง!$A$2:$J$28,9,FALSE),IF(M164&amp;C164="กำหนดเพิ่ม2567บุคลากรทางการศึกษา",VLOOKUP(BC164,ตำแหน่งว่าง!$A$2:$J$28,9,FALSE),IF(M164&amp;C164="กำหนดเพิ่ม2567บริหารสถานศึกษา",VLOOKUP(BC164,ตำแหน่งว่าง!$A$2:$J$28,9,FALSE),IF(M164="กำหนดเพิ่ม2567",VLOOKUP(BC164,ตำแหน่งว่าง!$A$2:$J$28,10,FALSE),IF(M164&amp;C164="กำหนดเพิ่ม2568ครู",VLOOKUP(BC164,ตำแหน่งว่าง!$A$2:$J$28,8,FALSE),IF(M164&amp;C164="กำหนดเพิ่ม2568ครูผู้ช่วย",VLOOKUP(BC164,ตำแหน่งว่าง!$A$2:$J$28,8,FALSE),IF(M164&amp;C164="กำหนดเพิ่ม2568บุคลากรทางการศึกษา",VLOOKUP(BC164,ตำแหน่งว่าง!$A$2:$J$28,8,FALSE),IF(M164&amp;C164="กำหนดเพิ่ม2568บริหารสถานศึกษา",VLOOKUP(BC164,ตำแหน่งว่าง!$A$2:$J$28,8,FALSE),IF(M164="กำหนดเพิ่ม2568",VLOOKUP(BC164,ตำแหน่งว่าง!$A$2:$J$28,9,FALSE),IF(M164="กำหนดเพิ่ม2569",VLOOKUP(BC164,ตำแหน่งว่าง!$A$2:$H$28,7,FALSE),IF(M164="เงินอุดหนุน (ว่าง)",VLOOKUP(BC164,ตำแหน่งว่าง!$A$2:$J$28,10,FALSE),IF(M164="จ่ายจากเงินรายได้ (ว่าง)",VLOOKUP(BC164,ตำแหน่งว่าง!$A$2:$J$28,10,FALSE),IF(M164="ยุบเลิก2567",0,IF(M164="ยุบเลิก2568",0,IF(M164="ยุบเลิก2569",0,IF(M164="ว่างยุบเลิก2567",0,IF(M164="ว่างยุบเลิก2568",0,IF(M164="ว่างยุบเลิก2569",0,(BM164-BJ164)*12))))))))))))))))))))))</f>
        <v>0</v>
      </c>
    </row>
    <row r="165" spans="1:66">
      <c r="A165" s="107" t="str">
        <f>IF(C165=0,"",IF(D165=0,"",SUBTOTAL(3,$D$7:D165)*1))</f>
        <v/>
      </c>
      <c r="B165" s="113"/>
      <c r="C165" s="183"/>
      <c r="D165" s="113"/>
      <c r="E165" s="114"/>
      <c r="F165" s="114"/>
      <c r="G165" s="110"/>
      <c r="H165" s="120"/>
      <c r="I165" s="121"/>
      <c r="J165" s="122"/>
      <c r="K165" s="122"/>
      <c r="L165" s="122"/>
      <c r="M165" s="120"/>
      <c r="BB165" s="177" t="str">
        <f t="shared" si="10"/>
        <v/>
      </c>
      <c r="BC165" s="177" t="str">
        <f t="shared" si="11"/>
        <v>()</v>
      </c>
      <c r="BD165" s="177" t="b">
        <f>IF(BB165="บริหารท้องถิ่นสูง",VLOOKUP(I165,'เงินเดือนบัญชี 5'!$AM$2:$AN$65,2,FALSE),IF(BB165="บริหารท้องถิ่นกลาง",VLOOKUP(I165,'เงินเดือนบัญชี 5'!$AJ$2:$AK$65,2,FALSE),IF(BB165="บริหารท้องถิ่นต้น",VLOOKUP(I165,'เงินเดือนบัญชี 5'!$AG$2:$AH$65,2,FALSE),IF(BB165="อำนวยการท้องถิ่นสูง",VLOOKUP(I165,'เงินเดือนบัญชี 5'!$AD$2:$AE$65,2,FALSE),IF(BB165="อำนวยการท้องถิ่นกลาง",VLOOKUP(I165,'เงินเดือนบัญชี 5'!$AA$2:$AB$65,2,FALSE),IF(BB165="อำนวยการท้องถิ่นต้น",VLOOKUP(I165,'เงินเดือนบัญชี 5'!$X$2:$Y$65,2,FALSE),IF(BB165="วิชาการชช.",VLOOKUP(I165,'เงินเดือนบัญชี 5'!$U$2:$V$65,2,FALSE),IF(BB165="วิชาการชพ.",VLOOKUP(I165,'เงินเดือนบัญชี 5'!$R$2:$S$65,2,FALSE),IF(BB165="วิชาการชก.",VLOOKUP(I165,'เงินเดือนบัญชี 5'!$O$2:$P$65,2,FALSE),IF(BB165="วิชาการปก.",VLOOKUP(I165,'เงินเดือนบัญชี 5'!$L$2:$M$65,2,FALSE),IF(BB165="ทั่วไปอส.",VLOOKUP(I165,'เงินเดือนบัญชี 5'!$I$2:$J$65,2,FALSE),IF(BB165="ทั่วไปชง.",VLOOKUP(I165,'เงินเดือนบัญชี 5'!$F$2:$G$65,2,FALSE),IF(BB165="ทั่วไปปง.",VLOOKUP(I165,'เงินเดือนบัญชี 5'!$C$2:$D$65,2,FALSE),IF(BB165="พนจ.ทั่วไป","",IF(BB165="พนจ.ภารกิจ(ปวช.)","",IF(BB165="พนจ.ภารกิจ(ปวท.)","",IF(BB165="พนจ.ภารกิจ(ปวส.)","",IF(BB165="พนจ.ภารกิจ(ป.ตรี)","",IF(BB165="พนจ.ภารกิจ(ป.โท)","",IF(BB165="พนจ.ภารกิจ(ทักษะ พนง.ขับเครื่องจักรกลขนาดกลาง/ใหญ่)","",IF(BB165="พนจ.ภารกิจ(ทักษะ)","",IF(BB165="ลูกจ้างประจำ(ช่าง)",VLOOKUP(I165,บัญชีลูกจ้างประจำ!$I$2:$J$110,2,FALSE),IF(BB165="ลูกจ้างประจำ(สนับสนุน)",VLOOKUP(I165,บัญชีลูกจ้างประจำ!$F$2:$G$102,2,FALSE),IF(BB165="ลูกจ้างประจำ(บริการพื้นฐาน)",VLOOKUP(I165,บัญชีลูกจ้างประจำ!$C$2:$D$74,2,FALSE)))))))))))))))))))))))))</f>
        <v>0</v>
      </c>
      <c r="BE165" s="177">
        <f>IF(M165="ว่างเดิม",VLOOKUP(BC165,ตำแหน่งว่าง!$A$2:$J$28,2,FALSE),IF(M165="ว่างยุบเลิก2567",VLOOKUP(BC165,ตำแหน่งว่าง!$A$2:$J$28,2,FALSE),IF(M165="ว่างยุบเลิก2568",VLOOKUP(BC165,ตำแหน่งว่าง!$A$2:$J$28,2,FALSE),IF(M165="ว่างยุบเลิก2569",VLOOKUP(BC165,ตำแหน่งว่าง!$A$2:$J$28,2,FALSE),IF(M165="เงินอุดหนุน (ว่าง)",VLOOKUP(BC165,ตำแหน่งว่าง!$A$2:$J$28,2,FALSE),IF(M165="จ่ายจากเงินรายได้ (ว่าง)",VLOOKUP(BC165,ตำแหน่งว่าง!$A$2:$J$28,2,FALSE),IF(M165="กำหนดเพิ่ม2567",0,IF(M165="กำหนดเพิ่ม2568",0,IF(M165="กำหนดเพิ่ม2569",0,I165*12)))))))))</f>
        <v>0</v>
      </c>
      <c r="BF165" s="177" t="str">
        <f t="shared" si="12"/>
        <v>1</v>
      </c>
      <c r="BG165" s="177" t="b">
        <f>IF(BB165="บริหารท้องถิ่นสูง",VLOOKUP(BF165,'เงินเดือนบัญชี 5'!$AL$2:$AM$65,2,FALSE),IF(BB165="บริหารท้องถิ่นกลาง",VLOOKUP(BF165,'เงินเดือนบัญชี 5'!$AI$2:$AJ$65,2,FALSE),IF(BB165="บริหารท้องถิ่นต้น",VLOOKUP(BF165,'เงินเดือนบัญชี 5'!$AF$2:$AG$65,2,FALSE),IF(BB165="อำนวยการท้องถิ่นสูง",VLOOKUP(BF165,'เงินเดือนบัญชี 5'!$AC$2:$AD$65,2,FALSE),IF(BB165="อำนวยการท้องถิ่นกลาง",VLOOKUP(BF165,'เงินเดือนบัญชี 5'!$Z$2:$AA$65,2,FALSE),IF(BB165="อำนวยการท้องถิ่นต้น",VLOOKUP(BF165,'เงินเดือนบัญชี 5'!$W$2:$X$65,2,FALSE),IF(BB165="วิชาการชช.",VLOOKUP(BF165,'เงินเดือนบัญชี 5'!$T$2:$U$65,2,FALSE),IF(BB165="วิชาการชพ.",VLOOKUP(BF165,'เงินเดือนบัญชี 5'!$Q$2:$R$65,2,FALSE),IF(BB165="วิชาการชก.",VLOOKUP(BF165,'เงินเดือนบัญชี 5'!$N$2:$O$65,2,FALSE),IF(BB165="วิชาการปก.",VLOOKUP(BF165,'เงินเดือนบัญชี 5'!$K$2:$L$65,2,FALSE),IF(BB165="ทั่วไปอส.",VLOOKUP(BF165,'เงินเดือนบัญชี 5'!$H$2:$I$65,2,FALSE),IF(BB165="ทั่วไปชง.",VLOOKUP(BF165,'เงินเดือนบัญชี 5'!$E$2:$F$65,2,FALSE),IF(BB165="ทั่วไปปง.",VLOOKUP(BF165,'เงินเดือนบัญชี 5'!$B$2:$C$65,2,FALSE),IF(BB165="พนจ.ทั่วไป",0,IF(BB165="พนจ.ภารกิจ(ปวช.)",CEILING((I165*4/100)+I165,10),IF(BB165="พนจ.ภารกิจ(ปวท.)",CEILING((I165*4/100)+I165,10),IF(BB165="พนจ.ภารกิจ(ปวส.)",CEILING((I165*4/100)+I165,10),IF(BB165="พนจ.ภารกิจ(ป.ตรี)",CEILING((I165*4/100)+I165,10),IF(BB165="พนจ.ภารกิจ(ป.โท)",CEILING((I165*4/100)+I165,10),IF(BB165="พนจ.ภารกิจ(ทักษะ พนง.ขับเครื่องจักรกลขนาดกลาง/ใหญ่)",CEILING((I165*4/100)+I165,10),IF(BB165="พนจ.ภารกิจ(ทักษะ)",CEILING((I165*4/100)+I165,10),IF(BB165="พนจ.ภารกิจ(ทักษะ)","",IF(C165="ครู",CEILING((I165*6/100)+I165,10),IF(C165="ครูผู้ช่วย",CEILING((I165*6/100)+I165,10),IF(C165="บริหารสถานศึกษา",CEILING((I165*6/100)+I165,10),IF(C165="บุคลากรทางการศึกษา",CEILING((I165*6/100)+I165,10),IF(BB165="ลูกจ้างประจำ(ช่าง)",VLOOKUP(BF165,บัญชีลูกจ้างประจำ!$H$2:$I$110,2,FALSE),IF(BB165="ลูกจ้างประจำ(สนับสนุน)",VLOOKUP(BF165,บัญชีลูกจ้างประจำ!$E$2:$F$102,2,FALSE),IF(BB165="ลูกจ้างประจำ(บริการพื้นฐาน)",VLOOKUP(BF165,บัญชีลูกจ้างประจำ!$B$2:$C$74,2,FALSE))))))))))))))))))))))))))))))</f>
        <v>0</v>
      </c>
      <c r="BH165" s="177">
        <f>IF(BB165&amp;M165="พนจ.ทั่วไป",0,IF(BB165&amp;M165="พนจ.ทั่วไปกำหนดเพิ่ม2567",108000,IF(M165="ว่างเดิม",VLOOKUP(BC165,ตำแหน่งว่าง!$A$2:$J$28,8,FALSE),IF(M165="กำหนดเพิ่ม2567",VLOOKUP(BC165,ตำแหน่งว่าง!$A$2:$H$28,7,FALSE),IF(M165="กำหนดเพิ่ม2568",0,IF(M165="กำหนดเพิ่ม2569",0,IF(M165="ยุบเลิก2567",0,IF(M165="ว่างยุบเลิก2567",0,IF(M165="ว่างยุบเลิก2568",VLOOKUP(BC165,ตำแหน่งว่าง!$A$2:$J$28,8,FALSE),IF(M165="ว่างยุบเลิก2569",VLOOKUP(BC165,ตำแหน่งว่าง!$A$2:$J$28,8,FALSE),IF(M165="เงินอุดหนุน (ว่าง)",VLOOKUP(BC165,ตำแหน่งว่าง!$A$2:$J$28,8,FALSE),IF(M165&amp;C165="จ่ายจากเงินรายได้พนจ.ทั่วไป",0,IF(M165="จ่ายจากเงินรายได้ (ว่าง)",VLOOKUP(BC165,ตำแหน่งว่าง!$A$2:$J$28,8,FALSE),(BG165-I165)*12)))))))))))))</f>
        <v>0</v>
      </c>
      <c r="BI165" s="177" t="str">
        <f t="shared" si="13"/>
        <v>2</v>
      </c>
      <c r="BJ165" s="177" t="b">
        <f>IF(BB165="บริหารท้องถิ่นสูง",VLOOKUP(BI165,'เงินเดือนบัญชี 5'!$AL$2:$AM$65,2,FALSE),IF(BB165="บริหารท้องถิ่นกลาง",VLOOKUP(BI165,'เงินเดือนบัญชี 5'!$AI$2:$AJ$65,2,FALSE),IF(BB165="บริหารท้องถิ่นต้น",VLOOKUP(BI165,'เงินเดือนบัญชี 5'!$AF$2:$AG$65,2,FALSE),IF(BB165="อำนวยการท้องถิ่นสูง",VLOOKUP(BI165,'เงินเดือนบัญชี 5'!$AC$2:$AD$65,2,FALSE),IF(BB165="อำนวยการท้องถิ่นกลาง",VLOOKUP(BI165,'เงินเดือนบัญชี 5'!$Z$2:$AA$65,2,FALSE),IF(BB165="อำนวยการท้องถิ่นต้น",VLOOKUP(BI165,'เงินเดือนบัญชี 5'!$W$2:$X$65,2,FALSE),IF(BB165="วิชาการชช.",VLOOKUP(BI165,'เงินเดือนบัญชี 5'!$T$2:$U$65,2,FALSE),IF(BB165="วิชาการชพ.",VLOOKUP(BI165,'เงินเดือนบัญชี 5'!$Q$2:$R$65,2,FALSE),IF(BB165="วิชาการชก.",VLOOKUP(BI165,'เงินเดือนบัญชี 5'!$N$2:$O$65,2,FALSE),IF(BB165="วิชาการปก.",VLOOKUP(BI165,'เงินเดือนบัญชี 5'!$K$2:$L$65,2,FALSE),IF(BB165="ทั่วไปอส.",VLOOKUP(BI165,'เงินเดือนบัญชี 5'!$H$2:$I$65,2,FALSE),IF(BB165="ทั่วไปชง.",VLOOKUP(BI165,'เงินเดือนบัญชี 5'!$E$2:$F$65,2,FALSE),IF(BB165="ทั่วไปปง.",VLOOKUP(BI165,'เงินเดือนบัญชี 5'!$B$2:$C$65,2,FALSE),IF(BB165="พนจ.ทั่วไป",0,IF(BB165="พนจ.ภารกิจ(ปวช.)",CEILING((BG165*4/100)+BG165,10),IF(BB165="พนจ.ภารกิจ(ปวท.)",CEILING((BG165*4/100)+BG165,10),IF(BB165="พนจ.ภารกิจ(ปวส.)",CEILING((BG165*4/100)+BG165,10),IF(BB165="พนจ.ภารกิจ(ป.ตรี)",CEILING((BG165*4/100)+BG165,10),IF(BB165="พนจ.ภารกิจ(ป.โท)",CEILING((BG165*4/100)+BG165,10),IF(BB165="พนจ.ภารกิจ(ทักษะ พนง.ขับเครื่องจักรกลขนาดกลาง/ใหญ่)",CEILING((BG165*4/100)+BG165,10),IF(BB165="พนจ.ภารกิจ(ทักษะ)",CEILING((BG165*4/100)+BG165,10),IF(BB165="พนจ.ภารกิจ(ทักษะ)","",IF(C165="ครู",CEILING((BG165*6/100)+BG165,10),IF(C165="ครูผู้ช่วย",CEILING((BG165*6/100)+BG165,10),IF(C165="บริหารสถานศึกษา",CEILING((BG165*6/100)+BG165,10),IF(C165="บุคลากรทางการศึกษา",CEILING((BG165*6/100)+BG165,10),IF(BB165="ลูกจ้างประจำ(ช่าง)",VLOOKUP(BI165,บัญชีลูกจ้างประจำ!$H$2:$I$110,2,FALSE),IF(BB165="ลูกจ้างประจำ(สนับสนุน)",VLOOKUP(BI165,บัญชีลูกจ้างประจำ!$E$2:$F$102,2,FALSE),IF(BB165="ลูกจ้างประจำ(บริการพื้นฐาน)",VLOOKUP(BI165,บัญชีลูกจ้างประจำ!$B$2:$C$74,2,FALSE))))))))))))))))))))))))))))))</f>
        <v>0</v>
      </c>
      <c r="BK165" s="177">
        <f>IF(BB165&amp;M165="พนจ.ทั่วไป",0,IF(BB165&amp;M165="พนจ.ทั่วไปกำหนดเพิ่ม2568",108000,IF(M165="ว่างเดิม",VLOOKUP(BC165,ตำแหน่งว่าง!$A$2:$J$28,9,FALSE),IF(M165&amp;C165="กำหนดเพิ่ม2567ครู",VLOOKUP(BC165,ตำแหน่งว่าง!$A$2:$J$28,8,FALSE),IF(M165&amp;C165="กำหนดเพิ่ม2567ครูผู้ช่วย",VLOOKUP(BC165,ตำแหน่งว่าง!$A$2:$J$28,8,FALSE),IF(M165&amp;C165="กำหนดเพิ่ม2567บุคลากรทางการศึกษา",VLOOKUP(BC165,ตำแหน่งว่าง!$A$2:$J$28,8,FALSE),IF(M165&amp;C165="กำหนดเพิ่ม2567บริหารสถานศึกษา",VLOOKUP(BC165,ตำแหน่งว่าง!$A$2:$J$28,8,FALSE),IF(M165="กำหนดเพิ่ม2567",VLOOKUP(BC165,ตำแหน่งว่าง!$A$2:$J$28,9,FALSE),IF(M165="กำหนดเพิ่ม2568",VLOOKUP(BC165,ตำแหน่งว่าง!$A$2:$H$28,7,FALSE),IF(M165="กำหนดเพิ่ม2569",0,IF(M165="ยุบเลิก2567",0,IF(M165="ยุบเลิก2568",0,IF(M165="ว่างยุบเลิก2567",0,IF(M165="ว่างยุบเลิก2568",0,IF(M165="ว่างยุบเลิก2569",VLOOKUP(BC165,ตำแหน่งว่าง!$A$2:$J$28,9,FALSE),IF(M165="เงินอุดหนุน (ว่าง)",VLOOKUP(BC165,ตำแหน่งว่าง!$A$2:$J$28,9,FALSE),IF(M165="จ่ายจากเงินรายได้ (ว่าง)",VLOOKUP(BC165,ตำแหน่งว่าง!$A$2:$J$28,9,FALSE),(BJ165-BG165)*12)))))))))))))))))</f>
        <v>0</v>
      </c>
      <c r="BL165" s="177" t="str">
        <f t="shared" si="14"/>
        <v>3</v>
      </c>
      <c r="BM165" s="177" t="b">
        <f>IF(BB165="บริหารท้องถิ่นสูง",VLOOKUP(BL165,'เงินเดือนบัญชี 5'!$AL$2:$AM$65,2,FALSE),IF(BB165="บริหารท้องถิ่นกลาง",VLOOKUP(BL165,'เงินเดือนบัญชี 5'!$AI$2:$AJ$65,2,FALSE),IF(BB165="บริหารท้องถิ่นต้น",VLOOKUP(BL165,'เงินเดือนบัญชี 5'!$AF$2:$AG$65,2,FALSE),IF(BB165="อำนวยการท้องถิ่นสูง",VLOOKUP(BL165,'เงินเดือนบัญชี 5'!$AC$2:$AD$65,2,FALSE),IF(BB165="อำนวยการท้องถิ่นกลาง",VLOOKUP(BL165,'เงินเดือนบัญชี 5'!$Z$2:$AA$65,2,FALSE),IF(BB165="อำนวยการท้องถิ่นต้น",VLOOKUP(BL165,'เงินเดือนบัญชี 5'!$W$2:$X$65,2,FALSE),IF(BB165="วิชาการชช.",VLOOKUP(BL165,'เงินเดือนบัญชี 5'!$T$2:$U$65,2,FALSE),IF(BB165="วิชาการชพ.",VLOOKUP(BL165,'เงินเดือนบัญชี 5'!$Q$2:$R$65,2,FALSE),IF(BB165="วิชาการชก.",VLOOKUP(BL165,'เงินเดือนบัญชี 5'!$N$2:$O$65,2,FALSE),IF(BB165="วิชาการปก.",VLOOKUP(BL165,'เงินเดือนบัญชี 5'!$K$2:$L$65,2,FALSE),IF(BB165="ทั่วไปอส.",VLOOKUP(BL165,'เงินเดือนบัญชี 5'!$H$2:$I$65,2,FALSE),IF(BB165="ทั่วไปชง.",VLOOKUP(BL165,'เงินเดือนบัญชี 5'!$E$2:$F$65,2,FALSE),IF(BB165="ทั่วไปปง.",VLOOKUP(BL165,'เงินเดือนบัญชี 5'!$B$2:$C$65,2,FALSE),IF(BB165="พนจ.ทั่วไป",0,IF(BB165="พนจ.ภารกิจ(ปวช.)",CEILING((BJ165*4/100)+BJ165,10),IF(BB165="พนจ.ภารกิจ(ปวท.)",CEILING((BJ165*4/100)+BJ165,10),IF(BB165="พนจ.ภารกิจ(ปวส.)",CEILING((BJ165*4/100)+BJ165,10),IF(BB165="พนจ.ภารกิจ(ป.ตรี)",CEILING((BJ165*4/100)+BJ165,10),IF(BB165="พนจ.ภารกิจ(ป.โท)",CEILING((BJ165*4/100)+BJ165,10),IF(BB165="พนจ.ภารกิจ(ทักษะ พนง.ขับเครื่องจักรกลขนาดกลาง/ใหญ่)",CEILING((BJ165*4/100)+BJ165,10),IF(BB165="พนจ.ภารกิจ(ทักษะ)",CEILING((BJ165*4/100)+BJ165,10),IF(BB165="พนจ.ภารกิจ(ทักษะ)","",IF(C165="ครู",CEILING((BJ165*6/100)+BJ165,10),IF(C165="ครูผู้ช่วย",CEILING((BJ165*6/100)+BJ165,10),IF(C165="บริหารสถานศึกษา",CEILING((BJ165*6/100)+BJ165,10),IF(C165="บุคลากรทางการศึกษา",CEILING((BJ165*6/100)+BJ165,10),IF(BB165="ลูกจ้างประจำ(ช่าง)",VLOOKUP(BL165,บัญชีลูกจ้างประจำ!$H$2:$I$110,2,FALSE),IF(BB165="ลูกจ้างประจำ(สนับสนุน)",VLOOKUP(BL165,บัญชีลูกจ้างประจำ!$E$2:$F$103,2,FALSE),IF(BB165="ลูกจ้างประจำ(บริการพื้นฐาน)",VLOOKUP(BL165,บัญชีลูกจ้างประจำ!$B$2:$C$74,2,FALSE))))))))))))))))))))))))))))))</f>
        <v>0</v>
      </c>
      <c r="BN165" s="177">
        <f>IF(BB165&amp;M165="พนจ.ทั่วไป",0,IF(BB165&amp;M165="พนจ.ทั่วไปกำหนดเพิ่ม2569",108000,IF(M165="ว่างเดิม",VLOOKUP(BC165,ตำแหน่งว่าง!$A$2:$J$28,10,FALSE),IF(M165&amp;C165="กำหนดเพิ่ม2567ครู",VLOOKUP(BC165,ตำแหน่งว่าง!$A$2:$J$28,9,FALSE),IF(M165&amp;C165="กำหนดเพิ่ม2567ครูผู้ช่วย",VLOOKUP(BC165,ตำแหน่งว่าง!$A$2:$J$28,9,FALSE),IF(M165&amp;C165="กำหนดเพิ่ม2567บุคลากรทางการศึกษา",VLOOKUP(BC165,ตำแหน่งว่าง!$A$2:$J$28,9,FALSE),IF(M165&amp;C165="กำหนดเพิ่ม2567บริหารสถานศึกษา",VLOOKUP(BC165,ตำแหน่งว่าง!$A$2:$J$28,9,FALSE),IF(M165="กำหนดเพิ่ม2567",VLOOKUP(BC165,ตำแหน่งว่าง!$A$2:$J$28,10,FALSE),IF(M165&amp;C165="กำหนดเพิ่ม2568ครู",VLOOKUP(BC165,ตำแหน่งว่าง!$A$2:$J$28,8,FALSE),IF(M165&amp;C165="กำหนดเพิ่ม2568ครูผู้ช่วย",VLOOKUP(BC165,ตำแหน่งว่าง!$A$2:$J$28,8,FALSE),IF(M165&amp;C165="กำหนดเพิ่ม2568บุคลากรทางการศึกษา",VLOOKUP(BC165,ตำแหน่งว่าง!$A$2:$J$28,8,FALSE),IF(M165&amp;C165="กำหนดเพิ่ม2568บริหารสถานศึกษา",VLOOKUP(BC165,ตำแหน่งว่าง!$A$2:$J$28,8,FALSE),IF(M165="กำหนดเพิ่ม2568",VLOOKUP(BC165,ตำแหน่งว่าง!$A$2:$J$28,9,FALSE),IF(M165="กำหนดเพิ่ม2569",VLOOKUP(BC165,ตำแหน่งว่าง!$A$2:$H$28,7,FALSE),IF(M165="เงินอุดหนุน (ว่าง)",VLOOKUP(BC165,ตำแหน่งว่าง!$A$2:$J$28,10,FALSE),IF(M165="จ่ายจากเงินรายได้ (ว่าง)",VLOOKUP(BC165,ตำแหน่งว่าง!$A$2:$J$28,10,FALSE),IF(M165="ยุบเลิก2567",0,IF(M165="ยุบเลิก2568",0,IF(M165="ยุบเลิก2569",0,IF(M165="ว่างยุบเลิก2567",0,IF(M165="ว่างยุบเลิก2568",0,IF(M165="ว่างยุบเลิก2569",0,(BM165-BJ165)*12))))))))))))))))))))))</f>
        <v>0</v>
      </c>
    </row>
    <row r="166" spans="1:66">
      <c r="A166" s="107" t="str">
        <f>IF(C166=0,"",IF(D166=0,"",SUBTOTAL(3,$D$7:D166)*1))</f>
        <v/>
      </c>
      <c r="B166" s="113"/>
      <c r="C166" s="183"/>
      <c r="D166" s="113"/>
      <c r="E166" s="114"/>
      <c r="F166" s="114"/>
      <c r="G166" s="110"/>
      <c r="H166" s="120"/>
      <c r="I166" s="121"/>
      <c r="J166" s="122"/>
      <c r="K166" s="122"/>
      <c r="L166" s="122"/>
      <c r="M166" s="120"/>
      <c r="BB166" s="177" t="str">
        <f t="shared" si="10"/>
        <v/>
      </c>
      <c r="BC166" s="177" t="str">
        <f t="shared" si="11"/>
        <v>()</v>
      </c>
      <c r="BD166" s="177" t="b">
        <f>IF(BB166="บริหารท้องถิ่นสูง",VLOOKUP(I166,'เงินเดือนบัญชี 5'!$AM$2:$AN$65,2,FALSE),IF(BB166="บริหารท้องถิ่นกลาง",VLOOKUP(I166,'เงินเดือนบัญชี 5'!$AJ$2:$AK$65,2,FALSE),IF(BB166="บริหารท้องถิ่นต้น",VLOOKUP(I166,'เงินเดือนบัญชี 5'!$AG$2:$AH$65,2,FALSE),IF(BB166="อำนวยการท้องถิ่นสูง",VLOOKUP(I166,'เงินเดือนบัญชี 5'!$AD$2:$AE$65,2,FALSE),IF(BB166="อำนวยการท้องถิ่นกลาง",VLOOKUP(I166,'เงินเดือนบัญชี 5'!$AA$2:$AB$65,2,FALSE),IF(BB166="อำนวยการท้องถิ่นต้น",VLOOKUP(I166,'เงินเดือนบัญชี 5'!$X$2:$Y$65,2,FALSE),IF(BB166="วิชาการชช.",VLOOKUP(I166,'เงินเดือนบัญชี 5'!$U$2:$V$65,2,FALSE),IF(BB166="วิชาการชพ.",VLOOKUP(I166,'เงินเดือนบัญชี 5'!$R$2:$S$65,2,FALSE),IF(BB166="วิชาการชก.",VLOOKUP(I166,'เงินเดือนบัญชี 5'!$O$2:$P$65,2,FALSE),IF(BB166="วิชาการปก.",VLOOKUP(I166,'เงินเดือนบัญชี 5'!$L$2:$M$65,2,FALSE),IF(BB166="ทั่วไปอส.",VLOOKUP(I166,'เงินเดือนบัญชี 5'!$I$2:$J$65,2,FALSE),IF(BB166="ทั่วไปชง.",VLOOKUP(I166,'เงินเดือนบัญชี 5'!$F$2:$G$65,2,FALSE),IF(BB166="ทั่วไปปง.",VLOOKUP(I166,'เงินเดือนบัญชี 5'!$C$2:$D$65,2,FALSE),IF(BB166="พนจ.ทั่วไป","",IF(BB166="พนจ.ภารกิจ(ปวช.)","",IF(BB166="พนจ.ภารกิจ(ปวท.)","",IF(BB166="พนจ.ภารกิจ(ปวส.)","",IF(BB166="พนจ.ภารกิจ(ป.ตรี)","",IF(BB166="พนจ.ภารกิจ(ป.โท)","",IF(BB166="พนจ.ภารกิจ(ทักษะ พนง.ขับเครื่องจักรกลขนาดกลาง/ใหญ่)","",IF(BB166="พนจ.ภารกิจ(ทักษะ)","",IF(BB166="ลูกจ้างประจำ(ช่าง)",VLOOKUP(I166,บัญชีลูกจ้างประจำ!$I$2:$J$110,2,FALSE),IF(BB166="ลูกจ้างประจำ(สนับสนุน)",VLOOKUP(I166,บัญชีลูกจ้างประจำ!$F$2:$G$102,2,FALSE),IF(BB166="ลูกจ้างประจำ(บริการพื้นฐาน)",VLOOKUP(I166,บัญชีลูกจ้างประจำ!$C$2:$D$74,2,FALSE)))))))))))))))))))))))))</f>
        <v>0</v>
      </c>
      <c r="BE166" s="177">
        <f>IF(M166="ว่างเดิม",VLOOKUP(BC166,ตำแหน่งว่าง!$A$2:$J$28,2,FALSE),IF(M166="ว่างยุบเลิก2567",VLOOKUP(BC166,ตำแหน่งว่าง!$A$2:$J$28,2,FALSE),IF(M166="ว่างยุบเลิก2568",VLOOKUP(BC166,ตำแหน่งว่าง!$A$2:$J$28,2,FALSE),IF(M166="ว่างยุบเลิก2569",VLOOKUP(BC166,ตำแหน่งว่าง!$A$2:$J$28,2,FALSE),IF(M166="เงินอุดหนุน (ว่าง)",VLOOKUP(BC166,ตำแหน่งว่าง!$A$2:$J$28,2,FALSE),IF(M166="จ่ายจากเงินรายได้ (ว่าง)",VLOOKUP(BC166,ตำแหน่งว่าง!$A$2:$J$28,2,FALSE),IF(M166="กำหนดเพิ่ม2567",0,IF(M166="กำหนดเพิ่ม2568",0,IF(M166="กำหนดเพิ่ม2569",0,I166*12)))))))))</f>
        <v>0</v>
      </c>
      <c r="BF166" s="177" t="str">
        <f t="shared" si="12"/>
        <v>1</v>
      </c>
      <c r="BG166" s="177" t="b">
        <f>IF(BB166="บริหารท้องถิ่นสูง",VLOOKUP(BF166,'เงินเดือนบัญชี 5'!$AL$2:$AM$65,2,FALSE),IF(BB166="บริหารท้องถิ่นกลาง",VLOOKUP(BF166,'เงินเดือนบัญชี 5'!$AI$2:$AJ$65,2,FALSE),IF(BB166="บริหารท้องถิ่นต้น",VLOOKUP(BF166,'เงินเดือนบัญชี 5'!$AF$2:$AG$65,2,FALSE),IF(BB166="อำนวยการท้องถิ่นสูง",VLOOKUP(BF166,'เงินเดือนบัญชี 5'!$AC$2:$AD$65,2,FALSE),IF(BB166="อำนวยการท้องถิ่นกลาง",VLOOKUP(BF166,'เงินเดือนบัญชี 5'!$Z$2:$AA$65,2,FALSE),IF(BB166="อำนวยการท้องถิ่นต้น",VLOOKUP(BF166,'เงินเดือนบัญชี 5'!$W$2:$X$65,2,FALSE),IF(BB166="วิชาการชช.",VLOOKUP(BF166,'เงินเดือนบัญชี 5'!$T$2:$U$65,2,FALSE),IF(BB166="วิชาการชพ.",VLOOKUP(BF166,'เงินเดือนบัญชี 5'!$Q$2:$R$65,2,FALSE),IF(BB166="วิชาการชก.",VLOOKUP(BF166,'เงินเดือนบัญชี 5'!$N$2:$O$65,2,FALSE),IF(BB166="วิชาการปก.",VLOOKUP(BF166,'เงินเดือนบัญชี 5'!$K$2:$L$65,2,FALSE),IF(BB166="ทั่วไปอส.",VLOOKUP(BF166,'เงินเดือนบัญชี 5'!$H$2:$I$65,2,FALSE),IF(BB166="ทั่วไปชง.",VLOOKUP(BF166,'เงินเดือนบัญชี 5'!$E$2:$F$65,2,FALSE),IF(BB166="ทั่วไปปง.",VLOOKUP(BF166,'เงินเดือนบัญชี 5'!$B$2:$C$65,2,FALSE),IF(BB166="พนจ.ทั่วไป",0,IF(BB166="พนจ.ภารกิจ(ปวช.)",CEILING((I166*4/100)+I166,10),IF(BB166="พนจ.ภารกิจ(ปวท.)",CEILING((I166*4/100)+I166,10),IF(BB166="พนจ.ภารกิจ(ปวส.)",CEILING((I166*4/100)+I166,10),IF(BB166="พนจ.ภารกิจ(ป.ตรี)",CEILING((I166*4/100)+I166,10),IF(BB166="พนจ.ภารกิจ(ป.โท)",CEILING((I166*4/100)+I166,10),IF(BB166="พนจ.ภารกิจ(ทักษะ พนง.ขับเครื่องจักรกลขนาดกลาง/ใหญ่)",CEILING((I166*4/100)+I166,10),IF(BB166="พนจ.ภารกิจ(ทักษะ)",CEILING((I166*4/100)+I166,10),IF(BB166="พนจ.ภารกิจ(ทักษะ)","",IF(C166="ครู",CEILING((I166*6/100)+I166,10),IF(C166="ครูผู้ช่วย",CEILING((I166*6/100)+I166,10),IF(C166="บริหารสถานศึกษา",CEILING((I166*6/100)+I166,10),IF(C166="บุคลากรทางการศึกษา",CEILING((I166*6/100)+I166,10),IF(BB166="ลูกจ้างประจำ(ช่าง)",VLOOKUP(BF166,บัญชีลูกจ้างประจำ!$H$2:$I$110,2,FALSE),IF(BB166="ลูกจ้างประจำ(สนับสนุน)",VLOOKUP(BF166,บัญชีลูกจ้างประจำ!$E$2:$F$102,2,FALSE),IF(BB166="ลูกจ้างประจำ(บริการพื้นฐาน)",VLOOKUP(BF166,บัญชีลูกจ้างประจำ!$B$2:$C$74,2,FALSE))))))))))))))))))))))))))))))</f>
        <v>0</v>
      </c>
      <c r="BH166" s="177">
        <f>IF(BB166&amp;M166="พนจ.ทั่วไป",0,IF(BB166&amp;M166="พนจ.ทั่วไปกำหนดเพิ่ม2567",108000,IF(M166="ว่างเดิม",VLOOKUP(BC166,ตำแหน่งว่าง!$A$2:$J$28,8,FALSE),IF(M166="กำหนดเพิ่ม2567",VLOOKUP(BC166,ตำแหน่งว่าง!$A$2:$H$28,7,FALSE),IF(M166="กำหนดเพิ่ม2568",0,IF(M166="กำหนดเพิ่ม2569",0,IF(M166="ยุบเลิก2567",0,IF(M166="ว่างยุบเลิก2567",0,IF(M166="ว่างยุบเลิก2568",VLOOKUP(BC166,ตำแหน่งว่าง!$A$2:$J$28,8,FALSE),IF(M166="ว่างยุบเลิก2569",VLOOKUP(BC166,ตำแหน่งว่าง!$A$2:$J$28,8,FALSE),IF(M166="เงินอุดหนุน (ว่าง)",VLOOKUP(BC166,ตำแหน่งว่าง!$A$2:$J$28,8,FALSE),IF(M166&amp;C166="จ่ายจากเงินรายได้พนจ.ทั่วไป",0,IF(M166="จ่ายจากเงินรายได้ (ว่าง)",VLOOKUP(BC166,ตำแหน่งว่าง!$A$2:$J$28,8,FALSE),(BG166-I166)*12)))))))))))))</f>
        <v>0</v>
      </c>
      <c r="BI166" s="177" t="str">
        <f t="shared" si="13"/>
        <v>2</v>
      </c>
      <c r="BJ166" s="177" t="b">
        <f>IF(BB166="บริหารท้องถิ่นสูง",VLOOKUP(BI166,'เงินเดือนบัญชี 5'!$AL$2:$AM$65,2,FALSE),IF(BB166="บริหารท้องถิ่นกลาง",VLOOKUP(BI166,'เงินเดือนบัญชี 5'!$AI$2:$AJ$65,2,FALSE),IF(BB166="บริหารท้องถิ่นต้น",VLOOKUP(BI166,'เงินเดือนบัญชี 5'!$AF$2:$AG$65,2,FALSE),IF(BB166="อำนวยการท้องถิ่นสูง",VLOOKUP(BI166,'เงินเดือนบัญชี 5'!$AC$2:$AD$65,2,FALSE),IF(BB166="อำนวยการท้องถิ่นกลาง",VLOOKUP(BI166,'เงินเดือนบัญชี 5'!$Z$2:$AA$65,2,FALSE),IF(BB166="อำนวยการท้องถิ่นต้น",VLOOKUP(BI166,'เงินเดือนบัญชี 5'!$W$2:$X$65,2,FALSE),IF(BB166="วิชาการชช.",VLOOKUP(BI166,'เงินเดือนบัญชี 5'!$T$2:$U$65,2,FALSE),IF(BB166="วิชาการชพ.",VLOOKUP(BI166,'เงินเดือนบัญชี 5'!$Q$2:$R$65,2,FALSE),IF(BB166="วิชาการชก.",VLOOKUP(BI166,'เงินเดือนบัญชี 5'!$N$2:$O$65,2,FALSE),IF(BB166="วิชาการปก.",VLOOKUP(BI166,'เงินเดือนบัญชี 5'!$K$2:$L$65,2,FALSE),IF(BB166="ทั่วไปอส.",VLOOKUP(BI166,'เงินเดือนบัญชี 5'!$H$2:$I$65,2,FALSE),IF(BB166="ทั่วไปชง.",VLOOKUP(BI166,'เงินเดือนบัญชี 5'!$E$2:$F$65,2,FALSE),IF(BB166="ทั่วไปปง.",VLOOKUP(BI166,'เงินเดือนบัญชี 5'!$B$2:$C$65,2,FALSE),IF(BB166="พนจ.ทั่วไป",0,IF(BB166="พนจ.ภารกิจ(ปวช.)",CEILING((BG166*4/100)+BG166,10),IF(BB166="พนจ.ภารกิจ(ปวท.)",CEILING((BG166*4/100)+BG166,10),IF(BB166="พนจ.ภารกิจ(ปวส.)",CEILING((BG166*4/100)+BG166,10),IF(BB166="พนจ.ภารกิจ(ป.ตรี)",CEILING((BG166*4/100)+BG166,10),IF(BB166="พนจ.ภารกิจ(ป.โท)",CEILING((BG166*4/100)+BG166,10),IF(BB166="พนจ.ภารกิจ(ทักษะ พนง.ขับเครื่องจักรกลขนาดกลาง/ใหญ่)",CEILING((BG166*4/100)+BG166,10),IF(BB166="พนจ.ภารกิจ(ทักษะ)",CEILING((BG166*4/100)+BG166,10),IF(BB166="พนจ.ภารกิจ(ทักษะ)","",IF(C166="ครู",CEILING((BG166*6/100)+BG166,10),IF(C166="ครูผู้ช่วย",CEILING((BG166*6/100)+BG166,10),IF(C166="บริหารสถานศึกษา",CEILING((BG166*6/100)+BG166,10),IF(C166="บุคลากรทางการศึกษา",CEILING((BG166*6/100)+BG166,10),IF(BB166="ลูกจ้างประจำ(ช่าง)",VLOOKUP(BI166,บัญชีลูกจ้างประจำ!$H$2:$I$110,2,FALSE),IF(BB166="ลูกจ้างประจำ(สนับสนุน)",VLOOKUP(BI166,บัญชีลูกจ้างประจำ!$E$2:$F$102,2,FALSE),IF(BB166="ลูกจ้างประจำ(บริการพื้นฐาน)",VLOOKUP(BI166,บัญชีลูกจ้างประจำ!$B$2:$C$74,2,FALSE))))))))))))))))))))))))))))))</f>
        <v>0</v>
      </c>
      <c r="BK166" s="177">
        <f>IF(BB166&amp;M166="พนจ.ทั่วไป",0,IF(BB166&amp;M166="พนจ.ทั่วไปกำหนดเพิ่ม2568",108000,IF(M166="ว่างเดิม",VLOOKUP(BC166,ตำแหน่งว่าง!$A$2:$J$28,9,FALSE),IF(M166&amp;C166="กำหนดเพิ่ม2567ครู",VLOOKUP(BC166,ตำแหน่งว่าง!$A$2:$J$28,8,FALSE),IF(M166&amp;C166="กำหนดเพิ่ม2567ครูผู้ช่วย",VLOOKUP(BC166,ตำแหน่งว่าง!$A$2:$J$28,8,FALSE),IF(M166&amp;C166="กำหนดเพิ่ม2567บุคลากรทางการศึกษา",VLOOKUP(BC166,ตำแหน่งว่าง!$A$2:$J$28,8,FALSE),IF(M166&amp;C166="กำหนดเพิ่ม2567บริหารสถานศึกษา",VLOOKUP(BC166,ตำแหน่งว่าง!$A$2:$J$28,8,FALSE),IF(M166="กำหนดเพิ่ม2567",VLOOKUP(BC166,ตำแหน่งว่าง!$A$2:$J$28,9,FALSE),IF(M166="กำหนดเพิ่ม2568",VLOOKUP(BC166,ตำแหน่งว่าง!$A$2:$H$28,7,FALSE),IF(M166="กำหนดเพิ่ม2569",0,IF(M166="ยุบเลิก2567",0,IF(M166="ยุบเลิก2568",0,IF(M166="ว่างยุบเลิก2567",0,IF(M166="ว่างยุบเลิก2568",0,IF(M166="ว่างยุบเลิก2569",VLOOKUP(BC166,ตำแหน่งว่าง!$A$2:$J$28,9,FALSE),IF(M166="เงินอุดหนุน (ว่าง)",VLOOKUP(BC166,ตำแหน่งว่าง!$A$2:$J$28,9,FALSE),IF(M166="จ่ายจากเงินรายได้ (ว่าง)",VLOOKUP(BC166,ตำแหน่งว่าง!$A$2:$J$28,9,FALSE),(BJ166-BG166)*12)))))))))))))))))</f>
        <v>0</v>
      </c>
      <c r="BL166" s="177" t="str">
        <f t="shared" si="14"/>
        <v>3</v>
      </c>
      <c r="BM166" s="177" t="b">
        <f>IF(BB166="บริหารท้องถิ่นสูง",VLOOKUP(BL166,'เงินเดือนบัญชี 5'!$AL$2:$AM$65,2,FALSE),IF(BB166="บริหารท้องถิ่นกลาง",VLOOKUP(BL166,'เงินเดือนบัญชี 5'!$AI$2:$AJ$65,2,FALSE),IF(BB166="บริหารท้องถิ่นต้น",VLOOKUP(BL166,'เงินเดือนบัญชี 5'!$AF$2:$AG$65,2,FALSE),IF(BB166="อำนวยการท้องถิ่นสูง",VLOOKUP(BL166,'เงินเดือนบัญชี 5'!$AC$2:$AD$65,2,FALSE),IF(BB166="อำนวยการท้องถิ่นกลาง",VLOOKUP(BL166,'เงินเดือนบัญชี 5'!$Z$2:$AA$65,2,FALSE),IF(BB166="อำนวยการท้องถิ่นต้น",VLOOKUP(BL166,'เงินเดือนบัญชี 5'!$W$2:$X$65,2,FALSE),IF(BB166="วิชาการชช.",VLOOKUP(BL166,'เงินเดือนบัญชี 5'!$T$2:$U$65,2,FALSE),IF(BB166="วิชาการชพ.",VLOOKUP(BL166,'เงินเดือนบัญชี 5'!$Q$2:$R$65,2,FALSE),IF(BB166="วิชาการชก.",VLOOKUP(BL166,'เงินเดือนบัญชี 5'!$N$2:$O$65,2,FALSE),IF(BB166="วิชาการปก.",VLOOKUP(BL166,'เงินเดือนบัญชี 5'!$K$2:$L$65,2,FALSE),IF(BB166="ทั่วไปอส.",VLOOKUP(BL166,'เงินเดือนบัญชี 5'!$H$2:$I$65,2,FALSE),IF(BB166="ทั่วไปชง.",VLOOKUP(BL166,'เงินเดือนบัญชี 5'!$E$2:$F$65,2,FALSE),IF(BB166="ทั่วไปปง.",VLOOKUP(BL166,'เงินเดือนบัญชี 5'!$B$2:$C$65,2,FALSE),IF(BB166="พนจ.ทั่วไป",0,IF(BB166="พนจ.ภารกิจ(ปวช.)",CEILING((BJ166*4/100)+BJ166,10),IF(BB166="พนจ.ภารกิจ(ปวท.)",CEILING((BJ166*4/100)+BJ166,10),IF(BB166="พนจ.ภารกิจ(ปวส.)",CEILING((BJ166*4/100)+BJ166,10),IF(BB166="พนจ.ภารกิจ(ป.ตรี)",CEILING((BJ166*4/100)+BJ166,10),IF(BB166="พนจ.ภารกิจ(ป.โท)",CEILING((BJ166*4/100)+BJ166,10),IF(BB166="พนจ.ภารกิจ(ทักษะ พนง.ขับเครื่องจักรกลขนาดกลาง/ใหญ่)",CEILING((BJ166*4/100)+BJ166,10),IF(BB166="พนจ.ภารกิจ(ทักษะ)",CEILING((BJ166*4/100)+BJ166,10),IF(BB166="พนจ.ภารกิจ(ทักษะ)","",IF(C166="ครู",CEILING((BJ166*6/100)+BJ166,10),IF(C166="ครูผู้ช่วย",CEILING((BJ166*6/100)+BJ166,10),IF(C166="บริหารสถานศึกษา",CEILING((BJ166*6/100)+BJ166,10),IF(C166="บุคลากรทางการศึกษา",CEILING((BJ166*6/100)+BJ166,10),IF(BB166="ลูกจ้างประจำ(ช่าง)",VLOOKUP(BL166,บัญชีลูกจ้างประจำ!$H$2:$I$110,2,FALSE),IF(BB166="ลูกจ้างประจำ(สนับสนุน)",VLOOKUP(BL166,บัญชีลูกจ้างประจำ!$E$2:$F$103,2,FALSE),IF(BB166="ลูกจ้างประจำ(บริการพื้นฐาน)",VLOOKUP(BL166,บัญชีลูกจ้างประจำ!$B$2:$C$74,2,FALSE))))))))))))))))))))))))))))))</f>
        <v>0</v>
      </c>
      <c r="BN166" s="177">
        <f>IF(BB166&amp;M166="พนจ.ทั่วไป",0,IF(BB166&amp;M166="พนจ.ทั่วไปกำหนดเพิ่ม2569",108000,IF(M166="ว่างเดิม",VLOOKUP(BC166,ตำแหน่งว่าง!$A$2:$J$28,10,FALSE),IF(M166&amp;C166="กำหนดเพิ่ม2567ครู",VLOOKUP(BC166,ตำแหน่งว่าง!$A$2:$J$28,9,FALSE),IF(M166&amp;C166="กำหนดเพิ่ม2567ครูผู้ช่วย",VLOOKUP(BC166,ตำแหน่งว่าง!$A$2:$J$28,9,FALSE),IF(M166&amp;C166="กำหนดเพิ่ม2567บุคลากรทางการศึกษา",VLOOKUP(BC166,ตำแหน่งว่าง!$A$2:$J$28,9,FALSE),IF(M166&amp;C166="กำหนดเพิ่ม2567บริหารสถานศึกษา",VLOOKUP(BC166,ตำแหน่งว่าง!$A$2:$J$28,9,FALSE),IF(M166="กำหนดเพิ่ม2567",VLOOKUP(BC166,ตำแหน่งว่าง!$A$2:$J$28,10,FALSE),IF(M166&amp;C166="กำหนดเพิ่ม2568ครู",VLOOKUP(BC166,ตำแหน่งว่าง!$A$2:$J$28,8,FALSE),IF(M166&amp;C166="กำหนดเพิ่ม2568ครูผู้ช่วย",VLOOKUP(BC166,ตำแหน่งว่าง!$A$2:$J$28,8,FALSE),IF(M166&amp;C166="กำหนดเพิ่ม2568บุคลากรทางการศึกษา",VLOOKUP(BC166,ตำแหน่งว่าง!$A$2:$J$28,8,FALSE),IF(M166&amp;C166="กำหนดเพิ่ม2568บริหารสถานศึกษา",VLOOKUP(BC166,ตำแหน่งว่าง!$A$2:$J$28,8,FALSE),IF(M166="กำหนดเพิ่ม2568",VLOOKUP(BC166,ตำแหน่งว่าง!$A$2:$J$28,9,FALSE),IF(M166="กำหนดเพิ่ม2569",VLOOKUP(BC166,ตำแหน่งว่าง!$A$2:$H$28,7,FALSE),IF(M166="เงินอุดหนุน (ว่าง)",VLOOKUP(BC166,ตำแหน่งว่าง!$A$2:$J$28,10,FALSE),IF(M166="จ่ายจากเงินรายได้ (ว่าง)",VLOOKUP(BC166,ตำแหน่งว่าง!$A$2:$J$28,10,FALSE),IF(M166="ยุบเลิก2567",0,IF(M166="ยุบเลิก2568",0,IF(M166="ยุบเลิก2569",0,IF(M166="ว่างยุบเลิก2567",0,IF(M166="ว่างยุบเลิก2568",0,IF(M166="ว่างยุบเลิก2569",0,(BM166-BJ166)*12))))))))))))))))))))))</f>
        <v>0</v>
      </c>
    </row>
    <row r="167" spans="1:66">
      <c r="A167" s="107" t="str">
        <f>IF(C167=0,"",IF(D167=0,"",SUBTOTAL(3,$D$7:D167)*1))</f>
        <v/>
      </c>
      <c r="B167" s="113"/>
      <c r="C167" s="183"/>
      <c r="D167" s="113"/>
      <c r="E167" s="114"/>
      <c r="F167" s="114"/>
      <c r="G167" s="110"/>
      <c r="H167" s="120"/>
      <c r="I167" s="121"/>
      <c r="J167" s="122"/>
      <c r="K167" s="122"/>
      <c r="L167" s="122"/>
      <c r="M167" s="120"/>
      <c r="BB167" s="177" t="str">
        <f t="shared" si="10"/>
        <v/>
      </c>
      <c r="BC167" s="177" t="str">
        <f t="shared" si="11"/>
        <v>()</v>
      </c>
      <c r="BD167" s="177" t="b">
        <f>IF(BB167="บริหารท้องถิ่นสูง",VLOOKUP(I167,'เงินเดือนบัญชี 5'!$AM$2:$AN$65,2,FALSE),IF(BB167="บริหารท้องถิ่นกลาง",VLOOKUP(I167,'เงินเดือนบัญชี 5'!$AJ$2:$AK$65,2,FALSE),IF(BB167="บริหารท้องถิ่นต้น",VLOOKUP(I167,'เงินเดือนบัญชี 5'!$AG$2:$AH$65,2,FALSE),IF(BB167="อำนวยการท้องถิ่นสูง",VLOOKUP(I167,'เงินเดือนบัญชี 5'!$AD$2:$AE$65,2,FALSE),IF(BB167="อำนวยการท้องถิ่นกลาง",VLOOKUP(I167,'เงินเดือนบัญชี 5'!$AA$2:$AB$65,2,FALSE),IF(BB167="อำนวยการท้องถิ่นต้น",VLOOKUP(I167,'เงินเดือนบัญชี 5'!$X$2:$Y$65,2,FALSE),IF(BB167="วิชาการชช.",VLOOKUP(I167,'เงินเดือนบัญชี 5'!$U$2:$V$65,2,FALSE),IF(BB167="วิชาการชพ.",VLOOKUP(I167,'เงินเดือนบัญชี 5'!$R$2:$S$65,2,FALSE),IF(BB167="วิชาการชก.",VLOOKUP(I167,'เงินเดือนบัญชี 5'!$O$2:$P$65,2,FALSE),IF(BB167="วิชาการปก.",VLOOKUP(I167,'เงินเดือนบัญชี 5'!$L$2:$M$65,2,FALSE),IF(BB167="ทั่วไปอส.",VLOOKUP(I167,'เงินเดือนบัญชี 5'!$I$2:$J$65,2,FALSE),IF(BB167="ทั่วไปชง.",VLOOKUP(I167,'เงินเดือนบัญชี 5'!$F$2:$G$65,2,FALSE),IF(BB167="ทั่วไปปง.",VLOOKUP(I167,'เงินเดือนบัญชี 5'!$C$2:$D$65,2,FALSE),IF(BB167="พนจ.ทั่วไป","",IF(BB167="พนจ.ภารกิจ(ปวช.)","",IF(BB167="พนจ.ภารกิจ(ปวท.)","",IF(BB167="พนจ.ภารกิจ(ปวส.)","",IF(BB167="พนจ.ภารกิจ(ป.ตรี)","",IF(BB167="พนจ.ภารกิจ(ป.โท)","",IF(BB167="พนจ.ภารกิจ(ทักษะ พนง.ขับเครื่องจักรกลขนาดกลาง/ใหญ่)","",IF(BB167="พนจ.ภารกิจ(ทักษะ)","",IF(BB167="ลูกจ้างประจำ(ช่าง)",VLOOKUP(I167,บัญชีลูกจ้างประจำ!$I$2:$J$110,2,FALSE),IF(BB167="ลูกจ้างประจำ(สนับสนุน)",VLOOKUP(I167,บัญชีลูกจ้างประจำ!$F$2:$G$102,2,FALSE),IF(BB167="ลูกจ้างประจำ(บริการพื้นฐาน)",VLOOKUP(I167,บัญชีลูกจ้างประจำ!$C$2:$D$74,2,FALSE)))))))))))))))))))))))))</f>
        <v>0</v>
      </c>
      <c r="BE167" s="177">
        <f>IF(M167="ว่างเดิม",VLOOKUP(BC167,ตำแหน่งว่าง!$A$2:$J$28,2,FALSE),IF(M167="ว่างยุบเลิก2567",VLOOKUP(BC167,ตำแหน่งว่าง!$A$2:$J$28,2,FALSE),IF(M167="ว่างยุบเลิก2568",VLOOKUP(BC167,ตำแหน่งว่าง!$A$2:$J$28,2,FALSE),IF(M167="ว่างยุบเลิก2569",VLOOKUP(BC167,ตำแหน่งว่าง!$A$2:$J$28,2,FALSE),IF(M167="เงินอุดหนุน (ว่าง)",VLOOKUP(BC167,ตำแหน่งว่าง!$A$2:$J$28,2,FALSE),IF(M167="จ่ายจากเงินรายได้ (ว่าง)",VLOOKUP(BC167,ตำแหน่งว่าง!$A$2:$J$28,2,FALSE),IF(M167="กำหนดเพิ่ม2567",0,IF(M167="กำหนดเพิ่ม2568",0,IF(M167="กำหนดเพิ่ม2569",0,I167*12)))))))))</f>
        <v>0</v>
      </c>
      <c r="BF167" s="177" t="str">
        <f t="shared" si="12"/>
        <v>1</v>
      </c>
      <c r="BG167" s="177" t="b">
        <f>IF(BB167="บริหารท้องถิ่นสูง",VLOOKUP(BF167,'เงินเดือนบัญชี 5'!$AL$2:$AM$65,2,FALSE),IF(BB167="บริหารท้องถิ่นกลาง",VLOOKUP(BF167,'เงินเดือนบัญชี 5'!$AI$2:$AJ$65,2,FALSE),IF(BB167="บริหารท้องถิ่นต้น",VLOOKUP(BF167,'เงินเดือนบัญชี 5'!$AF$2:$AG$65,2,FALSE),IF(BB167="อำนวยการท้องถิ่นสูง",VLOOKUP(BF167,'เงินเดือนบัญชี 5'!$AC$2:$AD$65,2,FALSE),IF(BB167="อำนวยการท้องถิ่นกลาง",VLOOKUP(BF167,'เงินเดือนบัญชี 5'!$Z$2:$AA$65,2,FALSE),IF(BB167="อำนวยการท้องถิ่นต้น",VLOOKUP(BF167,'เงินเดือนบัญชี 5'!$W$2:$X$65,2,FALSE),IF(BB167="วิชาการชช.",VLOOKUP(BF167,'เงินเดือนบัญชี 5'!$T$2:$U$65,2,FALSE),IF(BB167="วิชาการชพ.",VLOOKUP(BF167,'เงินเดือนบัญชี 5'!$Q$2:$R$65,2,FALSE),IF(BB167="วิชาการชก.",VLOOKUP(BF167,'เงินเดือนบัญชี 5'!$N$2:$O$65,2,FALSE),IF(BB167="วิชาการปก.",VLOOKUP(BF167,'เงินเดือนบัญชี 5'!$K$2:$L$65,2,FALSE),IF(BB167="ทั่วไปอส.",VLOOKUP(BF167,'เงินเดือนบัญชี 5'!$H$2:$I$65,2,FALSE),IF(BB167="ทั่วไปชง.",VLOOKUP(BF167,'เงินเดือนบัญชี 5'!$E$2:$F$65,2,FALSE),IF(BB167="ทั่วไปปง.",VLOOKUP(BF167,'เงินเดือนบัญชี 5'!$B$2:$C$65,2,FALSE),IF(BB167="พนจ.ทั่วไป",0,IF(BB167="พนจ.ภารกิจ(ปวช.)",CEILING((I167*4/100)+I167,10),IF(BB167="พนจ.ภารกิจ(ปวท.)",CEILING((I167*4/100)+I167,10),IF(BB167="พนจ.ภารกิจ(ปวส.)",CEILING((I167*4/100)+I167,10),IF(BB167="พนจ.ภารกิจ(ป.ตรี)",CEILING((I167*4/100)+I167,10),IF(BB167="พนจ.ภารกิจ(ป.โท)",CEILING((I167*4/100)+I167,10),IF(BB167="พนจ.ภารกิจ(ทักษะ พนง.ขับเครื่องจักรกลขนาดกลาง/ใหญ่)",CEILING((I167*4/100)+I167,10),IF(BB167="พนจ.ภารกิจ(ทักษะ)",CEILING((I167*4/100)+I167,10),IF(BB167="พนจ.ภารกิจ(ทักษะ)","",IF(C167="ครู",CEILING((I167*6/100)+I167,10),IF(C167="ครูผู้ช่วย",CEILING((I167*6/100)+I167,10),IF(C167="บริหารสถานศึกษา",CEILING((I167*6/100)+I167,10),IF(C167="บุคลากรทางการศึกษา",CEILING((I167*6/100)+I167,10),IF(BB167="ลูกจ้างประจำ(ช่าง)",VLOOKUP(BF167,บัญชีลูกจ้างประจำ!$H$2:$I$110,2,FALSE),IF(BB167="ลูกจ้างประจำ(สนับสนุน)",VLOOKUP(BF167,บัญชีลูกจ้างประจำ!$E$2:$F$102,2,FALSE),IF(BB167="ลูกจ้างประจำ(บริการพื้นฐาน)",VLOOKUP(BF167,บัญชีลูกจ้างประจำ!$B$2:$C$74,2,FALSE))))))))))))))))))))))))))))))</f>
        <v>0</v>
      </c>
      <c r="BH167" s="177">
        <f>IF(BB167&amp;M167="พนจ.ทั่วไป",0,IF(BB167&amp;M167="พนจ.ทั่วไปกำหนดเพิ่ม2567",108000,IF(M167="ว่างเดิม",VLOOKUP(BC167,ตำแหน่งว่าง!$A$2:$J$28,8,FALSE),IF(M167="กำหนดเพิ่ม2567",VLOOKUP(BC167,ตำแหน่งว่าง!$A$2:$H$28,7,FALSE),IF(M167="กำหนดเพิ่ม2568",0,IF(M167="กำหนดเพิ่ม2569",0,IF(M167="ยุบเลิก2567",0,IF(M167="ว่างยุบเลิก2567",0,IF(M167="ว่างยุบเลิก2568",VLOOKUP(BC167,ตำแหน่งว่าง!$A$2:$J$28,8,FALSE),IF(M167="ว่างยุบเลิก2569",VLOOKUP(BC167,ตำแหน่งว่าง!$A$2:$J$28,8,FALSE),IF(M167="เงินอุดหนุน (ว่าง)",VLOOKUP(BC167,ตำแหน่งว่าง!$A$2:$J$28,8,FALSE),IF(M167&amp;C167="จ่ายจากเงินรายได้พนจ.ทั่วไป",0,IF(M167="จ่ายจากเงินรายได้ (ว่าง)",VLOOKUP(BC167,ตำแหน่งว่าง!$A$2:$J$28,8,FALSE),(BG167-I167)*12)))))))))))))</f>
        <v>0</v>
      </c>
      <c r="BI167" s="177" t="str">
        <f t="shared" si="13"/>
        <v>2</v>
      </c>
      <c r="BJ167" s="177" t="b">
        <f>IF(BB167="บริหารท้องถิ่นสูง",VLOOKUP(BI167,'เงินเดือนบัญชี 5'!$AL$2:$AM$65,2,FALSE),IF(BB167="บริหารท้องถิ่นกลาง",VLOOKUP(BI167,'เงินเดือนบัญชี 5'!$AI$2:$AJ$65,2,FALSE),IF(BB167="บริหารท้องถิ่นต้น",VLOOKUP(BI167,'เงินเดือนบัญชี 5'!$AF$2:$AG$65,2,FALSE),IF(BB167="อำนวยการท้องถิ่นสูง",VLOOKUP(BI167,'เงินเดือนบัญชี 5'!$AC$2:$AD$65,2,FALSE),IF(BB167="อำนวยการท้องถิ่นกลาง",VLOOKUP(BI167,'เงินเดือนบัญชี 5'!$Z$2:$AA$65,2,FALSE),IF(BB167="อำนวยการท้องถิ่นต้น",VLOOKUP(BI167,'เงินเดือนบัญชี 5'!$W$2:$X$65,2,FALSE),IF(BB167="วิชาการชช.",VLOOKUP(BI167,'เงินเดือนบัญชี 5'!$T$2:$U$65,2,FALSE),IF(BB167="วิชาการชพ.",VLOOKUP(BI167,'เงินเดือนบัญชี 5'!$Q$2:$R$65,2,FALSE),IF(BB167="วิชาการชก.",VLOOKUP(BI167,'เงินเดือนบัญชี 5'!$N$2:$O$65,2,FALSE),IF(BB167="วิชาการปก.",VLOOKUP(BI167,'เงินเดือนบัญชี 5'!$K$2:$L$65,2,FALSE),IF(BB167="ทั่วไปอส.",VLOOKUP(BI167,'เงินเดือนบัญชี 5'!$H$2:$I$65,2,FALSE),IF(BB167="ทั่วไปชง.",VLOOKUP(BI167,'เงินเดือนบัญชี 5'!$E$2:$F$65,2,FALSE),IF(BB167="ทั่วไปปง.",VLOOKUP(BI167,'เงินเดือนบัญชี 5'!$B$2:$C$65,2,FALSE),IF(BB167="พนจ.ทั่วไป",0,IF(BB167="พนจ.ภารกิจ(ปวช.)",CEILING((BG167*4/100)+BG167,10),IF(BB167="พนจ.ภารกิจ(ปวท.)",CEILING((BG167*4/100)+BG167,10),IF(BB167="พนจ.ภารกิจ(ปวส.)",CEILING((BG167*4/100)+BG167,10),IF(BB167="พนจ.ภารกิจ(ป.ตรี)",CEILING((BG167*4/100)+BG167,10),IF(BB167="พนจ.ภารกิจ(ป.โท)",CEILING((BG167*4/100)+BG167,10),IF(BB167="พนจ.ภารกิจ(ทักษะ พนง.ขับเครื่องจักรกลขนาดกลาง/ใหญ่)",CEILING((BG167*4/100)+BG167,10),IF(BB167="พนจ.ภารกิจ(ทักษะ)",CEILING((BG167*4/100)+BG167,10),IF(BB167="พนจ.ภารกิจ(ทักษะ)","",IF(C167="ครู",CEILING((BG167*6/100)+BG167,10),IF(C167="ครูผู้ช่วย",CEILING((BG167*6/100)+BG167,10),IF(C167="บริหารสถานศึกษา",CEILING((BG167*6/100)+BG167,10),IF(C167="บุคลากรทางการศึกษา",CEILING((BG167*6/100)+BG167,10),IF(BB167="ลูกจ้างประจำ(ช่าง)",VLOOKUP(BI167,บัญชีลูกจ้างประจำ!$H$2:$I$110,2,FALSE),IF(BB167="ลูกจ้างประจำ(สนับสนุน)",VLOOKUP(BI167,บัญชีลูกจ้างประจำ!$E$2:$F$102,2,FALSE),IF(BB167="ลูกจ้างประจำ(บริการพื้นฐาน)",VLOOKUP(BI167,บัญชีลูกจ้างประจำ!$B$2:$C$74,2,FALSE))))))))))))))))))))))))))))))</f>
        <v>0</v>
      </c>
      <c r="BK167" s="177">
        <f>IF(BB167&amp;M167="พนจ.ทั่วไป",0,IF(BB167&amp;M167="พนจ.ทั่วไปกำหนดเพิ่ม2568",108000,IF(M167="ว่างเดิม",VLOOKUP(BC167,ตำแหน่งว่าง!$A$2:$J$28,9,FALSE),IF(M167&amp;C167="กำหนดเพิ่ม2567ครู",VLOOKUP(BC167,ตำแหน่งว่าง!$A$2:$J$28,8,FALSE),IF(M167&amp;C167="กำหนดเพิ่ม2567ครูผู้ช่วย",VLOOKUP(BC167,ตำแหน่งว่าง!$A$2:$J$28,8,FALSE),IF(M167&amp;C167="กำหนดเพิ่ม2567บุคลากรทางการศึกษา",VLOOKUP(BC167,ตำแหน่งว่าง!$A$2:$J$28,8,FALSE),IF(M167&amp;C167="กำหนดเพิ่ม2567บริหารสถานศึกษา",VLOOKUP(BC167,ตำแหน่งว่าง!$A$2:$J$28,8,FALSE),IF(M167="กำหนดเพิ่ม2567",VLOOKUP(BC167,ตำแหน่งว่าง!$A$2:$J$28,9,FALSE),IF(M167="กำหนดเพิ่ม2568",VLOOKUP(BC167,ตำแหน่งว่าง!$A$2:$H$28,7,FALSE),IF(M167="กำหนดเพิ่ม2569",0,IF(M167="ยุบเลิก2567",0,IF(M167="ยุบเลิก2568",0,IF(M167="ว่างยุบเลิก2567",0,IF(M167="ว่างยุบเลิก2568",0,IF(M167="ว่างยุบเลิก2569",VLOOKUP(BC167,ตำแหน่งว่าง!$A$2:$J$28,9,FALSE),IF(M167="เงินอุดหนุน (ว่าง)",VLOOKUP(BC167,ตำแหน่งว่าง!$A$2:$J$28,9,FALSE),IF(M167="จ่ายจากเงินรายได้ (ว่าง)",VLOOKUP(BC167,ตำแหน่งว่าง!$A$2:$J$28,9,FALSE),(BJ167-BG167)*12)))))))))))))))))</f>
        <v>0</v>
      </c>
      <c r="BL167" s="177" t="str">
        <f t="shared" si="14"/>
        <v>3</v>
      </c>
      <c r="BM167" s="177" t="b">
        <f>IF(BB167="บริหารท้องถิ่นสูง",VLOOKUP(BL167,'เงินเดือนบัญชี 5'!$AL$2:$AM$65,2,FALSE),IF(BB167="บริหารท้องถิ่นกลาง",VLOOKUP(BL167,'เงินเดือนบัญชี 5'!$AI$2:$AJ$65,2,FALSE),IF(BB167="บริหารท้องถิ่นต้น",VLOOKUP(BL167,'เงินเดือนบัญชี 5'!$AF$2:$AG$65,2,FALSE),IF(BB167="อำนวยการท้องถิ่นสูง",VLOOKUP(BL167,'เงินเดือนบัญชี 5'!$AC$2:$AD$65,2,FALSE),IF(BB167="อำนวยการท้องถิ่นกลาง",VLOOKUP(BL167,'เงินเดือนบัญชี 5'!$Z$2:$AA$65,2,FALSE),IF(BB167="อำนวยการท้องถิ่นต้น",VLOOKUP(BL167,'เงินเดือนบัญชี 5'!$W$2:$X$65,2,FALSE),IF(BB167="วิชาการชช.",VLOOKUP(BL167,'เงินเดือนบัญชี 5'!$T$2:$U$65,2,FALSE),IF(BB167="วิชาการชพ.",VLOOKUP(BL167,'เงินเดือนบัญชี 5'!$Q$2:$R$65,2,FALSE),IF(BB167="วิชาการชก.",VLOOKUP(BL167,'เงินเดือนบัญชี 5'!$N$2:$O$65,2,FALSE),IF(BB167="วิชาการปก.",VLOOKUP(BL167,'เงินเดือนบัญชี 5'!$K$2:$L$65,2,FALSE),IF(BB167="ทั่วไปอส.",VLOOKUP(BL167,'เงินเดือนบัญชี 5'!$H$2:$I$65,2,FALSE),IF(BB167="ทั่วไปชง.",VLOOKUP(BL167,'เงินเดือนบัญชี 5'!$E$2:$F$65,2,FALSE),IF(BB167="ทั่วไปปง.",VLOOKUP(BL167,'เงินเดือนบัญชี 5'!$B$2:$C$65,2,FALSE),IF(BB167="พนจ.ทั่วไป",0,IF(BB167="พนจ.ภารกิจ(ปวช.)",CEILING((BJ167*4/100)+BJ167,10),IF(BB167="พนจ.ภารกิจ(ปวท.)",CEILING((BJ167*4/100)+BJ167,10),IF(BB167="พนจ.ภารกิจ(ปวส.)",CEILING((BJ167*4/100)+BJ167,10),IF(BB167="พนจ.ภารกิจ(ป.ตรี)",CEILING((BJ167*4/100)+BJ167,10),IF(BB167="พนจ.ภารกิจ(ป.โท)",CEILING((BJ167*4/100)+BJ167,10),IF(BB167="พนจ.ภารกิจ(ทักษะ พนง.ขับเครื่องจักรกลขนาดกลาง/ใหญ่)",CEILING((BJ167*4/100)+BJ167,10),IF(BB167="พนจ.ภารกิจ(ทักษะ)",CEILING((BJ167*4/100)+BJ167,10),IF(BB167="พนจ.ภารกิจ(ทักษะ)","",IF(C167="ครู",CEILING((BJ167*6/100)+BJ167,10),IF(C167="ครูผู้ช่วย",CEILING((BJ167*6/100)+BJ167,10),IF(C167="บริหารสถานศึกษา",CEILING((BJ167*6/100)+BJ167,10),IF(C167="บุคลากรทางการศึกษา",CEILING((BJ167*6/100)+BJ167,10),IF(BB167="ลูกจ้างประจำ(ช่าง)",VLOOKUP(BL167,บัญชีลูกจ้างประจำ!$H$2:$I$110,2,FALSE),IF(BB167="ลูกจ้างประจำ(สนับสนุน)",VLOOKUP(BL167,บัญชีลูกจ้างประจำ!$E$2:$F$103,2,FALSE),IF(BB167="ลูกจ้างประจำ(บริการพื้นฐาน)",VLOOKUP(BL167,บัญชีลูกจ้างประจำ!$B$2:$C$74,2,FALSE))))))))))))))))))))))))))))))</f>
        <v>0</v>
      </c>
      <c r="BN167" s="177">
        <f>IF(BB167&amp;M167="พนจ.ทั่วไป",0,IF(BB167&amp;M167="พนจ.ทั่วไปกำหนดเพิ่ม2569",108000,IF(M167="ว่างเดิม",VLOOKUP(BC167,ตำแหน่งว่าง!$A$2:$J$28,10,FALSE),IF(M167&amp;C167="กำหนดเพิ่ม2567ครู",VLOOKUP(BC167,ตำแหน่งว่าง!$A$2:$J$28,9,FALSE),IF(M167&amp;C167="กำหนดเพิ่ม2567ครูผู้ช่วย",VLOOKUP(BC167,ตำแหน่งว่าง!$A$2:$J$28,9,FALSE),IF(M167&amp;C167="กำหนดเพิ่ม2567บุคลากรทางการศึกษา",VLOOKUP(BC167,ตำแหน่งว่าง!$A$2:$J$28,9,FALSE),IF(M167&amp;C167="กำหนดเพิ่ม2567บริหารสถานศึกษา",VLOOKUP(BC167,ตำแหน่งว่าง!$A$2:$J$28,9,FALSE),IF(M167="กำหนดเพิ่ม2567",VLOOKUP(BC167,ตำแหน่งว่าง!$A$2:$J$28,10,FALSE),IF(M167&amp;C167="กำหนดเพิ่ม2568ครู",VLOOKUP(BC167,ตำแหน่งว่าง!$A$2:$J$28,8,FALSE),IF(M167&amp;C167="กำหนดเพิ่ม2568ครูผู้ช่วย",VLOOKUP(BC167,ตำแหน่งว่าง!$A$2:$J$28,8,FALSE),IF(M167&amp;C167="กำหนดเพิ่ม2568บุคลากรทางการศึกษา",VLOOKUP(BC167,ตำแหน่งว่าง!$A$2:$J$28,8,FALSE),IF(M167&amp;C167="กำหนดเพิ่ม2568บริหารสถานศึกษา",VLOOKUP(BC167,ตำแหน่งว่าง!$A$2:$J$28,8,FALSE),IF(M167="กำหนดเพิ่ม2568",VLOOKUP(BC167,ตำแหน่งว่าง!$A$2:$J$28,9,FALSE),IF(M167="กำหนดเพิ่ม2569",VLOOKUP(BC167,ตำแหน่งว่าง!$A$2:$H$28,7,FALSE),IF(M167="เงินอุดหนุน (ว่าง)",VLOOKUP(BC167,ตำแหน่งว่าง!$A$2:$J$28,10,FALSE),IF(M167="จ่ายจากเงินรายได้ (ว่าง)",VLOOKUP(BC167,ตำแหน่งว่าง!$A$2:$J$28,10,FALSE),IF(M167="ยุบเลิก2567",0,IF(M167="ยุบเลิก2568",0,IF(M167="ยุบเลิก2569",0,IF(M167="ว่างยุบเลิก2567",0,IF(M167="ว่างยุบเลิก2568",0,IF(M167="ว่างยุบเลิก2569",0,(BM167-BJ167)*12))))))))))))))))))))))</f>
        <v>0</v>
      </c>
    </row>
    <row r="168" spans="1:66">
      <c r="A168" s="107" t="str">
        <f>IF(C168=0,"",IF(D168=0,"",SUBTOTAL(3,$D$7:D168)*1))</f>
        <v/>
      </c>
      <c r="B168" s="113"/>
      <c r="C168" s="183"/>
      <c r="D168" s="113"/>
      <c r="E168" s="114"/>
      <c r="F168" s="114"/>
      <c r="G168" s="110"/>
      <c r="H168" s="120"/>
      <c r="I168" s="121"/>
      <c r="J168" s="122"/>
      <c r="K168" s="122"/>
      <c r="L168" s="122"/>
      <c r="M168" s="120"/>
      <c r="BB168" s="177" t="str">
        <f t="shared" si="10"/>
        <v/>
      </c>
      <c r="BC168" s="177" t="str">
        <f t="shared" si="11"/>
        <v>()</v>
      </c>
      <c r="BD168" s="177" t="b">
        <f>IF(BB168="บริหารท้องถิ่นสูง",VLOOKUP(I168,'เงินเดือนบัญชี 5'!$AM$2:$AN$65,2,FALSE),IF(BB168="บริหารท้องถิ่นกลาง",VLOOKUP(I168,'เงินเดือนบัญชี 5'!$AJ$2:$AK$65,2,FALSE),IF(BB168="บริหารท้องถิ่นต้น",VLOOKUP(I168,'เงินเดือนบัญชี 5'!$AG$2:$AH$65,2,FALSE),IF(BB168="อำนวยการท้องถิ่นสูง",VLOOKUP(I168,'เงินเดือนบัญชี 5'!$AD$2:$AE$65,2,FALSE),IF(BB168="อำนวยการท้องถิ่นกลาง",VLOOKUP(I168,'เงินเดือนบัญชี 5'!$AA$2:$AB$65,2,FALSE),IF(BB168="อำนวยการท้องถิ่นต้น",VLOOKUP(I168,'เงินเดือนบัญชี 5'!$X$2:$Y$65,2,FALSE),IF(BB168="วิชาการชช.",VLOOKUP(I168,'เงินเดือนบัญชี 5'!$U$2:$V$65,2,FALSE),IF(BB168="วิชาการชพ.",VLOOKUP(I168,'เงินเดือนบัญชี 5'!$R$2:$S$65,2,FALSE),IF(BB168="วิชาการชก.",VLOOKUP(I168,'เงินเดือนบัญชี 5'!$O$2:$P$65,2,FALSE),IF(BB168="วิชาการปก.",VLOOKUP(I168,'เงินเดือนบัญชี 5'!$L$2:$M$65,2,FALSE),IF(BB168="ทั่วไปอส.",VLOOKUP(I168,'เงินเดือนบัญชี 5'!$I$2:$J$65,2,FALSE),IF(BB168="ทั่วไปชง.",VLOOKUP(I168,'เงินเดือนบัญชี 5'!$F$2:$G$65,2,FALSE),IF(BB168="ทั่วไปปง.",VLOOKUP(I168,'เงินเดือนบัญชี 5'!$C$2:$D$65,2,FALSE),IF(BB168="พนจ.ทั่วไป","",IF(BB168="พนจ.ภารกิจ(ปวช.)","",IF(BB168="พนจ.ภารกิจ(ปวท.)","",IF(BB168="พนจ.ภารกิจ(ปวส.)","",IF(BB168="พนจ.ภารกิจ(ป.ตรี)","",IF(BB168="พนจ.ภารกิจ(ป.โท)","",IF(BB168="พนจ.ภารกิจ(ทักษะ พนง.ขับเครื่องจักรกลขนาดกลาง/ใหญ่)","",IF(BB168="พนจ.ภารกิจ(ทักษะ)","",IF(BB168="ลูกจ้างประจำ(ช่าง)",VLOOKUP(I168,บัญชีลูกจ้างประจำ!$I$2:$J$110,2,FALSE),IF(BB168="ลูกจ้างประจำ(สนับสนุน)",VLOOKUP(I168,บัญชีลูกจ้างประจำ!$F$2:$G$102,2,FALSE),IF(BB168="ลูกจ้างประจำ(บริการพื้นฐาน)",VLOOKUP(I168,บัญชีลูกจ้างประจำ!$C$2:$D$74,2,FALSE)))))))))))))))))))))))))</f>
        <v>0</v>
      </c>
      <c r="BE168" s="177">
        <f>IF(M168="ว่างเดิม",VLOOKUP(BC168,ตำแหน่งว่าง!$A$2:$J$28,2,FALSE),IF(M168="ว่างยุบเลิก2567",VLOOKUP(BC168,ตำแหน่งว่าง!$A$2:$J$28,2,FALSE),IF(M168="ว่างยุบเลิก2568",VLOOKUP(BC168,ตำแหน่งว่าง!$A$2:$J$28,2,FALSE),IF(M168="ว่างยุบเลิก2569",VLOOKUP(BC168,ตำแหน่งว่าง!$A$2:$J$28,2,FALSE),IF(M168="เงินอุดหนุน (ว่าง)",VLOOKUP(BC168,ตำแหน่งว่าง!$A$2:$J$28,2,FALSE),IF(M168="จ่ายจากเงินรายได้ (ว่าง)",VLOOKUP(BC168,ตำแหน่งว่าง!$A$2:$J$28,2,FALSE),IF(M168="กำหนดเพิ่ม2567",0,IF(M168="กำหนดเพิ่ม2568",0,IF(M168="กำหนดเพิ่ม2569",0,I168*12)))))))))</f>
        <v>0</v>
      </c>
      <c r="BF168" s="177" t="str">
        <f t="shared" si="12"/>
        <v>1</v>
      </c>
      <c r="BG168" s="177" t="b">
        <f>IF(BB168="บริหารท้องถิ่นสูง",VLOOKUP(BF168,'เงินเดือนบัญชี 5'!$AL$2:$AM$65,2,FALSE),IF(BB168="บริหารท้องถิ่นกลาง",VLOOKUP(BF168,'เงินเดือนบัญชี 5'!$AI$2:$AJ$65,2,FALSE),IF(BB168="บริหารท้องถิ่นต้น",VLOOKUP(BF168,'เงินเดือนบัญชี 5'!$AF$2:$AG$65,2,FALSE),IF(BB168="อำนวยการท้องถิ่นสูง",VLOOKUP(BF168,'เงินเดือนบัญชี 5'!$AC$2:$AD$65,2,FALSE),IF(BB168="อำนวยการท้องถิ่นกลาง",VLOOKUP(BF168,'เงินเดือนบัญชี 5'!$Z$2:$AA$65,2,FALSE),IF(BB168="อำนวยการท้องถิ่นต้น",VLOOKUP(BF168,'เงินเดือนบัญชี 5'!$W$2:$X$65,2,FALSE),IF(BB168="วิชาการชช.",VLOOKUP(BF168,'เงินเดือนบัญชี 5'!$T$2:$U$65,2,FALSE),IF(BB168="วิชาการชพ.",VLOOKUP(BF168,'เงินเดือนบัญชี 5'!$Q$2:$R$65,2,FALSE),IF(BB168="วิชาการชก.",VLOOKUP(BF168,'เงินเดือนบัญชี 5'!$N$2:$O$65,2,FALSE),IF(BB168="วิชาการปก.",VLOOKUP(BF168,'เงินเดือนบัญชี 5'!$K$2:$L$65,2,FALSE),IF(BB168="ทั่วไปอส.",VLOOKUP(BF168,'เงินเดือนบัญชี 5'!$H$2:$I$65,2,FALSE),IF(BB168="ทั่วไปชง.",VLOOKUP(BF168,'เงินเดือนบัญชี 5'!$E$2:$F$65,2,FALSE),IF(BB168="ทั่วไปปง.",VLOOKUP(BF168,'เงินเดือนบัญชี 5'!$B$2:$C$65,2,FALSE),IF(BB168="พนจ.ทั่วไป",0,IF(BB168="พนจ.ภารกิจ(ปวช.)",CEILING((I168*4/100)+I168,10),IF(BB168="พนจ.ภารกิจ(ปวท.)",CEILING((I168*4/100)+I168,10),IF(BB168="พนจ.ภารกิจ(ปวส.)",CEILING((I168*4/100)+I168,10),IF(BB168="พนจ.ภารกิจ(ป.ตรี)",CEILING((I168*4/100)+I168,10),IF(BB168="พนจ.ภารกิจ(ป.โท)",CEILING((I168*4/100)+I168,10),IF(BB168="พนจ.ภารกิจ(ทักษะ พนง.ขับเครื่องจักรกลขนาดกลาง/ใหญ่)",CEILING((I168*4/100)+I168,10),IF(BB168="พนจ.ภารกิจ(ทักษะ)",CEILING((I168*4/100)+I168,10),IF(BB168="พนจ.ภารกิจ(ทักษะ)","",IF(C168="ครู",CEILING((I168*6/100)+I168,10),IF(C168="ครูผู้ช่วย",CEILING((I168*6/100)+I168,10),IF(C168="บริหารสถานศึกษา",CEILING((I168*6/100)+I168,10),IF(C168="บุคลากรทางการศึกษา",CEILING((I168*6/100)+I168,10),IF(BB168="ลูกจ้างประจำ(ช่าง)",VLOOKUP(BF168,บัญชีลูกจ้างประจำ!$H$2:$I$110,2,FALSE),IF(BB168="ลูกจ้างประจำ(สนับสนุน)",VLOOKUP(BF168,บัญชีลูกจ้างประจำ!$E$2:$F$102,2,FALSE),IF(BB168="ลูกจ้างประจำ(บริการพื้นฐาน)",VLOOKUP(BF168,บัญชีลูกจ้างประจำ!$B$2:$C$74,2,FALSE))))))))))))))))))))))))))))))</f>
        <v>0</v>
      </c>
      <c r="BH168" s="177">
        <f>IF(BB168&amp;M168="พนจ.ทั่วไป",0,IF(BB168&amp;M168="พนจ.ทั่วไปกำหนดเพิ่ม2567",108000,IF(M168="ว่างเดิม",VLOOKUP(BC168,ตำแหน่งว่าง!$A$2:$J$28,8,FALSE),IF(M168="กำหนดเพิ่ม2567",VLOOKUP(BC168,ตำแหน่งว่าง!$A$2:$H$28,7,FALSE),IF(M168="กำหนดเพิ่ม2568",0,IF(M168="กำหนดเพิ่ม2569",0,IF(M168="ยุบเลิก2567",0,IF(M168="ว่างยุบเลิก2567",0,IF(M168="ว่างยุบเลิก2568",VLOOKUP(BC168,ตำแหน่งว่าง!$A$2:$J$28,8,FALSE),IF(M168="ว่างยุบเลิก2569",VLOOKUP(BC168,ตำแหน่งว่าง!$A$2:$J$28,8,FALSE),IF(M168="เงินอุดหนุน (ว่าง)",VLOOKUP(BC168,ตำแหน่งว่าง!$A$2:$J$28,8,FALSE),IF(M168&amp;C168="จ่ายจากเงินรายได้พนจ.ทั่วไป",0,IF(M168="จ่ายจากเงินรายได้ (ว่าง)",VLOOKUP(BC168,ตำแหน่งว่าง!$A$2:$J$28,8,FALSE),(BG168-I168)*12)))))))))))))</f>
        <v>0</v>
      </c>
      <c r="BI168" s="177" t="str">
        <f t="shared" si="13"/>
        <v>2</v>
      </c>
      <c r="BJ168" s="177" t="b">
        <f>IF(BB168="บริหารท้องถิ่นสูง",VLOOKUP(BI168,'เงินเดือนบัญชี 5'!$AL$2:$AM$65,2,FALSE),IF(BB168="บริหารท้องถิ่นกลาง",VLOOKUP(BI168,'เงินเดือนบัญชี 5'!$AI$2:$AJ$65,2,FALSE),IF(BB168="บริหารท้องถิ่นต้น",VLOOKUP(BI168,'เงินเดือนบัญชี 5'!$AF$2:$AG$65,2,FALSE),IF(BB168="อำนวยการท้องถิ่นสูง",VLOOKUP(BI168,'เงินเดือนบัญชี 5'!$AC$2:$AD$65,2,FALSE),IF(BB168="อำนวยการท้องถิ่นกลาง",VLOOKUP(BI168,'เงินเดือนบัญชี 5'!$Z$2:$AA$65,2,FALSE),IF(BB168="อำนวยการท้องถิ่นต้น",VLOOKUP(BI168,'เงินเดือนบัญชี 5'!$W$2:$X$65,2,FALSE),IF(BB168="วิชาการชช.",VLOOKUP(BI168,'เงินเดือนบัญชี 5'!$T$2:$U$65,2,FALSE),IF(BB168="วิชาการชพ.",VLOOKUP(BI168,'เงินเดือนบัญชี 5'!$Q$2:$R$65,2,FALSE),IF(BB168="วิชาการชก.",VLOOKUP(BI168,'เงินเดือนบัญชี 5'!$N$2:$O$65,2,FALSE),IF(BB168="วิชาการปก.",VLOOKUP(BI168,'เงินเดือนบัญชี 5'!$K$2:$L$65,2,FALSE),IF(BB168="ทั่วไปอส.",VLOOKUP(BI168,'เงินเดือนบัญชี 5'!$H$2:$I$65,2,FALSE),IF(BB168="ทั่วไปชง.",VLOOKUP(BI168,'เงินเดือนบัญชี 5'!$E$2:$F$65,2,FALSE),IF(BB168="ทั่วไปปง.",VLOOKUP(BI168,'เงินเดือนบัญชี 5'!$B$2:$C$65,2,FALSE),IF(BB168="พนจ.ทั่วไป",0,IF(BB168="พนจ.ภารกิจ(ปวช.)",CEILING((BG168*4/100)+BG168,10),IF(BB168="พนจ.ภารกิจ(ปวท.)",CEILING((BG168*4/100)+BG168,10),IF(BB168="พนจ.ภารกิจ(ปวส.)",CEILING((BG168*4/100)+BG168,10),IF(BB168="พนจ.ภารกิจ(ป.ตรี)",CEILING((BG168*4/100)+BG168,10),IF(BB168="พนจ.ภารกิจ(ป.โท)",CEILING((BG168*4/100)+BG168,10),IF(BB168="พนจ.ภารกิจ(ทักษะ พนง.ขับเครื่องจักรกลขนาดกลาง/ใหญ่)",CEILING((BG168*4/100)+BG168,10),IF(BB168="พนจ.ภารกิจ(ทักษะ)",CEILING((BG168*4/100)+BG168,10),IF(BB168="พนจ.ภารกิจ(ทักษะ)","",IF(C168="ครู",CEILING((BG168*6/100)+BG168,10),IF(C168="ครูผู้ช่วย",CEILING((BG168*6/100)+BG168,10),IF(C168="บริหารสถานศึกษา",CEILING((BG168*6/100)+BG168,10),IF(C168="บุคลากรทางการศึกษา",CEILING((BG168*6/100)+BG168,10),IF(BB168="ลูกจ้างประจำ(ช่าง)",VLOOKUP(BI168,บัญชีลูกจ้างประจำ!$H$2:$I$110,2,FALSE),IF(BB168="ลูกจ้างประจำ(สนับสนุน)",VLOOKUP(BI168,บัญชีลูกจ้างประจำ!$E$2:$F$102,2,FALSE),IF(BB168="ลูกจ้างประจำ(บริการพื้นฐาน)",VLOOKUP(BI168,บัญชีลูกจ้างประจำ!$B$2:$C$74,2,FALSE))))))))))))))))))))))))))))))</f>
        <v>0</v>
      </c>
      <c r="BK168" s="177">
        <f>IF(BB168&amp;M168="พนจ.ทั่วไป",0,IF(BB168&amp;M168="พนจ.ทั่วไปกำหนดเพิ่ม2568",108000,IF(M168="ว่างเดิม",VLOOKUP(BC168,ตำแหน่งว่าง!$A$2:$J$28,9,FALSE),IF(M168&amp;C168="กำหนดเพิ่ม2567ครู",VLOOKUP(BC168,ตำแหน่งว่าง!$A$2:$J$28,8,FALSE),IF(M168&amp;C168="กำหนดเพิ่ม2567ครูผู้ช่วย",VLOOKUP(BC168,ตำแหน่งว่าง!$A$2:$J$28,8,FALSE),IF(M168&amp;C168="กำหนดเพิ่ม2567บุคลากรทางการศึกษา",VLOOKUP(BC168,ตำแหน่งว่าง!$A$2:$J$28,8,FALSE),IF(M168&amp;C168="กำหนดเพิ่ม2567บริหารสถานศึกษา",VLOOKUP(BC168,ตำแหน่งว่าง!$A$2:$J$28,8,FALSE),IF(M168="กำหนดเพิ่ม2567",VLOOKUP(BC168,ตำแหน่งว่าง!$A$2:$J$28,9,FALSE),IF(M168="กำหนดเพิ่ม2568",VLOOKUP(BC168,ตำแหน่งว่าง!$A$2:$H$28,7,FALSE),IF(M168="กำหนดเพิ่ม2569",0,IF(M168="ยุบเลิก2567",0,IF(M168="ยุบเลิก2568",0,IF(M168="ว่างยุบเลิก2567",0,IF(M168="ว่างยุบเลิก2568",0,IF(M168="ว่างยุบเลิก2569",VLOOKUP(BC168,ตำแหน่งว่าง!$A$2:$J$28,9,FALSE),IF(M168="เงินอุดหนุน (ว่าง)",VLOOKUP(BC168,ตำแหน่งว่าง!$A$2:$J$28,9,FALSE),IF(M168="จ่ายจากเงินรายได้ (ว่าง)",VLOOKUP(BC168,ตำแหน่งว่าง!$A$2:$J$28,9,FALSE),(BJ168-BG168)*12)))))))))))))))))</f>
        <v>0</v>
      </c>
      <c r="BL168" s="177" t="str">
        <f t="shared" si="14"/>
        <v>3</v>
      </c>
      <c r="BM168" s="177" t="b">
        <f>IF(BB168="บริหารท้องถิ่นสูง",VLOOKUP(BL168,'เงินเดือนบัญชี 5'!$AL$2:$AM$65,2,FALSE),IF(BB168="บริหารท้องถิ่นกลาง",VLOOKUP(BL168,'เงินเดือนบัญชี 5'!$AI$2:$AJ$65,2,FALSE),IF(BB168="บริหารท้องถิ่นต้น",VLOOKUP(BL168,'เงินเดือนบัญชี 5'!$AF$2:$AG$65,2,FALSE),IF(BB168="อำนวยการท้องถิ่นสูง",VLOOKUP(BL168,'เงินเดือนบัญชี 5'!$AC$2:$AD$65,2,FALSE),IF(BB168="อำนวยการท้องถิ่นกลาง",VLOOKUP(BL168,'เงินเดือนบัญชี 5'!$Z$2:$AA$65,2,FALSE),IF(BB168="อำนวยการท้องถิ่นต้น",VLOOKUP(BL168,'เงินเดือนบัญชี 5'!$W$2:$X$65,2,FALSE),IF(BB168="วิชาการชช.",VLOOKUP(BL168,'เงินเดือนบัญชี 5'!$T$2:$U$65,2,FALSE),IF(BB168="วิชาการชพ.",VLOOKUP(BL168,'เงินเดือนบัญชี 5'!$Q$2:$R$65,2,FALSE),IF(BB168="วิชาการชก.",VLOOKUP(BL168,'เงินเดือนบัญชี 5'!$N$2:$O$65,2,FALSE),IF(BB168="วิชาการปก.",VLOOKUP(BL168,'เงินเดือนบัญชี 5'!$K$2:$L$65,2,FALSE),IF(BB168="ทั่วไปอส.",VLOOKUP(BL168,'เงินเดือนบัญชี 5'!$H$2:$I$65,2,FALSE),IF(BB168="ทั่วไปชง.",VLOOKUP(BL168,'เงินเดือนบัญชี 5'!$E$2:$F$65,2,FALSE),IF(BB168="ทั่วไปปง.",VLOOKUP(BL168,'เงินเดือนบัญชี 5'!$B$2:$C$65,2,FALSE),IF(BB168="พนจ.ทั่วไป",0,IF(BB168="พนจ.ภารกิจ(ปวช.)",CEILING((BJ168*4/100)+BJ168,10),IF(BB168="พนจ.ภารกิจ(ปวท.)",CEILING((BJ168*4/100)+BJ168,10),IF(BB168="พนจ.ภารกิจ(ปวส.)",CEILING((BJ168*4/100)+BJ168,10),IF(BB168="พนจ.ภารกิจ(ป.ตรี)",CEILING((BJ168*4/100)+BJ168,10),IF(BB168="พนจ.ภารกิจ(ป.โท)",CEILING((BJ168*4/100)+BJ168,10),IF(BB168="พนจ.ภารกิจ(ทักษะ พนง.ขับเครื่องจักรกลขนาดกลาง/ใหญ่)",CEILING((BJ168*4/100)+BJ168,10),IF(BB168="พนจ.ภารกิจ(ทักษะ)",CEILING((BJ168*4/100)+BJ168,10),IF(BB168="พนจ.ภารกิจ(ทักษะ)","",IF(C168="ครู",CEILING((BJ168*6/100)+BJ168,10),IF(C168="ครูผู้ช่วย",CEILING((BJ168*6/100)+BJ168,10),IF(C168="บริหารสถานศึกษา",CEILING((BJ168*6/100)+BJ168,10),IF(C168="บุคลากรทางการศึกษา",CEILING((BJ168*6/100)+BJ168,10),IF(BB168="ลูกจ้างประจำ(ช่าง)",VLOOKUP(BL168,บัญชีลูกจ้างประจำ!$H$2:$I$110,2,FALSE),IF(BB168="ลูกจ้างประจำ(สนับสนุน)",VLOOKUP(BL168,บัญชีลูกจ้างประจำ!$E$2:$F$103,2,FALSE),IF(BB168="ลูกจ้างประจำ(บริการพื้นฐาน)",VLOOKUP(BL168,บัญชีลูกจ้างประจำ!$B$2:$C$74,2,FALSE))))))))))))))))))))))))))))))</f>
        <v>0</v>
      </c>
      <c r="BN168" s="177">
        <f>IF(BB168&amp;M168="พนจ.ทั่วไป",0,IF(BB168&amp;M168="พนจ.ทั่วไปกำหนดเพิ่ม2569",108000,IF(M168="ว่างเดิม",VLOOKUP(BC168,ตำแหน่งว่าง!$A$2:$J$28,10,FALSE),IF(M168&amp;C168="กำหนดเพิ่ม2567ครู",VLOOKUP(BC168,ตำแหน่งว่าง!$A$2:$J$28,9,FALSE),IF(M168&amp;C168="กำหนดเพิ่ม2567ครูผู้ช่วย",VLOOKUP(BC168,ตำแหน่งว่าง!$A$2:$J$28,9,FALSE),IF(M168&amp;C168="กำหนดเพิ่ม2567บุคลากรทางการศึกษา",VLOOKUP(BC168,ตำแหน่งว่าง!$A$2:$J$28,9,FALSE),IF(M168&amp;C168="กำหนดเพิ่ม2567บริหารสถานศึกษา",VLOOKUP(BC168,ตำแหน่งว่าง!$A$2:$J$28,9,FALSE),IF(M168="กำหนดเพิ่ม2567",VLOOKUP(BC168,ตำแหน่งว่าง!$A$2:$J$28,10,FALSE),IF(M168&amp;C168="กำหนดเพิ่ม2568ครู",VLOOKUP(BC168,ตำแหน่งว่าง!$A$2:$J$28,8,FALSE),IF(M168&amp;C168="กำหนดเพิ่ม2568ครูผู้ช่วย",VLOOKUP(BC168,ตำแหน่งว่าง!$A$2:$J$28,8,FALSE),IF(M168&amp;C168="กำหนดเพิ่ม2568บุคลากรทางการศึกษา",VLOOKUP(BC168,ตำแหน่งว่าง!$A$2:$J$28,8,FALSE),IF(M168&amp;C168="กำหนดเพิ่ม2568บริหารสถานศึกษา",VLOOKUP(BC168,ตำแหน่งว่าง!$A$2:$J$28,8,FALSE),IF(M168="กำหนดเพิ่ม2568",VLOOKUP(BC168,ตำแหน่งว่าง!$A$2:$J$28,9,FALSE),IF(M168="กำหนดเพิ่ม2569",VLOOKUP(BC168,ตำแหน่งว่าง!$A$2:$H$28,7,FALSE),IF(M168="เงินอุดหนุน (ว่าง)",VLOOKUP(BC168,ตำแหน่งว่าง!$A$2:$J$28,10,FALSE),IF(M168="จ่ายจากเงินรายได้ (ว่าง)",VLOOKUP(BC168,ตำแหน่งว่าง!$A$2:$J$28,10,FALSE),IF(M168="ยุบเลิก2567",0,IF(M168="ยุบเลิก2568",0,IF(M168="ยุบเลิก2569",0,IF(M168="ว่างยุบเลิก2567",0,IF(M168="ว่างยุบเลิก2568",0,IF(M168="ว่างยุบเลิก2569",0,(BM168-BJ168)*12))))))))))))))))))))))</f>
        <v>0</v>
      </c>
    </row>
    <row r="169" spans="1:66">
      <c r="A169" s="107" t="str">
        <f>IF(C169=0,"",IF(D169=0,"",SUBTOTAL(3,$D$7:D169)*1))</f>
        <v/>
      </c>
      <c r="B169" s="113"/>
      <c r="C169" s="183"/>
      <c r="D169" s="113"/>
      <c r="E169" s="114"/>
      <c r="F169" s="114"/>
      <c r="G169" s="110"/>
      <c r="H169" s="120"/>
      <c r="I169" s="121"/>
      <c r="J169" s="122"/>
      <c r="K169" s="122"/>
      <c r="L169" s="122"/>
      <c r="M169" s="120"/>
      <c r="BB169" s="177" t="str">
        <f t="shared" si="10"/>
        <v/>
      </c>
      <c r="BC169" s="177" t="str">
        <f t="shared" si="11"/>
        <v>()</v>
      </c>
      <c r="BD169" s="177" t="b">
        <f>IF(BB169="บริหารท้องถิ่นสูง",VLOOKUP(I169,'เงินเดือนบัญชี 5'!$AM$2:$AN$65,2,FALSE),IF(BB169="บริหารท้องถิ่นกลาง",VLOOKUP(I169,'เงินเดือนบัญชี 5'!$AJ$2:$AK$65,2,FALSE),IF(BB169="บริหารท้องถิ่นต้น",VLOOKUP(I169,'เงินเดือนบัญชี 5'!$AG$2:$AH$65,2,FALSE),IF(BB169="อำนวยการท้องถิ่นสูง",VLOOKUP(I169,'เงินเดือนบัญชี 5'!$AD$2:$AE$65,2,FALSE),IF(BB169="อำนวยการท้องถิ่นกลาง",VLOOKUP(I169,'เงินเดือนบัญชี 5'!$AA$2:$AB$65,2,FALSE),IF(BB169="อำนวยการท้องถิ่นต้น",VLOOKUP(I169,'เงินเดือนบัญชี 5'!$X$2:$Y$65,2,FALSE),IF(BB169="วิชาการชช.",VLOOKUP(I169,'เงินเดือนบัญชี 5'!$U$2:$V$65,2,FALSE),IF(BB169="วิชาการชพ.",VLOOKUP(I169,'เงินเดือนบัญชี 5'!$R$2:$S$65,2,FALSE),IF(BB169="วิชาการชก.",VLOOKUP(I169,'เงินเดือนบัญชี 5'!$O$2:$P$65,2,FALSE),IF(BB169="วิชาการปก.",VLOOKUP(I169,'เงินเดือนบัญชี 5'!$L$2:$M$65,2,FALSE),IF(BB169="ทั่วไปอส.",VLOOKUP(I169,'เงินเดือนบัญชี 5'!$I$2:$J$65,2,FALSE),IF(BB169="ทั่วไปชง.",VLOOKUP(I169,'เงินเดือนบัญชี 5'!$F$2:$G$65,2,FALSE),IF(BB169="ทั่วไปปง.",VLOOKUP(I169,'เงินเดือนบัญชี 5'!$C$2:$D$65,2,FALSE),IF(BB169="พนจ.ทั่วไป","",IF(BB169="พนจ.ภารกิจ(ปวช.)","",IF(BB169="พนจ.ภารกิจ(ปวท.)","",IF(BB169="พนจ.ภารกิจ(ปวส.)","",IF(BB169="พนจ.ภารกิจ(ป.ตรี)","",IF(BB169="พนจ.ภารกิจ(ป.โท)","",IF(BB169="พนจ.ภารกิจ(ทักษะ พนง.ขับเครื่องจักรกลขนาดกลาง/ใหญ่)","",IF(BB169="พนจ.ภารกิจ(ทักษะ)","",IF(BB169="ลูกจ้างประจำ(ช่าง)",VLOOKUP(I169,บัญชีลูกจ้างประจำ!$I$2:$J$110,2,FALSE),IF(BB169="ลูกจ้างประจำ(สนับสนุน)",VLOOKUP(I169,บัญชีลูกจ้างประจำ!$F$2:$G$102,2,FALSE),IF(BB169="ลูกจ้างประจำ(บริการพื้นฐาน)",VLOOKUP(I169,บัญชีลูกจ้างประจำ!$C$2:$D$74,2,FALSE)))))))))))))))))))))))))</f>
        <v>0</v>
      </c>
      <c r="BE169" s="177">
        <f>IF(M169="ว่างเดิม",VLOOKUP(BC169,ตำแหน่งว่าง!$A$2:$J$28,2,FALSE),IF(M169="ว่างยุบเลิก2567",VLOOKUP(BC169,ตำแหน่งว่าง!$A$2:$J$28,2,FALSE),IF(M169="ว่างยุบเลิก2568",VLOOKUP(BC169,ตำแหน่งว่าง!$A$2:$J$28,2,FALSE),IF(M169="ว่างยุบเลิก2569",VLOOKUP(BC169,ตำแหน่งว่าง!$A$2:$J$28,2,FALSE),IF(M169="เงินอุดหนุน (ว่าง)",VLOOKUP(BC169,ตำแหน่งว่าง!$A$2:$J$28,2,FALSE),IF(M169="จ่ายจากเงินรายได้ (ว่าง)",VLOOKUP(BC169,ตำแหน่งว่าง!$A$2:$J$28,2,FALSE),IF(M169="กำหนดเพิ่ม2567",0,IF(M169="กำหนดเพิ่ม2568",0,IF(M169="กำหนดเพิ่ม2569",0,I169*12)))))))))</f>
        <v>0</v>
      </c>
      <c r="BF169" s="177" t="str">
        <f t="shared" si="12"/>
        <v>1</v>
      </c>
      <c r="BG169" s="177" t="b">
        <f>IF(BB169="บริหารท้องถิ่นสูง",VLOOKUP(BF169,'เงินเดือนบัญชี 5'!$AL$2:$AM$65,2,FALSE),IF(BB169="บริหารท้องถิ่นกลาง",VLOOKUP(BF169,'เงินเดือนบัญชี 5'!$AI$2:$AJ$65,2,FALSE),IF(BB169="บริหารท้องถิ่นต้น",VLOOKUP(BF169,'เงินเดือนบัญชี 5'!$AF$2:$AG$65,2,FALSE),IF(BB169="อำนวยการท้องถิ่นสูง",VLOOKUP(BF169,'เงินเดือนบัญชี 5'!$AC$2:$AD$65,2,FALSE),IF(BB169="อำนวยการท้องถิ่นกลาง",VLOOKUP(BF169,'เงินเดือนบัญชี 5'!$Z$2:$AA$65,2,FALSE),IF(BB169="อำนวยการท้องถิ่นต้น",VLOOKUP(BF169,'เงินเดือนบัญชี 5'!$W$2:$X$65,2,FALSE),IF(BB169="วิชาการชช.",VLOOKUP(BF169,'เงินเดือนบัญชี 5'!$T$2:$U$65,2,FALSE),IF(BB169="วิชาการชพ.",VLOOKUP(BF169,'เงินเดือนบัญชี 5'!$Q$2:$R$65,2,FALSE),IF(BB169="วิชาการชก.",VLOOKUP(BF169,'เงินเดือนบัญชี 5'!$N$2:$O$65,2,FALSE),IF(BB169="วิชาการปก.",VLOOKUP(BF169,'เงินเดือนบัญชี 5'!$K$2:$L$65,2,FALSE),IF(BB169="ทั่วไปอส.",VLOOKUP(BF169,'เงินเดือนบัญชี 5'!$H$2:$I$65,2,FALSE),IF(BB169="ทั่วไปชง.",VLOOKUP(BF169,'เงินเดือนบัญชี 5'!$E$2:$F$65,2,FALSE),IF(BB169="ทั่วไปปง.",VLOOKUP(BF169,'เงินเดือนบัญชี 5'!$B$2:$C$65,2,FALSE),IF(BB169="พนจ.ทั่วไป",0,IF(BB169="พนจ.ภารกิจ(ปวช.)",CEILING((I169*4/100)+I169,10),IF(BB169="พนจ.ภารกิจ(ปวท.)",CEILING((I169*4/100)+I169,10),IF(BB169="พนจ.ภารกิจ(ปวส.)",CEILING((I169*4/100)+I169,10),IF(BB169="พนจ.ภารกิจ(ป.ตรี)",CEILING((I169*4/100)+I169,10),IF(BB169="พนจ.ภารกิจ(ป.โท)",CEILING((I169*4/100)+I169,10),IF(BB169="พนจ.ภารกิจ(ทักษะ พนง.ขับเครื่องจักรกลขนาดกลาง/ใหญ่)",CEILING((I169*4/100)+I169,10),IF(BB169="พนจ.ภารกิจ(ทักษะ)",CEILING((I169*4/100)+I169,10),IF(BB169="พนจ.ภารกิจ(ทักษะ)","",IF(C169="ครู",CEILING((I169*6/100)+I169,10),IF(C169="ครูผู้ช่วย",CEILING((I169*6/100)+I169,10),IF(C169="บริหารสถานศึกษา",CEILING((I169*6/100)+I169,10),IF(C169="บุคลากรทางการศึกษา",CEILING((I169*6/100)+I169,10),IF(BB169="ลูกจ้างประจำ(ช่าง)",VLOOKUP(BF169,บัญชีลูกจ้างประจำ!$H$2:$I$110,2,FALSE),IF(BB169="ลูกจ้างประจำ(สนับสนุน)",VLOOKUP(BF169,บัญชีลูกจ้างประจำ!$E$2:$F$102,2,FALSE),IF(BB169="ลูกจ้างประจำ(บริการพื้นฐาน)",VLOOKUP(BF169,บัญชีลูกจ้างประจำ!$B$2:$C$74,2,FALSE))))))))))))))))))))))))))))))</f>
        <v>0</v>
      </c>
      <c r="BH169" s="177">
        <f>IF(BB169&amp;M169="พนจ.ทั่วไป",0,IF(BB169&amp;M169="พนจ.ทั่วไปกำหนดเพิ่ม2567",108000,IF(M169="ว่างเดิม",VLOOKUP(BC169,ตำแหน่งว่าง!$A$2:$J$28,8,FALSE),IF(M169="กำหนดเพิ่ม2567",VLOOKUP(BC169,ตำแหน่งว่าง!$A$2:$H$28,7,FALSE),IF(M169="กำหนดเพิ่ม2568",0,IF(M169="กำหนดเพิ่ม2569",0,IF(M169="ยุบเลิก2567",0,IF(M169="ว่างยุบเลิก2567",0,IF(M169="ว่างยุบเลิก2568",VLOOKUP(BC169,ตำแหน่งว่าง!$A$2:$J$28,8,FALSE),IF(M169="ว่างยุบเลิก2569",VLOOKUP(BC169,ตำแหน่งว่าง!$A$2:$J$28,8,FALSE),IF(M169="เงินอุดหนุน (ว่าง)",VLOOKUP(BC169,ตำแหน่งว่าง!$A$2:$J$28,8,FALSE),IF(M169&amp;C169="จ่ายจากเงินรายได้พนจ.ทั่วไป",0,IF(M169="จ่ายจากเงินรายได้ (ว่าง)",VLOOKUP(BC169,ตำแหน่งว่าง!$A$2:$J$28,8,FALSE),(BG169-I169)*12)))))))))))))</f>
        <v>0</v>
      </c>
      <c r="BI169" s="177" t="str">
        <f t="shared" si="13"/>
        <v>2</v>
      </c>
      <c r="BJ169" s="177" t="b">
        <f>IF(BB169="บริหารท้องถิ่นสูง",VLOOKUP(BI169,'เงินเดือนบัญชี 5'!$AL$2:$AM$65,2,FALSE),IF(BB169="บริหารท้องถิ่นกลาง",VLOOKUP(BI169,'เงินเดือนบัญชี 5'!$AI$2:$AJ$65,2,FALSE),IF(BB169="บริหารท้องถิ่นต้น",VLOOKUP(BI169,'เงินเดือนบัญชี 5'!$AF$2:$AG$65,2,FALSE),IF(BB169="อำนวยการท้องถิ่นสูง",VLOOKUP(BI169,'เงินเดือนบัญชี 5'!$AC$2:$AD$65,2,FALSE),IF(BB169="อำนวยการท้องถิ่นกลาง",VLOOKUP(BI169,'เงินเดือนบัญชี 5'!$Z$2:$AA$65,2,FALSE),IF(BB169="อำนวยการท้องถิ่นต้น",VLOOKUP(BI169,'เงินเดือนบัญชี 5'!$W$2:$X$65,2,FALSE),IF(BB169="วิชาการชช.",VLOOKUP(BI169,'เงินเดือนบัญชี 5'!$T$2:$U$65,2,FALSE),IF(BB169="วิชาการชพ.",VLOOKUP(BI169,'เงินเดือนบัญชี 5'!$Q$2:$R$65,2,FALSE),IF(BB169="วิชาการชก.",VLOOKUP(BI169,'เงินเดือนบัญชี 5'!$N$2:$O$65,2,FALSE),IF(BB169="วิชาการปก.",VLOOKUP(BI169,'เงินเดือนบัญชี 5'!$K$2:$L$65,2,FALSE),IF(BB169="ทั่วไปอส.",VLOOKUP(BI169,'เงินเดือนบัญชี 5'!$H$2:$I$65,2,FALSE),IF(BB169="ทั่วไปชง.",VLOOKUP(BI169,'เงินเดือนบัญชี 5'!$E$2:$F$65,2,FALSE),IF(BB169="ทั่วไปปง.",VLOOKUP(BI169,'เงินเดือนบัญชี 5'!$B$2:$C$65,2,FALSE),IF(BB169="พนจ.ทั่วไป",0,IF(BB169="พนจ.ภารกิจ(ปวช.)",CEILING((BG169*4/100)+BG169,10),IF(BB169="พนจ.ภารกิจ(ปวท.)",CEILING((BG169*4/100)+BG169,10),IF(BB169="พนจ.ภารกิจ(ปวส.)",CEILING((BG169*4/100)+BG169,10),IF(BB169="พนจ.ภารกิจ(ป.ตรี)",CEILING((BG169*4/100)+BG169,10),IF(BB169="พนจ.ภารกิจ(ป.โท)",CEILING((BG169*4/100)+BG169,10),IF(BB169="พนจ.ภารกิจ(ทักษะ พนง.ขับเครื่องจักรกลขนาดกลาง/ใหญ่)",CEILING((BG169*4/100)+BG169,10),IF(BB169="พนจ.ภารกิจ(ทักษะ)",CEILING((BG169*4/100)+BG169,10),IF(BB169="พนจ.ภารกิจ(ทักษะ)","",IF(C169="ครู",CEILING((BG169*6/100)+BG169,10),IF(C169="ครูผู้ช่วย",CEILING((BG169*6/100)+BG169,10),IF(C169="บริหารสถานศึกษา",CEILING((BG169*6/100)+BG169,10),IF(C169="บุคลากรทางการศึกษา",CEILING((BG169*6/100)+BG169,10),IF(BB169="ลูกจ้างประจำ(ช่าง)",VLOOKUP(BI169,บัญชีลูกจ้างประจำ!$H$2:$I$110,2,FALSE),IF(BB169="ลูกจ้างประจำ(สนับสนุน)",VLOOKUP(BI169,บัญชีลูกจ้างประจำ!$E$2:$F$102,2,FALSE),IF(BB169="ลูกจ้างประจำ(บริการพื้นฐาน)",VLOOKUP(BI169,บัญชีลูกจ้างประจำ!$B$2:$C$74,2,FALSE))))))))))))))))))))))))))))))</f>
        <v>0</v>
      </c>
      <c r="BK169" s="177">
        <f>IF(BB169&amp;M169="พนจ.ทั่วไป",0,IF(BB169&amp;M169="พนจ.ทั่วไปกำหนดเพิ่ม2568",108000,IF(M169="ว่างเดิม",VLOOKUP(BC169,ตำแหน่งว่าง!$A$2:$J$28,9,FALSE),IF(M169&amp;C169="กำหนดเพิ่ม2567ครู",VLOOKUP(BC169,ตำแหน่งว่าง!$A$2:$J$28,8,FALSE),IF(M169&amp;C169="กำหนดเพิ่ม2567ครูผู้ช่วย",VLOOKUP(BC169,ตำแหน่งว่าง!$A$2:$J$28,8,FALSE),IF(M169&amp;C169="กำหนดเพิ่ม2567บุคลากรทางการศึกษา",VLOOKUP(BC169,ตำแหน่งว่าง!$A$2:$J$28,8,FALSE),IF(M169&amp;C169="กำหนดเพิ่ม2567บริหารสถานศึกษา",VLOOKUP(BC169,ตำแหน่งว่าง!$A$2:$J$28,8,FALSE),IF(M169="กำหนดเพิ่ม2567",VLOOKUP(BC169,ตำแหน่งว่าง!$A$2:$J$28,9,FALSE),IF(M169="กำหนดเพิ่ม2568",VLOOKUP(BC169,ตำแหน่งว่าง!$A$2:$H$28,7,FALSE),IF(M169="กำหนดเพิ่ม2569",0,IF(M169="ยุบเลิก2567",0,IF(M169="ยุบเลิก2568",0,IF(M169="ว่างยุบเลิก2567",0,IF(M169="ว่างยุบเลิก2568",0,IF(M169="ว่างยุบเลิก2569",VLOOKUP(BC169,ตำแหน่งว่าง!$A$2:$J$28,9,FALSE),IF(M169="เงินอุดหนุน (ว่าง)",VLOOKUP(BC169,ตำแหน่งว่าง!$A$2:$J$28,9,FALSE),IF(M169="จ่ายจากเงินรายได้ (ว่าง)",VLOOKUP(BC169,ตำแหน่งว่าง!$A$2:$J$28,9,FALSE),(BJ169-BG169)*12)))))))))))))))))</f>
        <v>0</v>
      </c>
      <c r="BL169" s="177" t="str">
        <f t="shared" si="14"/>
        <v>3</v>
      </c>
      <c r="BM169" s="177" t="b">
        <f>IF(BB169="บริหารท้องถิ่นสูง",VLOOKUP(BL169,'เงินเดือนบัญชี 5'!$AL$2:$AM$65,2,FALSE),IF(BB169="บริหารท้องถิ่นกลาง",VLOOKUP(BL169,'เงินเดือนบัญชี 5'!$AI$2:$AJ$65,2,FALSE),IF(BB169="บริหารท้องถิ่นต้น",VLOOKUP(BL169,'เงินเดือนบัญชี 5'!$AF$2:$AG$65,2,FALSE),IF(BB169="อำนวยการท้องถิ่นสูง",VLOOKUP(BL169,'เงินเดือนบัญชี 5'!$AC$2:$AD$65,2,FALSE),IF(BB169="อำนวยการท้องถิ่นกลาง",VLOOKUP(BL169,'เงินเดือนบัญชี 5'!$Z$2:$AA$65,2,FALSE),IF(BB169="อำนวยการท้องถิ่นต้น",VLOOKUP(BL169,'เงินเดือนบัญชี 5'!$W$2:$X$65,2,FALSE),IF(BB169="วิชาการชช.",VLOOKUP(BL169,'เงินเดือนบัญชี 5'!$T$2:$U$65,2,FALSE),IF(BB169="วิชาการชพ.",VLOOKUP(BL169,'เงินเดือนบัญชี 5'!$Q$2:$R$65,2,FALSE),IF(BB169="วิชาการชก.",VLOOKUP(BL169,'เงินเดือนบัญชี 5'!$N$2:$O$65,2,FALSE),IF(BB169="วิชาการปก.",VLOOKUP(BL169,'เงินเดือนบัญชี 5'!$K$2:$L$65,2,FALSE),IF(BB169="ทั่วไปอส.",VLOOKUP(BL169,'เงินเดือนบัญชี 5'!$H$2:$I$65,2,FALSE),IF(BB169="ทั่วไปชง.",VLOOKUP(BL169,'เงินเดือนบัญชี 5'!$E$2:$F$65,2,FALSE),IF(BB169="ทั่วไปปง.",VLOOKUP(BL169,'เงินเดือนบัญชี 5'!$B$2:$C$65,2,FALSE),IF(BB169="พนจ.ทั่วไป",0,IF(BB169="พนจ.ภารกิจ(ปวช.)",CEILING((BJ169*4/100)+BJ169,10),IF(BB169="พนจ.ภารกิจ(ปวท.)",CEILING((BJ169*4/100)+BJ169,10),IF(BB169="พนจ.ภารกิจ(ปวส.)",CEILING((BJ169*4/100)+BJ169,10),IF(BB169="พนจ.ภารกิจ(ป.ตรี)",CEILING((BJ169*4/100)+BJ169,10),IF(BB169="พนจ.ภารกิจ(ป.โท)",CEILING((BJ169*4/100)+BJ169,10),IF(BB169="พนจ.ภารกิจ(ทักษะ พนง.ขับเครื่องจักรกลขนาดกลาง/ใหญ่)",CEILING((BJ169*4/100)+BJ169,10),IF(BB169="พนจ.ภารกิจ(ทักษะ)",CEILING((BJ169*4/100)+BJ169,10),IF(BB169="พนจ.ภารกิจ(ทักษะ)","",IF(C169="ครู",CEILING((BJ169*6/100)+BJ169,10),IF(C169="ครูผู้ช่วย",CEILING((BJ169*6/100)+BJ169,10),IF(C169="บริหารสถานศึกษา",CEILING((BJ169*6/100)+BJ169,10),IF(C169="บุคลากรทางการศึกษา",CEILING((BJ169*6/100)+BJ169,10),IF(BB169="ลูกจ้างประจำ(ช่าง)",VLOOKUP(BL169,บัญชีลูกจ้างประจำ!$H$2:$I$110,2,FALSE),IF(BB169="ลูกจ้างประจำ(สนับสนุน)",VLOOKUP(BL169,บัญชีลูกจ้างประจำ!$E$2:$F$103,2,FALSE),IF(BB169="ลูกจ้างประจำ(บริการพื้นฐาน)",VLOOKUP(BL169,บัญชีลูกจ้างประจำ!$B$2:$C$74,2,FALSE))))))))))))))))))))))))))))))</f>
        <v>0</v>
      </c>
      <c r="BN169" s="177">
        <f>IF(BB169&amp;M169="พนจ.ทั่วไป",0,IF(BB169&amp;M169="พนจ.ทั่วไปกำหนดเพิ่ม2569",108000,IF(M169="ว่างเดิม",VLOOKUP(BC169,ตำแหน่งว่าง!$A$2:$J$28,10,FALSE),IF(M169&amp;C169="กำหนดเพิ่ม2567ครู",VLOOKUP(BC169,ตำแหน่งว่าง!$A$2:$J$28,9,FALSE),IF(M169&amp;C169="กำหนดเพิ่ม2567ครูผู้ช่วย",VLOOKUP(BC169,ตำแหน่งว่าง!$A$2:$J$28,9,FALSE),IF(M169&amp;C169="กำหนดเพิ่ม2567บุคลากรทางการศึกษา",VLOOKUP(BC169,ตำแหน่งว่าง!$A$2:$J$28,9,FALSE),IF(M169&amp;C169="กำหนดเพิ่ม2567บริหารสถานศึกษา",VLOOKUP(BC169,ตำแหน่งว่าง!$A$2:$J$28,9,FALSE),IF(M169="กำหนดเพิ่ม2567",VLOOKUP(BC169,ตำแหน่งว่าง!$A$2:$J$28,10,FALSE),IF(M169&amp;C169="กำหนดเพิ่ม2568ครู",VLOOKUP(BC169,ตำแหน่งว่าง!$A$2:$J$28,8,FALSE),IF(M169&amp;C169="กำหนดเพิ่ม2568ครูผู้ช่วย",VLOOKUP(BC169,ตำแหน่งว่าง!$A$2:$J$28,8,FALSE),IF(M169&amp;C169="กำหนดเพิ่ม2568บุคลากรทางการศึกษา",VLOOKUP(BC169,ตำแหน่งว่าง!$A$2:$J$28,8,FALSE),IF(M169&amp;C169="กำหนดเพิ่ม2568บริหารสถานศึกษา",VLOOKUP(BC169,ตำแหน่งว่าง!$A$2:$J$28,8,FALSE),IF(M169="กำหนดเพิ่ม2568",VLOOKUP(BC169,ตำแหน่งว่าง!$A$2:$J$28,9,FALSE),IF(M169="กำหนดเพิ่ม2569",VLOOKUP(BC169,ตำแหน่งว่าง!$A$2:$H$28,7,FALSE),IF(M169="เงินอุดหนุน (ว่าง)",VLOOKUP(BC169,ตำแหน่งว่าง!$A$2:$J$28,10,FALSE),IF(M169="จ่ายจากเงินรายได้ (ว่าง)",VLOOKUP(BC169,ตำแหน่งว่าง!$A$2:$J$28,10,FALSE),IF(M169="ยุบเลิก2567",0,IF(M169="ยุบเลิก2568",0,IF(M169="ยุบเลิก2569",0,IF(M169="ว่างยุบเลิก2567",0,IF(M169="ว่างยุบเลิก2568",0,IF(M169="ว่างยุบเลิก2569",0,(BM169-BJ169)*12))))))))))))))))))))))</f>
        <v>0</v>
      </c>
    </row>
    <row r="170" spans="1:66">
      <c r="A170" s="107" t="str">
        <f>IF(C170=0,"",IF(D170=0,"",SUBTOTAL(3,$D$7:D170)*1))</f>
        <v/>
      </c>
      <c r="B170" s="113"/>
      <c r="C170" s="183"/>
      <c r="D170" s="113"/>
      <c r="E170" s="114"/>
      <c r="F170" s="114"/>
      <c r="G170" s="110"/>
      <c r="H170" s="120"/>
      <c r="I170" s="121"/>
      <c r="J170" s="122"/>
      <c r="K170" s="122"/>
      <c r="L170" s="122"/>
      <c r="M170" s="120"/>
      <c r="BB170" s="177" t="str">
        <f t="shared" si="10"/>
        <v/>
      </c>
      <c r="BC170" s="177" t="str">
        <f t="shared" si="11"/>
        <v>()</v>
      </c>
      <c r="BD170" s="177" t="b">
        <f>IF(BB170="บริหารท้องถิ่นสูง",VLOOKUP(I170,'เงินเดือนบัญชี 5'!$AM$2:$AN$65,2,FALSE),IF(BB170="บริหารท้องถิ่นกลาง",VLOOKUP(I170,'เงินเดือนบัญชี 5'!$AJ$2:$AK$65,2,FALSE),IF(BB170="บริหารท้องถิ่นต้น",VLOOKUP(I170,'เงินเดือนบัญชี 5'!$AG$2:$AH$65,2,FALSE),IF(BB170="อำนวยการท้องถิ่นสูง",VLOOKUP(I170,'เงินเดือนบัญชี 5'!$AD$2:$AE$65,2,FALSE),IF(BB170="อำนวยการท้องถิ่นกลาง",VLOOKUP(I170,'เงินเดือนบัญชี 5'!$AA$2:$AB$65,2,FALSE),IF(BB170="อำนวยการท้องถิ่นต้น",VLOOKUP(I170,'เงินเดือนบัญชี 5'!$X$2:$Y$65,2,FALSE),IF(BB170="วิชาการชช.",VLOOKUP(I170,'เงินเดือนบัญชี 5'!$U$2:$V$65,2,FALSE),IF(BB170="วิชาการชพ.",VLOOKUP(I170,'เงินเดือนบัญชี 5'!$R$2:$S$65,2,FALSE),IF(BB170="วิชาการชก.",VLOOKUP(I170,'เงินเดือนบัญชี 5'!$O$2:$P$65,2,FALSE),IF(BB170="วิชาการปก.",VLOOKUP(I170,'เงินเดือนบัญชี 5'!$L$2:$M$65,2,FALSE),IF(BB170="ทั่วไปอส.",VLOOKUP(I170,'เงินเดือนบัญชี 5'!$I$2:$J$65,2,FALSE),IF(BB170="ทั่วไปชง.",VLOOKUP(I170,'เงินเดือนบัญชี 5'!$F$2:$G$65,2,FALSE),IF(BB170="ทั่วไปปง.",VLOOKUP(I170,'เงินเดือนบัญชี 5'!$C$2:$D$65,2,FALSE),IF(BB170="พนจ.ทั่วไป","",IF(BB170="พนจ.ภารกิจ(ปวช.)","",IF(BB170="พนจ.ภารกิจ(ปวท.)","",IF(BB170="พนจ.ภารกิจ(ปวส.)","",IF(BB170="พนจ.ภารกิจ(ป.ตรี)","",IF(BB170="พนจ.ภารกิจ(ป.โท)","",IF(BB170="พนจ.ภารกิจ(ทักษะ พนง.ขับเครื่องจักรกลขนาดกลาง/ใหญ่)","",IF(BB170="พนจ.ภารกิจ(ทักษะ)","",IF(BB170="ลูกจ้างประจำ(ช่าง)",VLOOKUP(I170,บัญชีลูกจ้างประจำ!$I$2:$J$110,2,FALSE),IF(BB170="ลูกจ้างประจำ(สนับสนุน)",VLOOKUP(I170,บัญชีลูกจ้างประจำ!$F$2:$G$102,2,FALSE),IF(BB170="ลูกจ้างประจำ(บริการพื้นฐาน)",VLOOKUP(I170,บัญชีลูกจ้างประจำ!$C$2:$D$74,2,FALSE)))))))))))))))))))))))))</f>
        <v>0</v>
      </c>
      <c r="BE170" s="177">
        <f>IF(M170="ว่างเดิม",VLOOKUP(BC170,ตำแหน่งว่าง!$A$2:$J$28,2,FALSE),IF(M170="ว่างยุบเลิก2567",VLOOKUP(BC170,ตำแหน่งว่าง!$A$2:$J$28,2,FALSE),IF(M170="ว่างยุบเลิก2568",VLOOKUP(BC170,ตำแหน่งว่าง!$A$2:$J$28,2,FALSE),IF(M170="ว่างยุบเลิก2569",VLOOKUP(BC170,ตำแหน่งว่าง!$A$2:$J$28,2,FALSE),IF(M170="เงินอุดหนุน (ว่าง)",VLOOKUP(BC170,ตำแหน่งว่าง!$A$2:$J$28,2,FALSE),IF(M170="จ่ายจากเงินรายได้ (ว่าง)",VLOOKUP(BC170,ตำแหน่งว่าง!$A$2:$J$28,2,FALSE),IF(M170="กำหนดเพิ่ม2567",0,IF(M170="กำหนดเพิ่ม2568",0,IF(M170="กำหนดเพิ่ม2569",0,I170*12)))))))))</f>
        <v>0</v>
      </c>
      <c r="BF170" s="177" t="str">
        <f t="shared" si="12"/>
        <v>1</v>
      </c>
      <c r="BG170" s="177" t="b">
        <f>IF(BB170="บริหารท้องถิ่นสูง",VLOOKUP(BF170,'เงินเดือนบัญชี 5'!$AL$2:$AM$65,2,FALSE),IF(BB170="บริหารท้องถิ่นกลาง",VLOOKUP(BF170,'เงินเดือนบัญชี 5'!$AI$2:$AJ$65,2,FALSE),IF(BB170="บริหารท้องถิ่นต้น",VLOOKUP(BF170,'เงินเดือนบัญชี 5'!$AF$2:$AG$65,2,FALSE),IF(BB170="อำนวยการท้องถิ่นสูง",VLOOKUP(BF170,'เงินเดือนบัญชี 5'!$AC$2:$AD$65,2,FALSE),IF(BB170="อำนวยการท้องถิ่นกลาง",VLOOKUP(BF170,'เงินเดือนบัญชี 5'!$Z$2:$AA$65,2,FALSE),IF(BB170="อำนวยการท้องถิ่นต้น",VLOOKUP(BF170,'เงินเดือนบัญชี 5'!$W$2:$X$65,2,FALSE),IF(BB170="วิชาการชช.",VLOOKUP(BF170,'เงินเดือนบัญชี 5'!$T$2:$U$65,2,FALSE),IF(BB170="วิชาการชพ.",VLOOKUP(BF170,'เงินเดือนบัญชี 5'!$Q$2:$R$65,2,FALSE),IF(BB170="วิชาการชก.",VLOOKUP(BF170,'เงินเดือนบัญชี 5'!$N$2:$O$65,2,FALSE),IF(BB170="วิชาการปก.",VLOOKUP(BF170,'เงินเดือนบัญชี 5'!$K$2:$L$65,2,FALSE),IF(BB170="ทั่วไปอส.",VLOOKUP(BF170,'เงินเดือนบัญชี 5'!$H$2:$I$65,2,FALSE),IF(BB170="ทั่วไปชง.",VLOOKUP(BF170,'เงินเดือนบัญชี 5'!$E$2:$F$65,2,FALSE),IF(BB170="ทั่วไปปง.",VLOOKUP(BF170,'เงินเดือนบัญชี 5'!$B$2:$C$65,2,FALSE),IF(BB170="พนจ.ทั่วไป",0,IF(BB170="พนจ.ภารกิจ(ปวช.)",CEILING((I170*4/100)+I170,10),IF(BB170="พนจ.ภารกิจ(ปวท.)",CEILING((I170*4/100)+I170,10),IF(BB170="พนจ.ภารกิจ(ปวส.)",CEILING((I170*4/100)+I170,10),IF(BB170="พนจ.ภารกิจ(ป.ตรี)",CEILING((I170*4/100)+I170,10),IF(BB170="พนจ.ภารกิจ(ป.โท)",CEILING((I170*4/100)+I170,10),IF(BB170="พนจ.ภารกิจ(ทักษะ พนง.ขับเครื่องจักรกลขนาดกลาง/ใหญ่)",CEILING((I170*4/100)+I170,10),IF(BB170="พนจ.ภารกิจ(ทักษะ)",CEILING((I170*4/100)+I170,10),IF(BB170="พนจ.ภารกิจ(ทักษะ)","",IF(C170="ครู",CEILING((I170*6/100)+I170,10),IF(C170="ครูผู้ช่วย",CEILING((I170*6/100)+I170,10),IF(C170="บริหารสถานศึกษา",CEILING((I170*6/100)+I170,10),IF(C170="บุคลากรทางการศึกษา",CEILING((I170*6/100)+I170,10),IF(BB170="ลูกจ้างประจำ(ช่าง)",VLOOKUP(BF170,บัญชีลูกจ้างประจำ!$H$2:$I$110,2,FALSE),IF(BB170="ลูกจ้างประจำ(สนับสนุน)",VLOOKUP(BF170,บัญชีลูกจ้างประจำ!$E$2:$F$102,2,FALSE),IF(BB170="ลูกจ้างประจำ(บริการพื้นฐาน)",VLOOKUP(BF170,บัญชีลูกจ้างประจำ!$B$2:$C$74,2,FALSE))))))))))))))))))))))))))))))</f>
        <v>0</v>
      </c>
      <c r="BH170" s="177">
        <f>IF(BB170&amp;M170="พนจ.ทั่วไป",0,IF(BB170&amp;M170="พนจ.ทั่วไปกำหนดเพิ่ม2567",108000,IF(M170="ว่างเดิม",VLOOKUP(BC170,ตำแหน่งว่าง!$A$2:$J$28,8,FALSE),IF(M170="กำหนดเพิ่ม2567",VLOOKUP(BC170,ตำแหน่งว่าง!$A$2:$H$28,7,FALSE),IF(M170="กำหนดเพิ่ม2568",0,IF(M170="กำหนดเพิ่ม2569",0,IF(M170="ยุบเลิก2567",0,IF(M170="ว่างยุบเลิก2567",0,IF(M170="ว่างยุบเลิก2568",VLOOKUP(BC170,ตำแหน่งว่าง!$A$2:$J$28,8,FALSE),IF(M170="ว่างยุบเลิก2569",VLOOKUP(BC170,ตำแหน่งว่าง!$A$2:$J$28,8,FALSE),IF(M170="เงินอุดหนุน (ว่าง)",VLOOKUP(BC170,ตำแหน่งว่าง!$A$2:$J$28,8,FALSE),IF(M170&amp;C170="จ่ายจากเงินรายได้พนจ.ทั่วไป",0,IF(M170="จ่ายจากเงินรายได้ (ว่าง)",VLOOKUP(BC170,ตำแหน่งว่าง!$A$2:$J$28,8,FALSE),(BG170-I170)*12)))))))))))))</f>
        <v>0</v>
      </c>
      <c r="BI170" s="177" t="str">
        <f t="shared" si="13"/>
        <v>2</v>
      </c>
      <c r="BJ170" s="177" t="b">
        <f>IF(BB170="บริหารท้องถิ่นสูง",VLOOKUP(BI170,'เงินเดือนบัญชี 5'!$AL$2:$AM$65,2,FALSE),IF(BB170="บริหารท้องถิ่นกลาง",VLOOKUP(BI170,'เงินเดือนบัญชี 5'!$AI$2:$AJ$65,2,FALSE),IF(BB170="บริหารท้องถิ่นต้น",VLOOKUP(BI170,'เงินเดือนบัญชี 5'!$AF$2:$AG$65,2,FALSE),IF(BB170="อำนวยการท้องถิ่นสูง",VLOOKUP(BI170,'เงินเดือนบัญชี 5'!$AC$2:$AD$65,2,FALSE),IF(BB170="อำนวยการท้องถิ่นกลาง",VLOOKUP(BI170,'เงินเดือนบัญชี 5'!$Z$2:$AA$65,2,FALSE),IF(BB170="อำนวยการท้องถิ่นต้น",VLOOKUP(BI170,'เงินเดือนบัญชี 5'!$W$2:$X$65,2,FALSE),IF(BB170="วิชาการชช.",VLOOKUP(BI170,'เงินเดือนบัญชี 5'!$T$2:$U$65,2,FALSE),IF(BB170="วิชาการชพ.",VLOOKUP(BI170,'เงินเดือนบัญชี 5'!$Q$2:$R$65,2,FALSE),IF(BB170="วิชาการชก.",VLOOKUP(BI170,'เงินเดือนบัญชี 5'!$N$2:$O$65,2,FALSE),IF(BB170="วิชาการปก.",VLOOKUP(BI170,'เงินเดือนบัญชี 5'!$K$2:$L$65,2,FALSE),IF(BB170="ทั่วไปอส.",VLOOKUP(BI170,'เงินเดือนบัญชี 5'!$H$2:$I$65,2,FALSE),IF(BB170="ทั่วไปชง.",VLOOKUP(BI170,'เงินเดือนบัญชี 5'!$E$2:$F$65,2,FALSE),IF(BB170="ทั่วไปปง.",VLOOKUP(BI170,'เงินเดือนบัญชี 5'!$B$2:$C$65,2,FALSE),IF(BB170="พนจ.ทั่วไป",0,IF(BB170="พนจ.ภารกิจ(ปวช.)",CEILING((BG170*4/100)+BG170,10),IF(BB170="พนจ.ภารกิจ(ปวท.)",CEILING((BG170*4/100)+BG170,10),IF(BB170="พนจ.ภารกิจ(ปวส.)",CEILING((BG170*4/100)+BG170,10),IF(BB170="พนจ.ภารกิจ(ป.ตรี)",CEILING((BG170*4/100)+BG170,10),IF(BB170="พนจ.ภารกิจ(ป.โท)",CEILING((BG170*4/100)+BG170,10),IF(BB170="พนจ.ภารกิจ(ทักษะ พนง.ขับเครื่องจักรกลขนาดกลาง/ใหญ่)",CEILING((BG170*4/100)+BG170,10),IF(BB170="พนจ.ภารกิจ(ทักษะ)",CEILING((BG170*4/100)+BG170,10),IF(BB170="พนจ.ภารกิจ(ทักษะ)","",IF(C170="ครู",CEILING((BG170*6/100)+BG170,10),IF(C170="ครูผู้ช่วย",CEILING((BG170*6/100)+BG170,10),IF(C170="บริหารสถานศึกษา",CEILING((BG170*6/100)+BG170,10),IF(C170="บุคลากรทางการศึกษา",CEILING((BG170*6/100)+BG170,10),IF(BB170="ลูกจ้างประจำ(ช่าง)",VLOOKUP(BI170,บัญชีลูกจ้างประจำ!$H$2:$I$110,2,FALSE),IF(BB170="ลูกจ้างประจำ(สนับสนุน)",VLOOKUP(BI170,บัญชีลูกจ้างประจำ!$E$2:$F$102,2,FALSE),IF(BB170="ลูกจ้างประจำ(บริการพื้นฐาน)",VLOOKUP(BI170,บัญชีลูกจ้างประจำ!$B$2:$C$74,2,FALSE))))))))))))))))))))))))))))))</f>
        <v>0</v>
      </c>
      <c r="BK170" s="177">
        <f>IF(BB170&amp;M170="พนจ.ทั่วไป",0,IF(BB170&amp;M170="พนจ.ทั่วไปกำหนดเพิ่ม2568",108000,IF(M170="ว่างเดิม",VLOOKUP(BC170,ตำแหน่งว่าง!$A$2:$J$28,9,FALSE),IF(M170&amp;C170="กำหนดเพิ่ม2567ครู",VLOOKUP(BC170,ตำแหน่งว่าง!$A$2:$J$28,8,FALSE),IF(M170&amp;C170="กำหนดเพิ่ม2567ครูผู้ช่วย",VLOOKUP(BC170,ตำแหน่งว่าง!$A$2:$J$28,8,FALSE),IF(M170&amp;C170="กำหนดเพิ่ม2567บุคลากรทางการศึกษา",VLOOKUP(BC170,ตำแหน่งว่าง!$A$2:$J$28,8,FALSE),IF(M170&amp;C170="กำหนดเพิ่ม2567บริหารสถานศึกษา",VLOOKUP(BC170,ตำแหน่งว่าง!$A$2:$J$28,8,FALSE),IF(M170="กำหนดเพิ่ม2567",VLOOKUP(BC170,ตำแหน่งว่าง!$A$2:$J$28,9,FALSE),IF(M170="กำหนดเพิ่ม2568",VLOOKUP(BC170,ตำแหน่งว่าง!$A$2:$H$28,7,FALSE),IF(M170="กำหนดเพิ่ม2569",0,IF(M170="ยุบเลิก2567",0,IF(M170="ยุบเลิก2568",0,IF(M170="ว่างยุบเลิก2567",0,IF(M170="ว่างยุบเลิก2568",0,IF(M170="ว่างยุบเลิก2569",VLOOKUP(BC170,ตำแหน่งว่าง!$A$2:$J$28,9,FALSE),IF(M170="เงินอุดหนุน (ว่าง)",VLOOKUP(BC170,ตำแหน่งว่าง!$A$2:$J$28,9,FALSE),IF(M170="จ่ายจากเงินรายได้ (ว่าง)",VLOOKUP(BC170,ตำแหน่งว่าง!$A$2:$J$28,9,FALSE),(BJ170-BG170)*12)))))))))))))))))</f>
        <v>0</v>
      </c>
      <c r="BL170" s="177" t="str">
        <f t="shared" si="14"/>
        <v>3</v>
      </c>
      <c r="BM170" s="177" t="b">
        <f>IF(BB170="บริหารท้องถิ่นสูง",VLOOKUP(BL170,'เงินเดือนบัญชี 5'!$AL$2:$AM$65,2,FALSE),IF(BB170="บริหารท้องถิ่นกลาง",VLOOKUP(BL170,'เงินเดือนบัญชี 5'!$AI$2:$AJ$65,2,FALSE),IF(BB170="บริหารท้องถิ่นต้น",VLOOKUP(BL170,'เงินเดือนบัญชี 5'!$AF$2:$AG$65,2,FALSE),IF(BB170="อำนวยการท้องถิ่นสูง",VLOOKUP(BL170,'เงินเดือนบัญชี 5'!$AC$2:$AD$65,2,FALSE),IF(BB170="อำนวยการท้องถิ่นกลาง",VLOOKUP(BL170,'เงินเดือนบัญชี 5'!$Z$2:$AA$65,2,FALSE),IF(BB170="อำนวยการท้องถิ่นต้น",VLOOKUP(BL170,'เงินเดือนบัญชี 5'!$W$2:$X$65,2,FALSE),IF(BB170="วิชาการชช.",VLOOKUP(BL170,'เงินเดือนบัญชี 5'!$T$2:$U$65,2,FALSE),IF(BB170="วิชาการชพ.",VLOOKUP(BL170,'เงินเดือนบัญชี 5'!$Q$2:$R$65,2,FALSE),IF(BB170="วิชาการชก.",VLOOKUP(BL170,'เงินเดือนบัญชี 5'!$N$2:$O$65,2,FALSE),IF(BB170="วิชาการปก.",VLOOKUP(BL170,'เงินเดือนบัญชี 5'!$K$2:$L$65,2,FALSE),IF(BB170="ทั่วไปอส.",VLOOKUP(BL170,'เงินเดือนบัญชี 5'!$H$2:$I$65,2,FALSE),IF(BB170="ทั่วไปชง.",VLOOKUP(BL170,'เงินเดือนบัญชี 5'!$E$2:$F$65,2,FALSE),IF(BB170="ทั่วไปปง.",VLOOKUP(BL170,'เงินเดือนบัญชี 5'!$B$2:$C$65,2,FALSE),IF(BB170="พนจ.ทั่วไป",0,IF(BB170="พนจ.ภารกิจ(ปวช.)",CEILING((BJ170*4/100)+BJ170,10),IF(BB170="พนจ.ภารกิจ(ปวท.)",CEILING((BJ170*4/100)+BJ170,10),IF(BB170="พนจ.ภารกิจ(ปวส.)",CEILING((BJ170*4/100)+BJ170,10),IF(BB170="พนจ.ภารกิจ(ป.ตรี)",CEILING((BJ170*4/100)+BJ170,10),IF(BB170="พนจ.ภารกิจ(ป.โท)",CEILING((BJ170*4/100)+BJ170,10),IF(BB170="พนจ.ภารกิจ(ทักษะ พนง.ขับเครื่องจักรกลขนาดกลาง/ใหญ่)",CEILING((BJ170*4/100)+BJ170,10),IF(BB170="พนจ.ภารกิจ(ทักษะ)",CEILING((BJ170*4/100)+BJ170,10),IF(BB170="พนจ.ภารกิจ(ทักษะ)","",IF(C170="ครู",CEILING((BJ170*6/100)+BJ170,10),IF(C170="ครูผู้ช่วย",CEILING((BJ170*6/100)+BJ170,10),IF(C170="บริหารสถานศึกษา",CEILING((BJ170*6/100)+BJ170,10),IF(C170="บุคลากรทางการศึกษา",CEILING((BJ170*6/100)+BJ170,10),IF(BB170="ลูกจ้างประจำ(ช่าง)",VLOOKUP(BL170,บัญชีลูกจ้างประจำ!$H$2:$I$110,2,FALSE),IF(BB170="ลูกจ้างประจำ(สนับสนุน)",VLOOKUP(BL170,บัญชีลูกจ้างประจำ!$E$2:$F$103,2,FALSE),IF(BB170="ลูกจ้างประจำ(บริการพื้นฐาน)",VLOOKUP(BL170,บัญชีลูกจ้างประจำ!$B$2:$C$74,2,FALSE))))))))))))))))))))))))))))))</f>
        <v>0</v>
      </c>
      <c r="BN170" s="177">
        <f>IF(BB170&amp;M170="พนจ.ทั่วไป",0,IF(BB170&amp;M170="พนจ.ทั่วไปกำหนดเพิ่ม2569",108000,IF(M170="ว่างเดิม",VLOOKUP(BC170,ตำแหน่งว่าง!$A$2:$J$28,10,FALSE),IF(M170&amp;C170="กำหนดเพิ่ม2567ครู",VLOOKUP(BC170,ตำแหน่งว่าง!$A$2:$J$28,9,FALSE),IF(M170&amp;C170="กำหนดเพิ่ม2567ครูผู้ช่วย",VLOOKUP(BC170,ตำแหน่งว่าง!$A$2:$J$28,9,FALSE),IF(M170&amp;C170="กำหนดเพิ่ม2567บุคลากรทางการศึกษา",VLOOKUP(BC170,ตำแหน่งว่าง!$A$2:$J$28,9,FALSE),IF(M170&amp;C170="กำหนดเพิ่ม2567บริหารสถานศึกษา",VLOOKUP(BC170,ตำแหน่งว่าง!$A$2:$J$28,9,FALSE),IF(M170="กำหนดเพิ่ม2567",VLOOKUP(BC170,ตำแหน่งว่าง!$A$2:$J$28,10,FALSE),IF(M170&amp;C170="กำหนดเพิ่ม2568ครู",VLOOKUP(BC170,ตำแหน่งว่าง!$A$2:$J$28,8,FALSE),IF(M170&amp;C170="กำหนดเพิ่ม2568ครูผู้ช่วย",VLOOKUP(BC170,ตำแหน่งว่าง!$A$2:$J$28,8,FALSE),IF(M170&amp;C170="กำหนดเพิ่ม2568บุคลากรทางการศึกษา",VLOOKUP(BC170,ตำแหน่งว่าง!$A$2:$J$28,8,FALSE),IF(M170&amp;C170="กำหนดเพิ่ม2568บริหารสถานศึกษา",VLOOKUP(BC170,ตำแหน่งว่าง!$A$2:$J$28,8,FALSE),IF(M170="กำหนดเพิ่ม2568",VLOOKUP(BC170,ตำแหน่งว่าง!$A$2:$J$28,9,FALSE),IF(M170="กำหนดเพิ่ม2569",VLOOKUP(BC170,ตำแหน่งว่าง!$A$2:$H$28,7,FALSE),IF(M170="เงินอุดหนุน (ว่าง)",VLOOKUP(BC170,ตำแหน่งว่าง!$A$2:$J$28,10,FALSE),IF(M170="จ่ายจากเงินรายได้ (ว่าง)",VLOOKUP(BC170,ตำแหน่งว่าง!$A$2:$J$28,10,FALSE),IF(M170="ยุบเลิก2567",0,IF(M170="ยุบเลิก2568",0,IF(M170="ยุบเลิก2569",0,IF(M170="ว่างยุบเลิก2567",0,IF(M170="ว่างยุบเลิก2568",0,IF(M170="ว่างยุบเลิก2569",0,(BM170-BJ170)*12))))))))))))))))))))))</f>
        <v>0</v>
      </c>
    </row>
    <row r="171" spans="1:66">
      <c r="A171" s="107" t="str">
        <f>IF(C171=0,"",IF(D171=0,"",SUBTOTAL(3,$D$7:D171)*1))</f>
        <v/>
      </c>
      <c r="B171" s="113"/>
      <c r="C171" s="183"/>
      <c r="D171" s="113"/>
      <c r="E171" s="114"/>
      <c r="F171" s="114"/>
      <c r="G171" s="110"/>
      <c r="H171" s="120"/>
      <c r="I171" s="121"/>
      <c r="J171" s="122"/>
      <c r="K171" s="122"/>
      <c r="L171" s="122"/>
      <c r="M171" s="120"/>
      <c r="BB171" s="177" t="str">
        <f t="shared" si="10"/>
        <v/>
      </c>
      <c r="BC171" s="177" t="str">
        <f t="shared" si="11"/>
        <v>()</v>
      </c>
      <c r="BD171" s="177" t="b">
        <f>IF(BB171="บริหารท้องถิ่นสูง",VLOOKUP(I171,'เงินเดือนบัญชี 5'!$AM$2:$AN$65,2,FALSE),IF(BB171="บริหารท้องถิ่นกลาง",VLOOKUP(I171,'เงินเดือนบัญชี 5'!$AJ$2:$AK$65,2,FALSE),IF(BB171="บริหารท้องถิ่นต้น",VLOOKUP(I171,'เงินเดือนบัญชี 5'!$AG$2:$AH$65,2,FALSE),IF(BB171="อำนวยการท้องถิ่นสูง",VLOOKUP(I171,'เงินเดือนบัญชี 5'!$AD$2:$AE$65,2,FALSE),IF(BB171="อำนวยการท้องถิ่นกลาง",VLOOKUP(I171,'เงินเดือนบัญชี 5'!$AA$2:$AB$65,2,FALSE),IF(BB171="อำนวยการท้องถิ่นต้น",VLOOKUP(I171,'เงินเดือนบัญชี 5'!$X$2:$Y$65,2,FALSE),IF(BB171="วิชาการชช.",VLOOKUP(I171,'เงินเดือนบัญชี 5'!$U$2:$V$65,2,FALSE),IF(BB171="วิชาการชพ.",VLOOKUP(I171,'เงินเดือนบัญชี 5'!$R$2:$S$65,2,FALSE),IF(BB171="วิชาการชก.",VLOOKUP(I171,'เงินเดือนบัญชี 5'!$O$2:$P$65,2,FALSE),IF(BB171="วิชาการปก.",VLOOKUP(I171,'เงินเดือนบัญชี 5'!$L$2:$M$65,2,FALSE),IF(BB171="ทั่วไปอส.",VLOOKUP(I171,'เงินเดือนบัญชี 5'!$I$2:$J$65,2,FALSE),IF(BB171="ทั่วไปชง.",VLOOKUP(I171,'เงินเดือนบัญชี 5'!$F$2:$G$65,2,FALSE),IF(BB171="ทั่วไปปง.",VLOOKUP(I171,'เงินเดือนบัญชี 5'!$C$2:$D$65,2,FALSE),IF(BB171="พนจ.ทั่วไป","",IF(BB171="พนจ.ภารกิจ(ปวช.)","",IF(BB171="พนจ.ภารกิจ(ปวท.)","",IF(BB171="พนจ.ภารกิจ(ปวส.)","",IF(BB171="พนจ.ภารกิจ(ป.ตรี)","",IF(BB171="พนจ.ภารกิจ(ป.โท)","",IF(BB171="พนจ.ภารกิจ(ทักษะ พนง.ขับเครื่องจักรกลขนาดกลาง/ใหญ่)","",IF(BB171="พนจ.ภารกิจ(ทักษะ)","",IF(BB171="ลูกจ้างประจำ(ช่าง)",VLOOKUP(I171,บัญชีลูกจ้างประจำ!$I$2:$J$110,2,FALSE),IF(BB171="ลูกจ้างประจำ(สนับสนุน)",VLOOKUP(I171,บัญชีลูกจ้างประจำ!$F$2:$G$102,2,FALSE),IF(BB171="ลูกจ้างประจำ(บริการพื้นฐาน)",VLOOKUP(I171,บัญชีลูกจ้างประจำ!$C$2:$D$74,2,FALSE)))))))))))))))))))))))))</f>
        <v>0</v>
      </c>
      <c r="BE171" s="177">
        <f>IF(M171="ว่างเดิม",VLOOKUP(BC171,ตำแหน่งว่าง!$A$2:$J$28,2,FALSE),IF(M171="ว่างยุบเลิก2567",VLOOKUP(BC171,ตำแหน่งว่าง!$A$2:$J$28,2,FALSE),IF(M171="ว่างยุบเลิก2568",VLOOKUP(BC171,ตำแหน่งว่าง!$A$2:$J$28,2,FALSE),IF(M171="ว่างยุบเลิก2569",VLOOKUP(BC171,ตำแหน่งว่าง!$A$2:$J$28,2,FALSE),IF(M171="เงินอุดหนุน (ว่าง)",VLOOKUP(BC171,ตำแหน่งว่าง!$A$2:$J$28,2,FALSE),IF(M171="จ่ายจากเงินรายได้ (ว่าง)",VLOOKUP(BC171,ตำแหน่งว่าง!$A$2:$J$28,2,FALSE),IF(M171="กำหนดเพิ่ม2567",0,IF(M171="กำหนดเพิ่ม2568",0,IF(M171="กำหนดเพิ่ม2569",0,I171*12)))))))))</f>
        <v>0</v>
      </c>
      <c r="BF171" s="177" t="str">
        <f t="shared" si="12"/>
        <v>1</v>
      </c>
      <c r="BG171" s="177" t="b">
        <f>IF(BB171="บริหารท้องถิ่นสูง",VLOOKUP(BF171,'เงินเดือนบัญชี 5'!$AL$2:$AM$65,2,FALSE),IF(BB171="บริหารท้องถิ่นกลาง",VLOOKUP(BF171,'เงินเดือนบัญชี 5'!$AI$2:$AJ$65,2,FALSE),IF(BB171="บริหารท้องถิ่นต้น",VLOOKUP(BF171,'เงินเดือนบัญชี 5'!$AF$2:$AG$65,2,FALSE),IF(BB171="อำนวยการท้องถิ่นสูง",VLOOKUP(BF171,'เงินเดือนบัญชี 5'!$AC$2:$AD$65,2,FALSE),IF(BB171="อำนวยการท้องถิ่นกลาง",VLOOKUP(BF171,'เงินเดือนบัญชี 5'!$Z$2:$AA$65,2,FALSE),IF(BB171="อำนวยการท้องถิ่นต้น",VLOOKUP(BF171,'เงินเดือนบัญชี 5'!$W$2:$X$65,2,FALSE),IF(BB171="วิชาการชช.",VLOOKUP(BF171,'เงินเดือนบัญชี 5'!$T$2:$U$65,2,FALSE),IF(BB171="วิชาการชพ.",VLOOKUP(BF171,'เงินเดือนบัญชี 5'!$Q$2:$R$65,2,FALSE),IF(BB171="วิชาการชก.",VLOOKUP(BF171,'เงินเดือนบัญชี 5'!$N$2:$O$65,2,FALSE),IF(BB171="วิชาการปก.",VLOOKUP(BF171,'เงินเดือนบัญชี 5'!$K$2:$L$65,2,FALSE),IF(BB171="ทั่วไปอส.",VLOOKUP(BF171,'เงินเดือนบัญชี 5'!$H$2:$I$65,2,FALSE),IF(BB171="ทั่วไปชง.",VLOOKUP(BF171,'เงินเดือนบัญชี 5'!$E$2:$F$65,2,FALSE),IF(BB171="ทั่วไปปง.",VLOOKUP(BF171,'เงินเดือนบัญชี 5'!$B$2:$C$65,2,FALSE),IF(BB171="พนจ.ทั่วไป",0,IF(BB171="พนจ.ภารกิจ(ปวช.)",CEILING((I171*4/100)+I171,10),IF(BB171="พนจ.ภารกิจ(ปวท.)",CEILING((I171*4/100)+I171,10),IF(BB171="พนจ.ภารกิจ(ปวส.)",CEILING((I171*4/100)+I171,10),IF(BB171="พนจ.ภารกิจ(ป.ตรี)",CEILING((I171*4/100)+I171,10),IF(BB171="พนจ.ภารกิจ(ป.โท)",CEILING((I171*4/100)+I171,10),IF(BB171="พนจ.ภารกิจ(ทักษะ พนง.ขับเครื่องจักรกลขนาดกลาง/ใหญ่)",CEILING((I171*4/100)+I171,10),IF(BB171="พนจ.ภารกิจ(ทักษะ)",CEILING((I171*4/100)+I171,10),IF(BB171="พนจ.ภารกิจ(ทักษะ)","",IF(C171="ครู",CEILING((I171*6/100)+I171,10),IF(C171="ครูผู้ช่วย",CEILING((I171*6/100)+I171,10),IF(C171="บริหารสถานศึกษา",CEILING((I171*6/100)+I171,10),IF(C171="บุคลากรทางการศึกษา",CEILING((I171*6/100)+I171,10),IF(BB171="ลูกจ้างประจำ(ช่าง)",VLOOKUP(BF171,บัญชีลูกจ้างประจำ!$H$2:$I$110,2,FALSE),IF(BB171="ลูกจ้างประจำ(สนับสนุน)",VLOOKUP(BF171,บัญชีลูกจ้างประจำ!$E$2:$F$102,2,FALSE),IF(BB171="ลูกจ้างประจำ(บริการพื้นฐาน)",VLOOKUP(BF171,บัญชีลูกจ้างประจำ!$B$2:$C$74,2,FALSE))))))))))))))))))))))))))))))</f>
        <v>0</v>
      </c>
      <c r="BH171" s="177">
        <f>IF(BB171&amp;M171="พนจ.ทั่วไป",0,IF(BB171&amp;M171="พนจ.ทั่วไปกำหนดเพิ่ม2567",108000,IF(M171="ว่างเดิม",VLOOKUP(BC171,ตำแหน่งว่าง!$A$2:$J$28,8,FALSE),IF(M171="กำหนดเพิ่ม2567",VLOOKUP(BC171,ตำแหน่งว่าง!$A$2:$H$28,7,FALSE),IF(M171="กำหนดเพิ่ม2568",0,IF(M171="กำหนดเพิ่ม2569",0,IF(M171="ยุบเลิก2567",0,IF(M171="ว่างยุบเลิก2567",0,IF(M171="ว่างยุบเลิก2568",VLOOKUP(BC171,ตำแหน่งว่าง!$A$2:$J$28,8,FALSE),IF(M171="ว่างยุบเลิก2569",VLOOKUP(BC171,ตำแหน่งว่าง!$A$2:$J$28,8,FALSE),IF(M171="เงินอุดหนุน (ว่าง)",VLOOKUP(BC171,ตำแหน่งว่าง!$A$2:$J$28,8,FALSE),IF(M171&amp;C171="จ่ายจากเงินรายได้พนจ.ทั่วไป",0,IF(M171="จ่ายจากเงินรายได้ (ว่าง)",VLOOKUP(BC171,ตำแหน่งว่าง!$A$2:$J$28,8,FALSE),(BG171-I171)*12)))))))))))))</f>
        <v>0</v>
      </c>
      <c r="BI171" s="177" t="str">
        <f t="shared" si="13"/>
        <v>2</v>
      </c>
      <c r="BJ171" s="177" t="b">
        <f>IF(BB171="บริหารท้องถิ่นสูง",VLOOKUP(BI171,'เงินเดือนบัญชี 5'!$AL$2:$AM$65,2,FALSE),IF(BB171="บริหารท้องถิ่นกลาง",VLOOKUP(BI171,'เงินเดือนบัญชี 5'!$AI$2:$AJ$65,2,FALSE),IF(BB171="บริหารท้องถิ่นต้น",VLOOKUP(BI171,'เงินเดือนบัญชี 5'!$AF$2:$AG$65,2,FALSE),IF(BB171="อำนวยการท้องถิ่นสูง",VLOOKUP(BI171,'เงินเดือนบัญชี 5'!$AC$2:$AD$65,2,FALSE),IF(BB171="อำนวยการท้องถิ่นกลาง",VLOOKUP(BI171,'เงินเดือนบัญชี 5'!$Z$2:$AA$65,2,FALSE),IF(BB171="อำนวยการท้องถิ่นต้น",VLOOKUP(BI171,'เงินเดือนบัญชี 5'!$W$2:$X$65,2,FALSE),IF(BB171="วิชาการชช.",VLOOKUP(BI171,'เงินเดือนบัญชี 5'!$T$2:$U$65,2,FALSE),IF(BB171="วิชาการชพ.",VLOOKUP(BI171,'เงินเดือนบัญชี 5'!$Q$2:$R$65,2,FALSE),IF(BB171="วิชาการชก.",VLOOKUP(BI171,'เงินเดือนบัญชี 5'!$N$2:$O$65,2,FALSE),IF(BB171="วิชาการปก.",VLOOKUP(BI171,'เงินเดือนบัญชี 5'!$K$2:$L$65,2,FALSE),IF(BB171="ทั่วไปอส.",VLOOKUP(BI171,'เงินเดือนบัญชี 5'!$H$2:$I$65,2,FALSE),IF(BB171="ทั่วไปชง.",VLOOKUP(BI171,'เงินเดือนบัญชี 5'!$E$2:$F$65,2,FALSE),IF(BB171="ทั่วไปปง.",VLOOKUP(BI171,'เงินเดือนบัญชี 5'!$B$2:$C$65,2,FALSE),IF(BB171="พนจ.ทั่วไป",0,IF(BB171="พนจ.ภารกิจ(ปวช.)",CEILING((BG171*4/100)+BG171,10),IF(BB171="พนจ.ภารกิจ(ปวท.)",CEILING((BG171*4/100)+BG171,10),IF(BB171="พนจ.ภารกิจ(ปวส.)",CEILING((BG171*4/100)+BG171,10),IF(BB171="พนจ.ภารกิจ(ป.ตรี)",CEILING((BG171*4/100)+BG171,10),IF(BB171="พนจ.ภารกิจ(ป.โท)",CEILING((BG171*4/100)+BG171,10),IF(BB171="พนจ.ภารกิจ(ทักษะ พนง.ขับเครื่องจักรกลขนาดกลาง/ใหญ่)",CEILING((BG171*4/100)+BG171,10),IF(BB171="พนจ.ภารกิจ(ทักษะ)",CEILING((BG171*4/100)+BG171,10),IF(BB171="พนจ.ภารกิจ(ทักษะ)","",IF(C171="ครู",CEILING((BG171*6/100)+BG171,10),IF(C171="ครูผู้ช่วย",CEILING((BG171*6/100)+BG171,10),IF(C171="บริหารสถานศึกษา",CEILING((BG171*6/100)+BG171,10),IF(C171="บุคลากรทางการศึกษา",CEILING((BG171*6/100)+BG171,10),IF(BB171="ลูกจ้างประจำ(ช่าง)",VLOOKUP(BI171,บัญชีลูกจ้างประจำ!$H$2:$I$110,2,FALSE),IF(BB171="ลูกจ้างประจำ(สนับสนุน)",VLOOKUP(BI171,บัญชีลูกจ้างประจำ!$E$2:$F$102,2,FALSE),IF(BB171="ลูกจ้างประจำ(บริการพื้นฐาน)",VLOOKUP(BI171,บัญชีลูกจ้างประจำ!$B$2:$C$74,2,FALSE))))))))))))))))))))))))))))))</f>
        <v>0</v>
      </c>
      <c r="BK171" s="177">
        <f>IF(BB171&amp;M171="พนจ.ทั่วไป",0,IF(BB171&amp;M171="พนจ.ทั่วไปกำหนดเพิ่ม2568",108000,IF(M171="ว่างเดิม",VLOOKUP(BC171,ตำแหน่งว่าง!$A$2:$J$28,9,FALSE),IF(M171&amp;C171="กำหนดเพิ่ม2567ครู",VLOOKUP(BC171,ตำแหน่งว่าง!$A$2:$J$28,8,FALSE),IF(M171&amp;C171="กำหนดเพิ่ม2567ครูผู้ช่วย",VLOOKUP(BC171,ตำแหน่งว่าง!$A$2:$J$28,8,FALSE),IF(M171&amp;C171="กำหนดเพิ่ม2567บุคลากรทางการศึกษา",VLOOKUP(BC171,ตำแหน่งว่าง!$A$2:$J$28,8,FALSE),IF(M171&amp;C171="กำหนดเพิ่ม2567บริหารสถานศึกษา",VLOOKUP(BC171,ตำแหน่งว่าง!$A$2:$J$28,8,FALSE),IF(M171="กำหนดเพิ่ม2567",VLOOKUP(BC171,ตำแหน่งว่าง!$A$2:$J$28,9,FALSE),IF(M171="กำหนดเพิ่ม2568",VLOOKUP(BC171,ตำแหน่งว่าง!$A$2:$H$28,7,FALSE),IF(M171="กำหนดเพิ่ม2569",0,IF(M171="ยุบเลิก2567",0,IF(M171="ยุบเลิก2568",0,IF(M171="ว่างยุบเลิก2567",0,IF(M171="ว่างยุบเลิก2568",0,IF(M171="ว่างยุบเลิก2569",VLOOKUP(BC171,ตำแหน่งว่าง!$A$2:$J$28,9,FALSE),IF(M171="เงินอุดหนุน (ว่าง)",VLOOKUP(BC171,ตำแหน่งว่าง!$A$2:$J$28,9,FALSE),IF(M171="จ่ายจากเงินรายได้ (ว่าง)",VLOOKUP(BC171,ตำแหน่งว่าง!$A$2:$J$28,9,FALSE),(BJ171-BG171)*12)))))))))))))))))</f>
        <v>0</v>
      </c>
      <c r="BL171" s="177" t="str">
        <f t="shared" si="14"/>
        <v>3</v>
      </c>
      <c r="BM171" s="177" t="b">
        <f>IF(BB171="บริหารท้องถิ่นสูง",VLOOKUP(BL171,'เงินเดือนบัญชี 5'!$AL$2:$AM$65,2,FALSE),IF(BB171="บริหารท้องถิ่นกลาง",VLOOKUP(BL171,'เงินเดือนบัญชี 5'!$AI$2:$AJ$65,2,FALSE),IF(BB171="บริหารท้องถิ่นต้น",VLOOKUP(BL171,'เงินเดือนบัญชี 5'!$AF$2:$AG$65,2,FALSE),IF(BB171="อำนวยการท้องถิ่นสูง",VLOOKUP(BL171,'เงินเดือนบัญชี 5'!$AC$2:$AD$65,2,FALSE),IF(BB171="อำนวยการท้องถิ่นกลาง",VLOOKUP(BL171,'เงินเดือนบัญชี 5'!$Z$2:$AA$65,2,FALSE),IF(BB171="อำนวยการท้องถิ่นต้น",VLOOKUP(BL171,'เงินเดือนบัญชี 5'!$W$2:$X$65,2,FALSE),IF(BB171="วิชาการชช.",VLOOKUP(BL171,'เงินเดือนบัญชี 5'!$T$2:$U$65,2,FALSE),IF(BB171="วิชาการชพ.",VLOOKUP(BL171,'เงินเดือนบัญชี 5'!$Q$2:$R$65,2,FALSE),IF(BB171="วิชาการชก.",VLOOKUP(BL171,'เงินเดือนบัญชี 5'!$N$2:$O$65,2,FALSE),IF(BB171="วิชาการปก.",VLOOKUP(BL171,'เงินเดือนบัญชี 5'!$K$2:$L$65,2,FALSE),IF(BB171="ทั่วไปอส.",VLOOKUP(BL171,'เงินเดือนบัญชี 5'!$H$2:$I$65,2,FALSE),IF(BB171="ทั่วไปชง.",VLOOKUP(BL171,'เงินเดือนบัญชี 5'!$E$2:$F$65,2,FALSE),IF(BB171="ทั่วไปปง.",VLOOKUP(BL171,'เงินเดือนบัญชี 5'!$B$2:$C$65,2,FALSE),IF(BB171="พนจ.ทั่วไป",0,IF(BB171="พนจ.ภารกิจ(ปวช.)",CEILING((BJ171*4/100)+BJ171,10),IF(BB171="พนจ.ภารกิจ(ปวท.)",CEILING((BJ171*4/100)+BJ171,10),IF(BB171="พนจ.ภารกิจ(ปวส.)",CEILING((BJ171*4/100)+BJ171,10),IF(BB171="พนจ.ภารกิจ(ป.ตรี)",CEILING((BJ171*4/100)+BJ171,10),IF(BB171="พนจ.ภารกิจ(ป.โท)",CEILING((BJ171*4/100)+BJ171,10),IF(BB171="พนจ.ภารกิจ(ทักษะ พนง.ขับเครื่องจักรกลขนาดกลาง/ใหญ่)",CEILING((BJ171*4/100)+BJ171,10),IF(BB171="พนจ.ภารกิจ(ทักษะ)",CEILING((BJ171*4/100)+BJ171,10),IF(BB171="พนจ.ภารกิจ(ทักษะ)","",IF(C171="ครู",CEILING((BJ171*6/100)+BJ171,10),IF(C171="ครูผู้ช่วย",CEILING((BJ171*6/100)+BJ171,10),IF(C171="บริหารสถานศึกษา",CEILING((BJ171*6/100)+BJ171,10),IF(C171="บุคลากรทางการศึกษา",CEILING((BJ171*6/100)+BJ171,10),IF(BB171="ลูกจ้างประจำ(ช่าง)",VLOOKUP(BL171,บัญชีลูกจ้างประจำ!$H$2:$I$110,2,FALSE),IF(BB171="ลูกจ้างประจำ(สนับสนุน)",VLOOKUP(BL171,บัญชีลูกจ้างประจำ!$E$2:$F$103,2,FALSE),IF(BB171="ลูกจ้างประจำ(บริการพื้นฐาน)",VLOOKUP(BL171,บัญชีลูกจ้างประจำ!$B$2:$C$74,2,FALSE))))))))))))))))))))))))))))))</f>
        <v>0</v>
      </c>
      <c r="BN171" s="177">
        <f>IF(BB171&amp;M171="พนจ.ทั่วไป",0,IF(BB171&amp;M171="พนจ.ทั่วไปกำหนดเพิ่ม2569",108000,IF(M171="ว่างเดิม",VLOOKUP(BC171,ตำแหน่งว่าง!$A$2:$J$28,10,FALSE),IF(M171&amp;C171="กำหนดเพิ่ม2567ครู",VLOOKUP(BC171,ตำแหน่งว่าง!$A$2:$J$28,9,FALSE),IF(M171&amp;C171="กำหนดเพิ่ม2567ครูผู้ช่วย",VLOOKUP(BC171,ตำแหน่งว่าง!$A$2:$J$28,9,FALSE),IF(M171&amp;C171="กำหนดเพิ่ม2567บุคลากรทางการศึกษา",VLOOKUP(BC171,ตำแหน่งว่าง!$A$2:$J$28,9,FALSE),IF(M171&amp;C171="กำหนดเพิ่ม2567บริหารสถานศึกษา",VLOOKUP(BC171,ตำแหน่งว่าง!$A$2:$J$28,9,FALSE),IF(M171="กำหนดเพิ่ม2567",VLOOKUP(BC171,ตำแหน่งว่าง!$A$2:$J$28,10,FALSE),IF(M171&amp;C171="กำหนดเพิ่ม2568ครู",VLOOKUP(BC171,ตำแหน่งว่าง!$A$2:$J$28,8,FALSE),IF(M171&amp;C171="กำหนดเพิ่ม2568ครูผู้ช่วย",VLOOKUP(BC171,ตำแหน่งว่าง!$A$2:$J$28,8,FALSE),IF(M171&amp;C171="กำหนดเพิ่ม2568บุคลากรทางการศึกษา",VLOOKUP(BC171,ตำแหน่งว่าง!$A$2:$J$28,8,FALSE),IF(M171&amp;C171="กำหนดเพิ่ม2568บริหารสถานศึกษา",VLOOKUP(BC171,ตำแหน่งว่าง!$A$2:$J$28,8,FALSE),IF(M171="กำหนดเพิ่ม2568",VLOOKUP(BC171,ตำแหน่งว่าง!$A$2:$J$28,9,FALSE),IF(M171="กำหนดเพิ่ม2569",VLOOKUP(BC171,ตำแหน่งว่าง!$A$2:$H$28,7,FALSE),IF(M171="เงินอุดหนุน (ว่าง)",VLOOKUP(BC171,ตำแหน่งว่าง!$A$2:$J$28,10,FALSE),IF(M171="จ่ายจากเงินรายได้ (ว่าง)",VLOOKUP(BC171,ตำแหน่งว่าง!$A$2:$J$28,10,FALSE),IF(M171="ยุบเลิก2567",0,IF(M171="ยุบเลิก2568",0,IF(M171="ยุบเลิก2569",0,IF(M171="ว่างยุบเลิก2567",0,IF(M171="ว่างยุบเลิก2568",0,IF(M171="ว่างยุบเลิก2569",0,(BM171-BJ171)*12))))))))))))))))))))))</f>
        <v>0</v>
      </c>
    </row>
    <row r="172" spans="1:66">
      <c r="A172" s="107" t="str">
        <f>IF(C172=0,"",IF(D172=0,"",SUBTOTAL(3,$D$7:D172)*1))</f>
        <v/>
      </c>
      <c r="B172" s="113"/>
      <c r="C172" s="183"/>
      <c r="D172" s="113"/>
      <c r="E172" s="114"/>
      <c r="F172" s="114"/>
      <c r="G172" s="110"/>
      <c r="H172" s="120"/>
      <c r="I172" s="121"/>
      <c r="J172" s="122"/>
      <c r="K172" s="122"/>
      <c r="L172" s="122"/>
      <c r="M172" s="120"/>
      <c r="BB172" s="177" t="str">
        <f t="shared" si="10"/>
        <v/>
      </c>
      <c r="BC172" s="177" t="str">
        <f t="shared" si="11"/>
        <v>()</v>
      </c>
      <c r="BD172" s="177" t="b">
        <f>IF(BB172="บริหารท้องถิ่นสูง",VLOOKUP(I172,'เงินเดือนบัญชี 5'!$AM$2:$AN$65,2,FALSE),IF(BB172="บริหารท้องถิ่นกลาง",VLOOKUP(I172,'เงินเดือนบัญชี 5'!$AJ$2:$AK$65,2,FALSE),IF(BB172="บริหารท้องถิ่นต้น",VLOOKUP(I172,'เงินเดือนบัญชี 5'!$AG$2:$AH$65,2,FALSE),IF(BB172="อำนวยการท้องถิ่นสูง",VLOOKUP(I172,'เงินเดือนบัญชี 5'!$AD$2:$AE$65,2,FALSE),IF(BB172="อำนวยการท้องถิ่นกลาง",VLOOKUP(I172,'เงินเดือนบัญชี 5'!$AA$2:$AB$65,2,FALSE),IF(BB172="อำนวยการท้องถิ่นต้น",VLOOKUP(I172,'เงินเดือนบัญชี 5'!$X$2:$Y$65,2,FALSE),IF(BB172="วิชาการชช.",VLOOKUP(I172,'เงินเดือนบัญชี 5'!$U$2:$V$65,2,FALSE),IF(BB172="วิชาการชพ.",VLOOKUP(I172,'เงินเดือนบัญชี 5'!$R$2:$S$65,2,FALSE),IF(BB172="วิชาการชก.",VLOOKUP(I172,'เงินเดือนบัญชี 5'!$O$2:$P$65,2,FALSE),IF(BB172="วิชาการปก.",VLOOKUP(I172,'เงินเดือนบัญชี 5'!$L$2:$M$65,2,FALSE),IF(BB172="ทั่วไปอส.",VLOOKUP(I172,'เงินเดือนบัญชี 5'!$I$2:$J$65,2,FALSE),IF(BB172="ทั่วไปชง.",VLOOKUP(I172,'เงินเดือนบัญชี 5'!$F$2:$G$65,2,FALSE),IF(BB172="ทั่วไปปง.",VLOOKUP(I172,'เงินเดือนบัญชี 5'!$C$2:$D$65,2,FALSE),IF(BB172="พนจ.ทั่วไป","",IF(BB172="พนจ.ภารกิจ(ปวช.)","",IF(BB172="พนจ.ภารกิจ(ปวท.)","",IF(BB172="พนจ.ภารกิจ(ปวส.)","",IF(BB172="พนจ.ภารกิจ(ป.ตรี)","",IF(BB172="พนจ.ภารกิจ(ป.โท)","",IF(BB172="พนจ.ภารกิจ(ทักษะ พนง.ขับเครื่องจักรกลขนาดกลาง/ใหญ่)","",IF(BB172="พนจ.ภารกิจ(ทักษะ)","",IF(BB172="ลูกจ้างประจำ(ช่าง)",VLOOKUP(I172,บัญชีลูกจ้างประจำ!$I$2:$J$110,2,FALSE),IF(BB172="ลูกจ้างประจำ(สนับสนุน)",VLOOKUP(I172,บัญชีลูกจ้างประจำ!$F$2:$G$102,2,FALSE),IF(BB172="ลูกจ้างประจำ(บริการพื้นฐาน)",VLOOKUP(I172,บัญชีลูกจ้างประจำ!$C$2:$D$74,2,FALSE)))))))))))))))))))))))))</f>
        <v>0</v>
      </c>
      <c r="BE172" s="177">
        <f>IF(M172="ว่างเดิม",VLOOKUP(BC172,ตำแหน่งว่าง!$A$2:$J$28,2,FALSE),IF(M172="ว่างยุบเลิก2567",VLOOKUP(BC172,ตำแหน่งว่าง!$A$2:$J$28,2,FALSE),IF(M172="ว่างยุบเลิก2568",VLOOKUP(BC172,ตำแหน่งว่าง!$A$2:$J$28,2,FALSE),IF(M172="ว่างยุบเลิก2569",VLOOKUP(BC172,ตำแหน่งว่าง!$A$2:$J$28,2,FALSE),IF(M172="เงินอุดหนุน (ว่าง)",VLOOKUP(BC172,ตำแหน่งว่าง!$A$2:$J$28,2,FALSE),IF(M172="จ่ายจากเงินรายได้ (ว่าง)",VLOOKUP(BC172,ตำแหน่งว่าง!$A$2:$J$28,2,FALSE),IF(M172="กำหนดเพิ่ม2567",0,IF(M172="กำหนดเพิ่ม2568",0,IF(M172="กำหนดเพิ่ม2569",0,I172*12)))))))))</f>
        <v>0</v>
      </c>
      <c r="BF172" s="177" t="str">
        <f t="shared" si="12"/>
        <v>1</v>
      </c>
      <c r="BG172" s="177" t="b">
        <f>IF(BB172="บริหารท้องถิ่นสูง",VLOOKUP(BF172,'เงินเดือนบัญชี 5'!$AL$2:$AM$65,2,FALSE),IF(BB172="บริหารท้องถิ่นกลาง",VLOOKUP(BF172,'เงินเดือนบัญชี 5'!$AI$2:$AJ$65,2,FALSE),IF(BB172="บริหารท้องถิ่นต้น",VLOOKUP(BF172,'เงินเดือนบัญชี 5'!$AF$2:$AG$65,2,FALSE),IF(BB172="อำนวยการท้องถิ่นสูง",VLOOKUP(BF172,'เงินเดือนบัญชี 5'!$AC$2:$AD$65,2,FALSE),IF(BB172="อำนวยการท้องถิ่นกลาง",VLOOKUP(BF172,'เงินเดือนบัญชี 5'!$Z$2:$AA$65,2,FALSE),IF(BB172="อำนวยการท้องถิ่นต้น",VLOOKUP(BF172,'เงินเดือนบัญชี 5'!$W$2:$X$65,2,FALSE),IF(BB172="วิชาการชช.",VLOOKUP(BF172,'เงินเดือนบัญชี 5'!$T$2:$U$65,2,FALSE),IF(BB172="วิชาการชพ.",VLOOKUP(BF172,'เงินเดือนบัญชี 5'!$Q$2:$R$65,2,FALSE),IF(BB172="วิชาการชก.",VLOOKUP(BF172,'เงินเดือนบัญชี 5'!$N$2:$O$65,2,FALSE),IF(BB172="วิชาการปก.",VLOOKUP(BF172,'เงินเดือนบัญชี 5'!$K$2:$L$65,2,FALSE),IF(BB172="ทั่วไปอส.",VLOOKUP(BF172,'เงินเดือนบัญชี 5'!$H$2:$I$65,2,FALSE),IF(BB172="ทั่วไปชง.",VLOOKUP(BF172,'เงินเดือนบัญชี 5'!$E$2:$F$65,2,FALSE),IF(BB172="ทั่วไปปง.",VLOOKUP(BF172,'เงินเดือนบัญชี 5'!$B$2:$C$65,2,FALSE),IF(BB172="พนจ.ทั่วไป",0,IF(BB172="พนจ.ภารกิจ(ปวช.)",CEILING((I172*4/100)+I172,10),IF(BB172="พนจ.ภารกิจ(ปวท.)",CEILING((I172*4/100)+I172,10),IF(BB172="พนจ.ภารกิจ(ปวส.)",CEILING((I172*4/100)+I172,10),IF(BB172="พนจ.ภารกิจ(ป.ตรี)",CEILING((I172*4/100)+I172,10),IF(BB172="พนจ.ภารกิจ(ป.โท)",CEILING((I172*4/100)+I172,10),IF(BB172="พนจ.ภารกิจ(ทักษะ พนง.ขับเครื่องจักรกลขนาดกลาง/ใหญ่)",CEILING((I172*4/100)+I172,10),IF(BB172="พนจ.ภารกิจ(ทักษะ)",CEILING((I172*4/100)+I172,10),IF(BB172="พนจ.ภารกิจ(ทักษะ)","",IF(C172="ครู",CEILING((I172*6/100)+I172,10),IF(C172="ครูผู้ช่วย",CEILING((I172*6/100)+I172,10),IF(C172="บริหารสถานศึกษา",CEILING((I172*6/100)+I172,10),IF(C172="บุคลากรทางการศึกษา",CEILING((I172*6/100)+I172,10),IF(BB172="ลูกจ้างประจำ(ช่าง)",VLOOKUP(BF172,บัญชีลูกจ้างประจำ!$H$2:$I$110,2,FALSE),IF(BB172="ลูกจ้างประจำ(สนับสนุน)",VLOOKUP(BF172,บัญชีลูกจ้างประจำ!$E$2:$F$102,2,FALSE),IF(BB172="ลูกจ้างประจำ(บริการพื้นฐาน)",VLOOKUP(BF172,บัญชีลูกจ้างประจำ!$B$2:$C$74,2,FALSE))))))))))))))))))))))))))))))</f>
        <v>0</v>
      </c>
      <c r="BH172" s="177">
        <f>IF(BB172&amp;M172="พนจ.ทั่วไป",0,IF(BB172&amp;M172="พนจ.ทั่วไปกำหนดเพิ่ม2567",108000,IF(M172="ว่างเดิม",VLOOKUP(BC172,ตำแหน่งว่าง!$A$2:$J$28,8,FALSE),IF(M172="กำหนดเพิ่ม2567",VLOOKUP(BC172,ตำแหน่งว่าง!$A$2:$H$28,7,FALSE),IF(M172="กำหนดเพิ่ม2568",0,IF(M172="กำหนดเพิ่ม2569",0,IF(M172="ยุบเลิก2567",0,IF(M172="ว่างยุบเลิก2567",0,IF(M172="ว่างยุบเลิก2568",VLOOKUP(BC172,ตำแหน่งว่าง!$A$2:$J$28,8,FALSE),IF(M172="ว่างยุบเลิก2569",VLOOKUP(BC172,ตำแหน่งว่าง!$A$2:$J$28,8,FALSE),IF(M172="เงินอุดหนุน (ว่าง)",VLOOKUP(BC172,ตำแหน่งว่าง!$A$2:$J$28,8,FALSE),IF(M172&amp;C172="จ่ายจากเงินรายได้พนจ.ทั่วไป",0,IF(M172="จ่ายจากเงินรายได้ (ว่าง)",VLOOKUP(BC172,ตำแหน่งว่าง!$A$2:$J$28,8,FALSE),(BG172-I172)*12)))))))))))))</f>
        <v>0</v>
      </c>
      <c r="BI172" s="177" t="str">
        <f t="shared" si="13"/>
        <v>2</v>
      </c>
      <c r="BJ172" s="177" t="b">
        <f>IF(BB172="บริหารท้องถิ่นสูง",VLOOKUP(BI172,'เงินเดือนบัญชี 5'!$AL$2:$AM$65,2,FALSE),IF(BB172="บริหารท้องถิ่นกลาง",VLOOKUP(BI172,'เงินเดือนบัญชี 5'!$AI$2:$AJ$65,2,FALSE),IF(BB172="บริหารท้องถิ่นต้น",VLOOKUP(BI172,'เงินเดือนบัญชี 5'!$AF$2:$AG$65,2,FALSE),IF(BB172="อำนวยการท้องถิ่นสูง",VLOOKUP(BI172,'เงินเดือนบัญชี 5'!$AC$2:$AD$65,2,FALSE),IF(BB172="อำนวยการท้องถิ่นกลาง",VLOOKUP(BI172,'เงินเดือนบัญชี 5'!$Z$2:$AA$65,2,FALSE),IF(BB172="อำนวยการท้องถิ่นต้น",VLOOKUP(BI172,'เงินเดือนบัญชี 5'!$W$2:$X$65,2,FALSE),IF(BB172="วิชาการชช.",VLOOKUP(BI172,'เงินเดือนบัญชี 5'!$T$2:$U$65,2,FALSE),IF(BB172="วิชาการชพ.",VLOOKUP(BI172,'เงินเดือนบัญชี 5'!$Q$2:$R$65,2,FALSE),IF(BB172="วิชาการชก.",VLOOKUP(BI172,'เงินเดือนบัญชี 5'!$N$2:$O$65,2,FALSE),IF(BB172="วิชาการปก.",VLOOKUP(BI172,'เงินเดือนบัญชี 5'!$K$2:$L$65,2,FALSE),IF(BB172="ทั่วไปอส.",VLOOKUP(BI172,'เงินเดือนบัญชี 5'!$H$2:$I$65,2,FALSE),IF(BB172="ทั่วไปชง.",VLOOKUP(BI172,'เงินเดือนบัญชี 5'!$E$2:$F$65,2,FALSE),IF(BB172="ทั่วไปปง.",VLOOKUP(BI172,'เงินเดือนบัญชี 5'!$B$2:$C$65,2,FALSE),IF(BB172="พนจ.ทั่วไป",0,IF(BB172="พนจ.ภารกิจ(ปวช.)",CEILING((BG172*4/100)+BG172,10),IF(BB172="พนจ.ภารกิจ(ปวท.)",CEILING((BG172*4/100)+BG172,10),IF(BB172="พนจ.ภารกิจ(ปวส.)",CEILING((BG172*4/100)+BG172,10),IF(BB172="พนจ.ภารกิจ(ป.ตรี)",CEILING((BG172*4/100)+BG172,10),IF(BB172="พนจ.ภารกิจ(ป.โท)",CEILING((BG172*4/100)+BG172,10),IF(BB172="พนจ.ภารกิจ(ทักษะ พนง.ขับเครื่องจักรกลขนาดกลาง/ใหญ่)",CEILING((BG172*4/100)+BG172,10),IF(BB172="พนจ.ภารกิจ(ทักษะ)",CEILING((BG172*4/100)+BG172,10),IF(BB172="พนจ.ภารกิจ(ทักษะ)","",IF(C172="ครู",CEILING((BG172*6/100)+BG172,10),IF(C172="ครูผู้ช่วย",CEILING((BG172*6/100)+BG172,10),IF(C172="บริหารสถานศึกษา",CEILING((BG172*6/100)+BG172,10),IF(C172="บุคลากรทางการศึกษา",CEILING((BG172*6/100)+BG172,10),IF(BB172="ลูกจ้างประจำ(ช่าง)",VLOOKUP(BI172,บัญชีลูกจ้างประจำ!$H$2:$I$110,2,FALSE),IF(BB172="ลูกจ้างประจำ(สนับสนุน)",VLOOKUP(BI172,บัญชีลูกจ้างประจำ!$E$2:$F$102,2,FALSE),IF(BB172="ลูกจ้างประจำ(บริการพื้นฐาน)",VLOOKUP(BI172,บัญชีลูกจ้างประจำ!$B$2:$C$74,2,FALSE))))))))))))))))))))))))))))))</f>
        <v>0</v>
      </c>
      <c r="BK172" s="177">
        <f>IF(BB172&amp;M172="พนจ.ทั่วไป",0,IF(BB172&amp;M172="พนจ.ทั่วไปกำหนดเพิ่ม2568",108000,IF(M172="ว่างเดิม",VLOOKUP(BC172,ตำแหน่งว่าง!$A$2:$J$28,9,FALSE),IF(M172&amp;C172="กำหนดเพิ่ม2567ครู",VLOOKUP(BC172,ตำแหน่งว่าง!$A$2:$J$28,8,FALSE),IF(M172&amp;C172="กำหนดเพิ่ม2567ครูผู้ช่วย",VLOOKUP(BC172,ตำแหน่งว่าง!$A$2:$J$28,8,FALSE),IF(M172&amp;C172="กำหนดเพิ่ม2567บุคลากรทางการศึกษา",VLOOKUP(BC172,ตำแหน่งว่าง!$A$2:$J$28,8,FALSE),IF(M172&amp;C172="กำหนดเพิ่ม2567บริหารสถานศึกษา",VLOOKUP(BC172,ตำแหน่งว่าง!$A$2:$J$28,8,FALSE),IF(M172="กำหนดเพิ่ม2567",VLOOKUP(BC172,ตำแหน่งว่าง!$A$2:$J$28,9,FALSE),IF(M172="กำหนดเพิ่ม2568",VLOOKUP(BC172,ตำแหน่งว่าง!$A$2:$H$28,7,FALSE),IF(M172="กำหนดเพิ่ม2569",0,IF(M172="ยุบเลิก2567",0,IF(M172="ยุบเลิก2568",0,IF(M172="ว่างยุบเลิก2567",0,IF(M172="ว่างยุบเลิก2568",0,IF(M172="ว่างยุบเลิก2569",VLOOKUP(BC172,ตำแหน่งว่าง!$A$2:$J$28,9,FALSE),IF(M172="เงินอุดหนุน (ว่าง)",VLOOKUP(BC172,ตำแหน่งว่าง!$A$2:$J$28,9,FALSE),IF(M172="จ่ายจากเงินรายได้ (ว่าง)",VLOOKUP(BC172,ตำแหน่งว่าง!$A$2:$J$28,9,FALSE),(BJ172-BG172)*12)))))))))))))))))</f>
        <v>0</v>
      </c>
      <c r="BL172" s="177" t="str">
        <f t="shared" si="14"/>
        <v>3</v>
      </c>
      <c r="BM172" s="177" t="b">
        <f>IF(BB172="บริหารท้องถิ่นสูง",VLOOKUP(BL172,'เงินเดือนบัญชี 5'!$AL$2:$AM$65,2,FALSE),IF(BB172="บริหารท้องถิ่นกลาง",VLOOKUP(BL172,'เงินเดือนบัญชี 5'!$AI$2:$AJ$65,2,FALSE),IF(BB172="บริหารท้องถิ่นต้น",VLOOKUP(BL172,'เงินเดือนบัญชี 5'!$AF$2:$AG$65,2,FALSE),IF(BB172="อำนวยการท้องถิ่นสูง",VLOOKUP(BL172,'เงินเดือนบัญชี 5'!$AC$2:$AD$65,2,FALSE),IF(BB172="อำนวยการท้องถิ่นกลาง",VLOOKUP(BL172,'เงินเดือนบัญชี 5'!$Z$2:$AA$65,2,FALSE),IF(BB172="อำนวยการท้องถิ่นต้น",VLOOKUP(BL172,'เงินเดือนบัญชี 5'!$W$2:$X$65,2,FALSE),IF(BB172="วิชาการชช.",VLOOKUP(BL172,'เงินเดือนบัญชี 5'!$T$2:$U$65,2,FALSE),IF(BB172="วิชาการชพ.",VLOOKUP(BL172,'เงินเดือนบัญชี 5'!$Q$2:$R$65,2,FALSE),IF(BB172="วิชาการชก.",VLOOKUP(BL172,'เงินเดือนบัญชี 5'!$N$2:$O$65,2,FALSE),IF(BB172="วิชาการปก.",VLOOKUP(BL172,'เงินเดือนบัญชี 5'!$K$2:$L$65,2,FALSE),IF(BB172="ทั่วไปอส.",VLOOKUP(BL172,'เงินเดือนบัญชี 5'!$H$2:$I$65,2,FALSE),IF(BB172="ทั่วไปชง.",VLOOKUP(BL172,'เงินเดือนบัญชี 5'!$E$2:$F$65,2,FALSE),IF(BB172="ทั่วไปปง.",VLOOKUP(BL172,'เงินเดือนบัญชี 5'!$B$2:$C$65,2,FALSE),IF(BB172="พนจ.ทั่วไป",0,IF(BB172="พนจ.ภารกิจ(ปวช.)",CEILING((BJ172*4/100)+BJ172,10),IF(BB172="พนจ.ภารกิจ(ปวท.)",CEILING((BJ172*4/100)+BJ172,10),IF(BB172="พนจ.ภารกิจ(ปวส.)",CEILING((BJ172*4/100)+BJ172,10),IF(BB172="พนจ.ภารกิจ(ป.ตรี)",CEILING((BJ172*4/100)+BJ172,10),IF(BB172="พนจ.ภารกิจ(ป.โท)",CEILING((BJ172*4/100)+BJ172,10),IF(BB172="พนจ.ภารกิจ(ทักษะ พนง.ขับเครื่องจักรกลขนาดกลาง/ใหญ่)",CEILING((BJ172*4/100)+BJ172,10),IF(BB172="พนจ.ภารกิจ(ทักษะ)",CEILING((BJ172*4/100)+BJ172,10),IF(BB172="พนจ.ภารกิจ(ทักษะ)","",IF(C172="ครู",CEILING((BJ172*6/100)+BJ172,10),IF(C172="ครูผู้ช่วย",CEILING((BJ172*6/100)+BJ172,10),IF(C172="บริหารสถานศึกษา",CEILING((BJ172*6/100)+BJ172,10),IF(C172="บุคลากรทางการศึกษา",CEILING((BJ172*6/100)+BJ172,10),IF(BB172="ลูกจ้างประจำ(ช่าง)",VLOOKUP(BL172,บัญชีลูกจ้างประจำ!$H$2:$I$110,2,FALSE),IF(BB172="ลูกจ้างประจำ(สนับสนุน)",VLOOKUP(BL172,บัญชีลูกจ้างประจำ!$E$2:$F$103,2,FALSE),IF(BB172="ลูกจ้างประจำ(บริการพื้นฐาน)",VLOOKUP(BL172,บัญชีลูกจ้างประจำ!$B$2:$C$74,2,FALSE))))))))))))))))))))))))))))))</f>
        <v>0</v>
      </c>
      <c r="BN172" s="177">
        <f>IF(BB172&amp;M172="พนจ.ทั่วไป",0,IF(BB172&amp;M172="พนจ.ทั่วไปกำหนดเพิ่ม2569",108000,IF(M172="ว่างเดิม",VLOOKUP(BC172,ตำแหน่งว่าง!$A$2:$J$28,10,FALSE),IF(M172&amp;C172="กำหนดเพิ่ม2567ครู",VLOOKUP(BC172,ตำแหน่งว่าง!$A$2:$J$28,9,FALSE),IF(M172&amp;C172="กำหนดเพิ่ม2567ครูผู้ช่วย",VLOOKUP(BC172,ตำแหน่งว่าง!$A$2:$J$28,9,FALSE),IF(M172&amp;C172="กำหนดเพิ่ม2567บุคลากรทางการศึกษา",VLOOKUP(BC172,ตำแหน่งว่าง!$A$2:$J$28,9,FALSE),IF(M172&amp;C172="กำหนดเพิ่ม2567บริหารสถานศึกษา",VLOOKUP(BC172,ตำแหน่งว่าง!$A$2:$J$28,9,FALSE),IF(M172="กำหนดเพิ่ม2567",VLOOKUP(BC172,ตำแหน่งว่าง!$A$2:$J$28,10,FALSE),IF(M172&amp;C172="กำหนดเพิ่ม2568ครู",VLOOKUP(BC172,ตำแหน่งว่าง!$A$2:$J$28,8,FALSE),IF(M172&amp;C172="กำหนดเพิ่ม2568ครูผู้ช่วย",VLOOKUP(BC172,ตำแหน่งว่าง!$A$2:$J$28,8,FALSE),IF(M172&amp;C172="กำหนดเพิ่ม2568บุคลากรทางการศึกษา",VLOOKUP(BC172,ตำแหน่งว่าง!$A$2:$J$28,8,FALSE),IF(M172&amp;C172="กำหนดเพิ่ม2568บริหารสถานศึกษา",VLOOKUP(BC172,ตำแหน่งว่าง!$A$2:$J$28,8,FALSE),IF(M172="กำหนดเพิ่ม2568",VLOOKUP(BC172,ตำแหน่งว่าง!$A$2:$J$28,9,FALSE),IF(M172="กำหนดเพิ่ม2569",VLOOKUP(BC172,ตำแหน่งว่าง!$A$2:$H$28,7,FALSE),IF(M172="เงินอุดหนุน (ว่าง)",VLOOKUP(BC172,ตำแหน่งว่าง!$A$2:$J$28,10,FALSE),IF(M172="จ่ายจากเงินรายได้ (ว่าง)",VLOOKUP(BC172,ตำแหน่งว่าง!$A$2:$J$28,10,FALSE),IF(M172="ยุบเลิก2567",0,IF(M172="ยุบเลิก2568",0,IF(M172="ยุบเลิก2569",0,IF(M172="ว่างยุบเลิก2567",0,IF(M172="ว่างยุบเลิก2568",0,IF(M172="ว่างยุบเลิก2569",0,(BM172-BJ172)*12))))))))))))))))))))))</f>
        <v>0</v>
      </c>
    </row>
    <row r="173" spans="1:66">
      <c r="A173" s="107" t="str">
        <f>IF(C173=0,"",IF(D173=0,"",SUBTOTAL(3,$D$7:D173)*1))</f>
        <v/>
      </c>
      <c r="B173" s="113"/>
      <c r="C173" s="183"/>
      <c r="D173" s="113"/>
      <c r="E173" s="114"/>
      <c r="F173" s="114"/>
      <c r="G173" s="110"/>
      <c r="H173" s="120"/>
      <c r="I173" s="121"/>
      <c r="J173" s="122"/>
      <c r="K173" s="122"/>
      <c r="L173" s="122"/>
      <c r="M173" s="120"/>
      <c r="BB173" s="177" t="str">
        <f t="shared" si="10"/>
        <v/>
      </c>
      <c r="BC173" s="177" t="str">
        <f t="shared" si="11"/>
        <v>()</v>
      </c>
      <c r="BD173" s="177" t="b">
        <f>IF(BB173="บริหารท้องถิ่นสูง",VLOOKUP(I173,'เงินเดือนบัญชี 5'!$AM$2:$AN$65,2,FALSE),IF(BB173="บริหารท้องถิ่นกลาง",VLOOKUP(I173,'เงินเดือนบัญชี 5'!$AJ$2:$AK$65,2,FALSE),IF(BB173="บริหารท้องถิ่นต้น",VLOOKUP(I173,'เงินเดือนบัญชี 5'!$AG$2:$AH$65,2,FALSE),IF(BB173="อำนวยการท้องถิ่นสูง",VLOOKUP(I173,'เงินเดือนบัญชี 5'!$AD$2:$AE$65,2,FALSE),IF(BB173="อำนวยการท้องถิ่นกลาง",VLOOKUP(I173,'เงินเดือนบัญชี 5'!$AA$2:$AB$65,2,FALSE),IF(BB173="อำนวยการท้องถิ่นต้น",VLOOKUP(I173,'เงินเดือนบัญชี 5'!$X$2:$Y$65,2,FALSE),IF(BB173="วิชาการชช.",VLOOKUP(I173,'เงินเดือนบัญชี 5'!$U$2:$V$65,2,FALSE),IF(BB173="วิชาการชพ.",VLOOKUP(I173,'เงินเดือนบัญชี 5'!$R$2:$S$65,2,FALSE),IF(BB173="วิชาการชก.",VLOOKUP(I173,'เงินเดือนบัญชี 5'!$O$2:$P$65,2,FALSE),IF(BB173="วิชาการปก.",VLOOKUP(I173,'เงินเดือนบัญชี 5'!$L$2:$M$65,2,FALSE),IF(BB173="ทั่วไปอส.",VLOOKUP(I173,'เงินเดือนบัญชี 5'!$I$2:$J$65,2,FALSE),IF(BB173="ทั่วไปชง.",VLOOKUP(I173,'เงินเดือนบัญชี 5'!$F$2:$G$65,2,FALSE),IF(BB173="ทั่วไปปง.",VLOOKUP(I173,'เงินเดือนบัญชี 5'!$C$2:$D$65,2,FALSE),IF(BB173="พนจ.ทั่วไป","",IF(BB173="พนจ.ภารกิจ(ปวช.)","",IF(BB173="พนจ.ภารกิจ(ปวท.)","",IF(BB173="พนจ.ภารกิจ(ปวส.)","",IF(BB173="พนจ.ภารกิจ(ป.ตรี)","",IF(BB173="พนจ.ภารกิจ(ป.โท)","",IF(BB173="พนจ.ภารกิจ(ทักษะ พนง.ขับเครื่องจักรกลขนาดกลาง/ใหญ่)","",IF(BB173="พนจ.ภารกิจ(ทักษะ)","",IF(BB173="ลูกจ้างประจำ(ช่าง)",VLOOKUP(I173,บัญชีลูกจ้างประจำ!$I$2:$J$110,2,FALSE),IF(BB173="ลูกจ้างประจำ(สนับสนุน)",VLOOKUP(I173,บัญชีลูกจ้างประจำ!$F$2:$G$102,2,FALSE),IF(BB173="ลูกจ้างประจำ(บริการพื้นฐาน)",VLOOKUP(I173,บัญชีลูกจ้างประจำ!$C$2:$D$74,2,FALSE)))))))))))))))))))))))))</f>
        <v>0</v>
      </c>
      <c r="BE173" s="177">
        <f>IF(M173="ว่างเดิม",VLOOKUP(BC173,ตำแหน่งว่าง!$A$2:$J$28,2,FALSE),IF(M173="ว่างยุบเลิก2567",VLOOKUP(BC173,ตำแหน่งว่าง!$A$2:$J$28,2,FALSE),IF(M173="ว่างยุบเลิก2568",VLOOKUP(BC173,ตำแหน่งว่าง!$A$2:$J$28,2,FALSE),IF(M173="ว่างยุบเลิก2569",VLOOKUP(BC173,ตำแหน่งว่าง!$A$2:$J$28,2,FALSE),IF(M173="เงินอุดหนุน (ว่าง)",VLOOKUP(BC173,ตำแหน่งว่าง!$A$2:$J$28,2,FALSE),IF(M173="จ่ายจากเงินรายได้ (ว่าง)",VLOOKUP(BC173,ตำแหน่งว่าง!$A$2:$J$28,2,FALSE),IF(M173="กำหนดเพิ่ม2567",0,IF(M173="กำหนดเพิ่ม2568",0,IF(M173="กำหนดเพิ่ม2569",0,I173*12)))))))))</f>
        <v>0</v>
      </c>
      <c r="BF173" s="177" t="str">
        <f t="shared" si="12"/>
        <v>1</v>
      </c>
      <c r="BG173" s="177" t="b">
        <f>IF(BB173="บริหารท้องถิ่นสูง",VLOOKUP(BF173,'เงินเดือนบัญชี 5'!$AL$2:$AM$65,2,FALSE),IF(BB173="บริหารท้องถิ่นกลาง",VLOOKUP(BF173,'เงินเดือนบัญชี 5'!$AI$2:$AJ$65,2,FALSE),IF(BB173="บริหารท้องถิ่นต้น",VLOOKUP(BF173,'เงินเดือนบัญชี 5'!$AF$2:$AG$65,2,FALSE),IF(BB173="อำนวยการท้องถิ่นสูง",VLOOKUP(BF173,'เงินเดือนบัญชี 5'!$AC$2:$AD$65,2,FALSE),IF(BB173="อำนวยการท้องถิ่นกลาง",VLOOKUP(BF173,'เงินเดือนบัญชี 5'!$Z$2:$AA$65,2,FALSE),IF(BB173="อำนวยการท้องถิ่นต้น",VLOOKUP(BF173,'เงินเดือนบัญชี 5'!$W$2:$X$65,2,FALSE),IF(BB173="วิชาการชช.",VLOOKUP(BF173,'เงินเดือนบัญชี 5'!$T$2:$U$65,2,FALSE),IF(BB173="วิชาการชพ.",VLOOKUP(BF173,'เงินเดือนบัญชี 5'!$Q$2:$R$65,2,FALSE),IF(BB173="วิชาการชก.",VLOOKUP(BF173,'เงินเดือนบัญชี 5'!$N$2:$O$65,2,FALSE),IF(BB173="วิชาการปก.",VLOOKUP(BF173,'เงินเดือนบัญชี 5'!$K$2:$L$65,2,FALSE),IF(BB173="ทั่วไปอส.",VLOOKUP(BF173,'เงินเดือนบัญชี 5'!$H$2:$I$65,2,FALSE),IF(BB173="ทั่วไปชง.",VLOOKUP(BF173,'เงินเดือนบัญชี 5'!$E$2:$F$65,2,FALSE),IF(BB173="ทั่วไปปง.",VLOOKUP(BF173,'เงินเดือนบัญชี 5'!$B$2:$C$65,2,FALSE),IF(BB173="พนจ.ทั่วไป",0,IF(BB173="พนจ.ภารกิจ(ปวช.)",CEILING((I173*4/100)+I173,10),IF(BB173="พนจ.ภารกิจ(ปวท.)",CEILING((I173*4/100)+I173,10),IF(BB173="พนจ.ภารกิจ(ปวส.)",CEILING((I173*4/100)+I173,10),IF(BB173="พนจ.ภารกิจ(ป.ตรี)",CEILING((I173*4/100)+I173,10),IF(BB173="พนจ.ภารกิจ(ป.โท)",CEILING((I173*4/100)+I173,10),IF(BB173="พนจ.ภารกิจ(ทักษะ พนง.ขับเครื่องจักรกลขนาดกลาง/ใหญ่)",CEILING((I173*4/100)+I173,10),IF(BB173="พนจ.ภารกิจ(ทักษะ)",CEILING((I173*4/100)+I173,10),IF(BB173="พนจ.ภารกิจ(ทักษะ)","",IF(C173="ครู",CEILING((I173*6/100)+I173,10),IF(C173="ครูผู้ช่วย",CEILING((I173*6/100)+I173,10),IF(C173="บริหารสถานศึกษา",CEILING((I173*6/100)+I173,10),IF(C173="บุคลากรทางการศึกษา",CEILING((I173*6/100)+I173,10),IF(BB173="ลูกจ้างประจำ(ช่าง)",VLOOKUP(BF173,บัญชีลูกจ้างประจำ!$H$2:$I$110,2,FALSE),IF(BB173="ลูกจ้างประจำ(สนับสนุน)",VLOOKUP(BF173,บัญชีลูกจ้างประจำ!$E$2:$F$102,2,FALSE),IF(BB173="ลูกจ้างประจำ(บริการพื้นฐาน)",VLOOKUP(BF173,บัญชีลูกจ้างประจำ!$B$2:$C$74,2,FALSE))))))))))))))))))))))))))))))</f>
        <v>0</v>
      </c>
      <c r="BH173" s="177">
        <f>IF(BB173&amp;M173="พนจ.ทั่วไป",0,IF(BB173&amp;M173="พนจ.ทั่วไปกำหนดเพิ่ม2567",108000,IF(M173="ว่างเดิม",VLOOKUP(BC173,ตำแหน่งว่าง!$A$2:$J$28,8,FALSE),IF(M173="กำหนดเพิ่ม2567",VLOOKUP(BC173,ตำแหน่งว่าง!$A$2:$H$28,7,FALSE),IF(M173="กำหนดเพิ่ม2568",0,IF(M173="กำหนดเพิ่ม2569",0,IF(M173="ยุบเลิก2567",0,IF(M173="ว่างยุบเลิก2567",0,IF(M173="ว่างยุบเลิก2568",VLOOKUP(BC173,ตำแหน่งว่าง!$A$2:$J$28,8,FALSE),IF(M173="ว่างยุบเลิก2569",VLOOKUP(BC173,ตำแหน่งว่าง!$A$2:$J$28,8,FALSE),IF(M173="เงินอุดหนุน (ว่าง)",VLOOKUP(BC173,ตำแหน่งว่าง!$A$2:$J$28,8,FALSE),IF(M173&amp;C173="จ่ายจากเงินรายได้พนจ.ทั่วไป",0,IF(M173="จ่ายจากเงินรายได้ (ว่าง)",VLOOKUP(BC173,ตำแหน่งว่าง!$A$2:$J$28,8,FALSE),(BG173-I173)*12)))))))))))))</f>
        <v>0</v>
      </c>
      <c r="BI173" s="177" t="str">
        <f t="shared" si="13"/>
        <v>2</v>
      </c>
      <c r="BJ173" s="177" t="b">
        <f>IF(BB173="บริหารท้องถิ่นสูง",VLOOKUP(BI173,'เงินเดือนบัญชี 5'!$AL$2:$AM$65,2,FALSE),IF(BB173="บริหารท้องถิ่นกลาง",VLOOKUP(BI173,'เงินเดือนบัญชี 5'!$AI$2:$AJ$65,2,FALSE),IF(BB173="บริหารท้องถิ่นต้น",VLOOKUP(BI173,'เงินเดือนบัญชี 5'!$AF$2:$AG$65,2,FALSE),IF(BB173="อำนวยการท้องถิ่นสูง",VLOOKUP(BI173,'เงินเดือนบัญชี 5'!$AC$2:$AD$65,2,FALSE),IF(BB173="อำนวยการท้องถิ่นกลาง",VLOOKUP(BI173,'เงินเดือนบัญชี 5'!$Z$2:$AA$65,2,FALSE),IF(BB173="อำนวยการท้องถิ่นต้น",VLOOKUP(BI173,'เงินเดือนบัญชี 5'!$W$2:$X$65,2,FALSE),IF(BB173="วิชาการชช.",VLOOKUP(BI173,'เงินเดือนบัญชี 5'!$T$2:$U$65,2,FALSE),IF(BB173="วิชาการชพ.",VLOOKUP(BI173,'เงินเดือนบัญชี 5'!$Q$2:$R$65,2,FALSE),IF(BB173="วิชาการชก.",VLOOKUP(BI173,'เงินเดือนบัญชี 5'!$N$2:$O$65,2,FALSE),IF(BB173="วิชาการปก.",VLOOKUP(BI173,'เงินเดือนบัญชี 5'!$K$2:$L$65,2,FALSE),IF(BB173="ทั่วไปอส.",VLOOKUP(BI173,'เงินเดือนบัญชี 5'!$H$2:$I$65,2,FALSE),IF(BB173="ทั่วไปชง.",VLOOKUP(BI173,'เงินเดือนบัญชี 5'!$E$2:$F$65,2,FALSE),IF(BB173="ทั่วไปปง.",VLOOKUP(BI173,'เงินเดือนบัญชี 5'!$B$2:$C$65,2,FALSE),IF(BB173="พนจ.ทั่วไป",0,IF(BB173="พนจ.ภารกิจ(ปวช.)",CEILING((BG173*4/100)+BG173,10),IF(BB173="พนจ.ภารกิจ(ปวท.)",CEILING((BG173*4/100)+BG173,10),IF(BB173="พนจ.ภารกิจ(ปวส.)",CEILING((BG173*4/100)+BG173,10),IF(BB173="พนจ.ภารกิจ(ป.ตรี)",CEILING((BG173*4/100)+BG173,10),IF(BB173="พนจ.ภารกิจ(ป.โท)",CEILING((BG173*4/100)+BG173,10),IF(BB173="พนจ.ภารกิจ(ทักษะ พนง.ขับเครื่องจักรกลขนาดกลาง/ใหญ่)",CEILING((BG173*4/100)+BG173,10),IF(BB173="พนจ.ภารกิจ(ทักษะ)",CEILING((BG173*4/100)+BG173,10),IF(BB173="พนจ.ภารกิจ(ทักษะ)","",IF(C173="ครู",CEILING((BG173*6/100)+BG173,10),IF(C173="ครูผู้ช่วย",CEILING((BG173*6/100)+BG173,10),IF(C173="บริหารสถานศึกษา",CEILING((BG173*6/100)+BG173,10),IF(C173="บุคลากรทางการศึกษา",CEILING((BG173*6/100)+BG173,10),IF(BB173="ลูกจ้างประจำ(ช่าง)",VLOOKUP(BI173,บัญชีลูกจ้างประจำ!$H$2:$I$110,2,FALSE),IF(BB173="ลูกจ้างประจำ(สนับสนุน)",VLOOKUP(BI173,บัญชีลูกจ้างประจำ!$E$2:$F$102,2,FALSE),IF(BB173="ลูกจ้างประจำ(บริการพื้นฐาน)",VLOOKUP(BI173,บัญชีลูกจ้างประจำ!$B$2:$C$74,2,FALSE))))))))))))))))))))))))))))))</f>
        <v>0</v>
      </c>
      <c r="BK173" s="177">
        <f>IF(BB173&amp;M173="พนจ.ทั่วไป",0,IF(BB173&amp;M173="พนจ.ทั่วไปกำหนดเพิ่ม2568",108000,IF(M173="ว่างเดิม",VLOOKUP(BC173,ตำแหน่งว่าง!$A$2:$J$28,9,FALSE),IF(M173&amp;C173="กำหนดเพิ่ม2567ครู",VLOOKUP(BC173,ตำแหน่งว่าง!$A$2:$J$28,8,FALSE),IF(M173&amp;C173="กำหนดเพิ่ม2567ครูผู้ช่วย",VLOOKUP(BC173,ตำแหน่งว่าง!$A$2:$J$28,8,FALSE),IF(M173&amp;C173="กำหนดเพิ่ม2567บุคลากรทางการศึกษา",VLOOKUP(BC173,ตำแหน่งว่าง!$A$2:$J$28,8,FALSE),IF(M173&amp;C173="กำหนดเพิ่ม2567บริหารสถานศึกษา",VLOOKUP(BC173,ตำแหน่งว่าง!$A$2:$J$28,8,FALSE),IF(M173="กำหนดเพิ่ม2567",VLOOKUP(BC173,ตำแหน่งว่าง!$A$2:$J$28,9,FALSE),IF(M173="กำหนดเพิ่ม2568",VLOOKUP(BC173,ตำแหน่งว่าง!$A$2:$H$28,7,FALSE),IF(M173="กำหนดเพิ่ม2569",0,IF(M173="ยุบเลิก2567",0,IF(M173="ยุบเลิก2568",0,IF(M173="ว่างยุบเลิก2567",0,IF(M173="ว่างยุบเลิก2568",0,IF(M173="ว่างยุบเลิก2569",VLOOKUP(BC173,ตำแหน่งว่าง!$A$2:$J$28,9,FALSE),IF(M173="เงินอุดหนุน (ว่าง)",VLOOKUP(BC173,ตำแหน่งว่าง!$A$2:$J$28,9,FALSE),IF(M173="จ่ายจากเงินรายได้ (ว่าง)",VLOOKUP(BC173,ตำแหน่งว่าง!$A$2:$J$28,9,FALSE),(BJ173-BG173)*12)))))))))))))))))</f>
        <v>0</v>
      </c>
      <c r="BL173" s="177" t="str">
        <f t="shared" si="14"/>
        <v>3</v>
      </c>
      <c r="BM173" s="177" t="b">
        <f>IF(BB173="บริหารท้องถิ่นสูง",VLOOKUP(BL173,'เงินเดือนบัญชี 5'!$AL$2:$AM$65,2,FALSE),IF(BB173="บริหารท้องถิ่นกลาง",VLOOKUP(BL173,'เงินเดือนบัญชี 5'!$AI$2:$AJ$65,2,FALSE),IF(BB173="บริหารท้องถิ่นต้น",VLOOKUP(BL173,'เงินเดือนบัญชี 5'!$AF$2:$AG$65,2,FALSE),IF(BB173="อำนวยการท้องถิ่นสูง",VLOOKUP(BL173,'เงินเดือนบัญชี 5'!$AC$2:$AD$65,2,FALSE),IF(BB173="อำนวยการท้องถิ่นกลาง",VLOOKUP(BL173,'เงินเดือนบัญชี 5'!$Z$2:$AA$65,2,FALSE),IF(BB173="อำนวยการท้องถิ่นต้น",VLOOKUP(BL173,'เงินเดือนบัญชี 5'!$W$2:$X$65,2,FALSE),IF(BB173="วิชาการชช.",VLOOKUP(BL173,'เงินเดือนบัญชี 5'!$T$2:$U$65,2,FALSE),IF(BB173="วิชาการชพ.",VLOOKUP(BL173,'เงินเดือนบัญชี 5'!$Q$2:$R$65,2,FALSE),IF(BB173="วิชาการชก.",VLOOKUP(BL173,'เงินเดือนบัญชี 5'!$N$2:$O$65,2,FALSE),IF(BB173="วิชาการปก.",VLOOKUP(BL173,'เงินเดือนบัญชี 5'!$K$2:$L$65,2,FALSE),IF(BB173="ทั่วไปอส.",VLOOKUP(BL173,'เงินเดือนบัญชี 5'!$H$2:$I$65,2,FALSE),IF(BB173="ทั่วไปชง.",VLOOKUP(BL173,'เงินเดือนบัญชี 5'!$E$2:$F$65,2,FALSE),IF(BB173="ทั่วไปปง.",VLOOKUP(BL173,'เงินเดือนบัญชี 5'!$B$2:$C$65,2,FALSE),IF(BB173="พนจ.ทั่วไป",0,IF(BB173="พนจ.ภารกิจ(ปวช.)",CEILING((BJ173*4/100)+BJ173,10),IF(BB173="พนจ.ภารกิจ(ปวท.)",CEILING((BJ173*4/100)+BJ173,10),IF(BB173="พนจ.ภารกิจ(ปวส.)",CEILING((BJ173*4/100)+BJ173,10),IF(BB173="พนจ.ภารกิจ(ป.ตรี)",CEILING((BJ173*4/100)+BJ173,10),IF(BB173="พนจ.ภารกิจ(ป.โท)",CEILING((BJ173*4/100)+BJ173,10),IF(BB173="พนจ.ภารกิจ(ทักษะ พนง.ขับเครื่องจักรกลขนาดกลาง/ใหญ่)",CEILING((BJ173*4/100)+BJ173,10),IF(BB173="พนจ.ภารกิจ(ทักษะ)",CEILING((BJ173*4/100)+BJ173,10),IF(BB173="พนจ.ภารกิจ(ทักษะ)","",IF(C173="ครู",CEILING((BJ173*6/100)+BJ173,10),IF(C173="ครูผู้ช่วย",CEILING((BJ173*6/100)+BJ173,10),IF(C173="บริหารสถานศึกษา",CEILING((BJ173*6/100)+BJ173,10),IF(C173="บุคลากรทางการศึกษา",CEILING((BJ173*6/100)+BJ173,10),IF(BB173="ลูกจ้างประจำ(ช่าง)",VLOOKUP(BL173,บัญชีลูกจ้างประจำ!$H$2:$I$110,2,FALSE),IF(BB173="ลูกจ้างประจำ(สนับสนุน)",VLOOKUP(BL173,บัญชีลูกจ้างประจำ!$E$2:$F$103,2,FALSE),IF(BB173="ลูกจ้างประจำ(บริการพื้นฐาน)",VLOOKUP(BL173,บัญชีลูกจ้างประจำ!$B$2:$C$74,2,FALSE))))))))))))))))))))))))))))))</f>
        <v>0</v>
      </c>
      <c r="BN173" s="177">
        <f>IF(BB173&amp;M173="พนจ.ทั่วไป",0,IF(BB173&amp;M173="พนจ.ทั่วไปกำหนดเพิ่ม2569",108000,IF(M173="ว่างเดิม",VLOOKUP(BC173,ตำแหน่งว่าง!$A$2:$J$28,10,FALSE),IF(M173&amp;C173="กำหนดเพิ่ม2567ครู",VLOOKUP(BC173,ตำแหน่งว่าง!$A$2:$J$28,9,FALSE),IF(M173&amp;C173="กำหนดเพิ่ม2567ครูผู้ช่วย",VLOOKUP(BC173,ตำแหน่งว่าง!$A$2:$J$28,9,FALSE),IF(M173&amp;C173="กำหนดเพิ่ม2567บุคลากรทางการศึกษา",VLOOKUP(BC173,ตำแหน่งว่าง!$A$2:$J$28,9,FALSE),IF(M173&amp;C173="กำหนดเพิ่ม2567บริหารสถานศึกษา",VLOOKUP(BC173,ตำแหน่งว่าง!$A$2:$J$28,9,FALSE),IF(M173="กำหนดเพิ่ม2567",VLOOKUP(BC173,ตำแหน่งว่าง!$A$2:$J$28,10,FALSE),IF(M173&amp;C173="กำหนดเพิ่ม2568ครู",VLOOKUP(BC173,ตำแหน่งว่าง!$A$2:$J$28,8,FALSE),IF(M173&amp;C173="กำหนดเพิ่ม2568ครูผู้ช่วย",VLOOKUP(BC173,ตำแหน่งว่าง!$A$2:$J$28,8,FALSE),IF(M173&amp;C173="กำหนดเพิ่ม2568บุคลากรทางการศึกษา",VLOOKUP(BC173,ตำแหน่งว่าง!$A$2:$J$28,8,FALSE),IF(M173&amp;C173="กำหนดเพิ่ม2568บริหารสถานศึกษา",VLOOKUP(BC173,ตำแหน่งว่าง!$A$2:$J$28,8,FALSE),IF(M173="กำหนดเพิ่ม2568",VLOOKUP(BC173,ตำแหน่งว่าง!$A$2:$J$28,9,FALSE),IF(M173="กำหนดเพิ่ม2569",VLOOKUP(BC173,ตำแหน่งว่าง!$A$2:$H$28,7,FALSE),IF(M173="เงินอุดหนุน (ว่าง)",VLOOKUP(BC173,ตำแหน่งว่าง!$A$2:$J$28,10,FALSE),IF(M173="จ่ายจากเงินรายได้ (ว่าง)",VLOOKUP(BC173,ตำแหน่งว่าง!$A$2:$J$28,10,FALSE),IF(M173="ยุบเลิก2567",0,IF(M173="ยุบเลิก2568",0,IF(M173="ยุบเลิก2569",0,IF(M173="ว่างยุบเลิก2567",0,IF(M173="ว่างยุบเลิก2568",0,IF(M173="ว่างยุบเลิก2569",0,(BM173-BJ173)*12))))))))))))))))))))))</f>
        <v>0</v>
      </c>
    </row>
    <row r="174" spans="1:66">
      <c r="A174" s="107" t="str">
        <f>IF(C174=0,"",IF(D174=0,"",SUBTOTAL(3,$D$7:D174)*1))</f>
        <v/>
      </c>
      <c r="B174" s="113"/>
      <c r="C174" s="183"/>
      <c r="D174" s="113"/>
      <c r="E174" s="114"/>
      <c r="F174" s="114"/>
      <c r="G174" s="110"/>
      <c r="H174" s="120"/>
      <c r="I174" s="121"/>
      <c r="J174" s="122"/>
      <c r="K174" s="122"/>
      <c r="L174" s="122"/>
      <c r="M174" s="120"/>
      <c r="BB174" s="177" t="str">
        <f t="shared" si="10"/>
        <v/>
      </c>
      <c r="BC174" s="177" t="str">
        <f t="shared" si="11"/>
        <v>()</v>
      </c>
      <c r="BD174" s="177" t="b">
        <f>IF(BB174="บริหารท้องถิ่นสูง",VLOOKUP(I174,'เงินเดือนบัญชี 5'!$AM$2:$AN$65,2,FALSE),IF(BB174="บริหารท้องถิ่นกลาง",VLOOKUP(I174,'เงินเดือนบัญชี 5'!$AJ$2:$AK$65,2,FALSE),IF(BB174="บริหารท้องถิ่นต้น",VLOOKUP(I174,'เงินเดือนบัญชี 5'!$AG$2:$AH$65,2,FALSE),IF(BB174="อำนวยการท้องถิ่นสูง",VLOOKUP(I174,'เงินเดือนบัญชี 5'!$AD$2:$AE$65,2,FALSE),IF(BB174="อำนวยการท้องถิ่นกลาง",VLOOKUP(I174,'เงินเดือนบัญชี 5'!$AA$2:$AB$65,2,FALSE),IF(BB174="อำนวยการท้องถิ่นต้น",VLOOKUP(I174,'เงินเดือนบัญชี 5'!$X$2:$Y$65,2,FALSE),IF(BB174="วิชาการชช.",VLOOKUP(I174,'เงินเดือนบัญชี 5'!$U$2:$V$65,2,FALSE),IF(BB174="วิชาการชพ.",VLOOKUP(I174,'เงินเดือนบัญชี 5'!$R$2:$S$65,2,FALSE),IF(BB174="วิชาการชก.",VLOOKUP(I174,'เงินเดือนบัญชี 5'!$O$2:$P$65,2,FALSE),IF(BB174="วิชาการปก.",VLOOKUP(I174,'เงินเดือนบัญชี 5'!$L$2:$M$65,2,FALSE),IF(BB174="ทั่วไปอส.",VLOOKUP(I174,'เงินเดือนบัญชี 5'!$I$2:$J$65,2,FALSE),IF(BB174="ทั่วไปชง.",VLOOKUP(I174,'เงินเดือนบัญชี 5'!$F$2:$G$65,2,FALSE),IF(BB174="ทั่วไปปง.",VLOOKUP(I174,'เงินเดือนบัญชี 5'!$C$2:$D$65,2,FALSE),IF(BB174="พนจ.ทั่วไป","",IF(BB174="พนจ.ภารกิจ(ปวช.)","",IF(BB174="พนจ.ภารกิจ(ปวท.)","",IF(BB174="พนจ.ภารกิจ(ปวส.)","",IF(BB174="พนจ.ภารกิจ(ป.ตรี)","",IF(BB174="พนจ.ภารกิจ(ป.โท)","",IF(BB174="พนจ.ภารกิจ(ทักษะ พนง.ขับเครื่องจักรกลขนาดกลาง/ใหญ่)","",IF(BB174="พนจ.ภารกิจ(ทักษะ)","",IF(BB174="ลูกจ้างประจำ(ช่าง)",VLOOKUP(I174,บัญชีลูกจ้างประจำ!$I$2:$J$110,2,FALSE),IF(BB174="ลูกจ้างประจำ(สนับสนุน)",VLOOKUP(I174,บัญชีลูกจ้างประจำ!$F$2:$G$102,2,FALSE),IF(BB174="ลูกจ้างประจำ(บริการพื้นฐาน)",VLOOKUP(I174,บัญชีลูกจ้างประจำ!$C$2:$D$74,2,FALSE)))))))))))))))))))))))))</f>
        <v>0</v>
      </c>
      <c r="BE174" s="177">
        <f>IF(M174="ว่างเดิม",VLOOKUP(BC174,ตำแหน่งว่าง!$A$2:$J$28,2,FALSE),IF(M174="ว่างยุบเลิก2567",VLOOKUP(BC174,ตำแหน่งว่าง!$A$2:$J$28,2,FALSE),IF(M174="ว่างยุบเลิก2568",VLOOKUP(BC174,ตำแหน่งว่าง!$A$2:$J$28,2,FALSE),IF(M174="ว่างยุบเลิก2569",VLOOKUP(BC174,ตำแหน่งว่าง!$A$2:$J$28,2,FALSE),IF(M174="เงินอุดหนุน (ว่าง)",VLOOKUP(BC174,ตำแหน่งว่าง!$A$2:$J$28,2,FALSE),IF(M174="จ่ายจากเงินรายได้ (ว่าง)",VLOOKUP(BC174,ตำแหน่งว่าง!$A$2:$J$28,2,FALSE),IF(M174="กำหนดเพิ่ม2567",0,IF(M174="กำหนดเพิ่ม2568",0,IF(M174="กำหนดเพิ่ม2569",0,I174*12)))))))))</f>
        <v>0</v>
      </c>
      <c r="BF174" s="177" t="str">
        <f t="shared" si="12"/>
        <v>1</v>
      </c>
      <c r="BG174" s="177" t="b">
        <f>IF(BB174="บริหารท้องถิ่นสูง",VLOOKUP(BF174,'เงินเดือนบัญชี 5'!$AL$2:$AM$65,2,FALSE),IF(BB174="บริหารท้องถิ่นกลาง",VLOOKUP(BF174,'เงินเดือนบัญชี 5'!$AI$2:$AJ$65,2,FALSE),IF(BB174="บริหารท้องถิ่นต้น",VLOOKUP(BF174,'เงินเดือนบัญชี 5'!$AF$2:$AG$65,2,FALSE),IF(BB174="อำนวยการท้องถิ่นสูง",VLOOKUP(BF174,'เงินเดือนบัญชี 5'!$AC$2:$AD$65,2,FALSE),IF(BB174="อำนวยการท้องถิ่นกลาง",VLOOKUP(BF174,'เงินเดือนบัญชี 5'!$Z$2:$AA$65,2,FALSE),IF(BB174="อำนวยการท้องถิ่นต้น",VLOOKUP(BF174,'เงินเดือนบัญชี 5'!$W$2:$X$65,2,FALSE),IF(BB174="วิชาการชช.",VLOOKUP(BF174,'เงินเดือนบัญชี 5'!$T$2:$U$65,2,FALSE),IF(BB174="วิชาการชพ.",VLOOKUP(BF174,'เงินเดือนบัญชี 5'!$Q$2:$R$65,2,FALSE),IF(BB174="วิชาการชก.",VLOOKUP(BF174,'เงินเดือนบัญชี 5'!$N$2:$O$65,2,FALSE),IF(BB174="วิชาการปก.",VLOOKUP(BF174,'เงินเดือนบัญชี 5'!$K$2:$L$65,2,FALSE),IF(BB174="ทั่วไปอส.",VLOOKUP(BF174,'เงินเดือนบัญชี 5'!$H$2:$I$65,2,FALSE),IF(BB174="ทั่วไปชง.",VLOOKUP(BF174,'เงินเดือนบัญชี 5'!$E$2:$F$65,2,FALSE),IF(BB174="ทั่วไปปง.",VLOOKUP(BF174,'เงินเดือนบัญชี 5'!$B$2:$C$65,2,FALSE),IF(BB174="พนจ.ทั่วไป",0,IF(BB174="พนจ.ภารกิจ(ปวช.)",CEILING((I174*4/100)+I174,10),IF(BB174="พนจ.ภารกิจ(ปวท.)",CEILING((I174*4/100)+I174,10),IF(BB174="พนจ.ภารกิจ(ปวส.)",CEILING((I174*4/100)+I174,10),IF(BB174="พนจ.ภารกิจ(ป.ตรี)",CEILING((I174*4/100)+I174,10),IF(BB174="พนจ.ภารกิจ(ป.โท)",CEILING((I174*4/100)+I174,10),IF(BB174="พนจ.ภารกิจ(ทักษะ พนง.ขับเครื่องจักรกลขนาดกลาง/ใหญ่)",CEILING((I174*4/100)+I174,10),IF(BB174="พนจ.ภารกิจ(ทักษะ)",CEILING((I174*4/100)+I174,10),IF(BB174="พนจ.ภารกิจ(ทักษะ)","",IF(C174="ครู",CEILING((I174*6/100)+I174,10),IF(C174="ครูผู้ช่วย",CEILING((I174*6/100)+I174,10),IF(C174="บริหารสถานศึกษา",CEILING((I174*6/100)+I174,10),IF(C174="บุคลากรทางการศึกษา",CEILING((I174*6/100)+I174,10),IF(BB174="ลูกจ้างประจำ(ช่าง)",VLOOKUP(BF174,บัญชีลูกจ้างประจำ!$H$2:$I$110,2,FALSE),IF(BB174="ลูกจ้างประจำ(สนับสนุน)",VLOOKUP(BF174,บัญชีลูกจ้างประจำ!$E$2:$F$102,2,FALSE),IF(BB174="ลูกจ้างประจำ(บริการพื้นฐาน)",VLOOKUP(BF174,บัญชีลูกจ้างประจำ!$B$2:$C$74,2,FALSE))))))))))))))))))))))))))))))</f>
        <v>0</v>
      </c>
      <c r="BH174" s="177">
        <f>IF(BB174&amp;M174="พนจ.ทั่วไป",0,IF(BB174&amp;M174="พนจ.ทั่วไปกำหนดเพิ่ม2567",108000,IF(M174="ว่างเดิม",VLOOKUP(BC174,ตำแหน่งว่าง!$A$2:$J$28,8,FALSE),IF(M174="กำหนดเพิ่ม2567",VLOOKUP(BC174,ตำแหน่งว่าง!$A$2:$H$28,7,FALSE),IF(M174="กำหนดเพิ่ม2568",0,IF(M174="กำหนดเพิ่ม2569",0,IF(M174="ยุบเลิก2567",0,IF(M174="ว่างยุบเลิก2567",0,IF(M174="ว่างยุบเลิก2568",VLOOKUP(BC174,ตำแหน่งว่าง!$A$2:$J$28,8,FALSE),IF(M174="ว่างยุบเลิก2569",VLOOKUP(BC174,ตำแหน่งว่าง!$A$2:$J$28,8,FALSE),IF(M174="เงินอุดหนุน (ว่าง)",VLOOKUP(BC174,ตำแหน่งว่าง!$A$2:$J$28,8,FALSE),IF(M174&amp;C174="จ่ายจากเงินรายได้พนจ.ทั่วไป",0,IF(M174="จ่ายจากเงินรายได้ (ว่าง)",VLOOKUP(BC174,ตำแหน่งว่าง!$A$2:$J$28,8,FALSE),(BG174-I174)*12)))))))))))))</f>
        <v>0</v>
      </c>
      <c r="BI174" s="177" t="str">
        <f t="shared" si="13"/>
        <v>2</v>
      </c>
      <c r="BJ174" s="177" t="b">
        <f>IF(BB174="บริหารท้องถิ่นสูง",VLOOKUP(BI174,'เงินเดือนบัญชี 5'!$AL$2:$AM$65,2,FALSE),IF(BB174="บริหารท้องถิ่นกลาง",VLOOKUP(BI174,'เงินเดือนบัญชี 5'!$AI$2:$AJ$65,2,FALSE),IF(BB174="บริหารท้องถิ่นต้น",VLOOKUP(BI174,'เงินเดือนบัญชี 5'!$AF$2:$AG$65,2,FALSE),IF(BB174="อำนวยการท้องถิ่นสูง",VLOOKUP(BI174,'เงินเดือนบัญชี 5'!$AC$2:$AD$65,2,FALSE),IF(BB174="อำนวยการท้องถิ่นกลาง",VLOOKUP(BI174,'เงินเดือนบัญชี 5'!$Z$2:$AA$65,2,FALSE),IF(BB174="อำนวยการท้องถิ่นต้น",VLOOKUP(BI174,'เงินเดือนบัญชี 5'!$W$2:$X$65,2,FALSE),IF(BB174="วิชาการชช.",VLOOKUP(BI174,'เงินเดือนบัญชี 5'!$T$2:$U$65,2,FALSE),IF(BB174="วิชาการชพ.",VLOOKUP(BI174,'เงินเดือนบัญชี 5'!$Q$2:$R$65,2,FALSE),IF(BB174="วิชาการชก.",VLOOKUP(BI174,'เงินเดือนบัญชี 5'!$N$2:$O$65,2,FALSE),IF(BB174="วิชาการปก.",VLOOKUP(BI174,'เงินเดือนบัญชี 5'!$K$2:$L$65,2,FALSE),IF(BB174="ทั่วไปอส.",VLOOKUP(BI174,'เงินเดือนบัญชี 5'!$H$2:$I$65,2,FALSE),IF(BB174="ทั่วไปชง.",VLOOKUP(BI174,'เงินเดือนบัญชี 5'!$E$2:$F$65,2,FALSE),IF(BB174="ทั่วไปปง.",VLOOKUP(BI174,'เงินเดือนบัญชี 5'!$B$2:$C$65,2,FALSE),IF(BB174="พนจ.ทั่วไป",0,IF(BB174="พนจ.ภารกิจ(ปวช.)",CEILING((BG174*4/100)+BG174,10),IF(BB174="พนจ.ภารกิจ(ปวท.)",CEILING((BG174*4/100)+BG174,10),IF(BB174="พนจ.ภารกิจ(ปวส.)",CEILING((BG174*4/100)+BG174,10),IF(BB174="พนจ.ภารกิจ(ป.ตรี)",CEILING((BG174*4/100)+BG174,10),IF(BB174="พนจ.ภารกิจ(ป.โท)",CEILING((BG174*4/100)+BG174,10),IF(BB174="พนจ.ภารกิจ(ทักษะ พนง.ขับเครื่องจักรกลขนาดกลาง/ใหญ่)",CEILING((BG174*4/100)+BG174,10),IF(BB174="พนจ.ภารกิจ(ทักษะ)",CEILING((BG174*4/100)+BG174,10),IF(BB174="พนจ.ภารกิจ(ทักษะ)","",IF(C174="ครู",CEILING((BG174*6/100)+BG174,10),IF(C174="ครูผู้ช่วย",CEILING((BG174*6/100)+BG174,10),IF(C174="บริหารสถานศึกษา",CEILING((BG174*6/100)+BG174,10),IF(C174="บุคลากรทางการศึกษา",CEILING((BG174*6/100)+BG174,10),IF(BB174="ลูกจ้างประจำ(ช่าง)",VLOOKUP(BI174,บัญชีลูกจ้างประจำ!$H$2:$I$110,2,FALSE),IF(BB174="ลูกจ้างประจำ(สนับสนุน)",VLOOKUP(BI174,บัญชีลูกจ้างประจำ!$E$2:$F$102,2,FALSE),IF(BB174="ลูกจ้างประจำ(บริการพื้นฐาน)",VLOOKUP(BI174,บัญชีลูกจ้างประจำ!$B$2:$C$74,2,FALSE))))))))))))))))))))))))))))))</f>
        <v>0</v>
      </c>
      <c r="BK174" s="177">
        <f>IF(BB174&amp;M174="พนจ.ทั่วไป",0,IF(BB174&amp;M174="พนจ.ทั่วไปกำหนดเพิ่ม2568",108000,IF(M174="ว่างเดิม",VLOOKUP(BC174,ตำแหน่งว่าง!$A$2:$J$28,9,FALSE),IF(M174&amp;C174="กำหนดเพิ่ม2567ครู",VLOOKUP(BC174,ตำแหน่งว่าง!$A$2:$J$28,8,FALSE),IF(M174&amp;C174="กำหนดเพิ่ม2567ครูผู้ช่วย",VLOOKUP(BC174,ตำแหน่งว่าง!$A$2:$J$28,8,FALSE),IF(M174&amp;C174="กำหนดเพิ่ม2567บุคลากรทางการศึกษา",VLOOKUP(BC174,ตำแหน่งว่าง!$A$2:$J$28,8,FALSE),IF(M174&amp;C174="กำหนดเพิ่ม2567บริหารสถานศึกษา",VLOOKUP(BC174,ตำแหน่งว่าง!$A$2:$J$28,8,FALSE),IF(M174="กำหนดเพิ่ม2567",VLOOKUP(BC174,ตำแหน่งว่าง!$A$2:$J$28,9,FALSE),IF(M174="กำหนดเพิ่ม2568",VLOOKUP(BC174,ตำแหน่งว่าง!$A$2:$H$28,7,FALSE),IF(M174="กำหนดเพิ่ม2569",0,IF(M174="ยุบเลิก2567",0,IF(M174="ยุบเลิก2568",0,IF(M174="ว่างยุบเลิก2567",0,IF(M174="ว่างยุบเลิก2568",0,IF(M174="ว่างยุบเลิก2569",VLOOKUP(BC174,ตำแหน่งว่าง!$A$2:$J$28,9,FALSE),IF(M174="เงินอุดหนุน (ว่าง)",VLOOKUP(BC174,ตำแหน่งว่าง!$A$2:$J$28,9,FALSE),IF(M174="จ่ายจากเงินรายได้ (ว่าง)",VLOOKUP(BC174,ตำแหน่งว่าง!$A$2:$J$28,9,FALSE),(BJ174-BG174)*12)))))))))))))))))</f>
        <v>0</v>
      </c>
      <c r="BL174" s="177" t="str">
        <f t="shared" si="14"/>
        <v>3</v>
      </c>
      <c r="BM174" s="177" t="b">
        <f>IF(BB174="บริหารท้องถิ่นสูง",VLOOKUP(BL174,'เงินเดือนบัญชี 5'!$AL$2:$AM$65,2,FALSE),IF(BB174="บริหารท้องถิ่นกลาง",VLOOKUP(BL174,'เงินเดือนบัญชี 5'!$AI$2:$AJ$65,2,FALSE),IF(BB174="บริหารท้องถิ่นต้น",VLOOKUP(BL174,'เงินเดือนบัญชี 5'!$AF$2:$AG$65,2,FALSE),IF(BB174="อำนวยการท้องถิ่นสูง",VLOOKUP(BL174,'เงินเดือนบัญชี 5'!$AC$2:$AD$65,2,FALSE),IF(BB174="อำนวยการท้องถิ่นกลาง",VLOOKUP(BL174,'เงินเดือนบัญชี 5'!$Z$2:$AA$65,2,FALSE),IF(BB174="อำนวยการท้องถิ่นต้น",VLOOKUP(BL174,'เงินเดือนบัญชี 5'!$W$2:$X$65,2,FALSE),IF(BB174="วิชาการชช.",VLOOKUP(BL174,'เงินเดือนบัญชี 5'!$T$2:$U$65,2,FALSE),IF(BB174="วิชาการชพ.",VLOOKUP(BL174,'เงินเดือนบัญชี 5'!$Q$2:$R$65,2,FALSE),IF(BB174="วิชาการชก.",VLOOKUP(BL174,'เงินเดือนบัญชี 5'!$N$2:$O$65,2,FALSE),IF(BB174="วิชาการปก.",VLOOKUP(BL174,'เงินเดือนบัญชี 5'!$K$2:$L$65,2,FALSE),IF(BB174="ทั่วไปอส.",VLOOKUP(BL174,'เงินเดือนบัญชี 5'!$H$2:$I$65,2,FALSE),IF(BB174="ทั่วไปชง.",VLOOKUP(BL174,'เงินเดือนบัญชี 5'!$E$2:$F$65,2,FALSE),IF(BB174="ทั่วไปปง.",VLOOKUP(BL174,'เงินเดือนบัญชี 5'!$B$2:$C$65,2,FALSE),IF(BB174="พนจ.ทั่วไป",0,IF(BB174="พนจ.ภารกิจ(ปวช.)",CEILING((BJ174*4/100)+BJ174,10),IF(BB174="พนจ.ภารกิจ(ปวท.)",CEILING((BJ174*4/100)+BJ174,10),IF(BB174="พนจ.ภารกิจ(ปวส.)",CEILING((BJ174*4/100)+BJ174,10),IF(BB174="พนจ.ภารกิจ(ป.ตรี)",CEILING((BJ174*4/100)+BJ174,10),IF(BB174="พนจ.ภารกิจ(ป.โท)",CEILING((BJ174*4/100)+BJ174,10),IF(BB174="พนจ.ภารกิจ(ทักษะ พนง.ขับเครื่องจักรกลขนาดกลาง/ใหญ่)",CEILING((BJ174*4/100)+BJ174,10),IF(BB174="พนจ.ภารกิจ(ทักษะ)",CEILING((BJ174*4/100)+BJ174,10),IF(BB174="พนจ.ภารกิจ(ทักษะ)","",IF(C174="ครู",CEILING((BJ174*6/100)+BJ174,10),IF(C174="ครูผู้ช่วย",CEILING((BJ174*6/100)+BJ174,10),IF(C174="บริหารสถานศึกษา",CEILING((BJ174*6/100)+BJ174,10),IF(C174="บุคลากรทางการศึกษา",CEILING((BJ174*6/100)+BJ174,10),IF(BB174="ลูกจ้างประจำ(ช่าง)",VLOOKUP(BL174,บัญชีลูกจ้างประจำ!$H$2:$I$110,2,FALSE),IF(BB174="ลูกจ้างประจำ(สนับสนุน)",VLOOKUP(BL174,บัญชีลูกจ้างประจำ!$E$2:$F$103,2,FALSE),IF(BB174="ลูกจ้างประจำ(บริการพื้นฐาน)",VLOOKUP(BL174,บัญชีลูกจ้างประจำ!$B$2:$C$74,2,FALSE))))))))))))))))))))))))))))))</f>
        <v>0</v>
      </c>
      <c r="BN174" s="177">
        <f>IF(BB174&amp;M174="พนจ.ทั่วไป",0,IF(BB174&amp;M174="พนจ.ทั่วไปกำหนดเพิ่ม2569",108000,IF(M174="ว่างเดิม",VLOOKUP(BC174,ตำแหน่งว่าง!$A$2:$J$28,10,FALSE),IF(M174&amp;C174="กำหนดเพิ่ม2567ครู",VLOOKUP(BC174,ตำแหน่งว่าง!$A$2:$J$28,9,FALSE),IF(M174&amp;C174="กำหนดเพิ่ม2567ครูผู้ช่วย",VLOOKUP(BC174,ตำแหน่งว่าง!$A$2:$J$28,9,FALSE),IF(M174&amp;C174="กำหนดเพิ่ม2567บุคลากรทางการศึกษา",VLOOKUP(BC174,ตำแหน่งว่าง!$A$2:$J$28,9,FALSE),IF(M174&amp;C174="กำหนดเพิ่ม2567บริหารสถานศึกษา",VLOOKUP(BC174,ตำแหน่งว่าง!$A$2:$J$28,9,FALSE),IF(M174="กำหนดเพิ่ม2567",VLOOKUP(BC174,ตำแหน่งว่าง!$A$2:$J$28,10,FALSE),IF(M174&amp;C174="กำหนดเพิ่ม2568ครู",VLOOKUP(BC174,ตำแหน่งว่าง!$A$2:$J$28,8,FALSE),IF(M174&amp;C174="กำหนดเพิ่ม2568ครูผู้ช่วย",VLOOKUP(BC174,ตำแหน่งว่าง!$A$2:$J$28,8,FALSE),IF(M174&amp;C174="กำหนดเพิ่ม2568บุคลากรทางการศึกษา",VLOOKUP(BC174,ตำแหน่งว่าง!$A$2:$J$28,8,FALSE),IF(M174&amp;C174="กำหนดเพิ่ม2568บริหารสถานศึกษา",VLOOKUP(BC174,ตำแหน่งว่าง!$A$2:$J$28,8,FALSE),IF(M174="กำหนดเพิ่ม2568",VLOOKUP(BC174,ตำแหน่งว่าง!$A$2:$J$28,9,FALSE),IF(M174="กำหนดเพิ่ม2569",VLOOKUP(BC174,ตำแหน่งว่าง!$A$2:$H$28,7,FALSE),IF(M174="เงินอุดหนุน (ว่าง)",VLOOKUP(BC174,ตำแหน่งว่าง!$A$2:$J$28,10,FALSE),IF(M174="จ่ายจากเงินรายได้ (ว่าง)",VLOOKUP(BC174,ตำแหน่งว่าง!$A$2:$J$28,10,FALSE),IF(M174="ยุบเลิก2567",0,IF(M174="ยุบเลิก2568",0,IF(M174="ยุบเลิก2569",0,IF(M174="ว่างยุบเลิก2567",0,IF(M174="ว่างยุบเลิก2568",0,IF(M174="ว่างยุบเลิก2569",0,(BM174-BJ174)*12))))))))))))))))))))))</f>
        <v>0</v>
      </c>
    </row>
    <row r="175" spans="1:66">
      <c r="A175" s="107" t="str">
        <f>IF(C175=0,"",IF(D175=0,"",SUBTOTAL(3,$D$7:D175)*1))</f>
        <v/>
      </c>
      <c r="B175" s="113"/>
      <c r="C175" s="183"/>
      <c r="D175" s="113"/>
      <c r="E175" s="114"/>
      <c r="F175" s="114"/>
      <c r="G175" s="110"/>
      <c r="H175" s="120"/>
      <c r="I175" s="121"/>
      <c r="J175" s="122"/>
      <c r="K175" s="122"/>
      <c r="L175" s="122"/>
      <c r="M175" s="120"/>
      <c r="BB175" s="177" t="str">
        <f t="shared" si="10"/>
        <v/>
      </c>
      <c r="BC175" s="177" t="str">
        <f t="shared" si="11"/>
        <v>()</v>
      </c>
      <c r="BD175" s="177" t="b">
        <f>IF(BB175="บริหารท้องถิ่นสูง",VLOOKUP(I175,'เงินเดือนบัญชี 5'!$AM$2:$AN$65,2,FALSE),IF(BB175="บริหารท้องถิ่นกลาง",VLOOKUP(I175,'เงินเดือนบัญชี 5'!$AJ$2:$AK$65,2,FALSE),IF(BB175="บริหารท้องถิ่นต้น",VLOOKUP(I175,'เงินเดือนบัญชี 5'!$AG$2:$AH$65,2,FALSE),IF(BB175="อำนวยการท้องถิ่นสูง",VLOOKUP(I175,'เงินเดือนบัญชี 5'!$AD$2:$AE$65,2,FALSE),IF(BB175="อำนวยการท้องถิ่นกลาง",VLOOKUP(I175,'เงินเดือนบัญชี 5'!$AA$2:$AB$65,2,FALSE),IF(BB175="อำนวยการท้องถิ่นต้น",VLOOKUP(I175,'เงินเดือนบัญชี 5'!$X$2:$Y$65,2,FALSE),IF(BB175="วิชาการชช.",VLOOKUP(I175,'เงินเดือนบัญชี 5'!$U$2:$V$65,2,FALSE),IF(BB175="วิชาการชพ.",VLOOKUP(I175,'เงินเดือนบัญชี 5'!$R$2:$S$65,2,FALSE),IF(BB175="วิชาการชก.",VLOOKUP(I175,'เงินเดือนบัญชี 5'!$O$2:$P$65,2,FALSE),IF(BB175="วิชาการปก.",VLOOKUP(I175,'เงินเดือนบัญชี 5'!$L$2:$M$65,2,FALSE),IF(BB175="ทั่วไปอส.",VLOOKUP(I175,'เงินเดือนบัญชี 5'!$I$2:$J$65,2,FALSE),IF(BB175="ทั่วไปชง.",VLOOKUP(I175,'เงินเดือนบัญชี 5'!$F$2:$G$65,2,FALSE),IF(BB175="ทั่วไปปง.",VLOOKUP(I175,'เงินเดือนบัญชี 5'!$C$2:$D$65,2,FALSE),IF(BB175="พนจ.ทั่วไป","",IF(BB175="พนจ.ภารกิจ(ปวช.)","",IF(BB175="พนจ.ภารกิจ(ปวท.)","",IF(BB175="พนจ.ภารกิจ(ปวส.)","",IF(BB175="พนจ.ภารกิจ(ป.ตรี)","",IF(BB175="พนจ.ภารกิจ(ป.โท)","",IF(BB175="พนจ.ภารกิจ(ทักษะ พนง.ขับเครื่องจักรกลขนาดกลาง/ใหญ่)","",IF(BB175="พนจ.ภารกิจ(ทักษะ)","",IF(BB175="ลูกจ้างประจำ(ช่าง)",VLOOKUP(I175,บัญชีลูกจ้างประจำ!$I$2:$J$110,2,FALSE),IF(BB175="ลูกจ้างประจำ(สนับสนุน)",VLOOKUP(I175,บัญชีลูกจ้างประจำ!$F$2:$G$102,2,FALSE),IF(BB175="ลูกจ้างประจำ(บริการพื้นฐาน)",VLOOKUP(I175,บัญชีลูกจ้างประจำ!$C$2:$D$74,2,FALSE)))))))))))))))))))))))))</f>
        <v>0</v>
      </c>
      <c r="BE175" s="177">
        <f>IF(M175="ว่างเดิม",VLOOKUP(BC175,ตำแหน่งว่าง!$A$2:$J$28,2,FALSE),IF(M175="ว่างยุบเลิก2567",VLOOKUP(BC175,ตำแหน่งว่าง!$A$2:$J$28,2,FALSE),IF(M175="ว่างยุบเลิก2568",VLOOKUP(BC175,ตำแหน่งว่าง!$A$2:$J$28,2,FALSE),IF(M175="ว่างยุบเลิก2569",VLOOKUP(BC175,ตำแหน่งว่าง!$A$2:$J$28,2,FALSE),IF(M175="เงินอุดหนุน (ว่าง)",VLOOKUP(BC175,ตำแหน่งว่าง!$A$2:$J$28,2,FALSE),IF(M175="จ่ายจากเงินรายได้ (ว่าง)",VLOOKUP(BC175,ตำแหน่งว่าง!$A$2:$J$28,2,FALSE),IF(M175="กำหนดเพิ่ม2567",0,IF(M175="กำหนดเพิ่ม2568",0,IF(M175="กำหนดเพิ่ม2569",0,I175*12)))))))))</f>
        <v>0</v>
      </c>
      <c r="BF175" s="177" t="str">
        <f t="shared" si="12"/>
        <v>1</v>
      </c>
      <c r="BG175" s="177" t="b">
        <f>IF(BB175="บริหารท้องถิ่นสูง",VLOOKUP(BF175,'เงินเดือนบัญชี 5'!$AL$2:$AM$65,2,FALSE),IF(BB175="บริหารท้องถิ่นกลาง",VLOOKUP(BF175,'เงินเดือนบัญชี 5'!$AI$2:$AJ$65,2,FALSE),IF(BB175="บริหารท้องถิ่นต้น",VLOOKUP(BF175,'เงินเดือนบัญชี 5'!$AF$2:$AG$65,2,FALSE),IF(BB175="อำนวยการท้องถิ่นสูง",VLOOKUP(BF175,'เงินเดือนบัญชี 5'!$AC$2:$AD$65,2,FALSE),IF(BB175="อำนวยการท้องถิ่นกลาง",VLOOKUP(BF175,'เงินเดือนบัญชี 5'!$Z$2:$AA$65,2,FALSE),IF(BB175="อำนวยการท้องถิ่นต้น",VLOOKUP(BF175,'เงินเดือนบัญชี 5'!$W$2:$X$65,2,FALSE),IF(BB175="วิชาการชช.",VLOOKUP(BF175,'เงินเดือนบัญชี 5'!$T$2:$U$65,2,FALSE),IF(BB175="วิชาการชพ.",VLOOKUP(BF175,'เงินเดือนบัญชี 5'!$Q$2:$R$65,2,FALSE),IF(BB175="วิชาการชก.",VLOOKUP(BF175,'เงินเดือนบัญชี 5'!$N$2:$O$65,2,FALSE),IF(BB175="วิชาการปก.",VLOOKUP(BF175,'เงินเดือนบัญชี 5'!$K$2:$L$65,2,FALSE),IF(BB175="ทั่วไปอส.",VLOOKUP(BF175,'เงินเดือนบัญชี 5'!$H$2:$I$65,2,FALSE),IF(BB175="ทั่วไปชง.",VLOOKUP(BF175,'เงินเดือนบัญชี 5'!$E$2:$F$65,2,FALSE),IF(BB175="ทั่วไปปง.",VLOOKUP(BF175,'เงินเดือนบัญชี 5'!$B$2:$C$65,2,FALSE),IF(BB175="พนจ.ทั่วไป",0,IF(BB175="พนจ.ภารกิจ(ปวช.)",CEILING((I175*4/100)+I175,10),IF(BB175="พนจ.ภารกิจ(ปวท.)",CEILING((I175*4/100)+I175,10),IF(BB175="พนจ.ภารกิจ(ปวส.)",CEILING((I175*4/100)+I175,10),IF(BB175="พนจ.ภารกิจ(ป.ตรี)",CEILING((I175*4/100)+I175,10),IF(BB175="พนจ.ภารกิจ(ป.โท)",CEILING((I175*4/100)+I175,10),IF(BB175="พนจ.ภารกิจ(ทักษะ พนง.ขับเครื่องจักรกลขนาดกลาง/ใหญ่)",CEILING((I175*4/100)+I175,10),IF(BB175="พนจ.ภารกิจ(ทักษะ)",CEILING((I175*4/100)+I175,10),IF(BB175="พนจ.ภารกิจ(ทักษะ)","",IF(C175="ครู",CEILING((I175*6/100)+I175,10),IF(C175="ครูผู้ช่วย",CEILING((I175*6/100)+I175,10),IF(C175="บริหารสถานศึกษา",CEILING((I175*6/100)+I175,10),IF(C175="บุคลากรทางการศึกษา",CEILING((I175*6/100)+I175,10),IF(BB175="ลูกจ้างประจำ(ช่าง)",VLOOKUP(BF175,บัญชีลูกจ้างประจำ!$H$2:$I$110,2,FALSE),IF(BB175="ลูกจ้างประจำ(สนับสนุน)",VLOOKUP(BF175,บัญชีลูกจ้างประจำ!$E$2:$F$102,2,FALSE),IF(BB175="ลูกจ้างประจำ(บริการพื้นฐาน)",VLOOKUP(BF175,บัญชีลูกจ้างประจำ!$B$2:$C$74,2,FALSE))))))))))))))))))))))))))))))</f>
        <v>0</v>
      </c>
      <c r="BH175" s="177">
        <f>IF(BB175&amp;M175="พนจ.ทั่วไป",0,IF(BB175&amp;M175="พนจ.ทั่วไปกำหนดเพิ่ม2567",108000,IF(M175="ว่างเดิม",VLOOKUP(BC175,ตำแหน่งว่าง!$A$2:$J$28,8,FALSE),IF(M175="กำหนดเพิ่ม2567",VLOOKUP(BC175,ตำแหน่งว่าง!$A$2:$H$28,7,FALSE),IF(M175="กำหนดเพิ่ม2568",0,IF(M175="กำหนดเพิ่ม2569",0,IF(M175="ยุบเลิก2567",0,IF(M175="ว่างยุบเลิก2567",0,IF(M175="ว่างยุบเลิก2568",VLOOKUP(BC175,ตำแหน่งว่าง!$A$2:$J$28,8,FALSE),IF(M175="ว่างยุบเลิก2569",VLOOKUP(BC175,ตำแหน่งว่าง!$A$2:$J$28,8,FALSE),IF(M175="เงินอุดหนุน (ว่าง)",VLOOKUP(BC175,ตำแหน่งว่าง!$A$2:$J$28,8,FALSE),IF(M175&amp;C175="จ่ายจากเงินรายได้พนจ.ทั่วไป",0,IF(M175="จ่ายจากเงินรายได้ (ว่าง)",VLOOKUP(BC175,ตำแหน่งว่าง!$A$2:$J$28,8,FALSE),(BG175-I175)*12)))))))))))))</f>
        <v>0</v>
      </c>
      <c r="BI175" s="177" t="str">
        <f t="shared" si="13"/>
        <v>2</v>
      </c>
      <c r="BJ175" s="177" t="b">
        <f>IF(BB175="บริหารท้องถิ่นสูง",VLOOKUP(BI175,'เงินเดือนบัญชี 5'!$AL$2:$AM$65,2,FALSE),IF(BB175="บริหารท้องถิ่นกลาง",VLOOKUP(BI175,'เงินเดือนบัญชี 5'!$AI$2:$AJ$65,2,FALSE),IF(BB175="บริหารท้องถิ่นต้น",VLOOKUP(BI175,'เงินเดือนบัญชี 5'!$AF$2:$AG$65,2,FALSE),IF(BB175="อำนวยการท้องถิ่นสูง",VLOOKUP(BI175,'เงินเดือนบัญชี 5'!$AC$2:$AD$65,2,FALSE),IF(BB175="อำนวยการท้องถิ่นกลาง",VLOOKUP(BI175,'เงินเดือนบัญชี 5'!$Z$2:$AA$65,2,FALSE),IF(BB175="อำนวยการท้องถิ่นต้น",VLOOKUP(BI175,'เงินเดือนบัญชี 5'!$W$2:$X$65,2,FALSE),IF(BB175="วิชาการชช.",VLOOKUP(BI175,'เงินเดือนบัญชี 5'!$T$2:$U$65,2,FALSE),IF(BB175="วิชาการชพ.",VLOOKUP(BI175,'เงินเดือนบัญชี 5'!$Q$2:$R$65,2,FALSE),IF(BB175="วิชาการชก.",VLOOKUP(BI175,'เงินเดือนบัญชี 5'!$N$2:$O$65,2,FALSE),IF(BB175="วิชาการปก.",VLOOKUP(BI175,'เงินเดือนบัญชี 5'!$K$2:$L$65,2,FALSE),IF(BB175="ทั่วไปอส.",VLOOKUP(BI175,'เงินเดือนบัญชี 5'!$H$2:$I$65,2,FALSE),IF(BB175="ทั่วไปชง.",VLOOKUP(BI175,'เงินเดือนบัญชี 5'!$E$2:$F$65,2,FALSE),IF(BB175="ทั่วไปปง.",VLOOKUP(BI175,'เงินเดือนบัญชี 5'!$B$2:$C$65,2,FALSE),IF(BB175="พนจ.ทั่วไป",0,IF(BB175="พนจ.ภารกิจ(ปวช.)",CEILING((BG175*4/100)+BG175,10),IF(BB175="พนจ.ภารกิจ(ปวท.)",CEILING((BG175*4/100)+BG175,10),IF(BB175="พนจ.ภารกิจ(ปวส.)",CEILING((BG175*4/100)+BG175,10),IF(BB175="พนจ.ภารกิจ(ป.ตรี)",CEILING((BG175*4/100)+BG175,10),IF(BB175="พนจ.ภารกิจ(ป.โท)",CEILING((BG175*4/100)+BG175,10),IF(BB175="พนจ.ภารกิจ(ทักษะ พนง.ขับเครื่องจักรกลขนาดกลาง/ใหญ่)",CEILING((BG175*4/100)+BG175,10),IF(BB175="พนจ.ภารกิจ(ทักษะ)",CEILING((BG175*4/100)+BG175,10),IF(BB175="พนจ.ภารกิจ(ทักษะ)","",IF(C175="ครู",CEILING((BG175*6/100)+BG175,10),IF(C175="ครูผู้ช่วย",CEILING((BG175*6/100)+BG175,10),IF(C175="บริหารสถานศึกษา",CEILING((BG175*6/100)+BG175,10),IF(C175="บุคลากรทางการศึกษา",CEILING((BG175*6/100)+BG175,10),IF(BB175="ลูกจ้างประจำ(ช่าง)",VLOOKUP(BI175,บัญชีลูกจ้างประจำ!$H$2:$I$110,2,FALSE),IF(BB175="ลูกจ้างประจำ(สนับสนุน)",VLOOKUP(BI175,บัญชีลูกจ้างประจำ!$E$2:$F$102,2,FALSE),IF(BB175="ลูกจ้างประจำ(บริการพื้นฐาน)",VLOOKUP(BI175,บัญชีลูกจ้างประจำ!$B$2:$C$74,2,FALSE))))))))))))))))))))))))))))))</f>
        <v>0</v>
      </c>
      <c r="BK175" s="177">
        <f>IF(BB175&amp;M175="พนจ.ทั่วไป",0,IF(BB175&amp;M175="พนจ.ทั่วไปกำหนดเพิ่ม2568",108000,IF(M175="ว่างเดิม",VLOOKUP(BC175,ตำแหน่งว่าง!$A$2:$J$28,9,FALSE),IF(M175&amp;C175="กำหนดเพิ่ม2567ครู",VLOOKUP(BC175,ตำแหน่งว่าง!$A$2:$J$28,8,FALSE),IF(M175&amp;C175="กำหนดเพิ่ม2567ครูผู้ช่วย",VLOOKUP(BC175,ตำแหน่งว่าง!$A$2:$J$28,8,FALSE),IF(M175&amp;C175="กำหนดเพิ่ม2567บุคลากรทางการศึกษา",VLOOKUP(BC175,ตำแหน่งว่าง!$A$2:$J$28,8,FALSE),IF(M175&amp;C175="กำหนดเพิ่ม2567บริหารสถานศึกษา",VLOOKUP(BC175,ตำแหน่งว่าง!$A$2:$J$28,8,FALSE),IF(M175="กำหนดเพิ่ม2567",VLOOKUP(BC175,ตำแหน่งว่าง!$A$2:$J$28,9,FALSE),IF(M175="กำหนดเพิ่ม2568",VLOOKUP(BC175,ตำแหน่งว่าง!$A$2:$H$28,7,FALSE),IF(M175="กำหนดเพิ่ม2569",0,IF(M175="ยุบเลิก2567",0,IF(M175="ยุบเลิก2568",0,IF(M175="ว่างยุบเลิก2567",0,IF(M175="ว่างยุบเลิก2568",0,IF(M175="ว่างยุบเลิก2569",VLOOKUP(BC175,ตำแหน่งว่าง!$A$2:$J$28,9,FALSE),IF(M175="เงินอุดหนุน (ว่าง)",VLOOKUP(BC175,ตำแหน่งว่าง!$A$2:$J$28,9,FALSE),IF(M175="จ่ายจากเงินรายได้ (ว่าง)",VLOOKUP(BC175,ตำแหน่งว่าง!$A$2:$J$28,9,FALSE),(BJ175-BG175)*12)))))))))))))))))</f>
        <v>0</v>
      </c>
      <c r="BL175" s="177" t="str">
        <f t="shared" si="14"/>
        <v>3</v>
      </c>
      <c r="BM175" s="177" t="b">
        <f>IF(BB175="บริหารท้องถิ่นสูง",VLOOKUP(BL175,'เงินเดือนบัญชี 5'!$AL$2:$AM$65,2,FALSE),IF(BB175="บริหารท้องถิ่นกลาง",VLOOKUP(BL175,'เงินเดือนบัญชี 5'!$AI$2:$AJ$65,2,FALSE),IF(BB175="บริหารท้องถิ่นต้น",VLOOKUP(BL175,'เงินเดือนบัญชี 5'!$AF$2:$AG$65,2,FALSE),IF(BB175="อำนวยการท้องถิ่นสูง",VLOOKUP(BL175,'เงินเดือนบัญชี 5'!$AC$2:$AD$65,2,FALSE),IF(BB175="อำนวยการท้องถิ่นกลาง",VLOOKUP(BL175,'เงินเดือนบัญชี 5'!$Z$2:$AA$65,2,FALSE),IF(BB175="อำนวยการท้องถิ่นต้น",VLOOKUP(BL175,'เงินเดือนบัญชี 5'!$W$2:$X$65,2,FALSE),IF(BB175="วิชาการชช.",VLOOKUP(BL175,'เงินเดือนบัญชี 5'!$T$2:$U$65,2,FALSE),IF(BB175="วิชาการชพ.",VLOOKUP(BL175,'เงินเดือนบัญชี 5'!$Q$2:$R$65,2,FALSE),IF(BB175="วิชาการชก.",VLOOKUP(BL175,'เงินเดือนบัญชี 5'!$N$2:$O$65,2,FALSE),IF(BB175="วิชาการปก.",VLOOKUP(BL175,'เงินเดือนบัญชี 5'!$K$2:$L$65,2,FALSE),IF(BB175="ทั่วไปอส.",VLOOKUP(BL175,'เงินเดือนบัญชี 5'!$H$2:$I$65,2,FALSE),IF(BB175="ทั่วไปชง.",VLOOKUP(BL175,'เงินเดือนบัญชี 5'!$E$2:$F$65,2,FALSE),IF(BB175="ทั่วไปปง.",VLOOKUP(BL175,'เงินเดือนบัญชี 5'!$B$2:$C$65,2,FALSE),IF(BB175="พนจ.ทั่วไป",0,IF(BB175="พนจ.ภารกิจ(ปวช.)",CEILING((BJ175*4/100)+BJ175,10),IF(BB175="พนจ.ภารกิจ(ปวท.)",CEILING((BJ175*4/100)+BJ175,10),IF(BB175="พนจ.ภารกิจ(ปวส.)",CEILING((BJ175*4/100)+BJ175,10),IF(BB175="พนจ.ภารกิจ(ป.ตรี)",CEILING((BJ175*4/100)+BJ175,10),IF(BB175="พนจ.ภารกิจ(ป.โท)",CEILING((BJ175*4/100)+BJ175,10),IF(BB175="พนจ.ภารกิจ(ทักษะ พนง.ขับเครื่องจักรกลขนาดกลาง/ใหญ่)",CEILING((BJ175*4/100)+BJ175,10),IF(BB175="พนจ.ภารกิจ(ทักษะ)",CEILING((BJ175*4/100)+BJ175,10),IF(BB175="พนจ.ภารกิจ(ทักษะ)","",IF(C175="ครู",CEILING((BJ175*6/100)+BJ175,10),IF(C175="ครูผู้ช่วย",CEILING((BJ175*6/100)+BJ175,10),IF(C175="บริหารสถานศึกษา",CEILING((BJ175*6/100)+BJ175,10),IF(C175="บุคลากรทางการศึกษา",CEILING((BJ175*6/100)+BJ175,10),IF(BB175="ลูกจ้างประจำ(ช่าง)",VLOOKUP(BL175,บัญชีลูกจ้างประจำ!$H$2:$I$110,2,FALSE),IF(BB175="ลูกจ้างประจำ(สนับสนุน)",VLOOKUP(BL175,บัญชีลูกจ้างประจำ!$E$2:$F$103,2,FALSE),IF(BB175="ลูกจ้างประจำ(บริการพื้นฐาน)",VLOOKUP(BL175,บัญชีลูกจ้างประจำ!$B$2:$C$74,2,FALSE))))))))))))))))))))))))))))))</f>
        <v>0</v>
      </c>
      <c r="BN175" s="177">
        <f>IF(BB175&amp;M175="พนจ.ทั่วไป",0,IF(BB175&amp;M175="พนจ.ทั่วไปกำหนดเพิ่ม2569",108000,IF(M175="ว่างเดิม",VLOOKUP(BC175,ตำแหน่งว่าง!$A$2:$J$28,10,FALSE),IF(M175&amp;C175="กำหนดเพิ่ม2567ครู",VLOOKUP(BC175,ตำแหน่งว่าง!$A$2:$J$28,9,FALSE),IF(M175&amp;C175="กำหนดเพิ่ม2567ครูผู้ช่วย",VLOOKUP(BC175,ตำแหน่งว่าง!$A$2:$J$28,9,FALSE),IF(M175&amp;C175="กำหนดเพิ่ม2567บุคลากรทางการศึกษา",VLOOKUP(BC175,ตำแหน่งว่าง!$A$2:$J$28,9,FALSE),IF(M175&amp;C175="กำหนดเพิ่ม2567บริหารสถานศึกษา",VLOOKUP(BC175,ตำแหน่งว่าง!$A$2:$J$28,9,FALSE),IF(M175="กำหนดเพิ่ม2567",VLOOKUP(BC175,ตำแหน่งว่าง!$A$2:$J$28,10,FALSE),IF(M175&amp;C175="กำหนดเพิ่ม2568ครู",VLOOKUP(BC175,ตำแหน่งว่าง!$A$2:$J$28,8,FALSE),IF(M175&amp;C175="กำหนดเพิ่ม2568ครูผู้ช่วย",VLOOKUP(BC175,ตำแหน่งว่าง!$A$2:$J$28,8,FALSE),IF(M175&amp;C175="กำหนดเพิ่ม2568บุคลากรทางการศึกษา",VLOOKUP(BC175,ตำแหน่งว่าง!$A$2:$J$28,8,FALSE),IF(M175&amp;C175="กำหนดเพิ่ม2568บริหารสถานศึกษา",VLOOKUP(BC175,ตำแหน่งว่าง!$A$2:$J$28,8,FALSE),IF(M175="กำหนดเพิ่ม2568",VLOOKUP(BC175,ตำแหน่งว่าง!$A$2:$J$28,9,FALSE),IF(M175="กำหนดเพิ่ม2569",VLOOKUP(BC175,ตำแหน่งว่าง!$A$2:$H$28,7,FALSE),IF(M175="เงินอุดหนุน (ว่าง)",VLOOKUP(BC175,ตำแหน่งว่าง!$A$2:$J$28,10,FALSE),IF(M175="จ่ายจากเงินรายได้ (ว่าง)",VLOOKUP(BC175,ตำแหน่งว่าง!$A$2:$J$28,10,FALSE),IF(M175="ยุบเลิก2567",0,IF(M175="ยุบเลิก2568",0,IF(M175="ยุบเลิก2569",0,IF(M175="ว่างยุบเลิก2567",0,IF(M175="ว่างยุบเลิก2568",0,IF(M175="ว่างยุบเลิก2569",0,(BM175-BJ175)*12))))))))))))))))))))))</f>
        <v>0</v>
      </c>
    </row>
    <row r="176" spans="1:66">
      <c r="A176" s="107" t="str">
        <f>IF(C176=0,"",IF(D176=0,"",SUBTOTAL(3,$D$7:D176)*1))</f>
        <v/>
      </c>
      <c r="B176" s="113"/>
      <c r="C176" s="183"/>
      <c r="D176" s="113"/>
      <c r="E176" s="114"/>
      <c r="F176" s="114"/>
      <c r="G176" s="110"/>
      <c r="H176" s="120"/>
      <c r="I176" s="121"/>
      <c r="J176" s="122"/>
      <c r="K176" s="122"/>
      <c r="L176" s="122"/>
      <c r="M176" s="120"/>
      <c r="BB176" s="177" t="str">
        <f t="shared" si="10"/>
        <v/>
      </c>
      <c r="BC176" s="177" t="str">
        <f t="shared" si="11"/>
        <v>()</v>
      </c>
      <c r="BD176" s="177" t="b">
        <f>IF(BB176="บริหารท้องถิ่นสูง",VLOOKUP(I176,'เงินเดือนบัญชี 5'!$AM$2:$AN$65,2,FALSE),IF(BB176="บริหารท้องถิ่นกลาง",VLOOKUP(I176,'เงินเดือนบัญชี 5'!$AJ$2:$AK$65,2,FALSE),IF(BB176="บริหารท้องถิ่นต้น",VLOOKUP(I176,'เงินเดือนบัญชี 5'!$AG$2:$AH$65,2,FALSE),IF(BB176="อำนวยการท้องถิ่นสูง",VLOOKUP(I176,'เงินเดือนบัญชี 5'!$AD$2:$AE$65,2,FALSE),IF(BB176="อำนวยการท้องถิ่นกลาง",VLOOKUP(I176,'เงินเดือนบัญชี 5'!$AA$2:$AB$65,2,FALSE),IF(BB176="อำนวยการท้องถิ่นต้น",VLOOKUP(I176,'เงินเดือนบัญชี 5'!$X$2:$Y$65,2,FALSE),IF(BB176="วิชาการชช.",VLOOKUP(I176,'เงินเดือนบัญชี 5'!$U$2:$V$65,2,FALSE),IF(BB176="วิชาการชพ.",VLOOKUP(I176,'เงินเดือนบัญชี 5'!$R$2:$S$65,2,FALSE),IF(BB176="วิชาการชก.",VLOOKUP(I176,'เงินเดือนบัญชี 5'!$O$2:$P$65,2,FALSE),IF(BB176="วิชาการปก.",VLOOKUP(I176,'เงินเดือนบัญชี 5'!$L$2:$M$65,2,FALSE),IF(BB176="ทั่วไปอส.",VLOOKUP(I176,'เงินเดือนบัญชี 5'!$I$2:$J$65,2,FALSE),IF(BB176="ทั่วไปชง.",VLOOKUP(I176,'เงินเดือนบัญชี 5'!$F$2:$G$65,2,FALSE),IF(BB176="ทั่วไปปง.",VLOOKUP(I176,'เงินเดือนบัญชี 5'!$C$2:$D$65,2,FALSE),IF(BB176="พนจ.ทั่วไป","",IF(BB176="พนจ.ภารกิจ(ปวช.)","",IF(BB176="พนจ.ภารกิจ(ปวท.)","",IF(BB176="พนจ.ภารกิจ(ปวส.)","",IF(BB176="พนจ.ภารกิจ(ป.ตรี)","",IF(BB176="พนจ.ภารกิจ(ป.โท)","",IF(BB176="พนจ.ภารกิจ(ทักษะ พนง.ขับเครื่องจักรกลขนาดกลาง/ใหญ่)","",IF(BB176="พนจ.ภารกิจ(ทักษะ)","",IF(BB176="ลูกจ้างประจำ(ช่าง)",VLOOKUP(I176,บัญชีลูกจ้างประจำ!$I$2:$J$110,2,FALSE),IF(BB176="ลูกจ้างประจำ(สนับสนุน)",VLOOKUP(I176,บัญชีลูกจ้างประจำ!$F$2:$G$102,2,FALSE),IF(BB176="ลูกจ้างประจำ(บริการพื้นฐาน)",VLOOKUP(I176,บัญชีลูกจ้างประจำ!$C$2:$D$74,2,FALSE)))))))))))))))))))))))))</f>
        <v>0</v>
      </c>
      <c r="BE176" s="177">
        <f>IF(M176="ว่างเดิม",VLOOKUP(BC176,ตำแหน่งว่าง!$A$2:$J$28,2,FALSE),IF(M176="ว่างยุบเลิก2567",VLOOKUP(BC176,ตำแหน่งว่าง!$A$2:$J$28,2,FALSE),IF(M176="ว่างยุบเลิก2568",VLOOKUP(BC176,ตำแหน่งว่าง!$A$2:$J$28,2,FALSE),IF(M176="ว่างยุบเลิก2569",VLOOKUP(BC176,ตำแหน่งว่าง!$A$2:$J$28,2,FALSE),IF(M176="เงินอุดหนุน (ว่าง)",VLOOKUP(BC176,ตำแหน่งว่าง!$A$2:$J$28,2,FALSE),IF(M176="จ่ายจากเงินรายได้ (ว่าง)",VLOOKUP(BC176,ตำแหน่งว่าง!$A$2:$J$28,2,FALSE),IF(M176="กำหนดเพิ่ม2567",0,IF(M176="กำหนดเพิ่ม2568",0,IF(M176="กำหนดเพิ่ม2569",0,I176*12)))))))))</f>
        <v>0</v>
      </c>
      <c r="BF176" s="177" t="str">
        <f t="shared" si="12"/>
        <v>1</v>
      </c>
      <c r="BG176" s="177" t="b">
        <f>IF(BB176="บริหารท้องถิ่นสูง",VLOOKUP(BF176,'เงินเดือนบัญชี 5'!$AL$2:$AM$65,2,FALSE),IF(BB176="บริหารท้องถิ่นกลาง",VLOOKUP(BF176,'เงินเดือนบัญชี 5'!$AI$2:$AJ$65,2,FALSE),IF(BB176="บริหารท้องถิ่นต้น",VLOOKUP(BF176,'เงินเดือนบัญชี 5'!$AF$2:$AG$65,2,FALSE),IF(BB176="อำนวยการท้องถิ่นสูง",VLOOKUP(BF176,'เงินเดือนบัญชี 5'!$AC$2:$AD$65,2,FALSE),IF(BB176="อำนวยการท้องถิ่นกลาง",VLOOKUP(BF176,'เงินเดือนบัญชี 5'!$Z$2:$AA$65,2,FALSE),IF(BB176="อำนวยการท้องถิ่นต้น",VLOOKUP(BF176,'เงินเดือนบัญชี 5'!$W$2:$X$65,2,FALSE),IF(BB176="วิชาการชช.",VLOOKUP(BF176,'เงินเดือนบัญชี 5'!$T$2:$U$65,2,FALSE),IF(BB176="วิชาการชพ.",VLOOKUP(BF176,'เงินเดือนบัญชี 5'!$Q$2:$R$65,2,FALSE),IF(BB176="วิชาการชก.",VLOOKUP(BF176,'เงินเดือนบัญชี 5'!$N$2:$O$65,2,FALSE),IF(BB176="วิชาการปก.",VLOOKUP(BF176,'เงินเดือนบัญชี 5'!$K$2:$L$65,2,FALSE),IF(BB176="ทั่วไปอส.",VLOOKUP(BF176,'เงินเดือนบัญชี 5'!$H$2:$I$65,2,FALSE),IF(BB176="ทั่วไปชง.",VLOOKUP(BF176,'เงินเดือนบัญชี 5'!$E$2:$F$65,2,FALSE),IF(BB176="ทั่วไปปง.",VLOOKUP(BF176,'เงินเดือนบัญชี 5'!$B$2:$C$65,2,FALSE),IF(BB176="พนจ.ทั่วไป",0,IF(BB176="พนจ.ภารกิจ(ปวช.)",CEILING((I176*4/100)+I176,10),IF(BB176="พนจ.ภารกิจ(ปวท.)",CEILING((I176*4/100)+I176,10),IF(BB176="พนจ.ภารกิจ(ปวส.)",CEILING((I176*4/100)+I176,10),IF(BB176="พนจ.ภารกิจ(ป.ตรี)",CEILING((I176*4/100)+I176,10),IF(BB176="พนจ.ภารกิจ(ป.โท)",CEILING((I176*4/100)+I176,10),IF(BB176="พนจ.ภารกิจ(ทักษะ พนง.ขับเครื่องจักรกลขนาดกลาง/ใหญ่)",CEILING((I176*4/100)+I176,10),IF(BB176="พนจ.ภารกิจ(ทักษะ)",CEILING((I176*4/100)+I176,10),IF(BB176="พนจ.ภารกิจ(ทักษะ)","",IF(C176="ครู",CEILING((I176*6/100)+I176,10),IF(C176="ครูผู้ช่วย",CEILING((I176*6/100)+I176,10),IF(C176="บริหารสถานศึกษา",CEILING((I176*6/100)+I176,10),IF(C176="บุคลากรทางการศึกษา",CEILING((I176*6/100)+I176,10),IF(BB176="ลูกจ้างประจำ(ช่าง)",VLOOKUP(BF176,บัญชีลูกจ้างประจำ!$H$2:$I$110,2,FALSE),IF(BB176="ลูกจ้างประจำ(สนับสนุน)",VLOOKUP(BF176,บัญชีลูกจ้างประจำ!$E$2:$F$102,2,FALSE),IF(BB176="ลูกจ้างประจำ(บริการพื้นฐาน)",VLOOKUP(BF176,บัญชีลูกจ้างประจำ!$B$2:$C$74,2,FALSE))))))))))))))))))))))))))))))</f>
        <v>0</v>
      </c>
      <c r="BH176" s="177">
        <f>IF(BB176&amp;M176="พนจ.ทั่วไป",0,IF(BB176&amp;M176="พนจ.ทั่วไปกำหนดเพิ่ม2567",108000,IF(M176="ว่างเดิม",VLOOKUP(BC176,ตำแหน่งว่าง!$A$2:$J$28,8,FALSE),IF(M176="กำหนดเพิ่ม2567",VLOOKUP(BC176,ตำแหน่งว่าง!$A$2:$H$28,7,FALSE),IF(M176="กำหนดเพิ่ม2568",0,IF(M176="กำหนดเพิ่ม2569",0,IF(M176="ยุบเลิก2567",0,IF(M176="ว่างยุบเลิก2567",0,IF(M176="ว่างยุบเลิก2568",VLOOKUP(BC176,ตำแหน่งว่าง!$A$2:$J$28,8,FALSE),IF(M176="ว่างยุบเลิก2569",VLOOKUP(BC176,ตำแหน่งว่าง!$A$2:$J$28,8,FALSE),IF(M176="เงินอุดหนุน (ว่าง)",VLOOKUP(BC176,ตำแหน่งว่าง!$A$2:$J$28,8,FALSE),IF(M176&amp;C176="จ่ายจากเงินรายได้พนจ.ทั่วไป",0,IF(M176="จ่ายจากเงินรายได้ (ว่าง)",VLOOKUP(BC176,ตำแหน่งว่าง!$A$2:$J$28,8,FALSE),(BG176-I176)*12)))))))))))))</f>
        <v>0</v>
      </c>
      <c r="BI176" s="177" t="str">
        <f t="shared" si="13"/>
        <v>2</v>
      </c>
      <c r="BJ176" s="177" t="b">
        <f>IF(BB176="บริหารท้องถิ่นสูง",VLOOKUP(BI176,'เงินเดือนบัญชี 5'!$AL$2:$AM$65,2,FALSE),IF(BB176="บริหารท้องถิ่นกลาง",VLOOKUP(BI176,'เงินเดือนบัญชี 5'!$AI$2:$AJ$65,2,FALSE),IF(BB176="บริหารท้องถิ่นต้น",VLOOKUP(BI176,'เงินเดือนบัญชี 5'!$AF$2:$AG$65,2,FALSE),IF(BB176="อำนวยการท้องถิ่นสูง",VLOOKUP(BI176,'เงินเดือนบัญชี 5'!$AC$2:$AD$65,2,FALSE),IF(BB176="อำนวยการท้องถิ่นกลาง",VLOOKUP(BI176,'เงินเดือนบัญชี 5'!$Z$2:$AA$65,2,FALSE),IF(BB176="อำนวยการท้องถิ่นต้น",VLOOKUP(BI176,'เงินเดือนบัญชี 5'!$W$2:$X$65,2,FALSE),IF(BB176="วิชาการชช.",VLOOKUP(BI176,'เงินเดือนบัญชี 5'!$T$2:$U$65,2,FALSE),IF(BB176="วิชาการชพ.",VLOOKUP(BI176,'เงินเดือนบัญชี 5'!$Q$2:$R$65,2,FALSE),IF(BB176="วิชาการชก.",VLOOKUP(BI176,'เงินเดือนบัญชี 5'!$N$2:$O$65,2,FALSE),IF(BB176="วิชาการปก.",VLOOKUP(BI176,'เงินเดือนบัญชี 5'!$K$2:$L$65,2,FALSE),IF(BB176="ทั่วไปอส.",VLOOKUP(BI176,'เงินเดือนบัญชี 5'!$H$2:$I$65,2,FALSE),IF(BB176="ทั่วไปชง.",VLOOKUP(BI176,'เงินเดือนบัญชี 5'!$E$2:$F$65,2,FALSE),IF(BB176="ทั่วไปปง.",VLOOKUP(BI176,'เงินเดือนบัญชี 5'!$B$2:$C$65,2,FALSE),IF(BB176="พนจ.ทั่วไป",0,IF(BB176="พนจ.ภารกิจ(ปวช.)",CEILING((BG176*4/100)+BG176,10),IF(BB176="พนจ.ภารกิจ(ปวท.)",CEILING((BG176*4/100)+BG176,10),IF(BB176="พนจ.ภารกิจ(ปวส.)",CEILING((BG176*4/100)+BG176,10),IF(BB176="พนจ.ภารกิจ(ป.ตรี)",CEILING((BG176*4/100)+BG176,10),IF(BB176="พนจ.ภารกิจ(ป.โท)",CEILING((BG176*4/100)+BG176,10),IF(BB176="พนจ.ภารกิจ(ทักษะ พนง.ขับเครื่องจักรกลขนาดกลาง/ใหญ่)",CEILING((BG176*4/100)+BG176,10),IF(BB176="พนจ.ภารกิจ(ทักษะ)",CEILING((BG176*4/100)+BG176,10),IF(BB176="พนจ.ภารกิจ(ทักษะ)","",IF(C176="ครู",CEILING((BG176*6/100)+BG176,10),IF(C176="ครูผู้ช่วย",CEILING((BG176*6/100)+BG176,10),IF(C176="บริหารสถานศึกษา",CEILING((BG176*6/100)+BG176,10),IF(C176="บุคลากรทางการศึกษา",CEILING((BG176*6/100)+BG176,10),IF(BB176="ลูกจ้างประจำ(ช่าง)",VLOOKUP(BI176,บัญชีลูกจ้างประจำ!$H$2:$I$110,2,FALSE),IF(BB176="ลูกจ้างประจำ(สนับสนุน)",VLOOKUP(BI176,บัญชีลูกจ้างประจำ!$E$2:$F$102,2,FALSE),IF(BB176="ลูกจ้างประจำ(บริการพื้นฐาน)",VLOOKUP(BI176,บัญชีลูกจ้างประจำ!$B$2:$C$74,2,FALSE))))))))))))))))))))))))))))))</f>
        <v>0</v>
      </c>
      <c r="BK176" s="177">
        <f>IF(BB176&amp;M176="พนจ.ทั่วไป",0,IF(BB176&amp;M176="พนจ.ทั่วไปกำหนดเพิ่ม2568",108000,IF(M176="ว่างเดิม",VLOOKUP(BC176,ตำแหน่งว่าง!$A$2:$J$28,9,FALSE),IF(M176&amp;C176="กำหนดเพิ่ม2567ครู",VLOOKUP(BC176,ตำแหน่งว่าง!$A$2:$J$28,8,FALSE),IF(M176&amp;C176="กำหนดเพิ่ม2567ครูผู้ช่วย",VLOOKUP(BC176,ตำแหน่งว่าง!$A$2:$J$28,8,FALSE),IF(M176&amp;C176="กำหนดเพิ่ม2567บุคลากรทางการศึกษา",VLOOKUP(BC176,ตำแหน่งว่าง!$A$2:$J$28,8,FALSE),IF(M176&amp;C176="กำหนดเพิ่ม2567บริหารสถานศึกษา",VLOOKUP(BC176,ตำแหน่งว่าง!$A$2:$J$28,8,FALSE),IF(M176="กำหนดเพิ่ม2567",VLOOKUP(BC176,ตำแหน่งว่าง!$A$2:$J$28,9,FALSE),IF(M176="กำหนดเพิ่ม2568",VLOOKUP(BC176,ตำแหน่งว่าง!$A$2:$H$28,7,FALSE),IF(M176="กำหนดเพิ่ม2569",0,IF(M176="ยุบเลิก2567",0,IF(M176="ยุบเลิก2568",0,IF(M176="ว่างยุบเลิก2567",0,IF(M176="ว่างยุบเลิก2568",0,IF(M176="ว่างยุบเลิก2569",VLOOKUP(BC176,ตำแหน่งว่าง!$A$2:$J$28,9,FALSE),IF(M176="เงินอุดหนุน (ว่าง)",VLOOKUP(BC176,ตำแหน่งว่าง!$A$2:$J$28,9,FALSE),IF(M176="จ่ายจากเงินรายได้ (ว่าง)",VLOOKUP(BC176,ตำแหน่งว่าง!$A$2:$J$28,9,FALSE),(BJ176-BG176)*12)))))))))))))))))</f>
        <v>0</v>
      </c>
      <c r="BL176" s="177" t="str">
        <f t="shared" si="14"/>
        <v>3</v>
      </c>
      <c r="BM176" s="177" t="b">
        <f>IF(BB176="บริหารท้องถิ่นสูง",VLOOKUP(BL176,'เงินเดือนบัญชี 5'!$AL$2:$AM$65,2,FALSE),IF(BB176="บริหารท้องถิ่นกลาง",VLOOKUP(BL176,'เงินเดือนบัญชี 5'!$AI$2:$AJ$65,2,FALSE),IF(BB176="บริหารท้องถิ่นต้น",VLOOKUP(BL176,'เงินเดือนบัญชี 5'!$AF$2:$AG$65,2,FALSE),IF(BB176="อำนวยการท้องถิ่นสูง",VLOOKUP(BL176,'เงินเดือนบัญชี 5'!$AC$2:$AD$65,2,FALSE),IF(BB176="อำนวยการท้องถิ่นกลาง",VLOOKUP(BL176,'เงินเดือนบัญชี 5'!$Z$2:$AA$65,2,FALSE),IF(BB176="อำนวยการท้องถิ่นต้น",VLOOKUP(BL176,'เงินเดือนบัญชี 5'!$W$2:$X$65,2,FALSE),IF(BB176="วิชาการชช.",VLOOKUP(BL176,'เงินเดือนบัญชี 5'!$T$2:$U$65,2,FALSE),IF(BB176="วิชาการชพ.",VLOOKUP(BL176,'เงินเดือนบัญชี 5'!$Q$2:$R$65,2,FALSE),IF(BB176="วิชาการชก.",VLOOKUP(BL176,'เงินเดือนบัญชี 5'!$N$2:$O$65,2,FALSE),IF(BB176="วิชาการปก.",VLOOKUP(BL176,'เงินเดือนบัญชี 5'!$K$2:$L$65,2,FALSE),IF(BB176="ทั่วไปอส.",VLOOKUP(BL176,'เงินเดือนบัญชี 5'!$H$2:$I$65,2,FALSE),IF(BB176="ทั่วไปชง.",VLOOKUP(BL176,'เงินเดือนบัญชี 5'!$E$2:$F$65,2,FALSE),IF(BB176="ทั่วไปปง.",VLOOKUP(BL176,'เงินเดือนบัญชี 5'!$B$2:$C$65,2,FALSE),IF(BB176="พนจ.ทั่วไป",0,IF(BB176="พนจ.ภารกิจ(ปวช.)",CEILING((BJ176*4/100)+BJ176,10),IF(BB176="พนจ.ภารกิจ(ปวท.)",CEILING((BJ176*4/100)+BJ176,10),IF(BB176="พนจ.ภารกิจ(ปวส.)",CEILING((BJ176*4/100)+BJ176,10),IF(BB176="พนจ.ภารกิจ(ป.ตรี)",CEILING((BJ176*4/100)+BJ176,10),IF(BB176="พนจ.ภารกิจ(ป.โท)",CEILING((BJ176*4/100)+BJ176,10),IF(BB176="พนจ.ภารกิจ(ทักษะ พนง.ขับเครื่องจักรกลขนาดกลาง/ใหญ่)",CEILING((BJ176*4/100)+BJ176,10),IF(BB176="พนจ.ภารกิจ(ทักษะ)",CEILING((BJ176*4/100)+BJ176,10),IF(BB176="พนจ.ภารกิจ(ทักษะ)","",IF(C176="ครู",CEILING((BJ176*6/100)+BJ176,10),IF(C176="ครูผู้ช่วย",CEILING((BJ176*6/100)+BJ176,10),IF(C176="บริหารสถานศึกษา",CEILING((BJ176*6/100)+BJ176,10),IF(C176="บุคลากรทางการศึกษา",CEILING((BJ176*6/100)+BJ176,10),IF(BB176="ลูกจ้างประจำ(ช่าง)",VLOOKUP(BL176,บัญชีลูกจ้างประจำ!$H$2:$I$110,2,FALSE),IF(BB176="ลูกจ้างประจำ(สนับสนุน)",VLOOKUP(BL176,บัญชีลูกจ้างประจำ!$E$2:$F$103,2,FALSE),IF(BB176="ลูกจ้างประจำ(บริการพื้นฐาน)",VLOOKUP(BL176,บัญชีลูกจ้างประจำ!$B$2:$C$74,2,FALSE))))))))))))))))))))))))))))))</f>
        <v>0</v>
      </c>
      <c r="BN176" s="177">
        <f>IF(BB176&amp;M176="พนจ.ทั่วไป",0,IF(BB176&amp;M176="พนจ.ทั่วไปกำหนดเพิ่ม2569",108000,IF(M176="ว่างเดิม",VLOOKUP(BC176,ตำแหน่งว่าง!$A$2:$J$28,10,FALSE),IF(M176&amp;C176="กำหนดเพิ่ม2567ครู",VLOOKUP(BC176,ตำแหน่งว่าง!$A$2:$J$28,9,FALSE),IF(M176&amp;C176="กำหนดเพิ่ม2567ครูผู้ช่วย",VLOOKUP(BC176,ตำแหน่งว่าง!$A$2:$J$28,9,FALSE),IF(M176&amp;C176="กำหนดเพิ่ม2567บุคลากรทางการศึกษา",VLOOKUP(BC176,ตำแหน่งว่าง!$A$2:$J$28,9,FALSE),IF(M176&amp;C176="กำหนดเพิ่ม2567บริหารสถานศึกษา",VLOOKUP(BC176,ตำแหน่งว่าง!$A$2:$J$28,9,FALSE),IF(M176="กำหนดเพิ่ม2567",VLOOKUP(BC176,ตำแหน่งว่าง!$A$2:$J$28,10,FALSE),IF(M176&amp;C176="กำหนดเพิ่ม2568ครู",VLOOKUP(BC176,ตำแหน่งว่าง!$A$2:$J$28,8,FALSE),IF(M176&amp;C176="กำหนดเพิ่ม2568ครูผู้ช่วย",VLOOKUP(BC176,ตำแหน่งว่าง!$A$2:$J$28,8,FALSE),IF(M176&amp;C176="กำหนดเพิ่ม2568บุคลากรทางการศึกษา",VLOOKUP(BC176,ตำแหน่งว่าง!$A$2:$J$28,8,FALSE),IF(M176&amp;C176="กำหนดเพิ่ม2568บริหารสถานศึกษา",VLOOKUP(BC176,ตำแหน่งว่าง!$A$2:$J$28,8,FALSE),IF(M176="กำหนดเพิ่ม2568",VLOOKUP(BC176,ตำแหน่งว่าง!$A$2:$J$28,9,FALSE),IF(M176="กำหนดเพิ่ม2569",VLOOKUP(BC176,ตำแหน่งว่าง!$A$2:$H$28,7,FALSE),IF(M176="เงินอุดหนุน (ว่าง)",VLOOKUP(BC176,ตำแหน่งว่าง!$A$2:$J$28,10,FALSE),IF(M176="จ่ายจากเงินรายได้ (ว่าง)",VLOOKUP(BC176,ตำแหน่งว่าง!$A$2:$J$28,10,FALSE),IF(M176="ยุบเลิก2567",0,IF(M176="ยุบเลิก2568",0,IF(M176="ยุบเลิก2569",0,IF(M176="ว่างยุบเลิก2567",0,IF(M176="ว่างยุบเลิก2568",0,IF(M176="ว่างยุบเลิก2569",0,(BM176-BJ176)*12))))))))))))))))))))))</f>
        <v>0</v>
      </c>
    </row>
    <row r="177" spans="1:66">
      <c r="A177" s="107" t="str">
        <f>IF(C177=0,"",IF(D177=0,"",SUBTOTAL(3,$D$7:D177)*1))</f>
        <v/>
      </c>
      <c r="B177" s="113"/>
      <c r="C177" s="183"/>
      <c r="D177" s="113"/>
      <c r="E177" s="114"/>
      <c r="F177" s="114"/>
      <c r="G177" s="110"/>
      <c r="H177" s="120"/>
      <c r="I177" s="121"/>
      <c r="J177" s="122"/>
      <c r="K177" s="122"/>
      <c r="L177" s="122"/>
      <c r="M177" s="120"/>
      <c r="BB177" s="177" t="str">
        <f t="shared" si="10"/>
        <v/>
      </c>
      <c r="BC177" s="177" t="str">
        <f t="shared" si="11"/>
        <v>()</v>
      </c>
      <c r="BD177" s="177" t="b">
        <f>IF(BB177="บริหารท้องถิ่นสูง",VLOOKUP(I177,'เงินเดือนบัญชี 5'!$AM$2:$AN$65,2,FALSE),IF(BB177="บริหารท้องถิ่นกลาง",VLOOKUP(I177,'เงินเดือนบัญชี 5'!$AJ$2:$AK$65,2,FALSE),IF(BB177="บริหารท้องถิ่นต้น",VLOOKUP(I177,'เงินเดือนบัญชี 5'!$AG$2:$AH$65,2,FALSE),IF(BB177="อำนวยการท้องถิ่นสูง",VLOOKUP(I177,'เงินเดือนบัญชี 5'!$AD$2:$AE$65,2,FALSE),IF(BB177="อำนวยการท้องถิ่นกลาง",VLOOKUP(I177,'เงินเดือนบัญชี 5'!$AA$2:$AB$65,2,FALSE),IF(BB177="อำนวยการท้องถิ่นต้น",VLOOKUP(I177,'เงินเดือนบัญชี 5'!$X$2:$Y$65,2,FALSE),IF(BB177="วิชาการชช.",VLOOKUP(I177,'เงินเดือนบัญชี 5'!$U$2:$V$65,2,FALSE),IF(BB177="วิชาการชพ.",VLOOKUP(I177,'เงินเดือนบัญชี 5'!$R$2:$S$65,2,FALSE),IF(BB177="วิชาการชก.",VLOOKUP(I177,'เงินเดือนบัญชี 5'!$O$2:$P$65,2,FALSE),IF(BB177="วิชาการปก.",VLOOKUP(I177,'เงินเดือนบัญชี 5'!$L$2:$M$65,2,FALSE),IF(BB177="ทั่วไปอส.",VLOOKUP(I177,'เงินเดือนบัญชี 5'!$I$2:$J$65,2,FALSE),IF(BB177="ทั่วไปชง.",VLOOKUP(I177,'เงินเดือนบัญชี 5'!$F$2:$G$65,2,FALSE),IF(BB177="ทั่วไปปง.",VLOOKUP(I177,'เงินเดือนบัญชี 5'!$C$2:$D$65,2,FALSE),IF(BB177="พนจ.ทั่วไป","",IF(BB177="พนจ.ภารกิจ(ปวช.)","",IF(BB177="พนจ.ภารกิจ(ปวท.)","",IF(BB177="พนจ.ภารกิจ(ปวส.)","",IF(BB177="พนจ.ภารกิจ(ป.ตรี)","",IF(BB177="พนจ.ภารกิจ(ป.โท)","",IF(BB177="พนจ.ภารกิจ(ทักษะ พนง.ขับเครื่องจักรกลขนาดกลาง/ใหญ่)","",IF(BB177="พนจ.ภารกิจ(ทักษะ)","",IF(BB177="ลูกจ้างประจำ(ช่าง)",VLOOKUP(I177,บัญชีลูกจ้างประจำ!$I$2:$J$110,2,FALSE),IF(BB177="ลูกจ้างประจำ(สนับสนุน)",VLOOKUP(I177,บัญชีลูกจ้างประจำ!$F$2:$G$102,2,FALSE),IF(BB177="ลูกจ้างประจำ(บริการพื้นฐาน)",VLOOKUP(I177,บัญชีลูกจ้างประจำ!$C$2:$D$74,2,FALSE)))))))))))))))))))))))))</f>
        <v>0</v>
      </c>
      <c r="BE177" s="177">
        <f>IF(M177="ว่างเดิม",VLOOKUP(BC177,ตำแหน่งว่าง!$A$2:$J$28,2,FALSE),IF(M177="ว่างยุบเลิก2567",VLOOKUP(BC177,ตำแหน่งว่าง!$A$2:$J$28,2,FALSE),IF(M177="ว่างยุบเลิก2568",VLOOKUP(BC177,ตำแหน่งว่าง!$A$2:$J$28,2,FALSE),IF(M177="ว่างยุบเลิก2569",VLOOKUP(BC177,ตำแหน่งว่าง!$A$2:$J$28,2,FALSE),IF(M177="เงินอุดหนุน (ว่าง)",VLOOKUP(BC177,ตำแหน่งว่าง!$A$2:$J$28,2,FALSE),IF(M177="จ่ายจากเงินรายได้ (ว่าง)",VLOOKUP(BC177,ตำแหน่งว่าง!$A$2:$J$28,2,FALSE),IF(M177="กำหนดเพิ่ม2567",0,IF(M177="กำหนดเพิ่ม2568",0,IF(M177="กำหนดเพิ่ม2569",0,I177*12)))))))))</f>
        <v>0</v>
      </c>
      <c r="BF177" s="177" t="str">
        <f t="shared" si="12"/>
        <v>1</v>
      </c>
      <c r="BG177" s="177" t="b">
        <f>IF(BB177="บริหารท้องถิ่นสูง",VLOOKUP(BF177,'เงินเดือนบัญชี 5'!$AL$2:$AM$65,2,FALSE),IF(BB177="บริหารท้องถิ่นกลาง",VLOOKUP(BF177,'เงินเดือนบัญชี 5'!$AI$2:$AJ$65,2,FALSE),IF(BB177="บริหารท้องถิ่นต้น",VLOOKUP(BF177,'เงินเดือนบัญชี 5'!$AF$2:$AG$65,2,FALSE),IF(BB177="อำนวยการท้องถิ่นสูง",VLOOKUP(BF177,'เงินเดือนบัญชี 5'!$AC$2:$AD$65,2,FALSE),IF(BB177="อำนวยการท้องถิ่นกลาง",VLOOKUP(BF177,'เงินเดือนบัญชี 5'!$Z$2:$AA$65,2,FALSE),IF(BB177="อำนวยการท้องถิ่นต้น",VLOOKUP(BF177,'เงินเดือนบัญชี 5'!$W$2:$X$65,2,FALSE),IF(BB177="วิชาการชช.",VLOOKUP(BF177,'เงินเดือนบัญชี 5'!$T$2:$U$65,2,FALSE),IF(BB177="วิชาการชพ.",VLOOKUP(BF177,'เงินเดือนบัญชี 5'!$Q$2:$R$65,2,FALSE),IF(BB177="วิชาการชก.",VLOOKUP(BF177,'เงินเดือนบัญชี 5'!$N$2:$O$65,2,FALSE),IF(BB177="วิชาการปก.",VLOOKUP(BF177,'เงินเดือนบัญชี 5'!$K$2:$L$65,2,FALSE),IF(BB177="ทั่วไปอส.",VLOOKUP(BF177,'เงินเดือนบัญชี 5'!$H$2:$I$65,2,FALSE),IF(BB177="ทั่วไปชง.",VLOOKUP(BF177,'เงินเดือนบัญชี 5'!$E$2:$F$65,2,FALSE),IF(BB177="ทั่วไปปง.",VLOOKUP(BF177,'เงินเดือนบัญชี 5'!$B$2:$C$65,2,FALSE),IF(BB177="พนจ.ทั่วไป",0,IF(BB177="พนจ.ภารกิจ(ปวช.)",CEILING((I177*4/100)+I177,10),IF(BB177="พนจ.ภารกิจ(ปวท.)",CEILING((I177*4/100)+I177,10),IF(BB177="พนจ.ภารกิจ(ปวส.)",CEILING((I177*4/100)+I177,10),IF(BB177="พนจ.ภารกิจ(ป.ตรี)",CEILING((I177*4/100)+I177,10),IF(BB177="พนจ.ภารกิจ(ป.โท)",CEILING((I177*4/100)+I177,10),IF(BB177="พนจ.ภารกิจ(ทักษะ พนง.ขับเครื่องจักรกลขนาดกลาง/ใหญ่)",CEILING((I177*4/100)+I177,10),IF(BB177="พนจ.ภารกิจ(ทักษะ)",CEILING((I177*4/100)+I177,10),IF(BB177="พนจ.ภารกิจ(ทักษะ)","",IF(C177="ครู",CEILING((I177*6/100)+I177,10),IF(C177="ครูผู้ช่วย",CEILING((I177*6/100)+I177,10),IF(C177="บริหารสถานศึกษา",CEILING((I177*6/100)+I177,10),IF(C177="บุคลากรทางการศึกษา",CEILING((I177*6/100)+I177,10),IF(BB177="ลูกจ้างประจำ(ช่าง)",VLOOKUP(BF177,บัญชีลูกจ้างประจำ!$H$2:$I$110,2,FALSE),IF(BB177="ลูกจ้างประจำ(สนับสนุน)",VLOOKUP(BF177,บัญชีลูกจ้างประจำ!$E$2:$F$102,2,FALSE),IF(BB177="ลูกจ้างประจำ(บริการพื้นฐาน)",VLOOKUP(BF177,บัญชีลูกจ้างประจำ!$B$2:$C$74,2,FALSE))))))))))))))))))))))))))))))</f>
        <v>0</v>
      </c>
      <c r="BH177" s="177">
        <f>IF(BB177&amp;M177="พนจ.ทั่วไป",0,IF(BB177&amp;M177="พนจ.ทั่วไปกำหนดเพิ่ม2567",108000,IF(M177="ว่างเดิม",VLOOKUP(BC177,ตำแหน่งว่าง!$A$2:$J$28,8,FALSE),IF(M177="กำหนดเพิ่ม2567",VLOOKUP(BC177,ตำแหน่งว่าง!$A$2:$H$28,7,FALSE),IF(M177="กำหนดเพิ่ม2568",0,IF(M177="กำหนดเพิ่ม2569",0,IF(M177="ยุบเลิก2567",0,IF(M177="ว่างยุบเลิก2567",0,IF(M177="ว่างยุบเลิก2568",VLOOKUP(BC177,ตำแหน่งว่าง!$A$2:$J$28,8,FALSE),IF(M177="ว่างยุบเลิก2569",VLOOKUP(BC177,ตำแหน่งว่าง!$A$2:$J$28,8,FALSE),IF(M177="เงินอุดหนุน (ว่าง)",VLOOKUP(BC177,ตำแหน่งว่าง!$A$2:$J$28,8,FALSE),IF(M177&amp;C177="จ่ายจากเงินรายได้พนจ.ทั่วไป",0,IF(M177="จ่ายจากเงินรายได้ (ว่าง)",VLOOKUP(BC177,ตำแหน่งว่าง!$A$2:$J$28,8,FALSE),(BG177-I177)*12)))))))))))))</f>
        <v>0</v>
      </c>
      <c r="BI177" s="177" t="str">
        <f t="shared" si="13"/>
        <v>2</v>
      </c>
      <c r="BJ177" s="177" t="b">
        <f>IF(BB177="บริหารท้องถิ่นสูง",VLOOKUP(BI177,'เงินเดือนบัญชี 5'!$AL$2:$AM$65,2,FALSE),IF(BB177="บริหารท้องถิ่นกลาง",VLOOKUP(BI177,'เงินเดือนบัญชี 5'!$AI$2:$AJ$65,2,FALSE),IF(BB177="บริหารท้องถิ่นต้น",VLOOKUP(BI177,'เงินเดือนบัญชี 5'!$AF$2:$AG$65,2,FALSE),IF(BB177="อำนวยการท้องถิ่นสูง",VLOOKUP(BI177,'เงินเดือนบัญชี 5'!$AC$2:$AD$65,2,FALSE),IF(BB177="อำนวยการท้องถิ่นกลาง",VLOOKUP(BI177,'เงินเดือนบัญชี 5'!$Z$2:$AA$65,2,FALSE),IF(BB177="อำนวยการท้องถิ่นต้น",VLOOKUP(BI177,'เงินเดือนบัญชี 5'!$W$2:$X$65,2,FALSE),IF(BB177="วิชาการชช.",VLOOKUP(BI177,'เงินเดือนบัญชี 5'!$T$2:$U$65,2,FALSE),IF(BB177="วิชาการชพ.",VLOOKUP(BI177,'เงินเดือนบัญชี 5'!$Q$2:$R$65,2,FALSE),IF(BB177="วิชาการชก.",VLOOKUP(BI177,'เงินเดือนบัญชี 5'!$N$2:$O$65,2,FALSE),IF(BB177="วิชาการปก.",VLOOKUP(BI177,'เงินเดือนบัญชี 5'!$K$2:$L$65,2,FALSE),IF(BB177="ทั่วไปอส.",VLOOKUP(BI177,'เงินเดือนบัญชี 5'!$H$2:$I$65,2,FALSE),IF(BB177="ทั่วไปชง.",VLOOKUP(BI177,'เงินเดือนบัญชี 5'!$E$2:$F$65,2,FALSE),IF(BB177="ทั่วไปปง.",VLOOKUP(BI177,'เงินเดือนบัญชี 5'!$B$2:$C$65,2,FALSE),IF(BB177="พนจ.ทั่วไป",0,IF(BB177="พนจ.ภารกิจ(ปวช.)",CEILING((BG177*4/100)+BG177,10),IF(BB177="พนจ.ภารกิจ(ปวท.)",CEILING((BG177*4/100)+BG177,10),IF(BB177="พนจ.ภารกิจ(ปวส.)",CEILING((BG177*4/100)+BG177,10),IF(BB177="พนจ.ภารกิจ(ป.ตรี)",CEILING((BG177*4/100)+BG177,10),IF(BB177="พนจ.ภารกิจ(ป.โท)",CEILING((BG177*4/100)+BG177,10),IF(BB177="พนจ.ภารกิจ(ทักษะ พนง.ขับเครื่องจักรกลขนาดกลาง/ใหญ่)",CEILING((BG177*4/100)+BG177,10),IF(BB177="พนจ.ภารกิจ(ทักษะ)",CEILING((BG177*4/100)+BG177,10),IF(BB177="พนจ.ภารกิจ(ทักษะ)","",IF(C177="ครู",CEILING((BG177*6/100)+BG177,10),IF(C177="ครูผู้ช่วย",CEILING((BG177*6/100)+BG177,10),IF(C177="บริหารสถานศึกษา",CEILING((BG177*6/100)+BG177,10),IF(C177="บุคลากรทางการศึกษา",CEILING((BG177*6/100)+BG177,10),IF(BB177="ลูกจ้างประจำ(ช่าง)",VLOOKUP(BI177,บัญชีลูกจ้างประจำ!$H$2:$I$110,2,FALSE),IF(BB177="ลูกจ้างประจำ(สนับสนุน)",VLOOKUP(BI177,บัญชีลูกจ้างประจำ!$E$2:$F$102,2,FALSE),IF(BB177="ลูกจ้างประจำ(บริการพื้นฐาน)",VLOOKUP(BI177,บัญชีลูกจ้างประจำ!$B$2:$C$74,2,FALSE))))))))))))))))))))))))))))))</f>
        <v>0</v>
      </c>
      <c r="BK177" s="177">
        <f>IF(BB177&amp;M177="พนจ.ทั่วไป",0,IF(BB177&amp;M177="พนจ.ทั่วไปกำหนดเพิ่ม2568",108000,IF(M177="ว่างเดิม",VLOOKUP(BC177,ตำแหน่งว่าง!$A$2:$J$28,9,FALSE),IF(M177&amp;C177="กำหนดเพิ่ม2567ครู",VLOOKUP(BC177,ตำแหน่งว่าง!$A$2:$J$28,8,FALSE),IF(M177&amp;C177="กำหนดเพิ่ม2567ครูผู้ช่วย",VLOOKUP(BC177,ตำแหน่งว่าง!$A$2:$J$28,8,FALSE),IF(M177&amp;C177="กำหนดเพิ่ม2567บุคลากรทางการศึกษา",VLOOKUP(BC177,ตำแหน่งว่าง!$A$2:$J$28,8,FALSE),IF(M177&amp;C177="กำหนดเพิ่ม2567บริหารสถานศึกษา",VLOOKUP(BC177,ตำแหน่งว่าง!$A$2:$J$28,8,FALSE),IF(M177="กำหนดเพิ่ม2567",VLOOKUP(BC177,ตำแหน่งว่าง!$A$2:$J$28,9,FALSE),IF(M177="กำหนดเพิ่ม2568",VLOOKUP(BC177,ตำแหน่งว่าง!$A$2:$H$28,7,FALSE),IF(M177="กำหนดเพิ่ม2569",0,IF(M177="ยุบเลิก2567",0,IF(M177="ยุบเลิก2568",0,IF(M177="ว่างยุบเลิก2567",0,IF(M177="ว่างยุบเลิก2568",0,IF(M177="ว่างยุบเลิก2569",VLOOKUP(BC177,ตำแหน่งว่าง!$A$2:$J$28,9,FALSE),IF(M177="เงินอุดหนุน (ว่าง)",VLOOKUP(BC177,ตำแหน่งว่าง!$A$2:$J$28,9,FALSE),IF(M177="จ่ายจากเงินรายได้ (ว่าง)",VLOOKUP(BC177,ตำแหน่งว่าง!$A$2:$J$28,9,FALSE),(BJ177-BG177)*12)))))))))))))))))</f>
        <v>0</v>
      </c>
      <c r="BL177" s="177" t="str">
        <f t="shared" si="14"/>
        <v>3</v>
      </c>
      <c r="BM177" s="177" t="b">
        <f>IF(BB177="บริหารท้องถิ่นสูง",VLOOKUP(BL177,'เงินเดือนบัญชี 5'!$AL$2:$AM$65,2,FALSE),IF(BB177="บริหารท้องถิ่นกลาง",VLOOKUP(BL177,'เงินเดือนบัญชี 5'!$AI$2:$AJ$65,2,FALSE),IF(BB177="บริหารท้องถิ่นต้น",VLOOKUP(BL177,'เงินเดือนบัญชี 5'!$AF$2:$AG$65,2,FALSE),IF(BB177="อำนวยการท้องถิ่นสูง",VLOOKUP(BL177,'เงินเดือนบัญชี 5'!$AC$2:$AD$65,2,FALSE),IF(BB177="อำนวยการท้องถิ่นกลาง",VLOOKUP(BL177,'เงินเดือนบัญชี 5'!$Z$2:$AA$65,2,FALSE),IF(BB177="อำนวยการท้องถิ่นต้น",VLOOKUP(BL177,'เงินเดือนบัญชี 5'!$W$2:$X$65,2,FALSE),IF(BB177="วิชาการชช.",VLOOKUP(BL177,'เงินเดือนบัญชี 5'!$T$2:$U$65,2,FALSE),IF(BB177="วิชาการชพ.",VLOOKUP(BL177,'เงินเดือนบัญชี 5'!$Q$2:$R$65,2,FALSE),IF(BB177="วิชาการชก.",VLOOKUP(BL177,'เงินเดือนบัญชี 5'!$N$2:$O$65,2,FALSE),IF(BB177="วิชาการปก.",VLOOKUP(BL177,'เงินเดือนบัญชี 5'!$K$2:$L$65,2,FALSE),IF(BB177="ทั่วไปอส.",VLOOKUP(BL177,'เงินเดือนบัญชี 5'!$H$2:$I$65,2,FALSE),IF(BB177="ทั่วไปชง.",VLOOKUP(BL177,'เงินเดือนบัญชี 5'!$E$2:$F$65,2,FALSE),IF(BB177="ทั่วไปปง.",VLOOKUP(BL177,'เงินเดือนบัญชี 5'!$B$2:$C$65,2,FALSE),IF(BB177="พนจ.ทั่วไป",0,IF(BB177="พนจ.ภารกิจ(ปวช.)",CEILING((BJ177*4/100)+BJ177,10),IF(BB177="พนจ.ภารกิจ(ปวท.)",CEILING((BJ177*4/100)+BJ177,10),IF(BB177="พนจ.ภารกิจ(ปวส.)",CEILING((BJ177*4/100)+BJ177,10),IF(BB177="พนจ.ภารกิจ(ป.ตรี)",CEILING((BJ177*4/100)+BJ177,10),IF(BB177="พนจ.ภารกิจ(ป.โท)",CEILING((BJ177*4/100)+BJ177,10),IF(BB177="พนจ.ภารกิจ(ทักษะ พนง.ขับเครื่องจักรกลขนาดกลาง/ใหญ่)",CEILING((BJ177*4/100)+BJ177,10),IF(BB177="พนจ.ภารกิจ(ทักษะ)",CEILING((BJ177*4/100)+BJ177,10),IF(BB177="พนจ.ภารกิจ(ทักษะ)","",IF(C177="ครู",CEILING((BJ177*6/100)+BJ177,10),IF(C177="ครูผู้ช่วย",CEILING((BJ177*6/100)+BJ177,10),IF(C177="บริหารสถานศึกษา",CEILING((BJ177*6/100)+BJ177,10),IF(C177="บุคลากรทางการศึกษา",CEILING((BJ177*6/100)+BJ177,10),IF(BB177="ลูกจ้างประจำ(ช่าง)",VLOOKUP(BL177,บัญชีลูกจ้างประจำ!$H$2:$I$110,2,FALSE),IF(BB177="ลูกจ้างประจำ(สนับสนุน)",VLOOKUP(BL177,บัญชีลูกจ้างประจำ!$E$2:$F$103,2,FALSE),IF(BB177="ลูกจ้างประจำ(บริการพื้นฐาน)",VLOOKUP(BL177,บัญชีลูกจ้างประจำ!$B$2:$C$74,2,FALSE))))))))))))))))))))))))))))))</f>
        <v>0</v>
      </c>
      <c r="BN177" s="177">
        <f>IF(BB177&amp;M177="พนจ.ทั่วไป",0,IF(BB177&amp;M177="พนจ.ทั่วไปกำหนดเพิ่ม2569",108000,IF(M177="ว่างเดิม",VLOOKUP(BC177,ตำแหน่งว่าง!$A$2:$J$28,10,FALSE),IF(M177&amp;C177="กำหนดเพิ่ม2567ครู",VLOOKUP(BC177,ตำแหน่งว่าง!$A$2:$J$28,9,FALSE),IF(M177&amp;C177="กำหนดเพิ่ม2567ครูผู้ช่วย",VLOOKUP(BC177,ตำแหน่งว่าง!$A$2:$J$28,9,FALSE),IF(M177&amp;C177="กำหนดเพิ่ม2567บุคลากรทางการศึกษา",VLOOKUP(BC177,ตำแหน่งว่าง!$A$2:$J$28,9,FALSE),IF(M177&amp;C177="กำหนดเพิ่ม2567บริหารสถานศึกษา",VLOOKUP(BC177,ตำแหน่งว่าง!$A$2:$J$28,9,FALSE),IF(M177="กำหนดเพิ่ม2567",VLOOKUP(BC177,ตำแหน่งว่าง!$A$2:$J$28,10,FALSE),IF(M177&amp;C177="กำหนดเพิ่ม2568ครู",VLOOKUP(BC177,ตำแหน่งว่าง!$A$2:$J$28,8,FALSE),IF(M177&amp;C177="กำหนดเพิ่ม2568ครูผู้ช่วย",VLOOKUP(BC177,ตำแหน่งว่าง!$A$2:$J$28,8,FALSE),IF(M177&amp;C177="กำหนดเพิ่ม2568บุคลากรทางการศึกษา",VLOOKUP(BC177,ตำแหน่งว่าง!$A$2:$J$28,8,FALSE),IF(M177&amp;C177="กำหนดเพิ่ม2568บริหารสถานศึกษา",VLOOKUP(BC177,ตำแหน่งว่าง!$A$2:$J$28,8,FALSE),IF(M177="กำหนดเพิ่ม2568",VLOOKUP(BC177,ตำแหน่งว่าง!$A$2:$J$28,9,FALSE),IF(M177="กำหนดเพิ่ม2569",VLOOKUP(BC177,ตำแหน่งว่าง!$A$2:$H$28,7,FALSE),IF(M177="เงินอุดหนุน (ว่าง)",VLOOKUP(BC177,ตำแหน่งว่าง!$A$2:$J$28,10,FALSE),IF(M177="จ่ายจากเงินรายได้ (ว่าง)",VLOOKUP(BC177,ตำแหน่งว่าง!$A$2:$J$28,10,FALSE),IF(M177="ยุบเลิก2567",0,IF(M177="ยุบเลิก2568",0,IF(M177="ยุบเลิก2569",0,IF(M177="ว่างยุบเลิก2567",0,IF(M177="ว่างยุบเลิก2568",0,IF(M177="ว่างยุบเลิก2569",0,(BM177-BJ177)*12))))))))))))))))))))))</f>
        <v>0</v>
      </c>
    </row>
    <row r="178" spans="1:66">
      <c r="A178" s="107" t="str">
        <f>IF(C178=0,"",IF(D178=0,"",SUBTOTAL(3,$D$7:D178)*1))</f>
        <v/>
      </c>
      <c r="B178" s="113"/>
      <c r="C178" s="183"/>
      <c r="D178" s="113"/>
      <c r="E178" s="114"/>
      <c r="F178" s="114"/>
      <c r="G178" s="110"/>
      <c r="H178" s="120"/>
      <c r="I178" s="121"/>
      <c r="J178" s="122"/>
      <c r="K178" s="122"/>
      <c r="L178" s="122"/>
      <c r="M178" s="120"/>
      <c r="BB178" s="177" t="str">
        <f t="shared" si="10"/>
        <v/>
      </c>
      <c r="BC178" s="177" t="str">
        <f t="shared" si="11"/>
        <v>()</v>
      </c>
      <c r="BD178" s="177" t="b">
        <f>IF(BB178="บริหารท้องถิ่นสูง",VLOOKUP(I178,'เงินเดือนบัญชี 5'!$AM$2:$AN$65,2,FALSE),IF(BB178="บริหารท้องถิ่นกลาง",VLOOKUP(I178,'เงินเดือนบัญชี 5'!$AJ$2:$AK$65,2,FALSE),IF(BB178="บริหารท้องถิ่นต้น",VLOOKUP(I178,'เงินเดือนบัญชี 5'!$AG$2:$AH$65,2,FALSE),IF(BB178="อำนวยการท้องถิ่นสูง",VLOOKUP(I178,'เงินเดือนบัญชี 5'!$AD$2:$AE$65,2,FALSE),IF(BB178="อำนวยการท้องถิ่นกลาง",VLOOKUP(I178,'เงินเดือนบัญชี 5'!$AA$2:$AB$65,2,FALSE),IF(BB178="อำนวยการท้องถิ่นต้น",VLOOKUP(I178,'เงินเดือนบัญชี 5'!$X$2:$Y$65,2,FALSE),IF(BB178="วิชาการชช.",VLOOKUP(I178,'เงินเดือนบัญชี 5'!$U$2:$V$65,2,FALSE),IF(BB178="วิชาการชพ.",VLOOKUP(I178,'เงินเดือนบัญชี 5'!$R$2:$S$65,2,FALSE),IF(BB178="วิชาการชก.",VLOOKUP(I178,'เงินเดือนบัญชี 5'!$O$2:$P$65,2,FALSE),IF(BB178="วิชาการปก.",VLOOKUP(I178,'เงินเดือนบัญชี 5'!$L$2:$M$65,2,FALSE),IF(BB178="ทั่วไปอส.",VLOOKUP(I178,'เงินเดือนบัญชี 5'!$I$2:$J$65,2,FALSE),IF(BB178="ทั่วไปชง.",VLOOKUP(I178,'เงินเดือนบัญชี 5'!$F$2:$G$65,2,FALSE),IF(BB178="ทั่วไปปง.",VLOOKUP(I178,'เงินเดือนบัญชี 5'!$C$2:$D$65,2,FALSE),IF(BB178="พนจ.ทั่วไป","",IF(BB178="พนจ.ภารกิจ(ปวช.)","",IF(BB178="พนจ.ภารกิจ(ปวท.)","",IF(BB178="พนจ.ภารกิจ(ปวส.)","",IF(BB178="พนจ.ภารกิจ(ป.ตรี)","",IF(BB178="พนจ.ภารกิจ(ป.โท)","",IF(BB178="พนจ.ภารกิจ(ทักษะ พนง.ขับเครื่องจักรกลขนาดกลาง/ใหญ่)","",IF(BB178="พนจ.ภารกิจ(ทักษะ)","",IF(BB178="ลูกจ้างประจำ(ช่าง)",VLOOKUP(I178,บัญชีลูกจ้างประจำ!$I$2:$J$110,2,FALSE),IF(BB178="ลูกจ้างประจำ(สนับสนุน)",VLOOKUP(I178,บัญชีลูกจ้างประจำ!$F$2:$G$102,2,FALSE),IF(BB178="ลูกจ้างประจำ(บริการพื้นฐาน)",VLOOKUP(I178,บัญชีลูกจ้างประจำ!$C$2:$D$74,2,FALSE)))))))))))))))))))))))))</f>
        <v>0</v>
      </c>
      <c r="BE178" s="177">
        <f>IF(M178="ว่างเดิม",VLOOKUP(BC178,ตำแหน่งว่าง!$A$2:$J$28,2,FALSE),IF(M178="ว่างยุบเลิก2567",VLOOKUP(BC178,ตำแหน่งว่าง!$A$2:$J$28,2,FALSE),IF(M178="ว่างยุบเลิก2568",VLOOKUP(BC178,ตำแหน่งว่าง!$A$2:$J$28,2,FALSE),IF(M178="ว่างยุบเลิก2569",VLOOKUP(BC178,ตำแหน่งว่าง!$A$2:$J$28,2,FALSE),IF(M178="เงินอุดหนุน (ว่าง)",VLOOKUP(BC178,ตำแหน่งว่าง!$A$2:$J$28,2,FALSE),IF(M178="จ่ายจากเงินรายได้ (ว่าง)",VLOOKUP(BC178,ตำแหน่งว่าง!$A$2:$J$28,2,FALSE),IF(M178="กำหนดเพิ่ม2567",0,IF(M178="กำหนดเพิ่ม2568",0,IF(M178="กำหนดเพิ่ม2569",0,I178*12)))))))))</f>
        <v>0</v>
      </c>
      <c r="BF178" s="177" t="str">
        <f t="shared" si="12"/>
        <v>1</v>
      </c>
      <c r="BG178" s="177" t="b">
        <f>IF(BB178="บริหารท้องถิ่นสูง",VLOOKUP(BF178,'เงินเดือนบัญชี 5'!$AL$2:$AM$65,2,FALSE),IF(BB178="บริหารท้องถิ่นกลาง",VLOOKUP(BF178,'เงินเดือนบัญชี 5'!$AI$2:$AJ$65,2,FALSE),IF(BB178="บริหารท้องถิ่นต้น",VLOOKUP(BF178,'เงินเดือนบัญชี 5'!$AF$2:$AG$65,2,FALSE),IF(BB178="อำนวยการท้องถิ่นสูง",VLOOKUP(BF178,'เงินเดือนบัญชี 5'!$AC$2:$AD$65,2,FALSE),IF(BB178="อำนวยการท้องถิ่นกลาง",VLOOKUP(BF178,'เงินเดือนบัญชี 5'!$Z$2:$AA$65,2,FALSE),IF(BB178="อำนวยการท้องถิ่นต้น",VLOOKUP(BF178,'เงินเดือนบัญชี 5'!$W$2:$X$65,2,FALSE),IF(BB178="วิชาการชช.",VLOOKUP(BF178,'เงินเดือนบัญชี 5'!$T$2:$U$65,2,FALSE),IF(BB178="วิชาการชพ.",VLOOKUP(BF178,'เงินเดือนบัญชี 5'!$Q$2:$R$65,2,FALSE),IF(BB178="วิชาการชก.",VLOOKUP(BF178,'เงินเดือนบัญชี 5'!$N$2:$O$65,2,FALSE),IF(BB178="วิชาการปก.",VLOOKUP(BF178,'เงินเดือนบัญชี 5'!$K$2:$L$65,2,FALSE),IF(BB178="ทั่วไปอส.",VLOOKUP(BF178,'เงินเดือนบัญชี 5'!$H$2:$I$65,2,FALSE),IF(BB178="ทั่วไปชง.",VLOOKUP(BF178,'เงินเดือนบัญชี 5'!$E$2:$F$65,2,FALSE),IF(BB178="ทั่วไปปง.",VLOOKUP(BF178,'เงินเดือนบัญชี 5'!$B$2:$C$65,2,FALSE),IF(BB178="พนจ.ทั่วไป",0,IF(BB178="พนจ.ภารกิจ(ปวช.)",CEILING((I178*4/100)+I178,10),IF(BB178="พนจ.ภารกิจ(ปวท.)",CEILING((I178*4/100)+I178,10),IF(BB178="พนจ.ภารกิจ(ปวส.)",CEILING((I178*4/100)+I178,10),IF(BB178="พนจ.ภารกิจ(ป.ตรี)",CEILING((I178*4/100)+I178,10),IF(BB178="พนจ.ภารกิจ(ป.โท)",CEILING((I178*4/100)+I178,10),IF(BB178="พนจ.ภารกิจ(ทักษะ พนง.ขับเครื่องจักรกลขนาดกลาง/ใหญ่)",CEILING((I178*4/100)+I178,10),IF(BB178="พนจ.ภารกิจ(ทักษะ)",CEILING((I178*4/100)+I178,10),IF(BB178="พนจ.ภารกิจ(ทักษะ)","",IF(C178="ครู",CEILING((I178*6/100)+I178,10),IF(C178="ครูผู้ช่วย",CEILING((I178*6/100)+I178,10),IF(C178="บริหารสถานศึกษา",CEILING((I178*6/100)+I178,10),IF(C178="บุคลากรทางการศึกษา",CEILING((I178*6/100)+I178,10),IF(BB178="ลูกจ้างประจำ(ช่าง)",VLOOKUP(BF178,บัญชีลูกจ้างประจำ!$H$2:$I$110,2,FALSE),IF(BB178="ลูกจ้างประจำ(สนับสนุน)",VLOOKUP(BF178,บัญชีลูกจ้างประจำ!$E$2:$F$102,2,FALSE),IF(BB178="ลูกจ้างประจำ(บริการพื้นฐาน)",VLOOKUP(BF178,บัญชีลูกจ้างประจำ!$B$2:$C$74,2,FALSE))))))))))))))))))))))))))))))</f>
        <v>0</v>
      </c>
      <c r="BH178" s="177">
        <f>IF(BB178&amp;M178="พนจ.ทั่วไป",0,IF(BB178&amp;M178="พนจ.ทั่วไปกำหนดเพิ่ม2567",108000,IF(M178="ว่างเดิม",VLOOKUP(BC178,ตำแหน่งว่าง!$A$2:$J$28,8,FALSE),IF(M178="กำหนดเพิ่ม2567",VLOOKUP(BC178,ตำแหน่งว่าง!$A$2:$H$28,7,FALSE),IF(M178="กำหนดเพิ่ม2568",0,IF(M178="กำหนดเพิ่ม2569",0,IF(M178="ยุบเลิก2567",0,IF(M178="ว่างยุบเลิก2567",0,IF(M178="ว่างยุบเลิก2568",VLOOKUP(BC178,ตำแหน่งว่าง!$A$2:$J$28,8,FALSE),IF(M178="ว่างยุบเลิก2569",VLOOKUP(BC178,ตำแหน่งว่าง!$A$2:$J$28,8,FALSE),IF(M178="เงินอุดหนุน (ว่าง)",VLOOKUP(BC178,ตำแหน่งว่าง!$A$2:$J$28,8,FALSE),IF(M178&amp;C178="จ่ายจากเงินรายได้พนจ.ทั่วไป",0,IF(M178="จ่ายจากเงินรายได้ (ว่าง)",VLOOKUP(BC178,ตำแหน่งว่าง!$A$2:$J$28,8,FALSE),(BG178-I178)*12)))))))))))))</f>
        <v>0</v>
      </c>
      <c r="BI178" s="177" t="str">
        <f t="shared" si="13"/>
        <v>2</v>
      </c>
      <c r="BJ178" s="177" t="b">
        <f>IF(BB178="บริหารท้องถิ่นสูง",VLOOKUP(BI178,'เงินเดือนบัญชี 5'!$AL$2:$AM$65,2,FALSE),IF(BB178="บริหารท้องถิ่นกลาง",VLOOKUP(BI178,'เงินเดือนบัญชี 5'!$AI$2:$AJ$65,2,FALSE),IF(BB178="บริหารท้องถิ่นต้น",VLOOKUP(BI178,'เงินเดือนบัญชี 5'!$AF$2:$AG$65,2,FALSE),IF(BB178="อำนวยการท้องถิ่นสูง",VLOOKUP(BI178,'เงินเดือนบัญชี 5'!$AC$2:$AD$65,2,FALSE),IF(BB178="อำนวยการท้องถิ่นกลาง",VLOOKUP(BI178,'เงินเดือนบัญชี 5'!$Z$2:$AA$65,2,FALSE),IF(BB178="อำนวยการท้องถิ่นต้น",VLOOKUP(BI178,'เงินเดือนบัญชี 5'!$W$2:$X$65,2,FALSE),IF(BB178="วิชาการชช.",VLOOKUP(BI178,'เงินเดือนบัญชี 5'!$T$2:$U$65,2,FALSE),IF(BB178="วิชาการชพ.",VLOOKUP(BI178,'เงินเดือนบัญชี 5'!$Q$2:$R$65,2,FALSE),IF(BB178="วิชาการชก.",VLOOKUP(BI178,'เงินเดือนบัญชี 5'!$N$2:$O$65,2,FALSE),IF(BB178="วิชาการปก.",VLOOKUP(BI178,'เงินเดือนบัญชี 5'!$K$2:$L$65,2,FALSE),IF(BB178="ทั่วไปอส.",VLOOKUP(BI178,'เงินเดือนบัญชี 5'!$H$2:$I$65,2,FALSE),IF(BB178="ทั่วไปชง.",VLOOKUP(BI178,'เงินเดือนบัญชี 5'!$E$2:$F$65,2,FALSE),IF(BB178="ทั่วไปปง.",VLOOKUP(BI178,'เงินเดือนบัญชี 5'!$B$2:$C$65,2,FALSE),IF(BB178="พนจ.ทั่วไป",0,IF(BB178="พนจ.ภารกิจ(ปวช.)",CEILING((BG178*4/100)+BG178,10),IF(BB178="พนจ.ภารกิจ(ปวท.)",CEILING((BG178*4/100)+BG178,10),IF(BB178="พนจ.ภารกิจ(ปวส.)",CEILING((BG178*4/100)+BG178,10),IF(BB178="พนจ.ภารกิจ(ป.ตรี)",CEILING((BG178*4/100)+BG178,10),IF(BB178="พนจ.ภารกิจ(ป.โท)",CEILING((BG178*4/100)+BG178,10),IF(BB178="พนจ.ภารกิจ(ทักษะ พนง.ขับเครื่องจักรกลขนาดกลาง/ใหญ่)",CEILING((BG178*4/100)+BG178,10),IF(BB178="พนจ.ภารกิจ(ทักษะ)",CEILING((BG178*4/100)+BG178,10),IF(BB178="พนจ.ภารกิจ(ทักษะ)","",IF(C178="ครู",CEILING((BG178*6/100)+BG178,10),IF(C178="ครูผู้ช่วย",CEILING((BG178*6/100)+BG178,10),IF(C178="บริหารสถานศึกษา",CEILING((BG178*6/100)+BG178,10),IF(C178="บุคลากรทางการศึกษา",CEILING((BG178*6/100)+BG178,10),IF(BB178="ลูกจ้างประจำ(ช่าง)",VLOOKUP(BI178,บัญชีลูกจ้างประจำ!$H$2:$I$110,2,FALSE),IF(BB178="ลูกจ้างประจำ(สนับสนุน)",VLOOKUP(BI178,บัญชีลูกจ้างประจำ!$E$2:$F$102,2,FALSE),IF(BB178="ลูกจ้างประจำ(บริการพื้นฐาน)",VLOOKUP(BI178,บัญชีลูกจ้างประจำ!$B$2:$C$74,2,FALSE))))))))))))))))))))))))))))))</f>
        <v>0</v>
      </c>
      <c r="BK178" s="177">
        <f>IF(BB178&amp;M178="พนจ.ทั่วไป",0,IF(BB178&amp;M178="พนจ.ทั่วไปกำหนดเพิ่ม2568",108000,IF(M178="ว่างเดิม",VLOOKUP(BC178,ตำแหน่งว่าง!$A$2:$J$28,9,FALSE),IF(M178&amp;C178="กำหนดเพิ่ม2567ครู",VLOOKUP(BC178,ตำแหน่งว่าง!$A$2:$J$28,8,FALSE),IF(M178&amp;C178="กำหนดเพิ่ม2567ครูผู้ช่วย",VLOOKUP(BC178,ตำแหน่งว่าง!$A$2:$J$28,8,FALSE),IF(M178&amp;C178="กำหนดเพิ่ม2567บุคลากรทางการศึกษา",VLOOKUP(BC178,ตำแหน่งว่าง!$A$2:$J$28,8,FALSE),IF(M178&amp;C178="กำหนดเพิ่ม2567บริหารสถานศึกษา",VLOOKUP(BC178,ตำแหน่งว่าง!$A$2:$J$28,8,FALSE),IF(M178="กำหนดเพิ่ม2567",VLOOKUP(BC178,ตำแหน่งว่าง!$A$2:$J$28,9,FALSE),IF(M178="กำหนดเพิ่ม2568",VLOOKUP(BC178,ตำแหน่งว่าง!$A$2:$H$28,7,FALSE),IF(M178="กำหนดเพิ่ม2569",0,IF(M178="ยุบเลิก2567",0,IF(M178="ยุบเลิก2568",0,IF(M178="ว่างยุบเลิก2567",0,IF(M178="ว่างยุบเลิก2568",0,IF(M178="ว่างยุบเลิก2569",VLOOKUP(BC178,ตำแหน่งว่าง!$A$2:$J$28,9,FALSE),IF(M178="เงินอุดหนุน (ว่าง)",VLOOKUP(BC178,ตำแหน่งว่าง!$A$2:$J$28,9,FALSE),IF(M178="จ่ายจากเงินรายได้ (ว่าง)",VLOOKUP(BC178,ตำแหน่งว่าง!$A$2:$J$28,9,FALSE),(BJ178-BG178)*12)))))))))))))))))</f>
        <v>0</v>
      </c>
      <c r="BL178" s="177" t="str">
        <f t="shared" si="14"/>
        <v>3</v>
      </c>
      <c r="BM178" s="177" t="b">
        <f>IF(BB178="บริหารท้องถิ่นสูง",VLOOKUP(BL178,'เงินเดือนบัญชี 5'!$AL$2:$AM$65,2,FALSE),IF(BB178="บริหารท้องถิ่นกลาง",VLOOKUP(BL178,'เงินเดือนบัญชี 5'!$AI$2:$AJ$65,2,FALSE),IF(BB178="บริหารท้องถิ่นต้น",VLOOKUP(BL178,'เงินเดือนบัญชี 5'!$AF$2:$AG$65,2,FALSE),IF(BB178="อำนวยการท้องถิ่นสูง",VLOOKUP(BL178,'เงินเดือนบัญชี 5'!$AC$2:$AD$65,2,FALSE),IF(BB178="อำนวยการท้องถิ่นกลาง",VLOOKUP(BL178,'เงินเดือนบัญชี 5'!$Z$2:$AA$65,2,FALSE),IF(BB178="อำนวยการท้องถิ่นต้น",VLOOKUP(BL178,'เงินเดือนบัญชี 5'!$W$2:$X$65,2,FALSE),IF(BB178="วิชาการชช.",VLOOKUP(BL178,'เงินเดือนบัญชี 5'!$T$2:$U$65,2,FALSE),IF(BB178="วิชาการชพ.",VLOOKUP(BL178,'เงินเดือนบัญชี 5'!$Q$2:$R$65,2,FALSE),IF(BB178="วิชาการชก.",VLOOKUP(BL178,'เงินเดือนบัญชี 5'!$N$2:$O$65,2,FALSE),IF(BB178="วิชาการปก.",VLOOKUP(BL178,'เงินเดือนบัญชี 5'!$K$2:$L$65,2,FALSE),IF(BB178="ทั่วไปอส.",VLOOKUP(BL178,'เงินเดือนบัญชี 5'!$H$2:$I$65,2,FALSE),IF(BB178="ทั่วไปชง.",VLOOKUP(BL178,'เงินเดือนบัญชี 5'!$E$2:$F$65,2,FALSE),IF(BB178="ทั่วไปปง.",VLOOKUP(BL178,'เงินเดือนบัญชี 5'!$B$2:$C$65,2,FALSE),IF(BB178="พนจ.ทั่วไป",0,IF(BB178="พนจ.ภารกิจ(ปวช.)",CEILING((BJ178*4/100)+BJ178,10),IF(BB178="พนจ.ภารกิจ(ปวท.)",CEILING((BJ178*4/100)+BJ178,10),IF(BB178="พนจ.ภารกิจ(ปวส.)",CEILING((BJ178*4/100)+BJ178,10),IF(BB178="พนจ.ภารกิจ(ป.ตรี)",CEILING((BJ178*4/100)+BJ178,10),IF(BB178="พนจ.ภารกิจ(ป.โท)",CEILING((BJ178*4/100)+BJ178,10),IF(BB178="พนจ.ภารกิจ(ทักษะ พนง.ขับเครื่องจักรกลขนาดกลาง/ใหญ่)",CEILING((BJ178*4/100)+BJ178,10),IF(BB178="พนจ.ภารกิจ(ทักษะ)",CEILING((BJ178*4/100)+BJ178,10),IF(BB178="พนจ.ภารกิจ(ทักษะ)","",IF(C178="ครู",CEILING((BJ178*6/100)+BJ178,10),IF(C178="ครูผู้ช่วย",CEILING((BJ178*6/100)+BJ178,10),IF(C178="บริหารสถานศึกษา",CEILING((BJ178*6/100)+BJ178,10),IF(C178="บุคลากรทางการศึกษา",CEILING((BJ178*6/100)+BJ178,10),IF(BB178="ลูกจ้างประจำ(ช่าง)",VLOOKUP(BL178,บัญชีลูกจ้างประจำ!$H$2:$I$110,2,FALSE),IF(BB178="ลูกจ้างประจำ(สนับสนุน)",VLOOKUP(BL178,บัญชีลูกจ้างประจำ!$E$2:$F$103,2,FALSE),IF(BB178="ลูกจ้างประจำ(บริการพื้นฐาน)",VLOOKUP(BL178,บัญชีลูกจ้างประจำ!$B$2:$C$74,2,FALSE))))))))))))))))))))))))))))))</f>
        <v>0</v>
      </c>
      <c r="BN178" s="177">
        <f>IF(BB178&amp;M178="พนจ.ทั่วไป",0,IF(BB178&amp;M178="พนจ.ทั่วไปกำหนดเพิ่ม2569",108000,IF(M178="ว่างเดิม",VLOOKUP(BC178,ตำแหน่งว่าง!$A$2:$J$28,10,FALSE),IF(M178&amp;C178="กำหนดเพิ่ม2567ครู",VLOOKUP(BC178,ตำแหน่งว่าง!$A$2:$J$28,9,FALSE),IF(M178&amp;C178="กำหนดเพิ่ม2567ครูผู้ช่วย",VLOOKUP(BC178,ตำแหน่งว่าง!$A$2:$J$28,9,FALSE),IF(M178&amp;C178="กำหนดเพิ่ม2567บุคลากรทางการศึกษา",VLOOKUP(BC178,ตำแหน่งว่าง!$A$2:$J$28,9,FALSE),IF(M178&amp;C178="กำหนดเพิ่ม2567บริหารสถานศึกษา",VLOOKUP(BC178,ตำแหน่งว่าง!$A$2:$J$28,9,FALSE),IF(M178="กำหนดเพิ่ม2567",VLOOKUP(BC178,ตำแหน่งว่าง!$A$2:$J$28,10,FALSE),IF(M178&amp;C178="กำหนดเพิ่ม2568ครู",VLOOKUP(BC178,ตำแหน่งว่าง!$A$2:$J$28,8,FALSE),IF(M178&amp;C178="กำหนดเพิ่ม2568ครูผู้ช่วย",VLOOKUP(BC178,ตำแหน่งว่าง!$A$2:$J$28,8,FALSE),IF(M178&amp;C178="กำหนดเพิ่ม2568บุคลากรทางการศึกษา",VLOOKUP(BC178,ตำแหน่งว่าง!$A$2:$J$28,8,FALSE),IF(M178&amp;C178="กำหนดเพิ่ม2568บริหารสถานศึกษา",VLOOKUP(BC178,ตำแหน่งว่าง!$A$2:$J$28,8,FALSE),IF(M178="กำหนดเพิ่ม2568",VLOOKUP(BC178,ตำแหน่งว่าง!$A$2:$J$28,9,FALSE),IF(M178="กำหนดเพิ่ม2569",VLOOKUP(BC178,ตำแหน่งว่าง!$A$2:$H$28,7,FALSE),IF(M178="เงินอุดหนุน (ว่าง)",VLOOKUP(BC178,ตำแหน่งว่าง!$A$2:$J$28,10,FALSE),IF(M178="จ่ายจากเงินรายได้ (ว่าง)",VLOOKUP(BC178,ตำแหน่งว่าง!$A$2:$J$28,10,FALSE),IF(M178="ยุบเลิก2567",0,IF(M178="ยุบเลิก2568",0,IF(M178="ยุบเลิก2569",0,IF(M178="ว่างยุบเลิก2567",0,IF(M178="ว่างยุบเลิก2568",0,IF(M178="ว่างยุบเลิก2569",0,(BM178-BJ178)*12))))))))))))))))))))))</f>
        <v>0</v>
      </c>
    </row>
    <row r="179" spans="1:66">
      <c r="A179" s="107" t="str">
        <f>IF(C179=0,"",IF(D179=0,"",SUBTOTAL(3,$D$7:D179)*1))</f>
        <v/>
      </c>
      <c r="B179" s="113"/>
      <c r="C179" s="183"/>
      <c r="D179" s="113"/>
      <c r="E179" s="114"/>
      <c r="F179" s="114"/>
      <c r="G179" s="110"/>
      <c r="H179" s="120"/>
      <c r="I179" s="121"/>
      <c r="J179" s="122"/>
      <c r="K179" s="122"/>
      <c r="L179" s="122"/>
      <c r="M179" s="120"/>
      <c r="BB179" s="177" t="str">
        <f t="shared" si="10"/>
        <v/>
      </c>
      <c r="BC179" s="177" t="str">
        <f t="shared" si="11"/>
        <v>()</v>
      </c>
      <c r="BD179" s="177" t="b">
        <f>IF(BB179="บริหารท้องถิ่นสูง",VLOOKUP(I179,'เงินเดือนบัญชี 5'!$AM$2:$AN$65,2,FALSE),IF(BB179="บริหารท้องถิ่นกลาง",VLOOKUP(I179,'เงินเดือนบัญชี 5'!$AJ$2:$AK$65,2,FALSE),IF(BB179="บริหารท้องถิ่นต้น",VLOOKUP(I179,'เงินเดือนบัญชี 5'!$AG$2:$AH$65,2,FALSE),IF(BB179="อำนวยการท้องถิ่นสูง",VLOOKUP(I179,'เงินเดือนบัญชี 5'!$AD$2:$AE$65,2,FALSE),IF(BB179="อำนวยการท้องถิ่นกลาง",VLOOKUP(I179,'เงินเดือนบัญชี 5'!$AA$2:$AB$65,2,FALSE),IF(BB179="อำนวยการท้องถิ่นต้น",VLOOKUP(I179,'เงินเดือนบัญชี 5'!$X$2:$Y$65,2,FALSE),IF(BB179="วิชาการชช.",VLOOKUP(I179,'เงินเดือนบัญชี 5'!$U$2:$V$65,2,FALSE),IF(BB179="วิชาการชพ.",VLOOKUP(I179,'เงินเดือนบัญชี 5'!$R$2:$S$65,2,FALSE),IF(BB179="วิชาการชก.",VLOOKUP(I179,'เงินเดือนบัญชี 5'!$O$2:$P$65,2,FALSE),IF(BB179="วิชาการปก.",VLOOKUP(I179,'เงินเดือนบัญชี 5'!$L$2:$M$65,2,FALSE),IF(BB179="ทั่วไปอส.",VLOOKUP(I179,'เงินเดือนบัญชี 5'!$I$2:$J$65,2,FALSE),IF(BB179="ทั่วไปชง.",VLOOKUP(I179,'เงินเดือนบัญชี 5'!$F$2:$G$65,2,FALSE),IF(BB179="ทั่วไปปง.",VLOOKUP(I179,'เงินเดือนบัญชี 5'!$C$2:$D$65,2,FALSE),IF(BB179="พนจ.ทั่วไป","",IF(BB179="พนจ.ภารกิจ(ปวช.)","",IF(BB179="พนจ.ภารกิจ(ปวท.)","",IF(BB179="พนจ.ภารกิจ(ปวส.)","",IF(BB179="พนจ.ภารกิจ(ป.ตรี)","",IF(BB179="พนจ.ภารกิจ(ป.โท)","",IF(BB179="พนจ.ภารกิจ(ทักษะ พนง.ขับเครื่องจักรกลขนาดกลาง/ใหญ่)","",IF(BB179="พนจ.ภารกิจ(ทักษะ)","",IF(BB179="ลูกจ้างประจำ(ช่าง)",VLOOKUP(I179,บัญชีลูกจ้างประจำ!$I$2:$J$110,2,FALSE),IF(BB179="ลูกจ้างประจำ(สนับสนุน)",VLOOKUP(I179,บัญชีลูกจ้างประจำ!$F$2:$G$102,2,FALSE),IF(BB179="ลูกจ้างประจำ(บริการพื้นฐาน)",VLOOKUP(I179,บัญชีลูกจ้างประจำ!$C$2:$D$74,2,FALSE)))))))))))))))))))))))))</f>
        <v>0</v>
      </c>
      <c r="BE179" s="177">
        <f>IF(M179="ว่างเดิม",VLOOKUP(BC179,ตำแหน่งว่าง!$A$2:$J$28,2,FALSE),IF(M179="ว่างยุบเลิก2567",VLOOKUP(BC179,ตำแหน่งว่าง!$A$2:$J$28,2,FALSE),IF(M179="ว่างยุบเลิก2568",VLOOKUP(BC179,ตำแหน่งว่าง!$A$2:$J$28,2,FALSE),IF(M179="ว่างยุบเลิก2569",VLOOKUP(BC179,ตำแหน่งว่าง!$A$2:$J$28,2,FALSE),IF(M179="เงินอุดหนุน (ว่าง)",VLOOKUP(BC179,ตำแหน่งว่าง!$A$2:$J$28,2,FALSE),IF(M179="จ่ายจากเงินรายได้ (ว่าง)",VLOOKUP(BC179,ตำแหน่งว่าง!$A$2:$J$28,2,FALSE),IF(M179="กำหนดเพิ่ม2567",0,IF(M179="กำหนดเพิ่ม2568",0,IF(M179="กำหนดเพิ่ม2569",0,I179*12)))))))))</f>
        <v>0</v>
      </c>
      <c r="BF179" s="177" t="str">
        <f t="shared" si="12"/>
        <v>1</v>
      </c>
      <c r="BG179" s="177" t="b">
        <f>IF(BB179="บริหารท้องถิ่นสูง",VLOOKUP(BF179,'เงินเดือนบัญชี 5'!$AL$2:$AM$65,2,FALSE),IF(BB179="บริหารท้องถิ่นกลาง",VLOOKUP(BF179,'เงินเดือนบัญชี 5'!$AI$2:$AJ$65,2,FALSE),IF(BB179="บริหารท้องถิ่นต้น",VLOOKUP(BF179,'เงินเดือนบัญชี 5'!$AF$2:$AG$65,2,FALSE),IF(BB179="อำนวยการท้องถิ่นสูง",VLOOKUP(BF179,'เงินเดือนบัญชี 5'!$AC$2:$AD$65,2,FALSE),IF(BB179="อำนวยการท้องถิ่นกลาง",VLOOKUP(BF179,'เงินเดือนบัญชี 5'!$Z$2:$AA$65,2,FALSE),IF(BB179="อำนวยการท้องถิ่นต้น",VLOOKUP(BF179,'เงินเดือนบัญชี 5'!$W$2:$X$65,2,FALSE),IF(BB179="วิชาการชช.",VLOOKUP(BF179,'เงินเดือนบัญชี 5'!$T$2:$U$65,2,FALSE),IF(BB179="วิชาการชพ.",VLOOKUP(BF179,'เงินเดือนบัญชี 5'!$Q$2:$R$65,2,FALSE),IF(BB179="วิชาการชก.",VLOOKUP(BF179,'เงินเดือนบัญชี 5'!$N$2:$O$65,2,FALSE),IF(BB179="วิชาการปก.",VLOOKUP(BF179,'เงินเดือนบัญชี 5'!$K$2:$L$65,2,FALSE),IF(BB179="ทั่วไปอส.",VLOOKUP(BF179,'เงินเดือนบัญชี 5'!$H$2:$I$65,2,FALSE),IF(BB179="ทั่วไปชง.",VLOOKUP(BF179,'เงินเดือนบัญชี 5'!$E$2:$F$65,2,FALSE),IF(BB179="ทั่วไปปง.",VLOOKUP(BF179,'เงินเดือนบัญชี 5'!$B$2:$C$65,2,FALSE),IF(BB179="พนจ.ทั่วไป",0,IF(BB179="พนจ.ภารกิจ(ปวช.)",CEILING((I179*4/100)+I179,10),IF(BB179="พนจ.ภารกิจ(ปวท.)",CEILING((I179*4/100)+I179,10),IF(BB179="พนจ.ภารกิจ(ปวส.)",CEILING((I179*4/100)+I179,10),IF(BB179="พนจ.ภารกิจ(ป.ตรี)",CEILING((I179*4/100)+I179,10),IF(BB179="พนจ.ภารกิจ(ป.โท)",CEILING((I179*4/100)+I179,10),IF(BB179="พนจ.ภารกิจ(ทักษะ พนง.ขับเครื่องจักรกลขนาดกลาง/ใหญ่)",CEILING((I179*4/100)+I179,10),IF(BB179="พนจ.ภารกิจ(ทักษะ)",CEILING((I179*4/100)+I179,10),IF(BB179="พนจ.ภารกิจ(ทักษะ)","",IF(C179="ครู",CEILING((I179*6/100)+I179,10),IF(C179="ครูผู้ช่วย",CEILING((I179*6/100)+I179,10),IF(C179="บริหารสถานศึกษา",CEILING((I179*6/100)+I179,10),IF(C179="บุคลากรทางการศึกษา",CEILING((I179*6/100)+I179,10),IF(BB179="ลูกจ้างประจำ(ช่าง)",VLOOKUP(BF179,บัญชีลูกจ้างประจำ!$H$2:$I$110,2,FALSE),IF(BB179="ลูกจ้างประจำ(สนับสนุน)",VLOOKUP(BF179,บัญชีลูกจ้างประจำ!$E$2:$F$102,2,FALSE),IF(BB179="ลูกจ้างประจำ(บริการพื้นฐาน)",VLOOKUP(BF179,บัญชีลูกจ้างประจำ!$B$2:$C$74,2,FALSE))))))))))))))))))))))))))))))</f>
        <v>0</v>
      </c>
      <c r="BH179" s="177">
        <f>IF(BB179&amp;M179="พนจ.ทั่วไป",0,IF(BB179&amp;M179="พนจ.ทั่วไปกำหนดเพิ่ม2567",108000,IF(M179="ว่างเดิม",VLOOKUP(BC179,ตำแหน่งว่าง!$A$2:$J$28,8,FALSE),IF(M179="กำหนดเพิ่ม2567",VLOOKUP(BC179,ตำแหน่งว่าง!$A$2:$H$28,7,FALSE),IF(M179="กำหนดเพิ่ม2568",0,IF(M179="กำหนดเพิ่ม2569",0,IF(M179="ยุบเลิก2567",0,IF(M179="ว่างยุบเลิก2567",0,IF(M179="ว่างยุบเลิก2568",VLOOKUP(BC179,ตำแหน่งว่าง!$A$2:$J$28,8,FALSE),IF(M179="ว่างยุบเลิก2569",VLOOKUP(BC179,ตำแหน่งว่าง!$A$2:$J$28,8,FALSE),IF(M179="เงินอุดหนุน (ว่าง)",VLOOKUP(BC179,ตำแหน่งว่าง!$A$2:$J$28,8,FALSE),IF(M179&amp;C179="จ่ายจากเงินรายได้พนจ.ทั่วไป",0,IF(M179="จ่ายจากเงินรายได้ (ว่าง)",VLOOKUP(BC179,ตำแหน่งว่าง!$A$2:$J$28,8,FALSE),(BG179-I179)*12)))))))))))))</f>
        <v>0</v>
      </c>
      <c r="BI179" s="177" t="str">
        <f t="shared" si="13"/>
        <v>2</v>
      </c>
      <c r="BJ179" s="177" t="b">
        <f>IF(BB179="บริหารท้องถิ่นสูง",VLOOKUP(BI179,'เงินเดือนบัญชี 5'!$AL$2:$AM$65,2,FALSE),IF(BB179="บริหารท้องถิ่นกลาง",VLOOKUP(BI179,'เงินเดือนบัญชี 5'!$AI$2:$AJ$65,2,FALSE),IF(BB179="บริหารท้องถิ่นต้น",VLOOKUP(BI179,'เงินเดือนบัญชี 5'!$AF$2:$AG$65,2,FALSE),IF(BB179="อำนวยการท้องถิ่นสูง",VLOOKUP(BI179,'เงินเดือนบัญชี 5'!$AC$2:$AD$65,2,FALSE),IF(BB179="อำนวยการท้องถิ่นกลาง",VLOOKUP(BI179,'เงินเดือนบัญชี 5'!$Z$2:$AA$65,2,FALSE),IF(BB179="อำนวยการท้องถิ่นต้น",VLOOKUP(BI179,'เงินเดือนบัญชี 5'!$W$2:$X$65,2,FALSE),IF(BB179="วิชาการชช.",VLOOKUP(BI179,'เงินเดือนบัญชี 5'!$T$2:$U$65,2,FALSE),IF(BB179="วิชาการชพ.",VLOOKUP(BI179,'เงินเดือนบัญชี 5'!$Q$2:$R$65,2,FALSE),IF(BB179="วิชาการชก.",VLOOKUP(BI179,'เงินเดือนบัญชี 5'!$N$2:$O$65,2,FALSE),IF(BB179="วิชาการปก.",VLOOKUP(BI179,'เงินเดือนบัญชี 5'!$K$2:$L$65,2,FALSE),IF(BB179="ทั่วไปอส.",VLOOKUP(BI179,'เงินเดือนบัญชี 5'!$H$2:$I$65,2,FALSE),IF(BB179="ทั่วไปชง.",VLOOKUP(BI179,'เงินเดือนบัญชี 5'!$E$2:$F$65,2,FALSE),IF(BB179="ทั่วไปปง.",VLOOKUP(BI179,'เงินเดือนบัญชี 5'!$B$2:$C$65,2,FALSE),IF(BB179="พนจ.ทั่วไป",0,IF(BB179="พนจ.ภารกิจ(ปวช.)",CEILING((BG179*4/100)+BG179,10),IF(BB179="พนจ.ภารกิจ(ปวท.)",CEILING((BG179*4/100)+BG179,10),IF(BB179="พนจ.ภารกิจ(ปวส.)",CEILING((BG179*4/100)+BG179,10),IF(BB179="พนจ.ภารกิจ(ป.ตรี)",CEILING((BG179*4/100)+BG179,10),IF(BB179="พนจ.ภารกิจ(ป.โท)",CEILING((BG179*4/100)+BG179,10),IF(BB179="พนจ.ภารกิจ(ทักษะ พนง.ขับเครื่องจักรกลขนาดกลาง/ใหญ่)",CEILING((BG179*4/100)+BG179,10),IF(BB179="พนจ.ภารกิจ(ทักษะ)",CEILING((BG179*4/100)+BG179,10),IF(BB179="พนจ.ภารกิจ(ทักษะ)","",IF(C179="ครู",CEILING((BG179*6/100)+BG179,10),IF(C179="ครูผู้ช่วย",CEILING((BG179*6/100)+BG179,10),IF(C179="บริหารสถานศึกษา",CEILING((BG179*6/100)+BG179,10),IF(C179="บุคลากรทางการศึกษา",CEILING((BG179*6/100)+BG179,10),IF(BB179="ลูกจ้างประจำ(ช่าง)",VLOOKUP(BI179,บัญชีลูกจ้างประจำ!$H$2:$I$110,2,FALSE),IF(BB179="ลูกจ้างประจำ(สนับสนุน)",VLOOKUP(BI179,บัญชีลูกจ้างประจำ!$E$2:$F$102,2,FALSE),IF(BB179="ลูกจ้างประจำ(บริการพื้นฐาน)",VLOOKUP(BI179,บัญชีลูกจ้างประจำ!$B$2:$C$74,2,FALSE))))))))))))))))))))))))))))))</f>
        <v>0</v>
      </c>
      <c r="BK179" s="177">
        <f>IF(BB179&amp;M179="พนจ.ทั่วไป",0,IF(BB179&amp;M179="พนจ.ทั่วไปกำหนดเพิ่ม2568",108000,IF(M179="ว่างเดิม",VLOOKUP(BC179,ตำแหน่งว่าง!$A$2:$J$28,9,FALSE),IF(M179&amp;C179="กำหนดเพิ่ม2567ครู",VLOOKUP(BC179,ตำแหน่งว่าง!$A$2:$J$28,8,FALSE),IF(M179&amp;C179="กำหนดเพิ่ม2567ครูผู้ช่วย",VLOOKUP(BC179,ตำแหน่งว่าง!$A$2:$J$28,8,FALSE),IF(M179&amp;C179="กำหนดเพิ่ม2567บุคลากรทางการศึกษา",VLOOKUP(BC179,ตำแหน่งว่าง!$A$2:$J$28,8,FALSE),IF(M179&amp;C179="กำหนดเพิ่ม2567บริหารสถานศึกษา",VLOOKUP(BC179,ตำแหน่งว่าง!$A$2:$J$28,8,FALSE),IF(M179="กำหนดเพิ่ม2567",VLOOKUP(BC179,ตำแหน่งว่าง!$A$2:$J$28,9,FALSE),IF(M179="กำหนดเพิ่ม2568",VLOOKUP(BC179,ตำแหน่งว่าง!$A$2:$H$28,7,FALSE),IF(M179="กำหนดเพิ่ม2569",0,IF(M179="ยุบเลิก2567",0,IF(M179="ยุบเลิก2568",0,IF(M179="ว่างยุบเลิก2567",0,IF(M179="ว่างยุบเลิก2568",0,IF(M179="ว่างยุบเลิก2569",VLOOKUP(BC179,ตำแหน่งว่าง!$A$2:$J$28,9,FALSE),IF(M179="เงินอุดหนุน (ว่าง)",VLOOKUP(BC179,ตำแหน่งว่าง!$A$2:$J$28,9,FALSE),IF(M179="จ่ายจากเงินรายได้ (ว่าง)",VLOOKUP(BC179,ตำแหน่งว่าง!$A$2:$J$28,9,FALSE),(BJ179-BG179)*12)))))))))))))))))</f>
        <v>0</v>
      </c>
      <c r="BL179" s="177" t="str">
        <f t="shared" si="14"/>
        <v>3</v>
      </c>
      <c r="BM179" s="177" t="b">
        <f>IF(BB179="บริหารท้องถิ่นสูง",VLOOKUP(BL179,'เงินเดือนบัญชี 5'!$AL$2:$AM$65,2,FALSE),IF(BB179="บริหารท้องถิ่นกลาง",VLOOKUP(BL179,'เงินเดือนบัญชี 5'!$AI$2:$AJ$65,2,FALSE),IF(BB179="บริหารท้องถิ่นต้น",VLOOKUP(BL179,'เงินเดือนบัญชี 5'!$AF$2:$AG$65,2,FALSE),IF(BB179="อำนวยการท้องถิ่นสูง",VLOOKUP(BL179,'เงินเดือนบัญชี 5'!$AC$2:$AD$65,2,FALSE),IF(BB179="อำนวยการท้องถิ่นกลาง",VLOOKUP(BL179,'เงินเดือนบัญชี 5'!$Z$2:$AA$65,2,FALSE),IF(BB179="อำนวยการท้องถิ่นต้น",VLOOKUP(BL179,'เงินเดือนบัญชี 5'!$W$2:$X$65,2,FALSE),IF(BB179="วิชาการชช.",VLOOKUP(BL179,'เงินเดือนบัญชี 5'!$T$2:$U$65,2,FALSE),IF(BB179="วิชาการชพ.",VLOOKUP(BL179,'เงินเดือนบัญชี 5'!$Q$2:$R$65,2,FALSE),IF(BB179="วิชาการชก.",VLOOKUP(BL179,'เงินเดือนบัญชี 5'!$N$2:$O$65,2,FALSE),IF(BB179="วิชาการปก.",VLOOKUP(BL179,'เงินเดือนบัญชี 5'!$K$2:$L$65,2,FALSE),IF(BB179="ทั่วไปอส.",VLOOKUP(BL179,'เงินเดือนบัญชี 5'!$H$2:$I$65,2,FALSE),IF(BB179="ทั่วไปชง.",VLOOKUP(BL179,'เงินเดือนบัญชี 5'!$E$2:$F$65,2,FALSE),IF(BB179="ทั่วไปปง.",VLOOKUP(BL179,'เงินเดือนบัญชี 5'!$B$2:$C$65,2,FALSE),IF(BB179="พนจ.ทั่วไป",0,IF(BB179="พนจ.ภารกิจ(ปวช.)",CEILING((BJ179*4/100)+BJ179,10),IF(BB179="พนจ.ภารกิจ(ปวท.)",CEILING((BJ179*4/100)+BJ179,10),IF(BB179="พนจ.ภารกิจ(ปวส.)",CEILING((BJ179*4/100)+BJ179,10),IF(BB179="พนจ.ภารกิจ(ป.ตรี)",CEILING((BJ179*4/100)+BJ179,10),IF(BB179="พนจ.ภารกิจ(ป.โท)",CEILING((BJ179*4/100)+BJ179,10),IF(BB179="พนจ.ภารกิจ(ทักษะ พนง.ขับเครื่องจักรกลขนาดกลาง/ใหญ่)",CEILING((BJ179*4/100)+BJ179,10),IF(BB179="พนจ.ภารกิจ(ทักษะ)",CEILING((BJ179*4/100)+BJ179,10),IF(BB179="พนจ.ภารกิจ(ทักษะ)","",IF(C179="ครู",CEILING((BJ179*6/100)+BJ179,10),IF(C179="ครูผู้ช่วย",CEILING((BJ179*6/100)+BJ179,10),IF(C179="บริหารสถานศึกษา",CEILING((BJ179*6/100)+BJ179,10),IF(C179="บุคลากรทางการศึกษา",CEILING((BJ179*6/100)+BJ179,10),IF(BB179="ลูกจ้างประจำ(ช่าง)",VLOOKUP(BL179,บัญชีลูกจ้างประจำ!$H$2:$I$110,2,FALSE),IF(BB179="ลูกจ้างประจำ(สนับสนุน)",VLOOKUP(BL179,บัญชีลูกจ้างประจำ!$E$2:$F$103,2,FALSE),IF(BB179="ลูกจ้างประจำ(บริการพื้นฐาน)",VLOOKUP(BL179,บัญชีลูกจ้างประจำ!$B$2:$C$74,2,FALSE))))))))))))))))))))))))))))))</f>
        <v>0</v>
      </c>
      <c r="BN179" s="177">
        <f>IF(BB179&amp;M179="พนจ.ทั่วไป",0,IF(BB179&amp;M179="พนจ.ทั่วไปกำหนดเพิ่ม2569",108000,IF(M179="ว่างเดิม",VLOOKUP(BC179,ตำแหน่งว่าง!$A$2:$J$28,10,FALSE),IF(M179&amp;C179="กำหนดเพิ่ม2567ครู",VLOOKUP(BC179,ตำแหน่งว่าง!$A$2:$J$28,9,FALSE),IF(M179&amp;C179="กำหนดเพิ่ม2567ครูผู้ช่วย",VLOOKUP(BC179,ตำแหน่งว่าง!$A$2:$J$28,9,FALSE),IF(M179&amp;C179="กำหนดเพิ่ม2567บุคลากรทางการศึกษา",VLOOKUP(BC179,ตำแหน่งว่าง!$A$2:$J$28,9,FALSE),IF(M179&amp;C179="กำหนดเพิ่ม2567บริหารสถานศึกษา",VLOOKUP(BC179,ตำแหน่งว่าง!$A$2:$J$28,9,FALSE),IF(M179="กำหนดเพิ่ม2567",VLOOKUP(BC179,ตำแหน่งว่าง!$A$2:$J$28,10,FALSE),IF(M179&amp;C179="กำหนดเพิ่ม2568ครู",VLOOKUP(BC179,ตำแหน่งว่าง!$A$2:$J$28,8,FALSE),IF(M179&amp;C179="กำหนดเพิ่ม2568ครูผู้ช่วย",VLOOKUP(BC179,ตำแหน่งว่าง!$A$2:$J$28,8,FALSE),IF(M179&amp;C179="กำหนดเพิ่ม2568บุคลากรทางการศึกษา",VLOOKUP(BC179,ตำแหน่งว่าง!$A$2:$J$28,8,FALSE),IF(M179&amp;C179="กำหนดเพิ่ม2568บริหารสถานศึกษา",VLOOKUP(BC179,ตำแหน่งว่าง!$A$2:$J$28,8,FALSE),IF(M179="กำหนดเพิ่ม2568",VLOOKUP(BC179,ตำแหน่งว่าง!$A$2:$J$28,9,FALSE),IF(M179="กำหนดเพิ่ม2569",VLOOKUP(BC179,ตำแหน่งว่าง!$A$2:$H$28,7,FALSE),IF(M179="เงินอุดหนุน (ว่าง)",VLOOKUP(BC179,ตำแหน่งว่าง!$A$2:$J$28,10,FALSE),IF(M179="จ่ายจากเงินรายได้ (ว่าง)",VLOOKUP(BC179,ตำแหน่งว่าง!$A$2:$J$28,10,FALSE),IF(M179="ยุบเลิก2567",0,IF(M179="ยุบเลิก2568",0,IF(M179="ยุบเลิก2569",0,IF(M179="ว่างยุบเลิก2567",0,IF(M179="ว่างยุบเลิก2568",0,IF(M179="ว่างยุบเลิก2569",0,(BM179-BJ179)*12))))))))))))))))))))))</f>
        <v>0</v>
      </c>
    </row>
    <row r="180" spans="1:66">
      <c r="A180" s="107" t="str">
        <f>IF(C180=0,"",IF(D180=0,"",SUBTOTAL(3,$D$7:D180)*1))</f>
        <v/>
      </c>
      <c r="B180" s="113"/>
      <c r="C180" s="183"/>
      <c r="D180" s="113"/>
      <c r="E180" s="114"/>
      <c r="F180" s="114"/>
      <c r="G180" s="110"/>
      <c r="H180" s="120"/>
      <c r="I180" s="121"/>
      <c r="J180" s="122"/>
      <c r="K180" s="122"/>
      <c r="L180" s="122"/>
      <c r="M180" s="120"/>
      <c r="BB180" s="177" t="str">
        <f t="shared" si="10"/>
        <v/>
      </c>
      <c r="BC180" s="177" t="str">
        <f t="shared" si="11"/>
        <v>()</v>
      </c>
      <c r="BD180" s="177" t="b">
        <f>IF(BB180="บริหารท้องถิ่นสูง",VLOOKUP(I180,'เงินเดือนบัญชี 5'!$AM$2:$AN$65,2,FALSE),IF(BB180="บริหารท้องถิ่นกลาง",VLOOKUP(I180,'เงินเดือนบัญชี 5'!$AJ$2:$AK$65,2,FALSE),IF(BB180="บริหารท้องถิ่นต้น",VLOOKUP(I180,'เงินเดือนบัญชี 5'!$AG$2:$AH$65,2,FALSE),IF(BB180="อำนวยการท้องถิ่นสูง",VLOOKUP(I180,'เงินเดือนบัญชี 5'!$AD$2:$AE$65,2,FALSE),IF(BB180="อำนวยการท้องถิ่นกลาง",VLOOKUP(I180,'เงินเดือนบัญชี 5'!$AA$2:$AB$65,2,FALSE),IF(BB180="อำนวยการท้องถิ่นต้น",VLOOKUP(I180,'เงินเดือนบัญชี 5'!$X$2:$Y$65,2,FALSE),IF(BB180="วิชาการชช.",VLOOKUP(I180,'เงินเดือนบัญชี 5'!$U$2:$V$65,2,FALSE),IF(BB180="วิชาการชพ.",VLOOKUP(I180,'เงินเดือนบัญชี 5'!$R$2:$S$65,2,FALSE),IF(BB180="วิชาการชก.",VLOOKUP(I180,'เงินเดือนบัญชี 5'!$O$2:$P$65,2,FALSE),IF(BB180="วิชาการปก.",VLOOKUP(I180,'เงินเดือนบัญชี 5'!$L$2:$M$65,2,FALSE),IF(BB180="ทั่วไปอส.",VLOOKUP(I180,'เงินเดือนบัญชี 5'!$I$2:$J$65,2,FALSE),IF(BB180="ทั่วไปชง.",VLOOKUP(I180,'เงินเดือนบัญชี 5'!$F$2:$G$65,2,FALSE),IF(BB180="ทั่วไปปง.",VLOOKUP(I180,'เงินเดือนบัญชี 5'!$C$2:$D$65,2,FALSE),IF(BB180="พนจ.ทั่วไป","",IF(BB180="พนจ.ภารกิจ(ปวช.)","",IF(BB180="พนจ.ภารกิจ(ปวท.)","",IF(BB180="พนจ.ภารกิจ(ปวส.)","",IF(BB180="พนจ.ภารกิจ(ป.ตรี)","",IF(BB180="พนจ.ภารกิจ(ป.โท)","",IF(BB180="พนจ.ภารกิจ(ทักษะ พนง.ขับเครื่องจักรกลขนาดกลาง/ใหญ่)","",IF(BB180="พนจ.ภารกิจ(ทักษะ)","",IF(BB180="ลูกจ้างประจำ(ช่าง)",VLOOKUP(I180,บัญชีลูกจ้างประจำ!$I$2:$J$110,2,FALSE),IF(BB180="ลูกจ้างประจำ(สนับสนุน)",VLOOKUP(I180,บัญชีลูกจ้างประจำ!$F$2:$G$102,2,FALSE),IF(BB180="ลูกจ้างประจำ(บริการพื้นฐาน)",VLOOKUP(I180,บัญชีลูกจ้างประจำ!$C$2:$D$74,2,FALSE)))))))))))))))))))))))))</f>
        <v>0</v>
      </c>
      <c r="BE180" s="177">
        <f>IF(M180="ว่างเดิม",VLOOKUP(BC180,ตำแหน่งว่าง!$A$2:$J$28,2,FALSE),IF(M180="ว่างยุบเลิก2567",VLOOKUP(BC180,ตำแหน่งว่าง!$A$2:$J$28,2,FALSE),IF(M180="ว่างยุบเลิก2568",VLOOKUP(BC180,ตำแหน่งว่าง!$A$2:$J$28,2,FALSE),IF(M180="ว่างยุบเลิก2569",VLOOKUP(BC180,ตำแหน่งว่าง!$A$2:$J$28,2,FALSE),IF(M180="เงินอุดหนุน (ว่าง)",VLOOKUP(BC180,ตำแหน่งว่าง!$A$2:$J$28,2,FALSE),IF(M180="จ่ายจากเงินรายได้ (ว่าง)",VLOOKUP(BC180,ตำแหน่งว่าง!$A$2:$J$28,2,FALSE),IF(M180="กำหนดเพิ่ม2567",0,IF(M180="กำหนดเพิ่ม2568",0,IF(M180="กำหนดเพิ่ม2569",0,I180*12)))))))))</f>
        <v>0</v>
      </c>
      <c r="BF180" s="177" t="str">
        <f t="shared" si="12"/>
        <v>1</v>
      </c>
      <c r="BG180" s="177" t="b">
        <f>IF(BB180="บริหารท้องถิ่นสูง",VLOOKUP(BF180,'เงินเดือนบัญชี 5'!$AL$2:$AM$65,2,FALSE),IF(BB180="บริหารท้องถิ่นกลาง",VLOOKUP(BF180,'เงินเดือนบัญชี 5'!$AI$2:$AJ$65,2,FALSE),IF(BB180="บริหารท้องถิ่นต้น",VLOOKUP(BF180,'เงินเดือนบัญชี 5'!$AF$2:$AG$65,2,FALSE),IF(BB180="อำนวยการท้องถิ่นสูง",VLOOKUP(BF180,'เงินเดือนบัญชี 5'!$AC$2:$AD$65,2,FALSE),IF(BB180="อำนวยการท้องถิ่นกลาง",VLOOKUP(BF180,'เงินเดือนบัญชี 5'!$Z$2:$AA$65,2,FALSE),IF(BB180="อำนวยการท้องถิ่นต้น",VLOOKUP(BF180,'เงินเดือนบัญชี 5'!$W$2:$X$65,2,FALSE),IF(BB180="วิชาการชช.",VLOOKUP(BF180,'เงินเดือนบัญชี 5'!$T$2:$U$65,2,FALSE),IF(BB180="วิชาการชพ.",VLOOKUP(BF180,'เงินเดือนบัญชี 5'!$Q$2:$R$65,2,FALSE),IF(BB180="วิชาการชก.",VLOOKUP(BF180,'เงินเดือนบัญชี 5'!$N$2:$O$65,2,FALSE),IF(BB180="วิชาการปก.",VLOOKUP(BF180,'เงินเดือนบัญชี 5'!$K$2:$L$65,2,FALSE),IF(BB180="ทั่วไปอส.",VLOOKUP(BF180,'เงินเดือนบัญชี 5'!$H$2:$I$65,2,FALSE),IF(BB180="ทั่วไปชง.",VLOOKUP(BF180,'เงินเดือนบัญชี 5'!$E$2:$F$65,2,FALSE),IF(BB180="ทั่วไปปง.",VLOOKUP(BF180,'เงินเดือนบัญชี 5'!$B$2:$C$65,2,FALSE),IF(BB180="พนจ.ทั่วไป",0,IF(BB180="พนจ.ภารกิจ(ปวช.)",CEILING((I180*4/100)+I180,10),IF(BB180="พนจ.ภารกิจ(ปวท.)",CEILING((I180*4/100)+I180,10),IF(BB180="พนจ.ภารกิจ(ปวส.)",CEILING((I180*4/100)+I180,10),IF(BB180="พนจ.ภารกิจ(ป.ตรี)",CEILING((I180*4/100)+I180,10),IF(BB180="พนจ.ภารกิจ(ป.โท)",CEILING((I180*4/100)+I180,10),IF(BB180="พนจ.ภารกิจ(ทักษะ พนง.ขับเครื่องจักรกลขนาดกลาง/ใหญ่)",CEILING((I180*4/100)+I180,10),IF(BB180="พนจ.ภารกิจ(ทักษะ)",CEILING((I180*4/100)+I180,10),IF(BB180="พนจ.ภารกิจ(ทักษะ)","",IF(C180="ครู",CEILING((I180*6/100)+I180,10),IF(C180="ครูผู้ช่วย",CEILING((I180*6/100)+I180,10),IF(C180="บริหารสถานศึกษา",CEILING((I180*6/100)+I180,10),IF(C180="บุคลากรทางการศึกษา",CEILING((I180*6/100)+I180,10),IF(BB180="ลูกจ้างประจำ(ช่าง)",VLOOKUP(BF180,บัญชีลูกจ้างประจำ!$H$2:$I$110,2,FALSE),IF(BB180="ลูกจ้างประจำ(สนับสนุน)",VLOOKUP(BF180,บัญชีลูกจ้างประจำ!$E$2:$F$102,2,FALSE),IF(BB180="ลูกจ้างประจำ(บริการพื้นฐาน)",VLOOKUP(BF180,บัญชีลูกจ้างประจำ!$B$2:$C$74,2,FALSE))))))))))))))))))))))))))))))</f>
        <v>0</v>
      </c>
      <c r="BH180" s="177">
        <f>IF(BB180&amp;M180="พนจ.ทั่วไป",0,IF(BB180&amp;M180="พนจ.ทั่วไปกำหนดเพิ่ม2567",108000,IF(M180="ว่างเดิม",VLOOKUP(BC180,ตำแหน่งว่าง!$A$2:$J$28,8,FALSE),IF(M180="กำหนดเพิ่ม2567",VLOOKUP(BC180,ตำแหน่งว่าง!$A$2:$H$28,7,FALSE),IF(M180="กำหนดเพิ่ม2568",0,IF(M180="กำหนดเพิ่ม2569",0,IF(M180="ยุบเลิก2567",0,IF(M180="ว่างยุบเลิก2567",0,IF(M180="ว่างยุบเลิก2568",VLOOKUP(BC180,ตำแหน่งว่าง!$A$2:$J$28,8,FALSE),IF(M180="ว่างยุบเลิก2569",VLOOKUP(BC180,ตำแหน่งว่าง!$A$2:$J$28,8,FALSE),IF(M180="เงินอุดหนุน (ว่าง)",VLOOKUP(BC180,ตำแหน่งว่าง!$A$2:$J$28,8,FALSE),IF(M180&amp;C180="จ่ายจากเงินรายได้พนจ.ทั่วไป",0,IF(M180="จ่ายจากเงินรายได้ (ว่าง)",VLOOKUP(BC180,ตำแหน่งว่าง!$A$2:$J$28,8,FALSE),(BG180-I180)*12)))))))))))))</f>
        <v>0</v>
      </c>
      <c r="BI180" s="177" t="str">
        <f t="shared" si="13"/>
        <v>2</v>
      </c>
      <c r="BJ180" s="177" t="b">
        <f>IF(BB180="บริหารท้องถิ่นสูง",VLOOKUP(BI180,'เงินเดือนบัญชี 5'!$AL$2:$AM$65,2,FALSE),IF(BB180="บริหารท้องถิ่นกลาง",VLOOKUP(BI180,'เงินเดือนบัญชี 5'!$AI$2:$AJ$65,2,FALSE),IF(BB180="บริหารท้องถิ่นต้น",VLOOKUP(BI180,'เงินเดือนบัญชี 5'!$AF$2:$AG$65,2,FALSE),IF(BB180="อำนวยการท้องถิ่นสูง",VLOOKUP(BI180,'เงินเดือนบัญชี 5'!$AC$2:$AD$65,2,FALSE),IF(BB180="อำนวยการท้องถิ่นกลาง",VLOOKUP(BI180,'เงินเดือนบัญชี 5'!$Z$2:$AA$65,2,FALSE),IF(BB180="อำนวยการท้องถิ่นต้น",VLOOKUP(BI180,'เงินเดือนบัญชี 5'!$W$2:$X$65,2,FALSE),IF(BB180="วิชาการชช.",VLOOKUP(BI180,'เงินเดือนบัญชี 5'!$T$2:$U$65,2,FALSE),IF(BB180="วิชาการชพ.",VLOOKUP(BI180,'เงินเดือนบัญชี 5'!$Q$2:$R$65,2,FALSE),IF(BB180="วิชาการชก.",VLOOKUP(BI180,'เงินเดือนบัญชี 5'!$N$2:$O$65,2,FALSE),IF(BB180="วิชาการปก.",VLOOKUP(BI180,'เงินเดือนบัญชี 5'!$K$2:$L$65,2,FALSE),IF(BB180="ทั่วไปอส.",VLOOKUP(BI180,'เงินเดือนบัญชี 5'!$H$2:$I$65,2,FALSE),IF(BB180="ทั่วไปชง.",VLOOKUP(BI180,'เงินเดือนบัญชี 5'!$E$2:$F$65,2,FALSE),IF(BB180="ทั่วไปปง.",VLOOKUP(BI180,'เงินเดือนบัญชี 5'!$B$2:$C$65,2,FALSE),IF(BB180="พนจ.ทั่วไป",0,IF(BB180="พนจ.ภารกิจ(ปวช.)",CEILING((BG180*4/100)+BG180,10),IF(BB180="พนจ.ภารกิจ(ปวท.)",CEILING((BG180*4/100)+BG180,10),IF(BB180="พนจ.ภารกิจ(ปวส.)",CEILING((BG180*4/100)+BG180,10),IF(BB180="พนจ.ภารกิจ(ป.ตรี)",CEILING((BG180*4/100)+BG180,10),IF(BB180="พนจ.ภารกิจ(ป.โท)",CEILING((BG180*4/100)+BG180,10),IF(BB180="พนจ.ภารกิจ(ทักษะ พนง.ขับเครื่องจักรกลขนาดกลาง/ใหญ่)",CEILING((BG180*4/100)+BG180,10),IF(BB180="พนจ.ภารกิจ(ทักษะ)",CEILING((BG180*4/100)+BG180,10),IF(BB180="พนจ.ภารกิจ(ทักษะ)","",IF(C180="ครู",CEILING((BG180*6/100)+BG180,10),IF(C180="ครูผู้ช่วย",CEILING((BG180*6/100)+BG180,10),IF(C180="บริหารสถานศึกษา",CEILING((BG180*6/100)+BG180,10),IF(C180="บุคลากรทางการศึกษา",CEILING((BG180*6/100)+BG180,10),IF(BB180="ลูกจ้างประจำ(ช่าง)",VLOOKUP(BI180,บัญชีลูกจ้างประจำ!$H$2:$I$110,2,FALSE),IF(BB180="ลูกจ้างประจำ(สนับสนุน)",VLOOKUP(BI180,บัญชีลูกจ้างประจำ!$E$2:$F$102,2,FALSE),IF(BB180="ลูกจ้างประจำ(บริการพื้นฐาน)",VLOOKUP(BI180,บัญชีลูกจ้างประจำ!$B$2:$C$74,2,FALSE))))))))))))))))))))))))))))))</f>
        <v>0</v>
      </c>
      <c r="BK180" s="177">
        <f>IF(BB180&amp;M180="พนจ.ทั่วไป",0,IF(BB180&amp;M180="พนจ.ทั่วไปกำหนดเพิ่ม2568",108000,IF(M180="ว่างเดิม",VLOOKUP(BC180,ตำแหน่งว่าง!$A$2:$J$28,9,FALSE),IF(M180&amp;C180="กำหนดเพิ่ม2567ครู",VLOOKUP(BC180,ตำแหน่งว่าง!$A$2:$J$28,8,FALSE),IF(M180&amp;C180="กำหนดเพิ่ม2567ครูผู้ช่วย",VLOOKUP(BC180,ตำแหน่งว่าง!$A$2:$J$28,8,FALSE),IF(M180&amp;C180="กำหนดเพิ่ม2567บุคลากรทางการศึกษา",VLOOKUP(BC180,ตำแหน่งว่าง!$A$2:$J$28,8,FALSE),IF(M180&amp;C180="กำหนดเพิ่ม2567บริหารสถานศึกษา",VLOOKUP(BC180,ตำแหน่งว่าง!$A$2:$J$28,8,FALSE),IF(M180="กำหนดเพิ่ม2567",VLOOKUP(BC180,ตำแหน่งว่าง!$A$2:$J$28,9,FALSE),IF(M180="กำหนดเพิ่ม2568",VLOOKUP(BC180,ตำแหน่งว่าง!$A$2:$H$28,7,FALSE),IF(M180="กำหนดเพิ่ม2569",0,IF(M180="ยุบเลิก2567",0,IF(M180="ยุบเลิก2568",0,IF(M180="ว่างยุบเลิก2567",0,IF(M180="ว่างยุบเลิก2568",0,IF(M180="ว่างยุบเลิก2569",VLOOKUP(BC180,ตำแหน่งว่าง!$A$2:$J$28,9,FALSE),IF(M180="เงินอุดหนุน (ว่าง)",VLOOKUP(BC180,ตำแหน่งว่าง!$A$2:$J$28,9,FALSE),IF(M180="จ่ายจากเงินรายได้ (ว่าง)",VLOOKUP(BC180,ตำแหน่งว่าง!$A$2:$J$28,9,FALSE),(BJ180-BG180)*12)))))))))))))))))</f>
        <v>0</v>
      </c>
      <c r="BL180" s="177" t="str">
        <f t="shared" si="14"/>
        <v>3</v>
      </c>
      <c r="BM180" s="177" t="b">
        <f>IF(BB180="บริหารท้องถิ่นสูง",VLOOKUP(BL180,'เงินเดือนบัญชี 5'!$AL$2:$AM$65,2,FALSE),IF(BB180="บริหารท้องถิ่นกลาง",VLOOKUP(BL180,'เงินเดือนบัญชี 5'!$AI$2:$AJ$65,2,FALSE),IF(BB180="บริหารท้องถิ่นต้น",VLOOKUP(BL180,'เงินเดือนบัญชี 5'!$AF$2:$AG$65,2,FALSE),IF(BB180="อำนวยการท้องถิ่นสูง",VLOOKUP(BL180,'เงินเดือนบัญชี 5'!$AC$2:$AD$65,2,FALSE),IF(BB180="อำนวยการท้องถิ่นกลาง",VLOOKUP(BL180,'เงินเดือนบัญชี 5'!$Z$2:$AA$65,2,FALSE),IF(BB180="อำนวยการท้องถิ่นต้น",VLOOKUP(BL180,'เงินเดือนบัญชี 5'!$W$2:$X$65,2,FALSE),IF(BB180="วิชาการชช.",VLOOKUP(BL180,'เงินเดือนบัญชี 5'!$T$2:$U$65,2,FALSE),IF(BB180="วิชาการชพ.",VLOOKUP(BL180,'เงินเดือนบัญชี 5'!$Q$2:$R$65,2,FALSE),IF(BB180="วิชาการชก.",VLOOKUP(BL180,'เงินเดือนบัญชี 5'!$N$2:$O$65,2,FALSE),IF(BB180="วิชาการปก.",VLOOKUP(BL180,'เงินเดือนบัญชี 5'!$K$2:$L$65,2,FALSE),IF(BB180="ทั่วไปอส.",VLOOKUP(BL180,'เงินเดือนบัญชี 5'!$H$2:$I$65,2,FALSE),IF(BB180="ทั่วไปชง.",VLOOKUP(BL180,'เงินเดือนบัญชี 5'!$E$2:$F$65,2,FALSE),IF(BB180="ทั่วไปปง.",VLOOKUP(BL180,'เงินเดือนบัญชี 5'!$B$2:$C$65,2,FALSE),IF(BB180="พนจ.ทั่วไป",0,IF(BB180="พนจ.ภารกิจ(ปวช.)",CEILING((BJ180*4/100)+BJ180,10),IF(BB180="พนจ.ภารกิจ(ปวท.)",CEILING((BJ180*4/100)+BJ180,10),IF(BB180="พนจ.ภารกิจ(ปวส.)",CEILING((BJ180*4/100)+BJ180,10),IF(BB180="พนจ.ภารกิจ(ป.ตรี)",CEILING((BJ180*4/100)+BJ180,10),IF(BB180="พนจ.ภารกิจ(ป.โท)",CEILING((BJ180*4/100)+BJ180,10),IF(BB180="พนจ.ภารกิจ(ทักษะ พนง.ขับเครื่องจักรกลขนาดกลาง/ใหญ่)",CEILING((BJ180*4/100)+BJ180,10),IF(BB180="พนจ.ภารกิจ(ทักษะ)",CEILING((BJ180*4/100)+BJ180,10),IF(BB180="พนจ.ภารกิจ(ทักษะ)","",IF(C180="ครู",CEILING((BJ180*6/100)+BJ180,10),IF(C180="ครูผู้ช่วย",CEILING((BJ180*6/100)+BJ180,10),IF(C180="บริหารสถานศึกษา",CEILING((BJ180*6/100)+BJ180,10),IF(C180="บุคลากรทางการศึกษา",CEILING((BJ180*6/100)+BJ180,10),IF(BB180="ลูกจ้างประจำ(ช่าง)",VLOOKUP(BL180,บัญชีลูกจ้างประจำ!$H$2:$I$110,2,FALSE),IF(BB180="ลูกจ้างประจำ(สนับสนุน)",VLOOKUP(BL180,บัญชีลูกจ้างประจำ!$E$2:$F$103,2,FALSE),IF(BB180="ลูกจ้างประจำ(บริการพื้นฐาน)",VLOOKUP(BL180,บัญชีลูกจ้างประจำ!$B$2:$C$74,2,FALSE))))))))))))))))))))))))))))))</f>
        <v>0</v>
      </c>
      <c r="BN180" s="177">
        <f>IF(BB180&amp;M180="พนจ.ทั่วไป",0,IF(BB180&amp;M180="พนจ.ทั่วไปกำหนดเพิ่ม2569",108000,IF(M180="ว่างเดิม",VLOOKUP(BC180,ตำแหน่งว่าง!$A$2:$J$28,10,FALSE),IF(M180&amp;C180="กำหนดเพิ่ม2567ครู",VLOOKUP(BC180,ตำแหน่งว่าง!$A$2:$J$28,9,FALSE),IF(M180&amp;C180="กำหนดเพิ่ม2567ครูผู้ช่วย",VLOOKUP(BC180,ตำแหน่งว่าง!$A$2:$J$28,9,FALSE),IF(M180&amp;C180="กำหนดเพิ่ม2567บุคลากรทางการศึกษา",VLOOKUP(BC180,ตำแหน่งว่าง!$A$2:$J$28,9,FALSE),IF(M180&amp;C180="กำหนดเพิ่ม2567บริหารสถานศึกษา",VLOOKUP(BC180,ตำแหน่งว่าง!$A$2:$J$28,9,FALSE),IF(M180="กำหนดเพิ่ม2567",VLOOKUP(BC180,ตำแหน่งว่าง!$A$2:$J$28,10,FALSE),IF(M180&amp;C180="กำหนดเพิ่ม2568ครู",VLOOKUP(BC180,ตำแหน่งว่าง!$A$2:$J$28,8,FALSE),IF(M180&amp;C180="กำหนดเพิ่ม2568ครูผู้ช่วย",VLOOKUP(BC180,ตำแหน่งว่าง!$A$2:$J$28,8,FALSE),IF(M180&amp;C180="กำหนดเพิ่ม2568บุคลากรทางการศึกษา",VLOOKUP(BC180,ตำแหน่งว่าง!$A$2:$J$28,8,FALSE),IF(M180&amp;C180="กำหนดเพิ่ม2568บริหารสถานศึกษา",VLOOKUP(BC180,ตำแหน่งว่าง!$A$2:$J$28,8,FALSE),IF(M180="กำหนดเพิ่ม2568",VLOOKUP(BC180,ตำแหน่งว่าง!$A$2:$J$28,9,FALSE),IF(M180="กำหนดเพิ่ม2569",VLOOKUP(BC180,ตำแหน่งว่าง!$A$2:$H$28,7,FALSE),IF(M180="เงินอุดหนุน (ว่าง)",VLOOKUP(BC180,ตำแหน่งว่าง!$A$2:$J$28,10,FALSE),IF(M180="จ่ายจากเงินรายได้ (ว่าง)",VLOOKUP(BC180,ตำแหน่งว่าง!$A$2:$J$28,10,FALSE),IF(M180="ยุบเลิก2567",0,IF(M180="ยุบเลิก2568",0,IF(M180="ยุบเลิก2569",0,IF(M180="ว่างยุบเลิก2567",0,IF(M180="ว่างยุบเลิก2568",0,IF(M180="ว่างยุบเลิก2569",0,(BM180-BJ180)*12))))))))))))))))))))))</f>
        <v>0</v>
      </c>
    </row>
    <row r="181" spans="1:66">
      <c r="A181" s="107" t="str">
        <f>IF(C181=0,"",IF(D181=0,"",SUBTOTAL(3,$D$7:D181)*1))</f>
        <v/>
      </c>
      <c r="B181" s="113"/>
      <c r="C181" s="183"/>
      <c r="D181" s="113"/>
      <c r="E181" s="114"/>
      <c r="F181" s="114"/>
      <c r="G181" s="110"/>
      <c r="H181" s="120"/>
      <c r="I181" s="121"/>
      <c r="J181" s="122"/>
      <c r="K181" s="122"/>
      <c r="L181" s="122"/>
      <c r="M181" s="120"/>
      <c r="BB181" s="177" t="str">
        <f t="shared" si="10"/>
        <v/>
      </c>
      <c r="BC181" s="177" t="str">
        <f t="shared" si="11"/>
        <v>()</v>
      </c>
      <c r="BD181" s="177" t="b">
        <f>IF(BB181="บริหารท้องถิ่นสูง",VLOOKUP(I181,'เงินเดือนบัญชี 5'!$AM$2:$AN$65,2,FALSE),IF(BB181="บริหารท้องถิ่นกลาง",VLOOKUP(I181,'เงินเดือนบัญชี 5'!$AJ$2:$AK$65,2,FALSE),IF(BB181="บริหารท้องถิ่นต้น",VLOOKUP(I181,'เงินเดือนบัญชี 5'!$AG$2:$AH$65,2,FALSE),IF(BB181="อำนวยการท้องถิ่นสูง",VLOOKUP(I181,'เงินเดือนบัญชี 5'!$AD$2:$AE$65,2,FALSE),IF(BB181="อำนวยการท้องถิ่นกลาง",VLOOKUP(I181,'เงินเดือนบัญชี 5'!$AA$2:$AB$65,2,FALSE),IF(BB181="อำนวยการท้องถิ่นต้น",VLOOKUP(I181,'เงินเดือนบัญชี 5'!$X$2:$Y$65,2,FALSE),IF(BB181="วิชาการชช.",VLOOKUP(I181,'เงินเดือนบัญชี 5'!$U$2:$V$65,2,FALSE),IF(BB181="วิชาการชพ.",VLOOKUP(I181,'เงินเดือนบัญชี 5'!$R$2:$S$65,2,FALSE),IF(BB181="วิชาการชก.",VLOOKUP(I181,'เงินเดือนบัญชี 5'!$O$2:$P$65,2,FALSE),IF(BB181="วิชาการปก.",VLOOKUP(I181,'เงินเดือนบัญชี 5'!$L$2:$M$65,2,FALSE),IF(BB181="ทั่วไปอส.",VLOOKUP(I181,'เงินเดือนบัญชี 5'!$I$2:$J$65,2,FALSE),IF(BB181="ทั่วไปชง.",VLOOKUP(I181,'เงินเดือนบัญชี 5'!$F$2:$G$65,2,FALSE),IF(BB181="ทั่วไปปง.",VLOOKUP(I181,'เงินเดือนบัญชี 5'!$C$2:$D$65,2,FALSE),IF(BB181="พนจ.ทั่วไป","",IF(BB181="พนจ.ภารกิจ(ปวช.)","",IF(BB181="พนจ.ภารกิจ(ปวท.)","",IF(BB181="พนจ.ภารกิจ(ปวส.)","",IF(BB181="พนจ.ภารกิจ(ป.ตรี)","",IF(BB181="พนจ.ภารกิจ(ป.โท)","",IF(BB181="พนจ.ภารกิจ(ทักษะ พนง.ขับเครื่องจักรกลขนาดกลาง/ใหญ่)","",IF(BB181="พนจ.ภารกิจ(ทักษะ)","",IF(BB181="ลูกจ้างประจำ(ช่าง)",VLOOKUP(I181,บัญชีลูกจ้างประจำ!$I$2:$J$110,2,FALSE),IF(BB181="ลูกจ้างประจำ(สนับสนุน)",VLOOKUP(I181,บัญชีลูกจ้างประจำ!$F$2:$G$102,2,FALSE),IF(BB181="ลูกจ้างประจำ(บริการพื้นฐาน)",VLOOKUP(I181,บัญชีลูกจ้างประจำ!$C$2:$D$74,2,FALSE)))))))))))))))))))))))))</f>
        <v>0</v>
      </c>
      <c r="BE181" s="177">
        <f>IF(M181="ว่างเดิม",VLOOKUP(BC181,ตำแหน่งว่าง!$A$2:$J$28,2,FALSE),IF(M181="ว่างยุบเลิก2567",VLOOKUP(BC181,ตำแหน่งว่าง!$A$2:$J$28,2,FALSE),IF(M181="ว่างยุบเลิก2568",VLOOKUP(BC181,ตำแหน่งว่าง!$A$2:$J$28,2,FALSE),IF(M181="ว่างยุบเลิก2569",VLOOKUP(BC181,ตำแหน่งว่าง!$A$2:$J$28,2,FALSE),IF(M181="เงินอุดหนุน (ว่าง)",VLOOKUP(BC181,ตำแหน่งว่าง!$A$2:$J$28,2,FALSE),IF(M181="จ่ายจากเงินรายได้ (ว่าง)",VLOOKUP(BC181,ตำแหน่งว่าง!$A$2:$J$28,2,FALSE),IF(M181="กำหนดเพิ่ม2567",0,IF(M181="กำหนดเพิ่ม2568",0,IF(M181="กำหนดเพิ่ม2569",0,I181*12)))))))))</f>
        <v>0</v>
      </c>
      <c r="BF181" s="177" t="str">
        <f t="shared" si="12"/>
        <v>1</v>
      </c>
      <c r="BG181" s="177" t="b">
        <f>IF(BB181="บริหารท้องถิ่นสูง",VLOOKUP(BF181,'เงินเดือนบัญชี 5'!$AL$2:$AM$65,2,FALSE),IF(BB181="บริหารท้องถิ่นกลาง",VLOOKUP(BF181,'เงินเดือนบัญชี 5'!$AI$2:$AJ$65,2,FALSE),IF(BB181="บริหารท้องถิ่นต้น",VLOOKUP(BF181,'เงินเดือนบัญชี 5'!$AF$2:$AG$65,2,FALSE),IF(BB181="อำนวยการท้องถิ่นสูง",VLOOKUP(BF181,'เงินเดือนบัญชี 5'!$AC$2:$AD$65,2,FALSE),IF(BB181="อำนวยการท้องถิ่นกลาง",VLOOKUP(BF181,'เงินเดือนบัญชี 5'!$Z$2:$AA$65,2,FALSE),IF(BB181="อำนวยการท้องถิ่นต้น",VLOOKUP(BF181,'เงินเดือนบัญชี 5'!$W$2:$X$65,2,FALSE),IF(BB181="วิชาการชช.",VLOOKUP(BF181,'เงินเดือนบัญชี 5'!$T$2:$U$65,2,FALSE),IF(BB181="วิชาการชพ.",VLOOKUP(BF181,'เงินเดือนบัญชี 5'!$Q$2:$R$65,2,FALSE),IF(BB181="วิชาการชก.",VLOOKUP(BF181,'เงินเดือนบัญชี 5'!$N$2:$O$65,2,FALSE),IF(BB181="วิชาการปก.",VLOOKUP(BF181,'เงินเดือนบัญชี 5'!$K$2:$L$65,2,FALSE),IF(BB181="ทั่วไปอส.",VLOOKUP(BF181,'เงินเดือนบัญชี 5'!$H$2:$I$65,2,FALSE),IF(BB181="ทั่วไปชง.",VLOOKUP(BF181,'เงินเดือนบัญชี 5'!$E$2:$F$65,2,FALSE),IF(BB181="ทั่วไปปง.",VLOOKUP(BF181,'เงินเดือนบัญชี 5'!$B$2:$C$65,2,FALSE),IF(BB181="พนจ.ทั่วไป",0,IF(BB181="พนจ.ภารกิจ(ปวช.)",CEILING((I181*4/100)+I181,10),IF(BB181="พนจ.ภารกิจ(ปวท.)",CEILING((I181*4/100)+I181,10),IF(BB181="พนจ.ภารกิจ(ปวส.)",CEILING((I181*4/100)+I181,10),IF(BB181="พนจ.ภารกิจ(ป.ตรี)",CEILING((I181*4/100)+I181,10),IF(BB181="พนจ.ภารกิจ(ป.โท)",CEILING((I181*4/100)+I181,10),IF(BB181="พนจ.ภารกิจ(ทักษะ พนง.ขับเครื่องจักรกลขนาดกลาง/ใหญ่)",CEILING((I181*4/100)+I181,10),IF(BB181="พนจ.ภารกิจ(ทักษะ)",CEILING((I181*4/100)+I181,10),IF(BB181="พนจ.ภารกิจ(ทักษะ)","",IF(C181="ครู",CEILING((I181*6/100)+I181,10),IF(C181="ครูผู้ช่วย",CEILING((I181*6/100)+I181,10),IF(C181="บริหารสถานศึกษา",CEILING((I181*6/100)+I181,10),IF(C181="บุคลากรทางการศึกษา",CEILING((I181*6/100)+I181,10),IF(BB181="ลูกจ้างประจำ(ช่าง)",VLOOKUP(BF181,บัญชีลูกจ้างประจำ!$H$2:$I$110,2,FALSE),IF(BB181="ลูกจ้างประจำ(สนับสนุน)",VLOOKUP(BF181,บัญชีลูกจ้างประจำ!$E$2:$F$102,2,FALSE),IF(BB181="ลูกจ้างประจำ(บริการพื้นฐาน)",VLOOKUP(BF181,บัญชีลูกจ้างประจำ!$B$2:$C$74,2,FALSE))))))))))))))))))))))))))))))</f>
        <v>0</v>
      </c>
      <c r="BH181" s="177">
        <f>IF(BB181&amp;M181="พนจ.ทั่วไป",0,IF(BB181&amp;M181="พนจ.ทั่วไปกำหนดเพิ่ม2567",108000,IF(M181="ว่างเดิม",VLOOKUP(BC181,ตำแหน่งว่าง!$A$2:$J$28,8,FALSE),IF(M181="กำหนดเพิ่ม2567",VLOOKUP(BC181,ตำแหน่งว่าง!$A$2:$H$28,7,FALSE),IF(M181="กำหนดเพิ่ม2568",0,IF(M181="กำหนดเพิ่ม2569",0,IF(M181="ยุบเลิก2567",0,IF(M181="ว่างยุบเลิก2567",0,IF(M181="ว่างยุบเลิก2568",VLOOKUP(BC181,ตำแหน่งว่าง!$A$2:$J$28,8,FALSE),IF(M181="ว่างยุบเลิก2569",VLOOKUP(BC181,ตำแหน่งว่าง!$A$2:$J$28,8,FALSE),IF(M181="เงินอุดหนุน (ว่าง)",VLOOKUP(BC181,ตำแหน่งว่าง!$A$2:$J$28,8,FALSE),IF(M181&amp;C181="จ่ายจากเงินรายได้พนจ.ทั่วไป",0,IF(M181="จ่ายจากเงินรายได้ (ว่าง)",VLOOKUP(BC181,ตำแหน่งว่าง!$A$2:$J$28,8,FALSE),(BG181-I181)*12)))))))))))))</f>
        <v>0</v>
      </c>
      <c r="BI181" s="177" t="str">
        <f t="shared" si="13"/>
        <v>2</v>
      </c>
      <c r="BJ181" s="177" t="b">
        <f>IF(BB181="บริหารท้องถิ่นสูง",VLOOKUP(BI181,'เงินเดือนบัญชี 5'!$AL$2:$AM$65,2,FALSE),IF(BB181="บริหารท้องถิ่นกลาง",VLOOKUP(BI181,'เงินเดือนบัญชี 5'!$AI$2:$AJ$65,2,FALSE),IF(BB181="บริหารท้องถิ่นต้น",VLOOKUP(BI181,'เงินเดือนบัญชี 5'!$AF$2:$AG$65,2,FALSE),IF(BB181="อำนวยการท้องถิ่นสูง",VLOOKUP(BI181,'เงินเดือนบัญชี 5'!$AC$2:$AD$65,2,FALSE),IF(BB181="อำนวยการท้องถิ่นกลาง",VLOOKUP(BI181,'เงินเดือนบัญชี 5'!$Z$2:$AA$65,2,FALSE),IF(BB181="อำนวยการท้องถิ่นต้น",VLOOKUP(BI181,'เงินเดือนบัญชี 5'!$W$2:$X$65,2,FALSE),IF(BB181="วิชาการชช.",VLOOKUP(BI181,'เงินเดือนบัญชี 5'!$T$2:$U$65,2,FALSE),IF(BB181="วิชาการชพ.",VLOOKUP(BI181,'เงินเดือนบัญชี 5'!$Q$2:$R$65,2,FALSE),IF(BB181="วิชาการชก.",VLOOKUP(BI181,'เงินเดือนบัญชี 5'!$N$2:$O$65,2,FALSE),IF(BB181="วิชาการปก.",VLOOKUP(BI181,'เงินเดือนบัญชี 5'!$K$2:$L$65,2,FALSE),IF(BB181="ทั่วไปอส.",VLOOKUP(BI181,'เงินเดือนบัญชี 5'!$H$2:$I$65,2,FALSE),IF(BB181="ทั่วไปชง.",VLOOKUP(BI181,'เงินเดือนบัญชี 5'!$E$2:$F$65,2,FALSE),IF(BB181="ทั่วไปปง.",VLOOKUP(BI181,'เงินเดือนบัญชี 5'!$B$2:$C$65,2,FALSE),IF(BB181="พนจ.ทั่วไป",0,IF(BB181="พนจ.ภารกิจ(ปวช.)",CEILING((BG181*4/100)+BG181,10),IF(BB181="พนจ.ภารกิจ(ปวท.)",CEILING((BG181*4/100)+BG181,10),IF(BB181="พนจ.ภารกิจ(ปวส.)",CEILING((BG181*4/100)+BG181,10),IF(BB181="พนจ.ภารกิจ(ป.ตรี)",CEILING((BG181*4/100)+BG181,10),IF(BB181="พนจ.ภารกิจ(ป.โท)",CEILING((BG181*4/100)+BG181,10),IF(BB181="พนจ.ภารกิจ(ทักษะ พนง.ขับเครื่องจักรกลขนาดกลาง/ใหญ่)",CEILING((BG181*4/100)+BG181,10),IF(BB181="พนจ.ภารกิจ(ทักษะ)",CEILING((BG181*4/100)+BG181,10),IF(BB181="พนจ.ภารกิจ(ทักษะ)","",IF(C181="ครู",CEILING((BG181*6/100)+BG181,10),IF(C181="ครูผู้ช่วย",CEILING((BG181*6/100)+BG181,10),IF(C181="บริหารสถานศึกษา",CEILING((BG181*6/100)+BG181,10),IF(C181="บุคลากรทางการศึกษา",CEILING((BG181*6/100)+BG181,10),IF(BB181="ลูกจ้างประจำ(ช่าง)",VLOOKUP(BI181,บัญชีลูกจ้างประจำ!$H$2:$I$110,2,FALSE),IF(BB181="ลูกจ้างประจำ(สนับสนุน)",VLOOKUP(BI181,บัญชีลูกจ้างประจำ!$E$2:$F$102,2,FALSE),IF(BB181="ลูกจ้างประจำ(บริการพื้นฐาน)",VLOOKUP(BI181,บัญชีลูกจ้างประจำ!$B$2:$C$74,2,FALSE))))))))))))))))))))))))))))))</f>
        <v>0</v>
      </c>
      <c r="BK181" s="177">
        <f>IF(BB181&amp;M181="พนจ.ทั่วไป",0,IF(BB181&amp;M181="พนจ.ทั่วไปกำหนดเพิ่ม2568",108000,IF(M181="ว่างเดิม",VLOOKUP(BC181,ตำแหน่งว่าง!$A$2:$J$28,9,FALSE),IF(M181&amp;C181="กำหนดเพิ่ม2567ครู",VLOOKUP(BC181,ตำแหน่งว่าง!$A$2:$J$28,8,FALSE),IF(M181&amp;C181="กำหนดเพิ่ม2567ครูผู้ช่วย",VLOOKUP(BC181,ตำแหน่งว่าง!$A$2:$J$28,8,FALSE),IF(M181&amp;C181="กำหนดเพิ่ม2567บุคลากรทางการศึกษา",VLOOKUP(BC181,ตำแหน่งว่าง!$A$2:$J$28,8,FALSE),IF(M181&amp;C181="กำหนดเพิ่ม2567บริหารสถานศึกษา",VLOOKUP(BC181,ตำแหน่งว่าง!$A$2:$J$28,8,FALSE),IF(M181="กำหนดเพิ่ม2567",VLOOKUP(BC181,ตำแหน่งว่าง!$A$2:$J$28,9,FALSE),IF(M181="กำหนดเพิ่ม2568",VLOOKUP(BC181,ตำแหน่งว่าง!$A$2:$H$28,7,FALSE),IF(M181="กำหนดเพิ่ม2569",0,IF(M181="ยุบเลิก2567",0,IF(M181="ยุบเลิก2568",0,IF(M181="ว่างยุบเลิก2567",0,IF(M181="ว่างยุบเลิก2568",0,IF(M181="ว่างยุบเลิก2569",VLOOKUP(BC181,ตำแหน่งว่าง!$A$2:$J$28,9,FALSE),IF(M181="เงินอุดหนุน (ว่าง)",VLOOKUP(BC181,ตำแหน่งว่าง!$A$2:$J$28,9,FALSE),IF(M181="จ่ายจากเงินรายได้ (ว่าง)",VLOOKUP(BC181,ตำแหน่งว่าง!$A$2:$J$28,9,FALSE),(BJ181-BG181)*12)))))))))))))))))</f>
        <v>0</v>
      </c>
      <c r="BL181" s="177" t="str">
        <f t="shared" si="14"/>
        <v>3</v>
      </c>
      <c r="BM181" s="177" t="b">
        <f>IF(BB181="บริหารท้องถิ่นสูง",VLOOKUP(BL181,'เงินเดือนบัญชี 5'!$AL$2:$AM$65,2,FALSE),IF(BB181="บริหารท้องถิ่นกลาง",VLOOKUP(BL181,'เงินเดือนบัญชี 5'!$AI$2:$AJ$65,2,FALSE),IF(BB181="บริหารท้องถิ่นต้น",VLOOKUP(BL181,'เงินเดือนบัญชี 5'!$AF$2:$AG$65,2,FALSE),IF(BB181="อำนวยการท้องถิ่นสูง",VLOOKUP(BL181,'เงินเดือนบัญชี 5'!$AC$2:$AD$65,2,FALSE),IF(BB181="อำนวยการท้องถิ่นกลาง",VLOOKUP(BL181,'เงินเดือนบัญชี 5'!$Z$2:$AA$65,2,FALSE),IF(BB181="อำนวยการท้องถิ่นต้น",VLOOKUP(BL181,'เงินเดือนบัญชี 5'!$W$2:$X$65,2,FALSE),IF(BB181="วิชาการชช.",VLOOKUP(BL181,'เงินเดือนบัญชี 5'!$T$2:$U$65,2,FALSE),IF(BB181="วิชาการชพ.",VLOOKUP(BL181,'เงินเดือนบัญชี 5'!$Q$2:$R$65,2,FALSE),IF(BB181="วิชาการชก.",VLOOKUP(BL181,'เงินเดือนบัญชี 5'!$N$2:$O$65,2,FALSE),IF(BB181="วิชาการปก.",VLOOKUP(BL181,'เงินเดือนบัญชี 5'!$K$2:$L$65,2,FALSE),IF(BB181="ทั่วไปอส.",VLOOKUP(BL181,'เงินเดือนบัญชี 5'!$H$2:$I$65,2,FALSE),IF(BB181="ทั่วไปชง.",VLOOKUP(BL181,'เงินเดือนบัญชี 5'!$E$2:$F$65,2,FALSE),IF(BB181="ทั่วไปปง.",VLOOKUP(BL181,'เงินเดือนบัญชี 5'!$B$2:$C$65,2,FALSE),IF(BB181="พนจ.ทั่วไป",0,IF(BB181="พนจ.ภารกิจ(ปวช.)",CEILING((BJ181*4/100)+BJ181,10),IF(BB181="พนจ.ภารกิจ(ปวท.)",CEILING((BJ181*4/100)+BJ181,10),IF(BB181="พนจ.ภารกิจ(ปวส.)",CEILING((BJ181*4/100)+BJ181,10),IF(BB181="พนจ.ภารกิจ(ป.ตรี)",CEILING((BJ181*4/100)+BJ181,10),IF(BB181="พนจ.ภารกิจ(ป.โท)",CEILING((BJ181*4/100)+BJ181,10),IF(BB181="พนจ.ภารกิจ(ทักษะ พนง.ขับเครื่องจักรกลขนาดกลาง/ใหญ่)",CEILING((BJ181*4/100)+BJ181,10),IF(BB181="พนจ.ภารกิจ(ทักษะ)",CEILING((BJ181*4/100)+BJ181,10),IF(BB181="พนจ.ภารกิจ(ทักษะ)","",IF(C181="ครู",CEILING((BJ181*6/100)+BJ181,10),IF(C181="ครูผู้ช่วย",CEILING((BJ181*6/100)+BJ181,10),IF(C181="บริหารสถานศึกษา",CEILING((BJ181*6/100)+BJ181,10),IF(C181="บุคลากรทางการศึกษา",CEILING((BJ181*6/100)+BJ181,10),IF(BB181="ลูกจ้างประจำ(ช่าง)",VLOOKUP(BL181,บัญชีลูกจ้างประจำ!$H$2:$I$110,2,FALSE),IF(BB181="ลูกจ้างประจำ(สนับสนุน)",VLOOKUP(BL181,บัญชีลูกจ้างประจำ!$E$2:$F$103,2,FALSE),IF(BB181="ลูกจ้างประจำ(บริการพื้นฐาน)",VLOOKUP(BL181,บัญชีลูกจ้างประจำ!$B$2:$C$74,2,FALSE))))))))))))))))))))))))))))))</f>
        <v>0</v>
      </c>
      <c r="BN181" s="177">
        <f>IF(BB181&amp;M181="พนจ.ทั่วไป",0,IF(BB181&amp;M181="พนจ.ทั่วไปกำหนดเพิ่ม2569",108000,IF(M181="ว่างเดิม",VLOOKUP(BC181,ตำแหน่งว่าง!$A$2:$J$28,10,FALSE),IF(M181&amp;C181="กำหนดเพิ่ม2567ครู",VLOOKUP(BC181,ตำแหน่งว่าง!$A$2:$J$28,9,FALSE),IF(M181&amp;C181="กำหนดเพิ่ม2567ครูผู้ช่วย",VLOOKUP(BC181,ตำแหน่งว่าง!$A$2:$J$28,9,FALSE),IF(M181&amp;C181="กำหนดเพิ่ม2567บุคลากรทางการศึกษา",VLOOKUP(BC181,ตำแหน่งว่าง!$A$2:$J$28,9,FALSE),IF(M181&amp;C181="กำหนดเพิ่ม2567บริหารสถานศึกษา",VLOOKUP(BC181,ตำแหน่งว่าง!$A$2:$J$28,9,FALSE),IF(M181="กำหนดเพิ่ม2567",VLOOKUP(BC181,ตำแหน่งว่าง!$A$2:$J$28,10,FALSE),IF(M181&amp;C181="กำหนดเพิ่ม2568ครู",VLOOKUP(BC181,ตำแหน่งว่าง!$A$2:$J$28,8,FALSE),IF(M181&amp;C181="กำหนดเพิ่ม2568ครูผู้ช่วย",VLOOKUP(BC181,ตำแหน่งว่าง!$A$2:$J$28,8,FALSE),IF(M181&amp;C181="กำหนดเพิ่ม2568บุคลากรทางการศึกษา",VLOOKUP(BC181,ตำแหน่งว่าง!$A$2:$J$28,8,FALSE),IF(M181&amp;C181="กำหนดเพิ่ม2568บริหารสถานศึกษา",VLOOKUP(BC181,ตำแหน่งว่าง!$A$2:$J$28,8,FALSE),IF(M181="กำหนดเพิ่ม2568",VLOOKUP(BC181,ตำแหน่งว่าง!$A$2:$J$28,9,FALSE),IF(M181="กำหนดเพิ่ม2569",VLOOKUP(BC181,ตำแหน่งว่าง!$A$2:$H$28,7,FALSE),IF(M181="เงินอุดหนุน (ว่าง)",VLOOKUP(BC181,ตำแหน่งว่าง!$A$2:$J$28,10,FALSE),IF(M181="จ่ายจากเงินรายได้ (ว่าง)",VLOOKUP(BC181,ตำแหน่งว่าง!$A$2:$J$28,10,FALSE),IF(M181="ยุบเลิก2567",0,IF(M181="ยุบเลิก2568",0,IF(M181="ยุบเลิก2569",0,IF(M181="ว่างยุบเลิก2567",0,IF(M181="ว่างยุบเลิก2568",0,IF(M181="ว่างยุบเลิก2569",0,(BM181-BJ181)*12))))))))))))))))))))))</f>
        <v>0</v>
      </c>
    </row>
    <row r="182" spans="1:66">
      <c r="A182" s="107" t="str">
        <f>IF(C182=0,"",IF(D182=0,"",SUBTOTAL(3,$D$7:D182)*1))</f>
        <v/>
      </c>
      <c r="B182" s="113"/>
      <c r="C182" s="183"/>
      <c r="D182" s="113"/>
      <c r="E182" s="114"/>
      <c r="F182" s="114"/>
      <c r="G182" s="110"/>
      <c r="H182" s="120"/>
      <c r="I182" s="121"/>
      <c r="J182" s="122"/>
      <c r="K182" s="122"/>
      <c r="L182" s="122"/>
      <c r="M182" s="120"/>
      <c r="BB182" s="177" t="str">
        <f t="shared" si="10"/>
        <v/>
      </c>
      <c r="BC182" s="177" t="str">
        <f t="shared" si="11"/>
        <v>()</v>
      </c>
      <c r="BD182" s="177" t="b">
        <f>IF(BB182="บริหารท้องถิ่นสูง",VLOOKUP(I182,'เงินเดือนบัญชี 5'!$AM$2:$AN$65,2,FALSE),IF(BB182="บริหารท้องถิ่นกลาง",VLOOKUP(I182,'เงินเดือนบัญชี 5'!$AJ$2:$AK$65,2,FALSE),IF(BB182="บริหารท้องถิ่นต้น",VLOOKUP(I182,'เงินเดือนบัญชี 5'!$AG$2:$AH$65,2,FALSE),IF(BB182="อำนวยการท้องถิ่นสูง",VLOOKUP(I182,'เงินเดือนบัญชี 5'!$AD$2:$AE$65,2,FALSE),IF(BB182="อำนวยการท้องถิ่นกลาง",VLOOKUP(I182,'เงินเดือนบัญชี 5'!$AA$2:$AB$65,2,FALSE),IF(BB182="อำนวยการท้องถิ่นต้น",VLOOKUP(I182,'เงินเดือนบัญชี 5'!$X$2:$Y$65,2,FALSE),IF(BB182="วิชาการชช.",VLOOKUP(I182,'เงินเดือนบัญชี 5'!$U$2:$V$65,2,FALSE),IF(BB182="วิชาการชพ.",VLOOKUP(I182,'เงินเดือนบัญชี 5'!$R$2:$S$65,2,FALSE),IF(BB182="วิชาการชก.",VLOOKUP(I182,'เงินเดือนบัญชี 5'!$O$2:$P$65,2,FALSE),IF(BB182="วิชาการปก.",VLOOKUP(I182,'เงินเดือนบัญชี 5'!$L$2:$M$65,2,FALSE),IF(BB182="ทั่วไปอส.",VLOOKUP(I182,'เงินเดือนบัญชี 5'!$I$2:$J$65,2,FALSE),IF(BB182="ทั่วไปชง.",VLOOKUP(I182,'เงินเดือนบัญชี 5'!$F$2:$G$65,2,FALSE),IF(BB182="ทั่วไปปง.",VLOOKUP(I182,'เงินเดือนบัญชี 5'!$C$2:$D$65,2,FALSE),IF(BB182="พนจ.ทั่วไป","",IF(BB182="พนจ.ภารกิจ(ปวช.)","",IF(BB182="พนจ.ภารกิจ(ปวท.)","",IF(BB182="พนจ.ภารกิจ(ปวส.)","",IF(BB182="พนจ.ภารกิจ(ป.ตรี)","",IF(BB182="พนจ.ภารกิจ(ป.โท)","",IF(BB182="พนจ.ภารกิจ(ทักษะ พนง.ขับเครื่องจักรกลขนาดกลาง/ใหญ่)","",IF(BB182="พนจ.ภารกิจ(ทักษะ)","",IF(BB182="ลูกจ้างประจำ(ช่าง)",VLOOKUP(I182,บัญชีลูกจ้างประจำ!$I$2:$J$110,2,FALSE),IF(BB182="ลูกจ้างประจำ(สนับสนุน)",VLOOKUP(I182,บัญชีลูกจ้างประจำ!$F$2:$G$102,2,FALSE),IF(BB182="ลูกจ้างประจำ(บริการพื้นฐาน)",VLOOKUP(I182,บัญชีลูกจ้างประจำ!$C$2:$D$74,2,FALSE)))))))))))))))))))))))))</f>
        <v>0</v>
      </c>
      <c r="BE182" s="177">
        <f>IF(M182="ว่างเดิม",VLOOKUP(BC182,ตำแหน่งว่าง!$A$2:$J$28,2,FALSE),IF(M182="ว่างยุบเลิก2567",VLOOKUP(BC182,ตำแหน่งว่าง!$A$2:$J$28,2,FALSE),IF(M182="ว่างยุบเลิก2568",VLOOKUP(BC182,ตำแหน่งว่าง!$A$2:$J$28,2,FALSE),IF(M182="ว่างยุบเลิก2569",VLOOKUP(BC182,ตำแหน่งว่าง!$A$2:$J$28,2,FALSE),IF(M182="เงินอุดหนุน (ว่าง)",VLOOKUP(BC182,ตำแหน่งว่าง!$A$2:$J$28,2,FALSE),IF(M182="จ่ายจากเงินรายได้ (ว่าง)",VLOOKUP(BC182,ตำแหน่งว่าง!$A$2:$J$28,2,FALSE),IF(M182="กำหนดเพิ่ม2567",0,IF(M182="กำหนดเพิ่ม2568",0,IF(M182="กำหนดเพิ่ม2569",0,I182*12)))))))))</f>
        <v>0</v>
      </c>
      <c r="BF182" s="177" t="str">
        <f t="shared" si="12"/>
        <v>1</v>
      </c>
      <c r="BG182" s="177" t="b">
        <f>IF(BB182="บริหารท้องถิ่นสูง",VLOOKUP(BF182,'เงินเดือนบัญชี 5'!$AL$2:$AM$65,2,FALSE),IF(BB182="บริหารท้องถิ่นกลาง",VLOOKUP(BF182,'เงินเดือนบัญชี 5'!$AI$2:$AJ$65,2,FALSE),IF(BB182="บริหารท้องถิ่นต้น",VLOOKUP(BF182,'เงินเดือนบัญชี 5'!$AF$2:$AG$65,2,FALSE),IF(BB182="อำนวยการท้องถิ่นสูง",VLOOKUP(BF182,'เงินเดือนบัญชี 5'!$AC$2:$AD$65,2,FALSE),IF(BB182="อำนวยการท้องถิ่นกลาง",VLOOKUP(BF182,'เงินเดือนบัญชี 5'!$Z$2:$AA$65,2,FALSE),IF(BB182="อำนวยการท้องถิ่นต้น",VLOOKUP(BF182,'เงินเดือนบัญชี 5'!$W$2:$X$65,2,FALSE),IF(BB182="วิชาการชช.",VLOOKUP(BF182,'เงินเดือนบัญชี 5'!$T$2:$U$65,2,FALSE),IF(BB182="วิชาการชพ.",VLOOKUP(BF182,'เงินเดือนบัญชี 5'!$Q$2:$R$65,2,FALSE),IF(BB182="วิชาการชก.",VLOOKUP(BF182,'เงินเดือนบัญชี 5'!$N$2:$O$65,2,FALSE),IF(BB182="วิชาการปก.",VLOOKUP(BF182,'เงินเดือนบัญชี 5'!$K$2:$L$65,2,FALSE),IF(BB182="ทั่วไปอส.",VLOOKUP(BF182,'เงินเดือนบัญชี 5'!$H$2:$I$65,2,FALSE),IF(BB182="ทั่วไปชง.",VLOOKUP(BF182,'เงินเดือนบัญชี 5'!$E$2:$F$65,2,FALSE),IF(BB182="ทั่วไปปง.",VLOOKUP(BF182,'เงินเดือนบัญชี 5'!$B$2:$C$65,2,FALSE),IF(BB182="พนจ.ทั่วไป",0,IF(BB182="พนจ.ภารกิจ(ปวช.)",CEILING((I182*4/100)+I182,10),IF(BB182="พนจ.ภารกิจ(ปวท.)",CEILING((I182*4/100)+I182,10),IF(BB182="พนจ.ภารกิจ(ปวส.)",CEILING((I182*4/100)+I182,10),IF(BB182="พนจ.ภารกิจ(ป.ตรี)",CEILING((I182*4/100)+I182,10),IF(BB182="พนจ.ภารกิจ(ป.โท)",CEILING((I182*4/100)+I182,10),IF(BB182="พนจ.ภารกิจ(ทักษะ พนง.ขับเครื่องจักรกลขนาดกลาง/ใหญ่)",CEILING((I182*4/100)+I182,10),IF(BB182="พนจ.ภารกิจ(ทักษะ)",CEILING((I182*4/100)+I182,10),IF(BB182="พนจ.ภารกิจ(ทักษะ)","",IF(C182="ครู",CEILING((I182*6/100)+I182,10),IF(C182="ครูผู้ช่วย",CEILING((I182*6/100)+I182,10),IF(C182="บริหารสถานศึกษา",CEILING((I182*6/100)+I182,10),IF(C182="บุคลากรทางการศึกษา",CEILING((I182*6/100)+I182,10),IF(BB182="ลูกจ้างประจำ(ช่าง)",VLOOKUP(BF182,บัญชีลูกจ้างประจำ!$H$2:$I$110,2,FALSE),IF(BB182="ลูกจ้างประจำ(สนับสนุน)",VLOOKUP(BF182,บัญชีลูกจ้างประจำ!$E$2:$F$102,2,FALSE),IF(BB182="ลูกจ้างประจำ(บริการพื้นฐาน)",VLOOKUP(BF182,บัญชีลูกจ้างประจำ!$B$2:$C$74,2,FALSE))))))))))))))))))))))))))))))</f>
        <v>0</v>
      </c>
      <c r="BH182" s="177">
        <f>IF(BB182&amp;M182="พนจ.ทั่วไป",0,IF(BB182&amp;M182="พนจ.ทั่วไปกำหนดเพิ่ม2567",108000,IF(M182="ว่างเดิม",VLOOKUP(BC182,ตำแหน่งว่าง!$A$2:$J$28,8,FALSE),IF(M182="กำหนดเพิ่ม2567",VLOOKUP(BC182,ตำแหน่งว่าง!$A$2:$H$28,7,FALSE),IF(M182="กำหนดเพิ่ม2568",0,IF(M182="กำหนดเพิ่ม2569",0,IF(M182="ยุบเลิก2567",0,IF(M182="ว่างยุบเลิก2567",0,IF(M182="ว่างยุบเลิก2568",VLOOKUP(BC182,ตำแหน่งว่าง!$A$2:$J$28,8,FALSE),IF(M182="ว่างยุบเลิก2569",VLOOKUP(BC182,ตำแหน่งว่าง!$A$2:$J$28,8,FALSE),IF(M182="เงินอุดหนุน (ว่าง)",VLOOKUP(BC182,ตำแหน่งว่าง!$A$2:$J$28,8,FALSE),IF(M182&amp;C182="จ่ายจากเงินรายได้พนจ.ทั่วไป",0,IF(M182="จ่ายจากเงินรายได้ (ว่าง)",VLOOKUP(BC182,ตำแหน่งว่าง!$A$2:$J$28,8,FALSE),(BG182-I182)*12)))))))))))))</f>
        <v>0</v>
      </c>
      <c r="BI182" s="177" t="str">
        <f t="shared" si="13"/>
        <v>2</v>
      </c>
      <c r="BJ182" s="177" t="b">
        <f>IF(BB182="บริหารท้องถิ่นสูง",VLOOKUP(BI182,'เงินเดือนบัญชี 5'!$AL$2:$AM$65,2,FALSE),IF(BB182="บริหารท้องถิ่นกลาง",VLOOKUP(BI182,'เงินเดือนบัญชี 5'!$AI$2:$AJ$65,2,FALSE),IF(BB182="บริหารท้องถิ่นต้น",VLOOKUP(BI182,'เงินเดือนบัญชี 5'!$AF$2:$AG$65,2,FALSE),IF(BB182="อำนวยการท้องถิ่นสูง",VLOOKUP(BI182,'เงินเดือนบัญชี 5'!$AC$2:$AD$65,2,FALSE),IF(BB182="อำนวยการท้องถิ่นกลาง",VLOOKUP(BI182,'เงินเดือนบัญชี 5'!$Z$2:$AA$65,2,FALSE),IF(BB182="อำนวยการท้องถิ่นต้น",VLOOKUP(BI182,'เงินเดือนบัญชี 5'!$W$2:$X$65,2,FALSE),IF(BB182="วิชาการชช.",VLOOKUP(BI182,'เงินเดือนบัญชี 5'!$T$2:$U$65,2,FALSE),IF(BB182="วิชาการชพ.",VLOOKUP(BI182,'เงินเดือนบัญชี 5'!$Q$2:$R$65,2,FALSE),IF(BB182="วิชาการชก.",VLOOKUP(BI182,'เงินเดือนบัญชี 5'!$N$2:$O$65,2,FALSE),IF(BB182="วิชาการปก.",VLOOKUP(BI182,'เงินเดือนบัญชี 5'!$K$2:$L$65,2,FALSE),IF(BB182="ทั่วไปอส.",VLOOKUP(BI182,'เงินเดือนบัญชี 5'!$H$2:$I$65,2,FALSE),IF(BB182="ทั่วไปชง.",VLOOKUP(BI182,'เงินเดือนบัญชี 5'!$E$2:$F$65,2,FALSE),IF(BB182="ทั่วไปปง.",VLOOKUP(BI182,'เงินเดือนบัญชี 5'!$B$2:$C$65,2,FALSE),IF(BB182="พนจ.ทั่วไป",0,IF(BB182="พนจ.ภารกิจ(ปวช.)",CEILING((BG182*4/100)+BG182,10),IF(BB182="พนจ.ภารกิจ(ปวท.)",CEILING((BG182*4/100)+BG182,10),IF(BB182="พนจ.ภารกิจ(ปวส.)",CEILING((BG182*4/100)+BG182,10),IF(BB182="พนจ.ภารกิจ(ป.ตรี)",CEILING((BG182*4/100)+BG182,10),IF(BB182="พนจ.ภารกิจ(ป.โท)",CEILING((BG182*4/100)+BG182,10),IF(BB182="พนจ.ภารกิจ(ทักษะ พนง.ขับเครื่องจักรกลขนาดกลาง/ใหญ่)",CEILING((BG182*4/100)+BG182,10),IF(BB182="พนจ.ภารกิจ(ทักษะ)",CEILING((BG182*4/100)+BG182,10),IF(BB182="พนจ.ภารกิจ(ทักษะ)","",IF(C182="ครู",CEILING((BG182*6/100)+BG182,10),IF(C182="ครูผู้ช่วย",CEILING((BG182*6/100)+BG182,10),IF(C182="บริหารสถานศึกษา",CEILING((BG182*6/100)+BG182,10),IF(C182="บุคลากรทางการศึกษา",CEILING((BG182*6/100)+BG182,10),IF(BB182="ลูกจ้างประจำ(ช่าง)",VLOOKUP(BI182,บัญชีลูกจ้างประจำ!$H$2:$I$110,2,FALSE),IF(BB182="ลูกจ้างประจำ(สนับสนุน)",VLOOKUP(BI182,บัญชีลูกจ้างประจำ!$E$2:$F$102,2,FALSE),IF(BB182="ลูกจ้างประจำ(บริการพื้นฐาน)",VLOOKUP(BI182,บัญชีลูกจ้างประจำ!$B$2:$C$74,2,FALSE))))))))))))))))))))))))))))))</f>
        <v>0</v>
      </c>
      <c r="BK182" s="177">
        <f>IF(BB182&amp;M182="พนจ.ทั่วไป",0,IF(BB182&amp;M182="พนจ.ทั่วไปกำหนดเพิ่ม2568",108000,IF(M182="ว่างเดิม",VLOOKUP(BC182,ตำแหน่งว่าง!$A$2:$J$28,9,FALSE),IF(M182&amp;C182="กำหนดเพิ่ม2567ครู",VLOOKUP(BC182,ตำแหน่งว่าง!$A$2:$J$28,8,FALSE),IF(M182&amp;C182="กำหนดเพิ่ม2567ครูผู้ช่วย",VLOOKUP(BC182,ตำแหน่งว่าง!$A$2:$J$28,8,FALSE),IF(M182&amp;C182="กำหนดเพิ่ม2567บุคลากรทางการศึกษา",VLOOKUP(BC182,ตำแหน่งว่าง!$A$2:$J$28,8,FALSE),IF(M182&amp;C182="กำหนดเพิ่ม2567บริหารสถานศึกษา",VLOOKUP(BC182,ตำแหน่งว่าง!$A$2:$J$28,8,FALSE),IF(M182="กำหนดเพิ่ม2567",VLOOKUP(BC182,ตำแหน่งว่าง!$A$2:$J$28,9,FALSE),IF(M182="กำหนดเพิ่ม2568",VLOOKUP(BC182,ตำแหน่งว่าง!$A$2:$H$28,7,FALSE),IF(M182="กำหนดเพิ่ม2569",0,IF(M182="ยุบเลิก2567",0,IF(M182="ยุบเลิก2568",0,IF(M182="ว่างยุบเลิก2567",0,IF(M182="ว่างยุบเลิก2568",0,IF(M182="ว่างยุบเลิก2569",VLOOKUP(BC182,ตำแหน่งว่าง!$A$2:$J$28,9,FALSE),IF(M182="เงินอุดหนุน (ว่าง)",VLOOKUP(BC182,ตำแหน่งว่าง!$A$2:$J$28,9,FALSE),IF(M182="จ่ายจากเงินรายได้ (ว่าง)",VLOOKUP(BC182,ตำแหน่งว่าง!$A$2:$J$28,9,FALSE),(BJ182-BG182)*12)))))))))))))))))</f>
        <v>0</v>
      </c>
      <c r="BL182" s="177" t="str">
        <f t="shared" si="14"/>
        <v>3</v>
      </c>
      <c r="BM182" s="177" t="b">
        <f>IF(BB182="บริหารท้องถิ่นสูง",VLOOKUP(BL182,'เงินเดือนบัญชี 5'!$AL$2:$AM$65,2,FALSE),IF(BB182="บริหารท้องถิ่นกลาง",VLOOKUP(BL182,'เงินเดือนบัญชี 5'!$AI$2:$AJ$65,2,FALSE),IF(BB182="บริหารท้องถิ่นต้น",VLOOKUP(BL182,'เงินเดือนบัญชี 5'!$AF$2:$AG$65,2,FALSE),IF(BB182="อำนวยการท้องถิ่นสูง",VLOOKUP(BL182,'เงินเดือนบัญชี 5'!$AC$2:$AD$65,2,FALSE),IF(BB182="อำนวยการท้องถิ่นกลาง",VLOOKUP(BL182,'เงินเดือนบัญชี 5'!$Z$2:$AA$65,2,FALSE),IF(BB182="อำนวยการท้องถิ่นต้น",VLOOKUP(BL182,'เงินเดือนบัญชี 5'!$W$2:$X$65,2,FALSE),IF(BB182="วิชาการชช.",VLOOKUP(BL182,'เงินเดือนบัญชี 5'!$T$2:$U$65,2,FALSE),IF(BB182="วิชาการชพ.",VLOOKUP(BL182,'เงินเดือนบัญชี 5'!$Q$2:$R$65,2,FALSE),IF(BB182="วิชาการชก.",VLOOKUP(BL182,'เงินเดือนบัญชี 5'!$N$2:$O$65,2,FALSE),IF(BB182="วิชาการปก.",VLOOKUP(BL182,'เงินเดือนบัญชี 5'!$K$2:$L$65,2,FALSE),IF(BB182="ทั่วไปอส.",VLOOKUP(BL182,'เงินเดือนบัญชี 5'!$H$2:$I$65,2,FALSE),IF(BB182="ทั่วไปชง.",VLOOKUP(BL182,'เงินเดือนบัญชี 5'!$E$2:$F$65,2,FALSE),IF(BB182="ทั่วไปปง.",VLOOKUP(BL182,'เงินเดือนบัญชี 5'!$B$2:$C$65,2,FALSE),IF(BB182="พนจ.ทั่วไป",0,IF(BB182="พนจ.ภารกิจ(ปวช.)",CEILING((BJ182*4/100)+BJ182,10),IF(BB182="พนจ.ภารกิจ(ปวท.)",CEILING((BJ182*4/100)+BJ182,10),IF(BB182="พนจ.ภารกิจ(ปวส.)",CEILING((BJ182*4/100)+BJ182,10),IF(BB182="พนจ.ภารกิจ(ป.ตรี)",CEILING((BJ182*4/100)+BJ182,10),IF(BB182="พนจ.ภารกิจ(ป.โท)",CEILING((BJ182*4/100)+BJ182,10),IF(BB182="พนจ.ภารกิจ(ทักษะ พนง.ขับเครื่องจักรกลขนาดกลาง/ใหญ่)",CEILING((BJ182*4/100)+BJ182,10),IF(BB182="พนจ.ภารกิจ(ทักษะ)",CEILING((BJ182*4/100)+BJ182,10),IF(BB182="พนจ.ภารกิจ(ทักษะ)","",IF(C182="ครู",CEILING((BJ182*6/100)+BJ182,10),IF(C182="ครูผู้ช่วย",CEILING((BJ182*6/100)+BJ182,10),IF(C182="บริหารสถานศึกษา",CEILING((BJ182*6/100)+BJ182,10),IF(C182="บุคลากรทางการศึกษา",CEILING((BJ182*6/100)+BJ182,10),IF(BB182="ลูกจ้างประจำ(ช่าง)",VLOOKUP(BL182,บัญชีลูกจ้างประจำ!$H$2:$I$110,2,FALSE),IF(BB182="ลูกจ้างประจำ(สนับสนุน)",VLOOKUP(BL182,บัญชีลูกจ้างประจำ!$E$2:$F$103,2,FALSE),IF(BB182="ลูกจ้างประจำ(บริการพื้นฐาน)",VLOOKUP(BL182,บัญชีลูกจ้างประจำ!$B$2:$C$74,2,FALSE))))))))))))))))))))))))))))))</f>
        <v>0</v>
      </c>
      <c r="BN182" s="177">
        <f>IF(BB182&amp;M182="พนจ.ทั่วไป",0,IF(BB182&amp;M182="พนจ.ทั่วไปกำหนดเพิ่ม2569",108000,IF(M182="ว่างเดิม",VLOOKUP(BC182,ตำแหน่งว่าง!$A$2:$J$28,10,FALSE),IF(M182&amp;C182="กำหนดเพิ่ม2567ครู",VLOOKUP(BC182,ตำแหน่งว่าง!$A$2:$J$28,9,FALSE),IF(M182&amp;C182="กำหนดเพิ่ม2567ครูผู้ช่วย",VLOOKUP(BC182,ตำแหน่งว่าง!$A$2:$J$28,9,FALSE),IF(M182&amp;C182="กำหนดเพิ่ม2567บุคลากรทางการศึกษา",VLOOKUP(BC182,ตำแหน่งว่าง!$A$2:$J$28,9,FALSE),IF(M182&amp;C182="กำหนดเพิ่ม2567บริหารสถานศึกษา",VLOOKUP(BC182,ตำแหน่งว่าง!$A$2:$J$28,9,FALSE),IF(M182="กำหนดเพิ่ม2567",VLOOKUP(BC182,ตำแหน่งว่าง!$A$2:$J$28,10,FALSE),IF(M182&amp;C182="กำหนดเพิ่ม2568ครู",VLOOKUP(BC182,ตำแหน่งว่าง!$A$2:$J$28,8,FALSE),IF(M182&amp;C182="กำหนดเพิ่ม2568ครูผู้ช่วย",VLOOKUP(BC182,ตำแหน่งว่าง!$A$2:$J$28,8,FALSE),IF(M182&amp;C182="กำหนดเพิ่ม2568บุคลากรทางการศึกษา",VLOOKUP(BC182,ตำแหน่งว่าง!$A$2:$J$28,8,FALSE),IF(M182&amp;C182="กำหนดเพิ่ม2568บริหารสถานศึกษา",VLOOKUP(BC182,ตำแหน่งว่าง!$A$2:$J$28,8,FALSE),IF(M182="กำหนดเพิ่ม2568",VLOOKUP(BC182,ตำแหน่งว่าง!$A$2:$J$28,9,FALSE),IF(M182="กำหนดเพิ่ม2569",VLOOKUP(BC182,ตำแหน่งว่าง!$A$2:$H$28,7,FALSE),IF(M182="เงินอุดหนุน (ว่าง)",VLOOKUP(BC182,ตำแหน่งว่าง!$A$2:$J$28,10,FALSE),IF(M182="จ่ายจากเงินรายได้ (ว่าง)",VLOOKUP(BC182,ตำแหน่งว่าง!$A$2:$J$28,10,FALSE),IF(M182="ยุบเลิก2567",0,IF(M182="ยุบเลิก2568",0,IF(M182="ยุบเลิก2569",0,IF(M182="ว่างยุบเลิก2567",0,IF(M182="ว่างยุบเลิก2568",0,IF(M182="ว่างยุบเลิก2569",0,(BM182-BJ182)*12))))))))))))))))))))))</f>
        <v>0</v>
      </c>
    </row>
    <row r="183" spans="1:66">
      <c r="A183" s="107" t="str">
        <f>IF(C183=0,"",IF(D183=0,"",SUBTOTAL(3,$D$7:D183)*1))</f>
        <v/>
      </c>
      <c r="B183" s="113"/>
      <c r="C183" s="183"/>
      <c r="D183" s="113"/>
      <c r="E183" s="114"/>
      <c r="F183" s="114"/>
      <c r="G183" s="110"/>
      <c r="H183" s="120"/>
      <c r="I183" s="121"/>
      <c r="J183" s="122"/>
      <c r="K183" s="122"/>
      <c r="L183" s="122"/>
      <c r="M183" s="120"/>
      <c r="BB183" s="177" t="str">
        <f t="shared" si="10"/>
        <v/>
      </c>
      <c r="BC183" s="177" t="str">
        <f t="shared" si="11"/>
        <v>()</v>
      </c>
      <c r="BD183" s="177" t="b">
        <f>IF(BB183="บริหารท้องถิ่นสูง",VLOOKUP(I183,'เงินเดือนบัญชี 5'!$AM$2:$AN$65,2,FALSE),IF(BB183="บริหารท้องถิ่นกลาง",VLOOKUP(I183,'เงินเดือนบัญชี 5'!$AJ$2:$AK$65,2,FALSE),IF(BB183="บริหารท้องถิ่นต้น",VLOOKUP(I183,'เงินเดือนบัญชี 5'!$AG$2:$AH$65,2,FALSE),IF(BB183="อำนวยการท้องถิ่นสูง",VLOOKUP(I183,'เงินเดือนบัญชี 5'!$AD$2:$AE$65,2,FALSE),IF(BB183="อำนวยการท้องถิ่นกลาง",VLOOKUP(I183,'เงินเดือนบัญชี 5'!$AA$2:$AB$65,2,FALSE),IF(BB183="อำนวยการท้องถิ่นต้น",VLOOKUP(I183,'เงินเดือนบัญชี 5'!$X$2:$Y$65,2,FALSE),IF(BB183="วิชาการชช.",VLOOKUP(I183,'เงินเดือนบัญชี 5'!$U$2:$V$65,2,FALSE),IF(BB183="วิชาการชพ.",VLOOKUP(I183,'เงินเดือนบัญชี 5'!$R$2:$S$65,2,FALSE),IF(BB183="วิชาการชก.",VLOOKUP(I183,'เงินเดือนบัญชี 5'!$O$2:$P$65,2,FALSE),IF(BB183="วิชาการปก.",VLOOKUP(I183,'เงินเดือนบัญชี 5'!$L$2:$M$65,2,FALSE),IF(BB183="ทั่วไปอส.",VLOOKUP(I183,'เงินเดือนบัญชี 5'!$I$2:$J$65,2,FALSE),IF(BB183="ทั่วไปชง.",VLOOKUP(I183,'เงินเดือนบัญชี 5'!$F$2:$G$65,2,FALSE),IF(BB183="ทั่วไปปง.",VLOOKUP(I183,'เงินเดือนบัญชี 5'!$C$2:$D$65,2,FALSE),IF(BB183="พนจ.ทั่วไป","",IF(BB183="พนจ.ภารกิจ(ปวช.)","",IF(BB183="พนจ.ภารกิจ(ปวท.)","",IF(BB183="พนจ.ภารกิจ(ปวส.)","",IF(BB183="พนจ.ภารกิจ(ป.ตรี)","",IF(BB183="พนจ.ภารกิจ(ป.โท)","",IF(BB183="พนจ.ภารกิจ(ทักษะ พนง.ขับเครื่องจักรกลขนาดกลาง/ใหญ่)","",IF(BB183="พนจ.ภารกิจ(ทักษะ)","",IF(BB183="ลูกจ้างประจำ(ช่าง)",VLOOKUP(I183,บัญชีลูกจ้างประจำ!$I$2:$J$110,2,FALSE),IF(BB183="ลูกจ้างประจำ(สนับสนุน)",VLOOKUP(I183,บัญชีลูกจ้างประจำ!$F$2:$G$102,2,FALSE),IF(BB183="ลูกจ้างประจำ(บริการพื้นฐาน)",VLOOKUP(I183,บัญชีลูกจ้างประจำ!$C$2:$D$74,2,FALSE)))))))))))))))))))))))))</f>
        <v>0</v>
      </c>
      <c r="BE183" s="177">
        <f>IF(M183="ว่างเดิม",VLOOKUP(BC183,ตำแหน่งว่าง!$A$2:$J$28,2,FALSE),IF(M183="ว่างยุบเลิก2567",VLOOKUP(BC183,ตำแหน่งว่าง!$A$2:$J$28,2,FALSE),IF(M183="ว่างยุบเลิก2568",VLOOKUP(BC183,ตำแหน่งว่าง!$A$2:$J$28,2,FALSE),IF(M183="ว่างยุบเลิก2569",VLOOKUP(BC183,ตำแหน่งว่าง!$A$2:$J$28,2,FALSE),IF(M183="เงินอุดหนุน (ว่าง)",VLOOKUP(BC183,ตำแหน่งว่าง!$A$2:$J$28,2,FALSE),IF(M183="จ่ายจากเงินรายได้ (ว่าง)",VLOOKUP(BC183,ตำแหน่งว่าง!$A$2:$J$28,2,FALSE),IF(M183="กำหนดเพิ่ม2567",0,IF(M183="กำหนดเพิ่ม2568",0,IF(M183="กำหนดเพิ่ม2569",0,I183*12)))))))))</f>
        <v>0</v>
      </c>
      <c r="BF183" s="177" t="str">
        <f t="shared" si="12"/>
        <v>1</v>
      </c>
      <c r="BG183" s="177" t="b">
        <f>IF(BB183="บริหารท้องถิ่นสูง",VLOOKUP(BF183,'เงินเดือนบัญชี 5'!$AL$2:$AM$65,2,FALSE),IF(BB183="บริหารท้องถิ่นกลาง",VLOOKUP(BF183,'เงินเดือนบัญชี 5'!$AI$2:$AJ$65,2,FALSE),IF(BB183="บริหารท้องถิ่นต้น",VLOOKUP(BF183,'เงินเดือนบัญชี 5'!$AF$2:$AG$65,2,FALSE),IF(BB183="อำนวยการท้องถิ่นสูง",VLOOKUP(BF183,'เงินเดือนบัญชี 5'!$AC$2:$AD$65,2,FALSE),IF(BB183="อำนวยการท้องถิ่นกลาง",VLOOKUP(BF183,'เงินเดือนบัญชี 5'!$Z$2:$AA$65,2,FALSE),IF(BB183="อำนวยการท้องถิ่นต้น",VLOOKUP(BF183,'เงินเดือนบัญชี 5'!$W$2:$X$65,2,FALSE),IF(BB183="วิชาการชช.",VLOOKUP(BF183,'เงินเดือนบัญชี 5'!$T$2:$U$65,2,FALSE),IF(BB183="วิชาการชพ.",VLOOKUP(BF183,'เงินเดือนบัญชี 5'!$Q$2:$R$65,2,FALSE),IF(BB183="วิชาการชก.",VLOOKUP(BF183,'เงินเดือนบัญชี 5'!$N$2:$O$65,2,FALSE),IF(BB183="วิชาการปก.",VLOOKUP(BF183,'เงินเดือนบัญชี 5'!$K$2:$L$65,2,FALSE),IF(BB183="ทั่วไปอส.",VLOOKUP(BF183,'เงินเดือนบัญชี 5'!$H$2:$I$65,2,FALSE),IF(BB183="ทั่วไปชง.",VLOOKUP(BF183,'เงินเดือนบัญชี 5'!$E$2:$F$65,2,FALSE),IF(BB183="ทั่วไปปง.",VLOOKUP(BF183,'เงินเดือนบัญชี 5'!$B$2:$C$65,2,FALSE),IF(BB183="พนจ.ทั่วไป",0,IF(BB183="พนจ.ภารกิจ(ปวช.)",CEILING((I183*4/100)+I183,10),IF(BB183="พนจ.ภารกิจ(ปวท.)",CEILING((I183*4/100)+I183,10),IF(BB183="พนจ.ภารกิจ(ปวส.)",CEILING((I183*4/100)+I183,10),IF(BB183="พนจ.ภารกิจ(ป.ตรี)",CEILING((I183*4/100)+I183,10),IF(BB183="พนจ.ภารกิจ(ป.โท)",CEILING((I183*4/100)+I183,10),IF(BB183="พนจ.ภารกิจ(ทักษะ พนง.ขับเครื่องจักรกลขนาดกลาง/ใหญ่)",CEILING((I183*4/100)+I183,10),IF(BB183="พนจ.ภารกิจ(ทักษะ)",CEILING((I183*4/100)+I183,10),IF(BB183="พนจ.ภารกิจ(ทักษะ)","",IF(C183="ครู",CEILING((I183*6/100)+I183,10),IF(C183="ครูผู้ช่วย",CEILING((I183*6/100)+I183,10),IF(C183="บริหารสถานศึกษา",CEILING((I183*6/100)+I183,10),IF(C183="บุคลากรทางการศึกษา",CEILING((I183*6/100)+I183,10),IF(BB183="ลูกจ้างประจำ(ช่าง)",VLOOKUP(BF183,บัญชีลูกจ้างประจำ!$H$2:$I$110,2,FALSE),IF(BB183="ลูกจ้างประจำ(สนับสนุน)",VLOOKUP(BF183,บัญชีลูกจ้างประจำ!$E$2:$F$102,2,FALSE),IF(BB183="ลูกจ้างประจำ(บริการพื้นฐาน)",VLOOKUP(BF183,บัญชีลูกจ้างประจำ!$B$2:$C$74,2,FALSE))))))))))))))))))))))))))))))</f>
        <v>0</v>
      </c>
      <c r="BH183" s="177">
        <f>IF(BB183&amp;M183="พนจ.ทั่วไป",0,IF(BB183&amp;M183="พนจ.ทั่วไปกำหนดเพิ่ม2567",108000,IF(M183="ว่างเดิม",VLOOKUP(BC183,ตำแหน่งว่าง!$A$2:$J$28,8,FALSE),IF(M183="กำหนดเพิ่ม2567",VLOOKUP(BC183,ตำแหน่งว่าง!$A$2:$H$28,7,FALSE),IF(M183="กำหนดเพิ่ม2568",0,IF(M183="กำหนดเพิ่ม2569",0,IF(M183="ยุบเลิก2567",0,IF(M183="ว่างยุบเลิก2567",0,IF(M183="ว่างยุบเลิก2568",VLOOKUP(BC183,ตำแหน่งว่าง!$A$2:$J$28,8,FALSE),IF(M183="ว่างยุบเลิก2569",VLOOKUP(BC183,ตำแหน่งว่าง!$A$2:$J$28,8,FALSE),IF(M183="เงินอุดหนุน (ว่าง)",VLOOKUP(BC183,ตำแหน่งว่าง!$A$2:$J$28,8,FALSE),IF(M183&amp;C183="จ่ายจากเงินรายได้พนจ.ทั่วไป",0,IF(M183="จ่ายจากเงินรายได้ (ว่าง)",VLOOKUP(BC183,ตำแหน่งว่าง!$A$2:$J$28,8,FALSE),(BG183-I183)*12)))))))))))))</f>
        <v>0</v>
      </c>
      <c r="BI183" s="177" t="str">
        <f t="shared" si="13"/>
        <v>2</v>
      </c>
      <c r="BJ183" s="177" t="b">
        <f>IF(BB183="บริหารท้องถิ่นสูง",VLOOKUP(BI183,'เงินเดือนบัญชี 5'!$AL$2:$AM$65,2,FALSE),IF(BB183="บริหารท้องถิ่นกลาง",VLOOKUP(BI183,'เงินเดือนบัญชี 5'!$AI$2:$AJ$65,2,FALSE),IF(BB183="บริหารท้องถิ่นต้น",VLOOKUP(BI183,'เงินเดือนบัญชี 5'!$AF$2:$AG$65,2,FALSE),IF(BB183="อำนวยการท้องถิ่นสูง",VLOOKUP(BI183,'เงินเดือนบัญชี 5'!$AC$2:$AD$65,2,FALSE),IF(BB183="อำนวยการท้องถิ่นกลาง",VLOOKUP(BI183,'เงินเดือนบัญชี 5'!$Z$2:$AA$65,2,FALSE),IF(BB183="อำนวยการท้องถิ่นต้น",VLOOKUP(BI183,'เงินเดือนบัญชี 5'!$W$2:$X$65,2,FALSE),IF(BB183="วิชาการชช.",VLOOKUP(BI183,'เงินเดือนบัญชี 5'!$T$2:$U$65,2,FALSE),IF(BB183="วิชาการชพ.",VLOOKUP(BI183,'เงินเดือนบัญชี 5'!$Q$2:$R$65,2,FALSE),IF(BB183="วิชาการชก.",VLOOKUP(BI183,'เงินเดือนบัญชี 5'!$N$2:$O$65,2,FALSE),IF(BB183="วิชาการปก.",VLOOKUP(BI183,'เงินเดือนบัญชี 5'!$K$2:$L$65,2,FALSE),IF(BB183="ทั่วไปอส.",VLOOKUP(BI183,'เงินเดือนบัญชี 5'!$H$2:$I$65,2,FALSE),IF(BB183="ทั่วไปชง.",VLOOKUP(BI183,'เงินเดือนบัญชี 5'!$E$2:$F$65,2,FALSE),IF(BB183="ทั่วไปปง.",VLOOKUP(BI183,'เงินเดือนบัญชี 5'!$B$2:$C$65,2,FALSE),IF(BB183="พนจ.ทั่วไป",0,IF(BB183="พนจ.ภารกิจ(ปวช.)",CEILING((BG183*4/100)+BG183,10),IF(BB183="พนจ.ภารกิจ(ปวท.)",CEILING((BG183*4/100)+BG183,10),IF(BB183="พนจ.ภารกิจ(ปวส.)",CEILING((BG183*4/100)+BG183,10),IF(BB183="พนจ.ภารกิจ(ป.ตรี)",CEILING((BG183*4/100)+BG183,10),IF(BB183="พนจ.ภารกิจ(ป.โท)",CEILING((BG183*4/100)+BG183,10),IF(BB183="พนจ.ภารกิจ(ทักษะ พนง.ขับเครื่องจักรกลขนาดกลาง/ใหญ่)",CEILING((BG183*4/100)+BG183,10),IF(BB183="พนจ.ภารกิจ(ทักษะ)",CEILING((BG183*4/100)+BG183,10),IF(BB183="พนจ.ภารกิจ(ทักษะ)","",IF(C183="ครู",CEILING((BG183*6/100)+BG183,10),IF(C183="ครูผู้ช่วย",CEILING((BG183*6/100)+BG183,10),IF(C183="บริหารสถานศึกษา",CEILING((BG183*6/100)+BG183,10),IF(C183="บุคลากรทางการศึกษา",CEILING((BG183*6/100)+BG183,10),IF(BB183="ลูกจ้างประจำ(ช่าง)",VLOOKUP(BI183,บัญชีลูกจ้างประจำ!$H$2:$I$110,2,FALSE),IF(BB183="ลูกจ้างประจำ(สนับสนุน)",VLOOKUP(BI183,บัญชีลูกจ้างประจำ!$E$2:$F$102,2,FALSE),IF(BB183="ลูกจ้างประจำ(บริการพื้นฐาน)",VLOOKUP(BI183,บัญชีลูกจ้างประจำ!$B$2:$C$74,2,FALSE))))))))))))))))))))))))))))))</f>
        <v>0</v>
      </c>
      <c r="BK183" s="177">
        <f>IF(BB183&amp;M183="พนจ.ทั่วไป",0,IF(BB183&amp;M183="พนจ.ทั่วไปกำหนดเพิ่ม2568",108000,IF(M183="ว่างเดิม",VLOOKUP(BC183,ตำแหน่งว่าง!$A$2:$J$28,9,FALSE),IF(M183&amp;C183="กำหนดเพิ่ม2567ครู",VLOOKUP(BC183,ตำแหน่งว่าง!$A$2:$J$28,8,FALSE),IF(M183&amp;C183="กำหนดเพิ่ม2567ครูผู้ช่วย",VLOOKUP(BC183,ตำแหน่งว่าง!$A$2:$J$28,8,FALSE),IF(M183&amp;C183="กำหนดเพิ่ม2567บุคลากรทางการศึกษา",VLOOKUP(BC183,ตำแหน่งว่าง!$A$2:$J$28,8,FALSE),IF(M183&amp;C183="กำหนดเพิ่ม2567บริหารสถานศึกษา",VLOOKUP(BC183,ตำแหน่งว่าง!$A$2:$J$28,8,FALSE),IF(M183="กำหนดเพิ่ม2567",VLOOKUP(BC183,ตำแหน่งว่าง!$A$2:$J$28,9,FALSE),IF(M183="กำหนดเพิ่ม2568",VLOOKUP(BC183,ตำแหน่งว่าง!$A$2:$H$28,7,FALSE),IF(M183="กำหนดเพิ่ม2569",0,IF(M183="ยุบเลิก2567",0,IF(M183="ยุบเลิก2568",0,IF(M183="ว่างยุบเลิก2567",0,IF(M183="ว่างยุบเลิก2568",0,IF(M183="ว่างยุบเลิก2569",VLOOKUP(BC183,ตำแหน่งว่าง!$A$2:$J$28,9,FALSE),IF(M183="เงินอุดหนุน (ว่าง)",VLOOKUP(BC183,ตำแหน่งว่าง!$A$2:$J$28,9,FALSE),IF(M183="จ่ายจากเงินรายได้ (ว่าง)",VLOOKUP(BC183,ตำแหน่งว่าง!$A$2:$J$28,9,FALSE),(BJ183-BG183)*12)))))))))))))))))</f>
        <v>0</v>
      </c>
      <c r="BL183" s="177" t="str">
        <f t="shared" si="14"/>
        <v>3</v>
      </c>
      <c r="BM183" s="177" t="b">
        <f>IF(BB183="บริหารท้องถิ่นสูง",VLOOKUP(BL183,'เงินเดือนบัญชี 5'!$AL$2:$AM$65,2,FALSE),IF(BB183="บริหารท้องถิ่นกลาง",VLOOKUP(BL183,'เงินเดือนบัญชี 5'!$AI$2:$AJ$65,2,FALSE),IF(BB183="บริหารท้องถิ่นต้น",VLOOKUP(BL183,'เงินเดือนบัญชี 5'!$AF$2:$AG$65,2,FALSE),IF(BB183="อำนวยการท้องถิ่นสูง",VLOOKUP(BL183,'เงินเดือนบัญชี 5'!$AC$2:$AD$65,2,FALSE),IF(BB183="อำนวยการท้องถิ่นกลาง",VLOOKUP(BL183,'เงินเดือนบัญชี 5'!$Z$2:$AA$65,2,FALSE),IF(BB183="อำนวยการท้องถิ่นต้น",VLOOKUP(BL183,'เงินเดือนบัญชี 5'!$W$2:$X$65,2,FALSE),IF(BB183="วิชาการชช.",VLOOKUP(BL183,'เงินเดือนบัญชี 5'!$T$2:$U$65,2,FALSE),IF(BB183="วิชาการชพ.",VLOOKUP(BL183,'เงินเดือนบัญชี 5'!$Q$2:$R$65,2,FALSE),IF(BB183="วิชาการชก.",VLOOKUP(BL183,'เงินเดือนบัญชี 5'!$N$2:$O$65,2,FALSE),IF(BB183="วิชาการปก.",VLOOKUP(BL183,'เงินเดือนบัญชี 5'!$K$2:$L$65,2,FALSE),IF(BB183="ทั่วไปอส.",VLOOKUP(BL183,'เงินเดือนบัญชี 5'!$H$2:$I$65,2,FALSE),IF(BB183="ทั่วไปชง.",VLOOKUP(BL183,'เงินเดือนบัญชี 5'!$E$2:$F$65,2,FALSE),IF(BB183="ทั่วไปปง.",VLOOKUP(BL183,'เงินเดือนบัญชี 5'!$B$2:$C$65,2,FALSE),IF(BB183="พนจ.ทั่วไป",0,IF(BB183="พนจ.ภารกิจ(ปวช.)",CEILING((BJ183*4/100)+BJ183,10),IF(BB183="พนจ.ภารกิจ(ปวท.)",CEILING((BJ183*4/100)+BJ183,10),IF(BB183="พนจ.ภารกิจ(ปวส.)",CEILING((BJ183*4/100)+BJ183,10),IF(BB183="พนจ.ภารกิจ(ป.ตรี)",CEILING((BJ183*4/100)+BJ183,10),IF(BB183="พนจ.ภารกิจ(ป.โท)",CEILING((BJ183*4/100)+BJ183,10),IF(BB183="พนจ.ภารกิจ(ทักษะ พนง.ขับเครื่องจักรกลขนาดกลาง/ใหญ่)",CEILING((BJ183*4/100)+BJ183,10),IF(BB183="พนจ.ภารกิจ(ทักษะ)",CEILING((BJ183*4/100)+BJ183,10),IF(BB183="พนจ.ภารกิจ(ทักษะ)","",IF(C183="ครู",CEILING((BJ183*6/100)+BJ183,10),IF(C183="ครูผู้ช่วย",CEILING((BJ183*6/100)+BJ183,10),IF(C183="บริหารสถานศึกษา",CEILING((BJ183*6/100)+BJ183,10),IF(C183="บุคลากรทางการศึกษา",CEILING((BJ183*6/100)+BJ183,10),IF(BB183="ลูกจ้างประจำ(ช่าง)",VLOOKUP(BL183,บัญชีลูกจ้างประจำ!$H$2:$I$110,2,FALSE),IF(BB183="ลูกจ้างประจำ(สนับสนุน)",VLOOKUP(BL183,บัญชีลูกจ้างประจำ!$E$2:$F$103,2,FALSE),IF(BB183="ลูกจ้างประจำ(บริการพื้นฐาน)",VLOOKUP(BL183,บัญชีลูกจ้างประจำ!$B$2:$C$74,2,FALSE))))))))))))))))))))))))))))))</f>
        <v>0</v>
      </c>
      <c r="BN183" s="177">
        <f>IF(BB183&amp;M183="พนจ.ทั่วไป",0,IF(BB183&amp;M183="พนจ.ทั่วไปกำหนดเพิ่ม2569",108000,IF(M183="ว่างเดิม",VLOOKUP(BC183,ตำแหน่งว่าง!$A$2:$J$28,10,FALSE),IF(M183&amp;C183="กำหนดเพิ่ม2567ครู",VLOOKUP(BC183,ตำแหน่งว่าง!$A$2:$J$28,9,FALSE),IF(M183&amp;C183="กำหนดเพิ่ม2567ครูผู้ช่วย",VLOOKUP(BC183,ตำแหน่งว่าง!$A$2:$J$28,9,FALSE),IF(M183&amp;C183="กำหนดเพิ่ม2567บุคลากรทางการศึกษา",VLOOKUP(BC183,ตำแหน่งว่าง!$A$2:$J$28,9,FALSE),IF(M183&amp;C183="กำหนดเพิ่ม2567บริหารสถานศึกษา",VLOOKUP(BC183,ตำแหน่งว่าง!$A$2:$J$28,9,FALSE),IF(M183="กำหนดเพิ่ม2567",VLOOKUP(BC183,ตำแหน่งว่าง!$A$2:$J$28,10,FALSE),IF(M183&amp;C183="กำหนดเพิ่ม2568ครู",VLOOKUP(BC183,ตำแหน่งว่าง!$A$2:$J$28,8,FALSE),IF(M183&amp;C183="กำหนดเพิ่ม2568ครูผู้ช่วย",VLOOKUP(BC183,ตำแหน่งว่าง!$A$2:$J$28,8,FALSE),IF(M183&amp;C183="กำหนดเพิ่ม2568บุคลากรทางการศึกษา",VLOOKUP(BC183,ตำแหน่งว่าง!$A$2:$J$28,8,FALSE),IF(M183&amp;C183="กำหนดเพิ่ม2568บริหารสถานศึกษา",VLOOKUP(BC183,ตำแหน่งว่าง!$A$2:$J$28,8,FALSE),IF(M183="กำหนดเพิ่ม2568",VLOOKUP(BC183,ตำแหน่งว่าง!$A$2:$J$28,9,FALSE),IF(M183="กำหนดเพิ่ม2569",VLOOKUP(BC183,ตำแหน่งว่าง!$A$2:$H$28,7,FALSE),IF(M183="เงินอุดหนุน (ว่าง)",VLOOKUP(BC183,ตำแหน่งว่าง!$A$2:$J$28,10,FALSE),IF(M183="จ่ายจากเงินรายได้ (ว่าง)",VLOOKUP(BC183,ตำแหน่งว่าง!$A$2:$J$28,10,FALSE),IF(M183="ยุบเลิก2567",0,IF(M183="ยุบเลิก2568",0,IF(M183="ยุบเลิก2569",0,IF(M183="ว่างยุบเลิก2567",0,IF(M183="ว่างยุบเลิก2568",0,IF(M183="ว่างยุบเลิก2569",0,(BM183-BJ183)*12))))))))))))))))))))))</f>
        <v>0</v>
      </c>
    </row>
    <row r="184" spans="1:66">
      <c r="A184" s="107" t="str">
        <f>IF(C184=0,"",IF(D184=0,"",SUBTOTAL(3,$D$7:D184)*1))</f>
        <v/>
      </c>
      <c r="B184" s="113"/>
      <c r="C184" s="183"/>
      <c r="D184" s="113"/>
      <c r="E184" s="114"/>
      <c r="F184" s="114"/>
      <c r="G184" s="110"/>
      <c r="H184" s="120"/>
      <c r="I184" s="121"/>
      <c r="J184" s="122"/>
      <c r="K184" s="122"/>
      <c r="L184" s="122"/>
      <c r="M184" s="120"/>
      <c r="BB184" s="177" t="str">
        <f t="shared" si="10"/>
        <v/>
      </c>
      <c r="BC184" s="177" t="str">
        <f t="shared" si="11"/>
        <v>()</v>
      </c>
      <c r="BD184" s="177" t="b">
        <f>IF(BB184="บริหารท้องถิ่นสูง",VLOOKUP(I184,'เงินเดือนบัญชี 5'!$AM$2:$AN$65,2,FALSE),IF(BB184="บริหารท้องถิ่นกลาง",VLOOKUP(I184,'เงินเดือนบัญชี 5'!$AJ$2:$AK$65,2,FALSE),IF(BB184="บริหารท้องถิ่นต้น",VLOOKUP(I184,'เงินเดือนบัญชี 5'!$AG$2:$AH$65,2,FALSE),IF(BB184="อำนวยการท้องถิ่นสูง",VLOOKUP(I184,'เงินเดือนบัญชี 5'!$AD$2:$AE$65,2,FALSE),IF(BB184="อำนวยการท้องถิ่นกลาง",VLOOKUP(I184,'เงินเดือนบัญชี 5'!$AA$2:$AB$65,2,FALSE),IF(BB184="อำนวยการท้องถิ่นต้น",VLOOKUP(I184,'เงินเดือนบัญชี 5'!$X$2:$Y$65,2,FALSE),IF(BB184="วิชาการชช.",VLOOKUP(I184,'เงินเดือนบัญชี 5'!$U$2:$V$65,2,FALSE),IF(BB184="วิชาการชพ.",VLOOKUP(I184,'เงินเดือนบัญชี 5'!$R$2:$S$65,2,FALSE),IF(BB184="วิชาการชก.",VLOOKUP(I184,'เงินเดือนบัญชี 5'!$O$2:$P$65,2,FALSE),IF(BB184="วิชาการปก.",VLOOKUP(I184,'เงินเดือนบัญชี 5'!$L$2:$M$65,2,FALSE),IF(BB184="ทั่วไปอส.",VLOOKUP(I184,'เงินเดือนบัญชี 5'!$I$2:$J$65,2,FALSE),IF(BB184="ทั่วไปชง.",VLOOKUP(I184,'เงินเดือนบัญชี 5'!$F$2:$G$65,2,FALSE),IF(BB184="ทั่วไปปง.",VLOOKUP(I184,'เงินเดือนบัญชี 5'!$C$2:$D$65,2,FALSE),IF(BB184="พนจ.ทั่วไป","",IF(BB184="พนจ.ภารกิจ(ปวช.)","",IF(BB184="พนจ.ภารกิจ(ปวท.)","",IF(BB184="พนจ.ภารกิจ(ปวส.)","",IF(BB184="พนจ.ภารกิจ(ป.ตรี)","",IF(BB184="พนจ.ภารกิจ(ป.โท)","",IF(BB184="พนจ.ภารกิจ(ทักษะ พนง.ขับเครื่องจักรกลขนาดกลาง/ใหญ่)","",IF(BB184="พนจ.ภารกิจ(ทักษะ)","",IF(BB184="ลูกจ้างประจำ(ช่าง)",VLOOKUP(I184,บัญชีลูกจ้างประจำ!$I$2:$J$110,2,FALSE),IF(BB184="ลูกจ้างประจำ(สนับสนุน)",VLOOKUP(I184,บัญชีลูกจ้างประจำ!$F$2:$G$102,2,FALSE),IF(BB184="ลูกจ้างประจำ(บริการพื้นฐาน)",VLOOKUP(I184,บัญชีลูกจ้างประจำ!$C$2:$D$74,2,FALSE)))))))))))))))))))))))))</f>
        <v>0</v>
      </c>
      <c r="BE184" s="177">
        <f>IF(M184="ว่างเดิม",VLOOKUP(BC184,ตำแหน่งว่าง!$A$2:$J$28,2,FALSE),IF(M184="ว่างยุบเลิก2567",VLOOKUP(BC184,ตำแหน่งว่าง!$A$2:$J$28,2,FALSE),IF(M184="ว่างยุบเลิก2568",VLOOKUP(BC184,ตำแหน่งว่าง!$A$2:$J$28,2,FALSE),IF(M184="ว่างยุบเลิก2569",VLOOKUP(BC184,ตำแหน่งว่าง!$A$2:$J$28,2,FALSE),IF(M184="เงินอุดหนุน (ว่าง)",VLOOKUP(BC184,ตำแหน่งว่าง!$A$2:$J$28,2,FALSE),IF(M184="จ่ายจากเงินรายได้ (ว่าง)",VLOOKUP(BC184,ตำแหน่งว่าง!$A$2:$J$28,2,FALSE),IF(M184="กำหนดเพิ่ม2567",0,IF(M184="กำหนดเพิ่ม2568",0,IF(M184="กำหนดเพิ่ม2569",0,I184*12)))))))))</f>
        <v>0</v>
      </c>
      <c r="BF184" s="177" t="str">
        <f t="shared" si="12"/>
        <v>1</v>
      </c>
      <c r="BG184" s="177" t="b">
        <f>IF(BB184="บริหารท้องถิ่นสูง",VLOOKUP(BF184,'เงินเดือนบัญชี 5'!$AL$2:$AM$65,2,FALSE),IF(BB184="บริหารท้องถิ่นกลาง",VLOOKUP(BF184,'เงินเดือนบัญชี 5'!$AI$2:$AJ$65,2,FALSE),IF(BB184="บริหารท้องถิ่นต้น",VLOOKUP(BF184,'เงินเดือนบัญชี 5'!$AF$2:$AG$65,2,FALSE),IF(BB184="อำนวยการท้องถิ่นสูง",VLOOKUP(BF184,'เงินเดือนบัญชี 5'!$AC$2:$AD$65,2,FALSE),IF(BB184="อำนวยการท้องถิ่นกลาง",VLOOKUP(BF184,'เงินเดือนบัญชี 5'!$Z$2:$AA$65,2,FALSE),IF(BB184="อำนวยการท้องถิ่นต้น",VLOOKUP(BF184,'เงินเดือนบัญชี 5'!$W$2:$X$65,2,FALSE),IF(BB184="วิชาการชช.",VLOOKUP(BF184,'เงินเดือนบัญชี 5'!$T$2:$U$65,2,FALSE),IF(BB184="วิชาการชพ.",VLOOKUP(BF184,'เงินเดือนบัญชี 5'!$Q$2:$R$65,2,FALSE),IF(BB184="วิชาการชก.",VLOOKUP(BF184,'เงินเดือนบัญชี 5'!$N$2:$O$65,2,FALSE),IF(BB184="วิชาการปก.",VLOOKUP(BF184,'เงินเดือนบัญชี 5'!$K$2:$L$65,2,FALSE),IF(BB184="ทั่วไปอส.",VLOOKUP(BF184,'เงินเดือนบัญชี 5'!$H$2:$I$65,2,FALSE),IF(BB184="ทั่วไปชง.",VLOOKUP(BF184,'เงินเดือนบัญชี 5'!$E$2:$F$65,2,FALSE),IF(BB184="ทั่วไปปง.",VLOOKUP(BF184,'เงินเดือนบัญชี 5'!$B$2:$C$65,2,FALSE),IF(BB184="พนจ.ทั่วไป",0,IF(BB184="พนจ.ภารกิจ(ปวช.)",CEILING((I184*4/100)+I184,10),IF(BB184="พนจ.ภารกิจ(ปวท.)",CEILING((I184*4/100)+I184,10),IF(BB184="พนจ.ภารกิจ(ปวส.)",CEILING((I184*4/100)+I184,10),IF(BB184="พนจ.ภารกิจ(ป.ตรี)",CEILING((I184*4/100)+I184,10),IF(BB184="พนจ.ภารกิจ(ป.โท)",CEILING((I184*4/100)+I184,10),IF(BB184="พนจ.ภารกิจ(ทักษะ พนง.ขับเครื่องจักรกลขนาดกลาง/ใหญ่)",CEILING((I184*4/100)+I184,10),IF(BB184="พนจ.ภารกิจ(ทักษะ)",CEILING((I184*4/100)+I184,10),IF(BB184="พนจ.ภารกิจ(ทักษะ)","",IF(C184="ครู",CEILING((I184*6/100)+I184,10),IF(C184="ครูผู้ช่วย",CEILING((I184*6/100)+I184,10),IF(C184="บริหารสถานศึกษา",CEILING((I184*6/100)+I184,10),IF(C184="บุคลากรทางการศึกษา",CEILING((I184*6/100)+I184,10),IF(BB184="ลูกจ้างประจำ(ช่าง)",VLOOKUP(BF184,บัญชีลูกจ้างประจำ!$H$2:$I$110,2,FALSE),IF(BB184="ลูกจ้างประจำ(สนับสนุน)",VLOOKUP(BF184,บัญชีลูกจ้างประจำ!$E$2:$F$102,2,FALSE),IF(BB184="ลูกจ้างประจำ(บริการพื้นฐาน)",VLOOKUP(BF184,บัญชีลูกจ้างประจำ!$B$2:$C$74,2,FALSE))))))))))))))))))))))))))))))</f>
        <v>0</v>
      </c>
      <c r="BH184" s="177">
        <f>IF(BB184&amp;M184="พนจ.ทั่วไป",0,IF(BB184&amp;M184="พนจ.ทั่วไปกำหนดเพิ่ม2567",108000,IF(M184="ว่างเดิม",VLOOKUP(BC184,ตำแหน่งว่าง!$A$2:$J$28,8,FALSE),IF(M184="กำหนดเพิ่ม2567",VLOOKUP(BC184,ตำแหน่งว่าง!$A$2:$H$28,7,FALSE),IF(M184="กำหนดเพิ่ม2568",0,IF(M184="กำหนดเพิ่ม2569",0,IF(M184="ยุบเลิก2567",0,IF(M184="ว่างยุบเลิก2567",0,IF(M184="ว่างยุบเลิก2568",VLOOKUP(BC184,ตำแหน่งว่าง!$A$2:$J$28,8,FALSE),IF(M184="ว่างยุบเลิก2569",VLOOKUP(BC184,ตำแหน่งว่าง!$A$2:$J$28,8,FALSE),IF(M184="เงินอุดหนุน (ว่าง)",VLOOKUP(BC184,ตำแหน่งว่าง!$A$2:$J$28,8,FALSE),IF(M184&amp;C184="จ่ายจากเงินรายได้พนจ.ทั่วไป",0,IF(M184="จ่ายจากเงินรายได้ (ว่าง)",VLOOKUP(BC184,ตำแหน่งว่าง!$A$2:$J$28,8,FALSE),(BG184-I184)*12)))))))))))))</f>
        <v>0</v>
      </c>
      <c r="BI184" s="177" t="str">
        <f t="shared" si="13"/>
        <v>2</v>
      </c>
      <c r="BJ184" s="177" t="b">
        <f>IF(BB184="บริหารท้องถิ่นสูง",VLOOKUP(BI184,'เงินเดือนบัญชี 5'!$AL$2:$AM$65,2,FALSE),IF(BB184="บริหารท้องถิ่นกลาง",VLOOKUP(BI184,'เงินเดือนบัญชี 5'!$AI$2:$AJ$65,2,FALSE),IF(BB184="บริหารท้องถิ่นต้น",VLOOKUP(BI184,'เงินเดือนบัญชี 5'!$AF$2:$AG$65,2,FALSE),IF(BB184="อำนวยการท้องถิ่นสูง",VLOOKUP(BI184,'เงินเดือนบัญชี 5'!$AC$2:$AD$65,2,FALSE),IF(BB184="อำนวยการท้องถิ่นกลาง",VLOOKUP(BI184,'เงินเดือนบัญชี 5'!$Z$2:$AA$65,2,FALSE),IF(BB184="อำนวยการท้องถิ่นต้น",VLOOKUP(BI184,'เงินเดือนบัญชี 5'!$W$2:$X$65,2,FALSE),IF(BB184="วิชาการชช.",VLOOKUP(BI184,'เงินเดือนบัญชี 5'!$T$2:$U$65,2,FALSE),IF(BB184="วิชาการชพ.",VLOOKUP(BI184,'เงินเดือนบัญชี 5'!$Q$2:$R$65,2,FALSE),IF(BB184="วิชาการชก.",VLOOKUP(BI184,'เงินเดือนบัญชี 5'!$N$2:$O$65,2,FALSE),IF(BB184="วิชาการปก.",VLOOKUP(BI184,'เงินเดือนบัญชี 5'!$K$2:$L$65,2,FALSE),IF(BB184="ทั่วไปอส.",VLOOKUP(BI184,'เงินเดือนบัญชี 5'!$H$2:$I$65,2,FALSE),IF(BB184="ทั่วไปชง.",VLOOKUP(BI184,'เงินเดือนบัญชี 5'!$E$2:$F$65,2,FALSE),IF(BB184="ทั่วไปปง.",VLOOKUP(BI184,'เงินเดือนบัญชี 5'!$B$2:$C$65,2,FALSE),IF(BB184="พนจ.ทั่วไป",0,IF(BB184="พนจ.ภารกิจ(ปวช.)",CEILING((BG184*4/100)+BG184,10),IF(BB184="พนจ.ภารกิจ(ปวท.)",CEILING((BG184*4/100)+BG184,10),IF(BB184="พนจ.ภารกิจ(ปวส.)",CEILING((BG184*4/100)+BG184,10),IF(BB184="พนจ.ภารกิจ(ป.ตรี)",CEILING((BG184*4/100)+BG184,10),IF(BB184="พนจ.ภารกิจ(ป.โท)",CEILING((BG184*4/100)+BG184,10),IF(BB184="พนจ.ภารกิจ(ทักษะ พนง.ขับเครื่องจักรกลขนาดกลาง/ใหญ่)",CEILING((BG184*4/100)+BG184,10),IF(BB184="พนจ.ภารกิจ(ทักษะ)",CEILING((BG184*4/100)+BG184,10),IF(BB184="พนจ.ภารกิจ(ทักษะ)","",IF(C184="ครู",CEILING((BG184*6/100)+BG184,10),IF(C184="ครูผู้ช่วย",CEILING((BG184*6/100)+BG184,10),IF(C184="บริหารสถานศึกษา",CEILING((BG184*6/100)+BG184,10),IF(C184="บุคลากรทางการศึกษา",CEILING((BG184*6/100)+BG184,10),IF(BB184="ลูกจ้างประจำ(ช่าง)",VLOOKUP(BI184,บัญชีลูกจ้างประจำ!$H$2:$I$110,2,FALSE),IF(BB184="ลูกจ้างประจำ(สนับสนุน)",VLOOKUP(BI184,บัญชีลูกจ้างประจำ!$E$2:$F$102,2,FALSE),IF(BB184="ลูกจ้างประจำ(บริการพื้นฐาน)",VLOOKUP(BI184,บัญชีลูกจ้างประจำ!$B$2:$C$74,2,FALSE))))))))))))))))))))))))))))))</f>
        <v>0</v>
      </c>
      <c r="BK184" s="177">
        <f>IF(BB184&amp;M184="พนจ.ทั่วไป",0,IF(BB184&amp;M184="พนจ.ทั่วไปกำหนดเพิ่ม2568",108000,IF(M184="ว่างเดิม",VLOOKUP(BC184,ตำแหน่งว่าง!$A$2:$J$28,9,FALSE),IF(M184&amp;C184="กำหนดเพิ่ม2567ครู",VLOOKUP(BC184,ตำแหน่งว่าง!$A$2:$J$28,8,FALSE),IF(M184&amp;C184="กำหนดเพิ่ม2567ครูผู้ช่วย",VLOOKUP(BC184,ตำแหน่งว่าง!$A$2:$J$28,8,FALSE),IF(M184&amp;C184="กำหนดเพิ่ม2567บุคลากรทางการศึกษา",VLOOKUP(BC184,ตำแหน่งว่าง!$A$2:$J$28,8,FALSE),IF(M184&amp;C184="กำหนดเพิ่ม2567บริหารสถานศึกษา",VLOOKUP(BC184,ตำแหน่งว่าง!$A$2:$J$28,8,FALSE),IF(M184="กำหนดเพิ่ม2567",VLOOKUP(BC184,ตำแหน่งว่าง!$A$2:$J$28,9,FALSE),IF(M184="กำหนดเพิ่ม2568",VLOOKUP(BC184,ตำแหน่งว่าง!$A$2:$H$28,7,FALSE),IF(M184="กำหนดเพิ่ม2569",0,IF(M184="ยุบเลิก2567",0,IF(M184="ยุบเลิก2568",0,IF(M184="ว่างยุบเลิก2567",0,IF(M184="ว่างยุบเลิก2568",0,IF(M184="ว่างยุบเลิก2569",VLOOKUP(BC184,ตำแหน่งว่าง!$A$2:$J$28,9,FALSE),IF(M184="เงินอุดหนุน (ว่าง)",VLOOKUP(BC184,ตำแหน่งว่าง!$A$2:$J$28,9,FALSE),IF(M184="จ่ายจากเงินรายได้ (ว่าง)",VLOOKUP(BC184,ตำแหน่งว่าง!$A$2:$J$28,9,FALSE),(BJ184-BG184)*12)))))))))))))))))</f>
        <v>0</v>
      </c>
      <c r="BL184" s="177" t="str">
        <f t="shared" si="14"/>
        <v>3</v>
      </c>
      <c r="BM184" s="177" t="b">
        <f>IF(BB184="บริหารท้องถิ่นสูง",VLOOKUP(BL184,'เงินเดือนบัญชี 5'!$AL$2:$AM$65,2,FALSE),IF(BB184="บริหารท้องถิ่นกลาง",VLOOKUP(BL184,'เงินเดือนบัญชี 5'!$AI$2:$AJ$65,2,FALSE),IF(BB184="บริหารท้องถิ่นต้น",VLOOKUP(BL184,'เงินเดือนบัญชี 5'!$AF$2:$AG$65,2,FALSE),IF(BB184="อำนวยการท้องถิ่นสูง",VLOOKUP(BL184,'เงินเดือนบัญชี 5'!$AC$2:$AD$65,2,FALSE),IF(BB184="อำนวยการท้องถิ่นกลาง",VLOOKUP(BL184,'เงินเดือนบัญชี 5'!$Z$2:$AA$65,2,FALSE),IF(BB184="อำนวยการท้องถิ่นต้น",VLOOKUP(BL184,'เงินเดือนบัญชี 5'!$W$2:$X$65,2,FALSE),IF(BB184="วิชาการชช.",VLOOKUP(BL184,'เงินเดือนบัญชี 5'!$T$2:$U$65,2,FALSE),IF(BB184="วิชาการชพ.",VLOOKUP(BL184,'เงินเดือนบัญชี 5'!$Q$2:$R$65,2,FALSE),IF(BB184="วิชาการชก.",VLOOKUP(BL184,'เงินเดือนบัญชี 5'!$N$2:$O$65,2,FALSE),IF(BB184="วิชาการปก.",VLOOKUP(BL184,'เงินเดือนบัญชี 5'!$K$2:$L$65,2,FALSE),IF(BB184="ทั่วไปอส.",VLOOKUP(BL184,'เงินเดือนบัญชี 5'!$H$2:$I$65,2,FALSE),IF(BB184="ทั่วไปชง.",VLOOKUP(BL184,'เงินเดือนบัญชี 5'!$E$2:$F$65,2,FALSE),IF(BB184="ทั่วไปปง.",VLOOKUP(BL184,'เงินเดือนบัญชี 5'!$B$2:$C$65,2,FALSE),IF(BB184="พนจ.ทั่วไป",0,IF(BB184="พนจ.ภารกิจ(ปวช.)",CEILING((BJ184*4/100)+BJ184,10),IF(BB184="พนจ.ภารกิจ(ปวท.)",CEILING((BJ184*4/100)+BJ184,10),IF(BB184="พนจ.ภารกิจ(ปวส.)",CEILING((BJ184*4/100)+BJ184,10),IF(BB184="พนจ.ภารกิจ(ป.ตรี)",CEILING((BJ184*4/100)+BJ184,10),IF(BB184="พนจ.ภารกิจ(ป.โท)",CEILING((BJ184*4/100)+BJ184,10),IF(BB184="พนจ.ภารกิจ(ทักษะ พนง.ขับเครื่องจักรกลขนาดกลาง/ใหญ่)",CEILING((BJ184*4/100)+BJ184,10),IF(BB184="พนจ.ภารกิจ(ทักษะ)",CEILING((BJ184*4/100)+BJ184,10),IF(BB184="พนจ.ภารกิจ(ทักษะ)","",IF(C184="ครู",CEILING((BJ184*6/100)+BJ184,10),IF(C184="ครูผู้ช่วย",CEILING((BJ184*6/100)+BJ184,10),IF(C184="บริหารสถานศึกษา",CEILING((BJ184*6/100)+BJ184,10),IF(C184="บุคลากรทางการศึกษา",CEILING((BJ184*6/100)+BJ184,10),IF(BB184="ลูกจ้างประจำ(ช่าง)",VLOOKUP(BL184,บัญชีลูกจ้างประจำ!$H$2:$I$110,2,FALSE),IF(BB184="ลูกจ้างประจำ(สนับสนุน)",VLOOKUP(BL184,บัญชีลูกจ้างประจำ!$E$2:$F$103,2,FALSE),IF(BB184="ลูกจ้างประจำ(บริการพื้นฐาน)",VLOOKUP(BL184,บัญชีลูกจ้างประจำ!$B$2:$C$74,2,FALSE))))))))))))))))))))))))))))))</f>
        <v>0</v>
      </c>
      <c r="BN184" s="177">
        <f>IF(BB184&amp;M184="พนจ.ทั่วไป",0,IF(BB184&amp;M184="พนจ.ทั่วไปกำหนดเพิ่ม2569",108000,IF(M184="ว่างเดิม",VLOOKUP(BC184,ตำแหน่งว่าง!$A$2:$J$28,10,FALSE),IF(M184&amp;C184="กำหนดเพิ่ม2567ครู",VLOOKUP(BC184,ตำแหน่งว่าง!$A$2:$J$28,9,FALSE),IF(M184&amp;C184="กำหนดเพิ่ม2567ครูผู้ช่วย",VLOOKUP(BC184,ตำแหน่งว่าง!$A$2:$J$28,9,FALSE),IF(M184&amp;C184="กำหนดเพิ่ม2567บุคลากรทางการศึกษา",VLOOKUP(BC184,ตำแหน่งว่าง!$A$2:$J$28,9,FALSE),IF(M184&amp;C184="กำหนดเพิ่ม2567บริหารสถานศึกษา",VLOOKUP(BC184,ตำแหน่งว่าง!$A$2:$J$28,9,FALSE),IF(M184="กำหนดเพิ่ม2567",VLOOKUP(BC184,ตำแหน่งว่าง!$A$2:$J$28,10,FALSE),IF(M184&amp;C184="กำหนดเพิ่ม2568ครู",VLOOKUP(BC184,ตำแหน่งว่าง!$A$2:$J$28,8,FALSE),IF(M184&amp;C184="กำหนดเพิ่ม2568ครูผู้ช่วย",VLOOKUP(BC184,ตำแหน่งว่าง!$A$2:$J$28,8,FALSE),IF(M184&amp;C184="กำหนดเพิ่ม2568บุคลากรทางการศึกษา",VLOOKUP(BC184,ตำแหน่งว่าง!$A$2:$J$28,8,FALSE),IF(M184&amp;C184="กำหนดเพิ่ม2568บริหารสถานศึกษา",VLOOKUP(BC184,ตำแหน่งว่าง!$A$2:$J$28,8,FALSE),IF(M184="กำหนดเพิ่ม2568",VLOOKUP(BC184,ตำแหน่งว่าง!$A$2:$J$28,9,FALSE),IF(M184="กำหนดเพิ่ม2569",VLOOKUP(BC184,ตำแหน่งว่าง!$A$2:$H$28,7,FALSE),IF(M184="เงินอุดหนุน (ว่าง)",VLOOKUP(BC184,ตำแหน่งว่าง!$A$2:$J$28,10,FALSE),IF(M184="จ่ายจากเงินรายได้ (ว่าง)",VLOOKUP(BC184,ตำแหน่งว่าง!$A$2:$J$28,10,FALSE),IF(M184="ยุบเลิก2567",0,IF(M184="ยุบเลิก2568",0,IF(M184="ยุบเลิก2569",0,IF(M184="ว่างยุบเลิก2567",0,IF(M184="ว่างยุบเลิก2568",0,IF(M184="ว่างยุบเลิก2569",0,(BM184-BJ184)*12))))))))))))))))))))))</f>
        <v>0</v>
      </c>
    </row>
    <row r="185" spans="1:66">
      <c r="A185" s="107" t="str">
        <f>IF(C185=0,"",IF(D185=0,"",SUBTOTAL(3,$D$7:D185)*1))</f>
        <v/>
      </c>
      <c r="B185" s="113"/>
      <c r="C185" s="183"/>
      <c r="D185" s="113"/>
      <c r="E185" s="114"/>
      <c r="F185" s="114"/>
      <c r="G185" s="110"/>
      <c r="H185" s="120"/>
      <c r="I185" s="121"/>
      <c r="J185" s="122"/>
      <c r="K185" s="122"/>
      <c r="L185" s="122"/>
      <c r="M185" s="120"/>
      <c r="BB185" s="177" t="str">
        <f t="shared" si="10"/>
        <v/>
      </c>
      <c r="BC185" s="177" t="str">
        <f t="shared" si="11"/>
        <v>()</v>
      </c>
      <c r="BD185" s="177" t="b">
        <f>IF(BB185="บริหารท้องถิ่นสูง",VLOOKUP(I185,'เงินเดือนบัญชี 5'!$AM$2:$AN$65,2,FALSE),IF(BB185="บริหารท้องถิ่นกลาง",VLOOKUP(I185,'เงินเดือนบัญชี 5'!$AJ$2:$AK$65,2,FALSE),IF(BB185="บริหารท้องถิ่นต้น",VLOOKUP(I185,'เงินเดือนบัญชี 5'!$AG$2:$AH$65,2,FALSE),IF(BB185="อำนวยการท้องถิ่นสูง",VLOOKUP(I185,'เงินเดือนบัญชี 5'!$AD$2:$AE$65,2,FALSE),IF(BB185="อำนวยการท้องถิ่นกลาง",VLOOKUP(I185,'เงินเดือนบัญชี 5'!$AA$2:$AB$65,2,FALSE),IF(BB185="อำนวยการท้องถิ่นต้น",VLOOKUP(I185,'เงินเดือนบัญชี 5'!$X$2:$Y$65,2,FALSE),IF(BB185="วิชาการชช.",VLOOKUP(I185,'เงินเดือนบัญชี 5'!$U$2:$V$65,2,FALSE),IF(BB185="วิชาการชพ.",VLOOKUP(I185,'เงินเดือนบัญชี 5'!$R$2:$S$65,2,FALSE),IF(BB185="วิชาการชก.",VLOOKUP(I185,'เงินเดือนบัญชี 5'!$O$2:$P$65,2,FALSE),IF(BB185="วิชาการปก.",VLOOKUP(I185,'เงินเดือนบัญชี 5'!$L$2:$M$65,2,FALSE),IF(BB185="ทั่วไปอส.",VLOOKUP(I185,'เงินเดือนบัญชี 5'!$I$2:$J$65,2,FALSE),IF(BB185="ทั่วไปชง.",VLOOKUP(I185,'เงินเดือนบัญชี 5'!$F$2:$G$65,2,FALSE),IF(BB185="ทั่วไปปง.",VLOOKUP(I185,'เงินเดือนบัญชี 5'!$C$2:$D$65,2,FALSE),IF(BB185="พนจ.ทั่วไป","",IF(BB185="พนจ.ภารกิจ(ปวช.)","",IF(BB185="พนจ.ภารกิจ(ปวท.)","",IF(BB185="พนจ.ภารกิจ(ปวส.)","",IF(BB185="พนจ.ภารกิจ(ป.ตรี)","",IF(BB185="พนจ.ภารกิจ(ป.โท)","",IF(BB185="พนจ.ภารกิจ(ทักษะ พนง.ขับเครื่องจักรกลขนาดกลาง/ใหญ่)","",IF(BB185="พนจ.ภารกิจ(ทักษะ)","",IF(BB185="ลูกจ้างประจำ(ช่าง)",VLOOKUP(I185,บัญชีลูกจ้างประจำ!$I$2:$J$110,2,FALSE),IF(BB185="ลูกจ้างประจำ(สนับสนุน)",VLOOKUP(I185,บัญชีลูกจ้างประจำ!$F$2:$G$102,2,FALSE),IF(BB185="ลูกจ้างประจำ(บริการพื้นฐาน)",VLOOKUP(I185,บัญชีลูกจ้างประจำ!$C$2:$D$74,2,FALSE)))))))))))))))))))))))))</f>
        <v>0</v>
      </c>
      <c r="BE185" s="177">
        <f>IF(M185="ว่างเดิม",VLOOKUP(BC185,ตำแหน่งว่าง!$A$2:$J$28,2,FALSE),IF(M185="ว่างยุบเลิก2567",VLOOKUP(BC185,ตำแหน่งว่าง!$A$2:$J$28,2,FALSE),IF(M185="ว่างยุบเลิก2568",VLOOKUP(BC185,ตำแหน่งว่าง!$A$2:$J$28,2,FALSE),IF(M185="ว่างยุบเลิก2569",VLOOKUP(BC185,ตำแหน่งว่าง!$A$2:$J$28,2,FALSE),IF(M185="เงินอุดหนุน (ว่าง)",VLOOKUP(BC185,ตำแหน่งว่าง!$A$2:$J$28,2,FALSE),IF(M185="จ่ายจากเงินรายได้ (ว่าง)",VLOOKUP(BC185,ตำแหน่งว่าง!$A$2:$J$28,2,FALSE),IF(M185="กำหนดเพิ่ม2567",0,IF(M185="กำหนดเพิ่ม2568",0,IF(M185="กำหนดเพิ่ม2569",0,I185*12)))))))))</f>
        <v>0</v>
      </c>
      <c r="BF185" s="177" t="str">
        <f t="shared" si="12"/>
        <v>1</v>
      </c>
      <c r="BG185" s="177" t="b">
        <f>IF(BB185="บริหารท้องถิ่นสูง",VLOOKUP(BF185,'เงินเดือนบัญชี 5'!$AL$2:$AM$65,2,FALSE),IF(BB185="บริหารท้องถิ่นกลาง",VLOOKUP(BF185,'เงินเดือนบัญชี 5'!$AI$2:$AJ$65,2,FALSE),IF(BB185="บริหารท้องถิ่นต้น",VLOOKUP(BF185,'เงินเดือนบัญชี 5'!$AF$2:$AG$65,2,FALSE),IF(BB185="อำนวยการท้องถิ่นสูง",VLOOKUP(BF185,'เงินเดือนบัญชี 5'!$AC$2:$AD$65,2,FALSE),IF(BB185="อำนวยการท้องถิ่นกลาง",VLOOKUP(BF185,'เงินเดือนบัญชี 5'!$Z$2:$AA$65,2,FALSE),IF(BB185="อำนวยการท้องถิ่นต้น",VLOOKUP(BF185,'เงินเดือนบัญชี 5'!$W$2:$X$65,2,FALSE),IF(BB185="วิชาการชช.",VLOOKUP(BF185,'เงินเดือนบัญชี 5'!$T$2:$U$65,2,FALSE),IF(BB185="วิชาการชพ.",VLOOKUP(BF185,'เงินเดือนบัญชี 5'!$Q$2:$R$65,2,FALSE),IF(BB185="วิชาการชก.",VLOOKUP(BF185,'เงินเดือนบัญชี 5'!$N$2:$O$65,2,FALSE),IF(BB185="วิชาการปก.",VLOOKUP(BF185,'เงินเดือนบัญชี 5'!$K$2:$L$65,2,FALSE),IF(BB185="ทั่วไปอส.",VLOOKUP(BF185,'เงินเดือนบัญชี 5'!$H$2:$I$65,2,FALSE),IF(BB185="ทั่วไปชง.",VLOOKUP(BF185,'เงินเดือนบัญชี 5'!$E$2:$F$65,2,FALSE),IF(BB185="ทั่วไปปง.",VLOOKUP(BF185,'เงินเดือนบัญชี 5'!$B$2:$C$65,2,FALSE),IF(BB185="พนจ.ทั่วไป",0,IF(BB185="พนจ.ภารกิจ(ปวช.)",CEILING((I185*4/100)+I185,10),IF(BB185="พนจ.ภารกิจ(ปวท.)",CEILING((I185*4/100)+I185,10),IF(BB185="พนจ.ภารกิจ(ปวส.)",CEILING((I185*4/100)+I185,10),IF(BB185="พนจ.ภารกิจ(ป.ตรี)",CEILING((I185*4/100)+I185,10),IF(BB185="พนจ.ภารกิจ(ป.โท)",CEILING((I185*4/100)+I185,10),IF(BB185="พนจ.ภารกิจ(ทักษะ พนง.ขับเครื่องจักรกลขนาดกลาง/ใหญ่)",CEILING((I185*4/100)+I185,10),IF(BB185="พนจ.ภารกิจ(ทักษะ)",CEILING((I185*4/100)+I185,10),IF(BB185="พนจ.ภารกิจ(ทักษะ)","",IF(C185="ครู",CEILING((I185*6/100)+I185,10),IF(C185="ครูผู้ช่วย",CEILING((I185*6/100)+I185,10),IF(C185="บริหารสถานศึกษา",CEILING((I185*6/100)+I185,10),IF(C185="บุคลากรทางการศึกษา",CEILING((I185*6/100)+I185,10),IF(BB185="ลูกจ้างประจำ(ช่าง)",VLOOKUP(BF185,บัญชีลูกจ้างประจำ!$H$2:$I$110,2,FALSE),IF(BB185="ลูกจ้างประจำ(สนับสนุน)",VLOOKUP(BF185,บัญชีลูกจ้างประจำ!$E$2:$F$102,2,FALSE),IF(BB185="ลูกจ้างประจำ(บริการพื้นฐาน)",VLOOKUP(BF185,บัญชีลูกจ้างประจำ!$B$2:$C$74,2,FALSE))))))))))))))))))))))))))))))</f>
        <v>0</v>
      </c>
      <c r="BH185" s="177">
        <f>IF(BB185&amp;M185="พนจ.ทั่วไป",0,IF(BB185&amp;M185="พนจ.ทั่วไปกำหนดเพิ่ม2567",108000,IF(M185="ว่างเดิม",VLOOKUP(BC185,ตำแหน่งว่าง!$A$2:$J$28,8,FALSE),IF(M185="กำหนดเพิ่ม2567",VLOOKUP(BC185,ตำแหน่งว่าง!$A$2:$H$28,7,FALSE),IF(M185="กำหนดเพิ่ม2568",0,IF(M185="กำหนดเพิ่ม2569",0,IF(M185="ยุบเลิก2567",0,IF(M185="ว่างยุบเลิก2567",0,IF(M185="ว่างยุบเลิก2568",VLOOKUP(BC185,ตำแหน่งว่าง!$A$2:$J$28,8,FALSE),IF(M185="ว่างยุบเลิก2569",VLOOKUP(BC185,ตำแหน่งว่าง!$A$2:$J$28,8,FALSE),IF(M185="เงินอุดหนุน (ว่าง)",VLOOKUP(BC185,ตำแหน่งว่าง!$A$2:$J$28,8,FALSE),IF(M185&amp;C185="จ่ายจากเงินรายได้พนจ.ทั่วไป",0,IF(M185="จ่ายจากเงินรายได้ (ว่าง)",VLOOKUP(BC185,ตำแหน่งว่าง!$A$2:$J$28,8,FALSE),(BG185-I185)*12)))))))))))))</f>
        <v>0</v>
      </c>
      <c r="BI185" s="177" t="str">
        <f t="shared" si="13"/>
        <v>2</v>
      </c>
      <c r="BJ185" s="177" t="b">
        <f>IF(BB185="บริหารท้องถิ่นสูง",VLOOKUP(BI185,'เงินเดือนบัญชี 5'!$AL$2:$AM$65,2,FALSE),IF(BB185="บริหารท้องถิ่นกลาง",VLOOKUP(BI185,'เงินเดือนบัญชี 5'!$AI$2:$AJ$65,2,FALSE),IF(BB185="บริหารท้องถิ่นต้น",VLOOKUP(BI185,'เงินเดือนบัญชี 5'!$AF$2:$AG$65,2,FALSE),IF(BB185="อำนวยการท้องถิ่นสูง",VLOOKUP(BI185,'เงินเดือนบัญชี 5'!$AC$2:$AD$65,2,FALSE),IF(BB185="อำนวยการท้องถิ่นกลาง",VLOOKUP(BI185,'เงินเดือนบัญชี 5'!$Z$2:$AA$65,2,FALSE),IF(BB185="อำนวยการท้องถิ่นต้น",VLOOKUP(BI185,'เงินเดือนบัญชี 5'!$W$2:$X$65,2,FALSE),IF(BB185="วิชาการชช.",VLOOKUP(BI185,'เงินเดือนบัญชี 5'!$T$2:$U$65,2,FALSE),IF(BB185="วิชาการชพ.",VLOOKUP(BI185,'เงินเดือนบัญชี 5'!$Q$2:$R$65,2,FALSE),IF(BB185="วิชาการชก.",VLOOKUP(BI185,'เงินเดือนบัญชี 5'!$N$2:$O$65,2,FALSE),IF(BB185="วิชาการปก.",VLOOKUP(BI185,'เงินเดือนบัญชี 5'!$K$2:$L$65,2,FALSE),IF(BB185="ทั่วไปอส.",VLOOKUP(BI185,'เงินเดือนบัญชี 5'!$H$2:$I$65,2,FALSE),IF(BB185="ทั่วไปชง.",VLOOKUP(BI185,'เงินเดือนบัญชี 5'!$E$2:$F$65,2,FALSE),IF(BB185="ทั่วไปปง.",VLOOKUP(BI185,'เงินเดือนบัญชี 5'!$B$2:$C$65,2,FALSE),IF(BB185="พนจ.ทั่วไป",0,IF(BB185="พนจ.ภารกิจ(ปวช.)",CEILING((BG185*4/100)+BG185,10),IF(BB185="พนจ.ภารกิจ(ปวท.)",CEILING((BG185*4/100)+BG185,10),IF(BB185="พนจ.ภารกิจ(ปวส.)",CEILING((BG185*4/100)+BG185,10),IF(BB185="พนจ.ภารกิจ(ป.ตรี)",CEILING((BG185*4/100)+BG185,10),IF(BB185="พนจ.ภารกิจ(ป.โท)",CEILING((BG185*4/100)+BG185,10),IF(BB185="พนจ.ภารกิจ(ทักษะ พนง.ขับเครื่องจักรกลขนาดกลาง/ใหญ่)",CEILING((BG185*4/100)+BG185,10),IF(BB185="พนจ.ภารกิจ(ทักษะ)",CEILING((BG185*4/100)+BG185,10),IF(BB185="พนจ.ภารกิจ(ทักษะ)","",IF(C185="ครู",CEILING((BG185*6/100)+BG185,10),IF(C185="ครูผู้ช่วย",CEILING((BG185*6/100)+BG185,10),IF(C185="บริหารสถานศึกษา",CEILING((BG185*6/100)+BG185,10),IF(C185="บุคลากรทางการศึกษา",CEILING((BG185*6/100)+BG185,10),IF(BB185="ลูกจ้างประจำ(ช่าง)",VLOOKUP(BI185,บัญชีลูกจ้างประจำ!$H$2:$I$110,2,FALSE),IF(BB185="ลูกจ้างประจำ(สนับสนุน)",VLOOKUP(BI185,บัญชีลูกจ้างประจำ!$E$2:$F$102,2,FALSE),IF(BB185="ลูกจ้างประจำ(บริการพื้นฐาน)",VLOOKUP(BI185,บัญชีลูกจ้างประจำ!$B$2:$C$74,2,FALSE))))))))))))))))))))))))))))))</f>
        <v>0</v>
      </c>
      <c r="BK185" s="177">
        <f>IF(BB185&amp;M185="พนจ.ทั่วไป",0,IF(BB185&amp;M185="พนจ.ทั่วไปกำหนดเพิ่ม2568",108000,IF(M185="ว่างเดิม",VLOOKUP(BC185,ตำแหน่งว่าง!$A$2:$J$28,9,FALSE),IF(M185&amp;C185="กำหนดเพิ่ม2567ครู",VLOOKUP(BC185,ตำแหน่งว่าง!$A$2:$J$28,8,FALSE),IF(M185&amp;C185="กำหนดเพิ่ม2567ครูผู้ช่วย",VLOOKUP(BC185,ตำแหน่งว่าง!$A$2:$J$28,8,FALSE),IF(M185&amp;C185="กำหนดเพิ่ม2567บุคลากรทางการศึกษา",VLOOKUP(BC185,ตำแหน่งว่าง!$A$2:$J$28,8,FALSE),IF(M185&amp;C185="กำหนดเพิ่ม2567บริหารสถานศึกษา",VLOOKUP(BC185,ตำแหน่งว่าง!$A$2:$J$28,8,FALSE),IF(M185="กำหนดเพิ่ม2567",VLOOKUP(BC185,ตำแหน่งว่าง!$A$2:$J$28,9,FALSE),IF(M185="กำหนดเพิ่ม2568",VLOOKUP(BC185,ตำแหน่งว่าง!$A$2:$H$28,7,FALSE),IF(M185="กำหนดเพิ่ม2569",0,IF(M185="ยุบเลิก2567",0,IF(M185="ยุบเลิก2568",0,IF(M185="ว่างยุบเลิก2567",0,IF(M185="ว่างยุบเลิก2568",0,IF(M185="ว่างยุบเลิก2569",VLOOKUP(BC185,ตำแหน่งว่าง!$A$2:$J$28,9,FALSE),IF(M185="เงินอุดหนุน (ว่าง)",VLOOKUP(BC185,ตำแหน่งว่าง!$A$2:$J$28,9,FALSE),IF(M185="จ่ายจากเงินรายได้ (ว่าง)",VLOOKUP(BC185,ตำแหน่งว่าง!$A$2:$J$28,9,FALSE),(BJ185-BG185)*12)))))))))))))))))</f>
        <v>0</v>
      </c>
      <c r="BL185" s="177" t="str">
        <f t="shared" si="14"/>
        <v>3</v>
      </c>
      <c r="BM185" s="177" t="b">
        <f>IF(BB185="บริหารท้องถิ่นสูง",VLOOKUP(BL185,'เงินเดือนบัญชี 5'!$AL$2:$AM$65,2,FALSE),IF(BB185="บริหารท้องถิ่นกลาง",VLOOKUP(BL185,'เงินเดือนบัญชี 5'!$AI$2:$AJ$65,2,FALSE),IF(BB185="บริหารท้องถิ่นต้น",VLOOKUP(BL185,'เงินเดือนบัญชี 5'!$AF$2:$AG$65,2,FALSE),IF(BB185="อำนวยการท้องถิ่นสูง",VLOOKUP(BL185,'เงินเดือนบัญชี 5'!$AC$2:$AD$65,2,FALSE),IF(BB185="อำนวยการท้องถิ่นกลาง",VLOOKUP(BL185,'เงินเดือนบัญชี 5'!$Z$2:$AA$65,2,FALSE),IF(BB185="อำนวยการท้องถิ่นต้น",VLOOKUP(BL185,'เงินเดือนบัญชี 5'!$W$2:$X$65,2,FALSE),IF(BB185="วิชาการชช.",VLOOKUP(BL185,'เงินเดือนบัญชี 5'!$T$2:$U$65,2,FALSE),IF(BB185="วิชาการชพ.",VLOOKUP(BL185,'เงินเดือนบัญชี 5'!$Q$2:$R$65,2,FALSE),IF(BB185="วิชาการชก.",VLOOKUP(BL185,'เงินเดือนบัญชี 5'!$N$2:$O$65,2,FALSE),IF(BB185="วิชาการปก.",VLOOKUP(BL185,'เงินเดือนบัญชี 5'!$K$2:$L$65,2,FALSE),IF(BB185="ทั่วไปอส.",VLOOKUP(BL185,'เงินเดือนบัญชี 5'!$H$2:$I$65,2,FALSE),IF(BB185="ทั่วไปชง.",VLOOKUP(BL185,'เงินเดือนบัญชี 5'!$E$2:$F$65,2,FALSE),IF(BB185="ทั่วไปปง.",VLOOKUP(BL185,'เงินเดือนบัญชี 5'!$B$2:$C$65,2,FALSE),IF(BB185="พนจ.ทั่วไป",0,IF(BB185="พนจ.ภารกิจ(ปวช.)",CEILING((BJ185*4/100)+BJ185,10),IF(BB185="พนจ.ภารกิจ(ปวท.)",CEILING((BJ185*4/100)+BJ185,10),IF(BB185="พนจ.ภารกิจ(ปวส.)",CEILING((BJ185*4/100)+BJ185,10),IF(BB185="พนจ.ภารกิจ(ป.ตรี)",CEILING((BJ185*4/100)+BJ185,10),IF(BB185="พนจ.ภารกิจ(ป.โท)",CEILING((BJ185*4/100)+BJ185,10),IF(BB185="พนจ.ภารกิจ(ทักษะ พนง.ขับเครื่องจักรกลขนาดกลาง/ใหญ่)",CEILING((BJ185*4/100)+BJ185,10),IF(BB185="พนจ.ภารกิจ(ทักษะ)",CEILING((BJ185*4/100)+BJ185,10),IF(BB185="พนจ.ภารกิจ(ทักษะ)","",IF(C185="ครู",CEILING((BJ185*6/100)+BJ185,10),IF(C185="ครูผู้ช่วย",CEILING((BJ185*6/100)+BJ185,10),IF(C185="บริหารสถานศึกษา",CEILING((BJ185*6/100)+BJ185,10),IF(C185="บุคลากรทางการศึกษา",CEILING((BJ185*6/100)+BJ185,10),IF(BB185="ลูกจ้างประจำ(ช่าง)",VLOOKUP(BL185,บัญชีลูกจ้างประจำ!$H$2:$I$110,2,FALSE),IF(BB185="ลูกจ้างประจำ(สนับสนุน)",VLOOKUP(BL185,บัญชีลูกจ้างประจำ!$E$2:$F$103,2,FALSE),IF(BB185="ลูกจ้างประจำ(บริการพื้นฐาน)",VLOOKUP(BL185,บัญชีลูกจ้างประจำ!$B$2:$C$74,2,FALSE))))))))))))))))))))))))))))))</f>
        <v>0</v>
      </c>
      <c r="BN185" s="177">
        <f>IF(BB185&amp;M185="พนจ.ทั่วไป",0,IF(BB185&amp;M185="พนจ.ทั่วไปกำหนดเพิ่ม2569",108000,IF(M185="ว่างเดิม",VLOOKUP(BC185,ตำแหน่งว่าง!$A$2:$J$28,10,FALSE),IF(M185&amp;C185="กำหนดเพิ่ม2567ครู",VLOOKUP(BC185,ตำแหน่งว่าง!$A$2:$J$28,9,FALSE),IF(M185&amp;C185="กำหนดเพิ่ม2567ครูผู้ช่วย",VLOOKUP(BC185,ตำแหน่งว่าง!$A$2:$J$28,9,FALSE),IF(M185&amp;C185="กำหนดเพิ่ม2567บุคลากรทางการศึกษา",VLOOKUP(BC185,ตำแหน่งว่าง!$A$2:$J$28,9,FALSE),IF(M185&amp;C185="กำหนดเพิ่ม2567บริหารสถานศึกษา",VLOOKUP(BC185,ตำแหน่งว่าง!$A$2:$J$28,9,FALSE),IF(M185="กำหนดเพิ่ม2567",VLOOKUP(BC185,ตำแหน่งว่าง!$A$2:$J$28,10,FALSE),IF(M185&amp;C185="กำหนดเพิ่ม2568ครู",VLOOKUP(BC185,ตำแหน่งว่าง!$A$2:$J$28,8,FALSE),IF(M185&amp;C185="กำหนดเพิ่ม2568ครูผู้ช่วย",VLOOKUP(BC185,ตำแหน่งว่าง!$A$2:$J$28,8,FALSE),IF(M185&amp;C185="กำหนดเพิ่ม2568บุคลากรทางการศึกษา",VLOOKUP(BC185,ตำแหน่งว่าง!$A$2:$J$28,8,FALSE),IF(M185&amp;C185="กำหนดเพิ่ม2568บริหารสถานศึกษา",VLOOKUP(BC185,ตำแหน่งว่าง!$A$2:$J$28,8,FALSE),IF(M185="กำหนดเพิ่ม2568",VLOOKUP(BC185,ตำแหน่งว่าง!$A$2:$J$28,9,FALSE),IF(M185="กำหนดเพิ่ม2569",VLOOKUP(BC185,ตำแหน่งว่าง!$A$2:$H$28,7,FALSE),IF(M185="เงินอุดหนุน (ว่าง)",VLOOKUP(BC185,ตำแหน่งว่าง!$A$2:$J$28,10,FALSE),IF(M185="จ่ายจากเงินรายได้ (ว่าง)",VLOOKUP(BC185,ตำแหน่งว่าง!$A$2:$J$28,10,FALSE),IF(M185="ยุบเลิก2567",0,IF(M185="ยุบเลิก2568",0,IF(M185="ยุบเลิก2569",0,IF(M185="ว่างยุบเลิก2567",0,IF(M185="ว่างยุบเลิก2568",0,IF(M185="ว่างยุบเลิก2569",0,(BM185-BJ185)*12))))))))))))))))))))))</f>
        <v>0</v>
      </c>
    </row>
    <row r="186" spans="1:66">
      <c r="A186" s="107" t="str">
        <f>IF(C186=0,"",IF(D186=0,"",SUBTOTAL(3,$D$7:D186)*1))</f>
        <v/>
      </c>
      <c r="B186" s="113"/>
      <c r="C186" s="183"/>
      <c r="D186" s="113"/>
      <c r="E186" s="114"/>
      <c r="F186" s="114"/>
      <c r="G186" s="110"/>
      <c r="H186" s="120"/>
      <c r="I186" s="121"/>
      <c r="J186" s="122"/>
      <c r="K186" s="122"/>
      <c r="L186" s="122"/>
      <c r="M186" s="120"/>
      <c r="BB186" s="177" t="str">
        <f t="shared" si="10"/>
        <v/>
      </c>
      <c r="BC186" s="177" t="str">
        <f t="shared" si="11"/>
        <v>()</v>
      </c>
      <c r="BD186" s="177" t="b">
        <f>IF(BB186="บริหารท้องถิ่นสูง",VLOOKUP(I186,'เงินเดือนบัญชี 5'!$AM$2:$AN$65,2,FALSE),IF(BB186="บริหารท้องถิ่นกลาง",VLOOKUP(I186,'เงินเดือนบัญชี 5'!$AJ$2:$AK$65,2,FALSE),IF(BB186="บริหารท้องถิ่นต้น",VLOOKUP(I186,'เงินเดือนบัญชี 5'!$AG$2:$AH$65,2,FALSE),IF(BB186="อำนวยการท้องถิ่นสูง",VLOOKUP(I186,'เงินเดือนบัญชี 5'!$AD$2:$AE$65,2,FALSE),IF(BB186="อำนวยการท้องถิ่นกลาง",VLOOKUP(I186,'เงินเดือนบัญชี 5'!$AA$2:$AB$65,2,FALSE),IF(BB186="อำนวยการท้องถิ่นต้น",VLOOKUP(I186,'เงินเดือนบัญชี 5'!$X$2:$Y$65,2,FALSE),IF(BB186="วิชาการชช.",VLOOKUP(I186,'เงินเดือนบัญชี 5'!$U$2:$V$65,2,FALSE),IF(BB186="วิชาการชพ.",VLOOKUP(I186,'เงินเดือนบัญชี 5'!$R$2:$S$65,2,FALSE),IF(BB186="วิชาการชก.",VLOOKUP(I186,'เงินเดือนบัญชี 5'!$O$2:$P$65,2,FALSE),IF(BB186="วิชาการปก.",VLOOKUP(I186,'เงินเดือนบัญชี 5'!$L$2:$M$65,2,FALSE),IF(BB186="ทั่วไปอส.",VLOOKUP(I186,'เงินเดือนบัญชี 5'!$I$2:$J$65,2,FALSE),IF(BB186="ทั่วไปชง.",VLOOKUP(I186,'เงินเดือนบัญชี 5'!$F$2:$G$65,2,FALSE),IF(BB186="ทั่วไปปง.",VLOOKUP(I186,'เงินเดือนบัญชี 5'!$C$2:$D$65,2,FALSE),IF(BB186="พนจ.ทั่วไป","",IF(BB186="พนจ.ภารกิจ(ปวช.)","",IF(BB186="พนจ.ภารกิจ(ปวท.)","",IF(BB186="พนจ.ภารกิจ(ปวส.)","",IF(BB186="พนจ.ภารกิจ(ป.ตรี)","",IF(BB186="พนจ.ภารกิจ(ป.โท)","",IF(BB186="พนจ.ภารกิจ(ทักษะ พนง.ขับเครื่องจักรกลขนาดกลาง/ใหญ่)","",IF(BB186="พนจ.ภารกิจ(ทักษะ)","",IF(BB186="ลูกจ้างประจำ(ช่าง)",VLOOKUP(I186,บัญชีลูกจ้างประจำ!$I$2:$J$110,2,FALSE),IF(BB186="ลูกจ้างประจำ(สนับสนุน)",VLOOKUP(I186,บัญชีลูกจ้างประจำ!$F$2:$G$102,2,FALSE),IF(BB186="ลูกจ้างประจำ(บริการพื้นฐาน)",VLOOKUP(I186,บัญชีลูกจ้างประจำ!$C$2:$D$74,2,FALSE)))))))))))))))))))))))))</f>
        <v>0</v>
      </c>
      <c r="BE186" s="177">
        <f>IF(M186="ว่างเดิม",VLOOKUP(BC186,ตำแหน่งว่าง!$A$2:$J$28,2,FALSE),IF(M186="ว่างยุบเลิก2567",VLOOKUP(BC186,ตำแหน่งว่าง!$A$2:$J$28,2,FALSE),IF(M186="ว่างยุบเลิก2568",VLOOKUP(BC186,ตำแหน่งว่าง!$A$2:$J$28,2,FALSE),IF(M186="ว่างยุบเลิก2569",VLOOKUP(BC186,ตำแหน่งว่าง!$A$2:$J$28,2,FALSE),IF(M186="เงินอุดหนุน (ว่าง)",VLOOKUP(BC186,ตำแหน่งว่าง!$A$2:$J$28,2,FALSE),IF(M186="จ่ายจากเงินรายได้ (ว่าง)",VLOOKUP(BC186,ตำแหน่งว่าง!$A$2:$J$28,2,FALSE),IF(M186="กำหนดเพิ่ม2567",0,IF(M186="กำหนดเพิ่ม2568",0,IF(M186="กำหนดเพิ่ม2569",0,I186*12)))))))))</f>
        <v>0</v>
      </c>
      <c r="BF186" s="177" t="str">
        <f t="shared" si="12"/>
        <v>1</v>
      </c>
      <c r="BG186" s="177" t="b">
        <f>IF(BB186="บริหารท้องถิ่นสูง",VLOOKUP(BF186,'เงินเดือนบัญชี 5'!$AL$2:$AM$65,2,FALSE),IF(BB186="บริหารท้องถิ่นกลาง",VLOOKUP(BF186,'เงินเดือนบัญชี 5'!$AI$2:$AJ$65,2,FALSE),IF(BB186="บริหารท้องถิ่นต้น",VLOOKUP(BF186,'เงินเดือนบัญชี 5'!$AF$2:$AG$65,2,FALSE),IF(BB186="อำนวยการท้องถิ่นสูง",VLOOKUP(BF186,'เงินเดือนบัญชี 5'!$AC$2:$AD$65,2,FALSE),IF(BB186="อำนวยการท้องถิ่นกลาง",VLOOKUP(BF186,'เงินเดือนบัญชี 5'!$Z$2:$AA$65,2,FALSE),IF(BB186="อำนวยการท้องถิ่นต้น",VLOOKUP(BF186,'เงินเดือนบัญชี 5'!$W$2:$X$65,2,FALSE),IF(BB186="วิชาการชช.",VLOOKUP(BF186,'เงินเดือนบัญชี 5'!$T$2:$U$65,2,FALSE),IF(BB186="วิชาการชพ.",VLOOKUP(BF186,'เงินเดือนบัญชี 5'!$Q$2:$R$65,2,FALSE),IF(BB186="วิชาการชก.",VLOOKUP(BF186,'เงินเดือนบัญชี 5'!$N$2:$O$65,2,FALSE),IF(BB186="วิชาการปก.",VLOOKUP(BF186,'เงินเดือนบัญชี 5'!$K$2:$L$65,2,FALSE),IF(BB186="ทั่วไปอส.",VLOOKUP(BF186,'เงินเดือนบัญชี 5'!$H$2:$I$65,2,FALSE),IF(BB186="ทั่วไปชง.",VLOOKUP(BF186,'เงินเดือนบัญชี 5'!$E$2:$F$65,2,FALSE),IF(BB186="ทั่วไปปง.",VLOOKUP(BF186,'เงินเดือนบัญชี 5'!$B$2:$C$65,2,FALSE),IF(BB186="พนจ.ทั่วไป",0,IF(BB186="พนจ.ภารกิจ(ปวช.)",CEILING((I186*4/100)+I186,10),IF(BB186="พนจ.ภารกิจ(ปวท.)",CEILING((I186*4/100)+I186,10),IF(BB186="พนจ.ภารกิจ(ปวส.)",CEILING((I186*4/100)+I186,10),IF(BB186="พนจ.ภารกิจ(ป.ตรี)",CEILING((I186*4/100)+I186,10),IF(BB186="พนจ.ภารกิจ(ป.โท)",CEILING((I186*4/100)+I186,10),IF(BB186="พนจ.ภารกิจ(ทักษะ พนง.ขับเครื่องจักรกลขนาดกลาง/ใหญ่)",CEILING((I186*4/100)+I186,10),IF(BB186="พนจ.ภารกิจ(ทักษะ)",CEILING((I186*4/100)+I186,10),IF(BB186="พนจ.ภารกิจ(ทักษะ)","",IF(C186="ครู",CEILING((I186*6/100)+I186,10),IF(C186="ครูผู้ช่วย",CEILING((I186*6/100)+I186,10),IF(C186="บริหารสถานศึกษา",CEILING((I186*6/100)+I186,10),IF(C186="บุคลากรทางการศึกษา",CEILING((I186*6/100)+I186,10),IF(BB186="ลูกจ้างประจำ(ช่าง)",VLOOKUP(BF186,บัญชีลูกจ้างประจำ!$H$2:$I$110,2,FALSE),IF(BB186="ลูกจ้างประจำ(สนับสนุน)",VLOOKUP(BF186,บัญชีลูกจ้างประจำ!$E$2:$F$102,2,FALSE),IF(BB186="ลูกจ้างประจำ(บริการพื้นฐาน)",VLOOKUP(BF186,บัญชีลูกจ้างประจำ!$B$2:$C$74,2,FALSE))))))))))))))))))))))))))))))</f>
        <v>0</v>
      </c>
      <c r="BH186" s="177">
        <f>IF(BB186&amp;M186="พนจ.ทั่วไป",0,IF(BB186&amp;M186="พนจ.ทั่วไปกำหนดเพิ่ม2567",108000,IF(M186="ว่างเดิม",VLOOKUP(BC186,ตำแหน่งว่าง!$A$2:$J$28,8,FALSE),IF(M186="กำหนดเพิ่ม2567",VLOOKUP(BC186,ตำแหน่งว่าง!$A$2:$H$28,7,FALSE),IF(M186="กำหนดเพิ่ม2568",0,IF(M186="กำหนดเพิ่ม2569",0,IF(M186="ยุบเลิก2567",0,IF(M186="ว่างยุบเลิก2567",0,IF(M186="ว่างยุบเลิก2568",VLOOKUP(BC186,ตำแหน่งว่าง!$A$2:$J$28,8,FALSE),IF(M186="ว่างยุบเลิก2569",VLOOKUP(BC186,ตำแหน่งว่าง!$A$2:$J$28,8,FALSE),IF(M186="เงินอุดหนุน (ว่าง)",VLOOKUP(BC186,ตำแหน่งว่าง!$A$2:$J$28,8,FALSE),IF(M186&amp;C186="จ่ายจากเงินรายได้พนจ.ทั่วไป",0,IF(M186="จ่ายจากเงินรายได้ (ว่าง)",VLOOKUP(BC186,ตำแหน่งว่าง!$A$2:$J$28,8,FALSE),(BG186-I186)*12)))))))))))))</f>
        <v>0</v>
      </c>
      <c r="BI186" s="177" t="str">
        <f t="shared" si="13"/>
        <v>2</v>
      </c>
      <c r="BJ186" s="177" t="b">
        <f>IF(BB186="บริหารท้องถิ่นสูง",VLOOKUP(BI186,'เงินเดือนบัญชี 5'!$AL$2:$AM$65,2,FALSE),IF(BB186="บริหารท้องถิ่นกลาง",VLOOKUP(BI186,'เงินเดือนบัญชี 5'!$AI$2:$AJ$65,2,FALSE),IF(BB186="บริหารท้องถิ่นต้น",VLOOKUP(BI186,'เงินเดือนบัญชี 5'!$AF$2:$AG$65,2,FALSE),IF(BB186="อำนวยการท้องถิ่นสูง",VLOOKUP(BI186,'เงินเดือนบัญชี 5'!$AC$2:$AD$65,2,FALSE),IF(BB186="อำนวยการท้องถิ่นกลาง",VLOOKUP(BI186,'เงินเดือนบัญชี 5'!$Z$2:$AA$65,2,FALSE),IF(BB186="อำนวยการท้องถิ่นต้น",VLOOKUP(BI186,'เงินเดือนบัญชี 5'!$W$2:$X$65,2,FALSE),IF(BB186="วิชาการชช.",VLOOKUP(BI186,'เงินเดือนบัญชี 5'!$T$2:$U$65,2,FALSE),IF(BB186="วิชาการชพ.",VLOOKUP(BI186,'เงินเดือนบัญชี 5'!$Q$2:$R$65,2,FALSE),IF(BB186="วิชาการชก.",VLOOKUP(BI186,'เงินเดือนบัญชี 5'!$N$2:$O$65,2,FALSE),IF(BB186="วิชาการปก.",VLOOKUP(BI186,'เงินเดือนบัญชี 5'!$K$2:$L$65,2,FALSE),IF(BB186="ทั่วไปอส.",VLOOKUP(BI186,'เงินเดือนบัญชี 5'!$H$2:$I$65,2,FALSE),IF(BB186="ทั่วไปชง.",VLOOKUP(BI186,'เงินเดือนบัญชี 5'!$E$2:$F$65,2,FALSE),IF(BB186="ทั่วไปปง.",VLOOKUP(BI186,'เงินเดือนบัญชี 5'!$B$2:$C$65,2,FALSE),IF(BB186="พนจ.ทั่วไป",0,IF(BB186="พนจ.ภารกิจ(ปวช.)",CEILING((BG186*4/100)+BG186,10),IF(BB186="พนจ.ภารกิจ(ปวท.)",CEILING((BG186*4/100)+BG186,10),IF(BB186="พนจ.ภารกิจ(ปวส.)",CEILING((BG186*4/100)+BG186,10),IF(BB186="พนจ.ภารกิจ(ป.ตรี)",CEILING((BG186*4/100)+BG186,10),IF(BB186="พนจ.ภารกิจ(ป.โท)",CEILING((BG186*4/100)+BG186,10),IF(BB186="พนจ.ภารกิจ(ทักษะ พนง.ขับเครื่องจักรกลขนาดกลาง/ใหญ่)",CEILING((BG186*4/100)+BG186,10),IF(BB186="พนจ.ภารกิจ(ทักษะ)",CEILING((BG186*4/100)+BG186,10),IF(BB186="พนจ.ภารกิจ(ทักษะ)","",IF(C186="ครู",CEILING((BG186*6/100)+BG186,10),IF(C186="ครูผู้ช่วย",CEILING((BG186*6/100)+BG186,10),IF(C186="บริหารสถานศึกษา",CEILING((BG186*6/100)+BG186,10),IF(C186="บุคลากรทางการศึกษา",CEILING((BG186*6/100)+BG186,10),IF(BB186="ลูกจ้างประจำ(ช่าง)",VLOOKUP(BI186,บัญชีลูกจ้างประจำ!$H$2:$I$110,2,FALSE),IF(BB186="ลูกจ้างประจำ(สนับสนุน)",VLOOKUP(BI186,บัญชีลูกจ้างประจำ!$E$2:$F$102,2,FALSE),IF(BB186="ลูกจ้างประจำ(บริการพื้นฐาน)",VLOOKUP(BI186,บัญชีลูกจ้างประจำ!$B$2:$C$74,2,FALSE))))))))))))))))))))))))))))))</f>
        <v>0</v>
      </c>
      <c r="BK186" s="177">
        <f>IF(BB186&amp;M186="พนจ.ทั่วไป",0,IF(BB186&amp;M186="พนจ.ทั่วไปกำหนดเพิ่ม2568",108000,IF(M186="ว่างเดิม",VLOOKUP(BC186,ตำแหน่งว่าง!$A$2:$J$28,9,FALSE),IF(M186&amp;C186="กำหนดเพิ่ม2567ครู",VLOOKUP(BC186,ตำแหน่งว่าง!$A$2:$J$28,8,FALSE),IF(M186&amp;C186="กำหนดเพิ่ม2567ครูผู้ช่วย",VLOOKUP(BC186,ตำแหน่งว่าง!$A$2:$J$28,8,FALSE),IF(M186&amp;C186="กำหนดเพิ่ม2567บุคลากรทางการศึกษา",VLOOKUP(BC186,ตำแหน่งว่าง!$A$2:$J$28,8,FALSE),IF(M186&amp;C186="กำหนดเพิ่ม2567บริหารสถานศึกษา",VLOOKUP(BC186,ตำแหน่งว่าง!$A$2:$J$28,8,FALSE),IF(M186="กำหนดเพิ่ม2567",VLOOKUP(BC186,ตำแหน่งว่าง!$A$2:$J$28,9,FALSE),IF(M186="กำหนดเพิ่ม2568",VLOOKUP(BC186,ตำแหน่งว่าง!$A$2:$H$28,7,FALSE),IF(M186="กำหนดเพิ่ม2569",0,IF(M186="ยุบเลิก2567",0,IF(M186="ยุบเลิก2568",0,IF(M186="ว่างยุบเลิก2567",0,IF(M186="ว่างยุบเลิก2568",0,IF(M186="ว่างยุบเลิก2569",VLOOKUP(BC186,ตำแหน่งว่าง!$A$2:$J$28,9,FALSE),IF(M186="เงินอุดหนุน (ว่าง)",VLOOKUP(BC186,ตำแหน่งว่าง!$A$2:$J$28,9,FALSE),IF(M186="จ่ายจากเงินรายได้ (ว่าง)",VLOOKUP(BC186,ตำแหน่งว่าง!$A$2:$J$28,9,FALSE),(BJ186-BG186)*12)))))))))))))))))</f>
        <v>0</v>
      </c>
      <c r="BL186" s="177" t="str">
        <f t="shared" si="14"/>
        <v>3</v>
      </c>
      <c r="BM186" s="177" t="b">
        <f>IF(BB186="บริหารท้องถิ่นสูง",VLOOKUP(BL186,'เงินเดือนบัญชี 5'!$AL$2:$AM$65,2,FALSE),IF(BB186="บริหารท้องถิ่นกลาง",VLOOKUP(BL186,'เงินเดือนบัญชี 5'!$AI$2:$AJ$65,2,FALSE),IF(BB186="บริหารท้องถิ่นต้น",VLOOKUP(BL186,'เงินเดือนบัญชี 5'!$AF$2:$AG$65,2,FALSE),IF(BB186="อำนวยการท้องถิ่นสูง",VLOOKUP(BL186,'เงินเดือนบัญชี 5'!$AC$2:$AD$65,2,FALSE),IF(BB186="อำนวยการท้องถิ่นกลาง",VLOOKUP(BL186,'เงินเดือนบัญชี 5'!$Z$2:$AA$65,2,FALSE),IF(BB186="อำนวยการท้องถิ่นต้น",VLOOKUP(BL186,'เงินเดือนบัญชี 5'!$W$2:$X$65,2,FALSE),IF(BB186="วิชาการชช.",VLOOKUP(BL186,'เงินเดือนบัญชี 5'!$T$2:$U$65,2,FALSE),IF(BB186="วิชาการชพ.",VLOOKUP(BL186,'เงินเดือนบัญชี 5'!$Q$2:$R$65,2,FALSE),IF(BB186="วิชาการชก.",VLOOKUP(BL186,'เงินเดือนบัญชี 5'!$N$2:$O$65,2,FALSE),IF(BB186="วิชาการปก.",VLOOKUP(BL186,'เงินเดือนบัญชี 5'!$K$2:$L$65,2,FALSE),IF(BB186="ทั่วไปอส.",VLOOKUP(BL186,'เงินเดือนบัญชี 5'!$H$2:$I$65,2,FALSE),IF(BB186="ทั่วไปชง.",VLOOKUP(BL186,'เงินเดือนบัญชี 5'!$E$2:$F$65,2,FALSE),IF(BB186="ทั่วไปปง.",VLOOKUP(BL186,'เงินเดือนบัญชี 5'!$B$2:$C$65,2,FALSE),IF(BB186="พนจ.ทั่วไป",0,IF(BB186="พนจ.ภารกิจ(ปวช.)",CEILING((BJ186*4/100)+BJ186,10),IF(BB186="พนจ.ภารกิจ(ปวท.)",CEILING((BJ186*4/100)+BJ186,10),IF(BB186="พนจ.ภารกิจ(ปวส.)",CEILING((BJ186*4/100)+BJ186,10),IF(BB186="พนจ.ภารกิจ(ป.ตรี)",CEILING((BJ186*4/100)+BJ186,10),IF(BB186="พนจ.ภารกิจ(ป.โท)",CEILING((BJ186*4/100)+BJ186,10),IF(BB186="พนจ.ภารกิจ(ทักษะ พนง.ขับเครื่องจักรกลขนาดกลาง/ใหญ่)",CEILING((BJ186*4/100)+BJ186,10),IF(BB186="พนจ.ภารกิจ(ทักษะ)",CEILING((BJ186*4/100)+BJ186,10),IF(BB186="พนจ.ภารกิจ(ทักษะ)","",IF(C186="ครู",CEILING((BJ186*6/100)+BJ186,10),IF(C186="ครูผู้ช่วย",CEILING((BJ186*6/100)+BJ186,10),IF(C186="บริหารสถานศึกษา",CEILING((BJ186*6/100)+BJ186,10),IF(C186="บุคลากรทางการศึกษา",CEILING((BJ186*6/100)+BJ186,10),IF(BB186="ลูกจ้างประจำ(ช่าง)",VLOOKUP(BL186,บัญชีลูกจ้างประจำ!$H$2:$I$110,2,FALSE),IF(BB186="ลูกจ้างประจำ(สนับสนุน)",VLOOKUP(BL186,บัญชีลูกจ้างประจำ!$E$2:$F$103,2,FALSE),IF(BB186="ลูกจ้างประจำ(บริการพื้นฐาน)",VLOOKUP(BL186,บัญชีลูกจ้างประจำ!$B$2:$C$74,2,FALSE))))))))))))))))))))))))))))))</f>
        <v>0</v>
      </c>
      <c r="BN186" s="177">
        <f>IF(BB186&amp;M186="พนจ.ทั่วไป",0,IF(BB186&amp;M186="พนจ.ทั่วไปกำหนดเพิ่ม2569",108000,IF(M186="ว่างเดิม",VLOOKUP(BC186,ตำแหน่งว่าง!$A$2:$J$28,10,FALSE),IF(M186&amp;C186="กำหนดเพิ่ม2567ครู",VLOOKUP(BC186,ตำแหน่งว่าง!$A$2:$J$28,9,FALSE),IF(M186&amp;C186="กำหนดเพิ่ม2567ครูผู้ช่วย",VLOOKUP(BC186,ตำแหน่งว่าง!$A$2:$J$28,9,FALSE),IF(M186&amp;C186="กำหนดเพิ่ม2567บุคลากรทางการศึกษา",VLOOKUP(BC186,ตำแหน่งว่าง!$A$2:$J$28,9,FALSE),IF(M186&amp;C186="กำหนดเพิ่ม2567บริหารสถานศึกษา",VLOOKUP(BC186,ตำแหน่งว่าง!$A$2:$J$28,9,FALSE),IF(M186="กำหนดเพิ่ม2567",VLOOKUP(BC186,ตำแหน่งว่าง!$A$2:$J$28,10,FALSE),IF(M186&amp;C186="กำหนดเพิ่ม2568ครู",VLOOKUP(BC186,ตำแหน่งว่าง!$A$2:$J$28,8,FALSE),IF(M186&amp;C186="กำหนดเพิ่ม2568ครูผู้ช่วย",VLOOKUP(BC186,ตำแหน่งว่าง!$A$2:$J$28,8,FALSE),IF(M186&amp;C186="กำหนดเพิ่ม2568บุคลากรทางการศึกษา",VLOOKUP(BC186,ตำแหน่งว่าง!$A$2:$J$28,8,FALSE),IF(M186&amp;C186="กำหนดเพิ่ม2568บริหารสถานศึกษา",VLOOKUP(BC186,ตำแหน่งว่าง!$A$2:$J$28,8,FALSE),IF(M186="กำหนดเพิ่ม2568",VLOOKUP(BC186,ตำแหน่งว่าง!$A$2:$J$28,9,FALSE),IF(M186="กำหนดเพิ่ม2569",VLOOKUP(BC186,ตำแหน่งว่าง!$A$2:$H$28,7,FALSE),IF(M186="เงินอุดหนุน (ว่าง)",VLOOKUP(BC186,ตำแหน่งว่าง!$A$2:$J$28,10,FALSE),IF(M186="จ่ายจากเงินรายได้ (ว่าง)",VLOOKUP(BC186,ตำแหน่งว่าง!$A$2:$J$28,10,FALSE),IF(M186="ยุบเลิก2567",0,IF(M186="ยุบเลิก2568",0,IF(M186="ยุบเลิก2569",0,IF(M186="ว่างยุบเลิก2567",0,IF(M186="ว่างยุบเลิก2568",0,IF(M186="ว่างยุบเลิก2569",0,(BM186-BJ186)*12))))))))))))))))))))))</f>
        <v>0</v>
      </c>
    </row>
    <row r="187" spans="1:66">
      <c r="A187" s="107" t="str">
        <f>IF(C187=0,"",IF(D187=0,"",SUBTOTAL(3,$D$7:D187)*1))</f>
        <v/>
      </c>
      <c r="B187" s="113"/>
      <c r="C187" s="183"/>
      <c r="D187" s="113"/>
      <c r="E187" s="114"/>
      <c r="F187" s="114"/>
      <c r="G187" s="110"/>
      <c r="H187" s="120"/>
      <c r="I187" s="121"/>
      <c r="J187" s="122"/>
      <c r="K187" s="122"/>
      <c r="L187" s="122"/>
      <c r="M187" s="120"/>
      <c r="BB187" s="177" t="str">
        <f t="shared" si="10"/>
        <v/>
      </c>
      <c r="BC187" s="177" t="str">
        <f t="shared" si="11"/>
        <v>()</v>
      </c>
      <c r="BD187" s="177" t="b">
        <f>IF(BB187="บริหารท้องถิ่นสูง",VLOOKUP(I187,'เงินเดือนบัญชี 5'!$AM$2:$AN$65,2,FALSE),IF(BB187="บริหารท้องถิ่นกลาง",VLOOKUP(I187,'เงินเดือนบัญชี 5'!$AJ$2:$AK$65,2,FALSE),IF(BB187="บริหารท้องถิ่นต้น",VLOOKUP(I187,'เงินเดือนบัญชี 5'!$AG$2:$AH$65,2,FALSE),IF(BB187="อำนวยการท้องถิ่นสูง",VLOOKUP(I187,'เงินเดือนบัญชี 5'!$AD$2:$AE$65,2,FALSE),IF(BB187="อำนวยการท้องถิ่นกลาง",VLOOKUP(I187,'เงินเดือนบัญชี 5'!$AA$2:$AB$65,2,FALSE),IF(BB187="อำนวยการท้องถิ่นต้น",VLOOKUP(I187,'เงินเดือนบัญชี 5'!$X$2:$Y$65,2,FALSE),IF(BB187="วิชาการชช.",VLOOKUP(I187,'เงินเดือนบัญชี 5'!$U$2:$V$65,2,FALSE),IF(BB187="วิชาการชพ.",VLOOKUP(I187,'เงินเดือนบัญชี 5'!$R$2:$S$65,2,FALSE),IF(BB187="วิชาการชก.",VLOOKUP(I187,'เงินเดือนบัญชี 5'!$O$2:$P$65,2,FALSE),IF(BB187="วิชาการปก.",VLOOKUP(I187,'เงินเดือนบัญชี 5'!$L$2:$M$65,2,FALSE),IF(BB187="ทั่วไปอส.",VLOOKUP(I187,'เงินเดือนบัญชี 5'!$I$2:$J$65,2,FALSE),IF(BB187="ทั่วไปชง.",VLOOKUP(I187,'เงินเดือนบัญชี 5'!$F$2:$G$65,2,FALSE),IF(BB187="ทั่วไปปง.",VLOOKUP(I187,'เงินเดือนบัญชี 5'!$C$2:$D$65,2,FALSE),IF(BB187="พนจ.ทั่วไป","",IF(BB187="พนจ.ภารกิจ(ปวช.)","",IF(BB187="พนจ.ภารกิจ(ปวท.)","",IF(BB187="พนจ.ภารกิจ(ปวส.)","",IF(BB187="พนจ.ภารกิจ(ป.ตรี)","",IF(BB187="พนจ.ภารกิจ(ป.โท)","",IF(BB187="พนจ.ภารกิจ(ทักษะ พนง.ขับเครื่องจักรกลขนาดกลาง/ใหญ่)","",IF(BB187="พนจ.ภารกิจ(ทักษะ)","",IF(BB187="ลูกจ้างประจำ(ช่าง)",VLOOKUP(I187,บัญชีลูกจ้างประจำ!$I$2:$J$110,2,FALSE),IF(BB187="ลูกจ้างประจำ(สนับสนุน)",VLOOKUP(I187,บัญชีลูกจ้างประจำ!$F$2:$G$102,2,FALSE),IF(BB187="ลูกจ้างประจำ(บริการพื้นฐาน)",VLOOKUP(I187,บัญชีลูกจ้างประจำ!$C$2:$D$74,2,FALSE)))))))))))))))))))))))))</f>
        <v>0</v>
      </c>
      <c r="BE187" s="177">
        <f>IF(M187="ว่างเดิม",VLOOKUP(BC187,ตำแหน่งว่าง!$A$2:$J$28,2,FALSE),IF(M187="ว่างยุบเลิก2567",VLOOKUP(BC187,ตำแหน่งว่าง!$A$2:$J$28,2,FALSE),IF(M187="ว่างยุบเลิก2568",VLOOKUP(BC187,ตำแหน่งว่าง!$A$2:$J$28,2,FALSE),IF(M187="ว่างยุบเลิก2569",VLOOKUP(BC187,ตำแหน่งว่าง!$A$2:$J$28,2,FALSE),IF(M187="เงินอุดหนุน (ว่าง)",VLOOKUP(BC187,ตำแหน่งว่าง!$A$2:$J$28,2,FALSE),IF(M187="จ่ายจากเงินรายได้ (ว่าง)",VLOOKUP(BC187,ตำแหน่งว่าง!$A$2:$J$28,2,FALSE),IF(M187="กำหนดเพิ่ม2567",0,IF(M187="กำหนดเพิ่ม2568",0,IF(M187="กำหนดเพิ่ม2569",0,I187*12)))))))))</f>
        <v>0</v>
      </c>
      <c r="BF187" s="177" t="str">
        <f t="shared" si="12"/>
        <v>1</v>
      </c>
      <c r="BG187" s="177" t="b">
        <f>IF(BB187="บริหารท้องถิ่นสูง",VLOOKUP(BF187,'เงินเดือนบัญชี 5'!$AL$2:$AM$65,2,FALSE),IF(BB187="บริหารท้องถิ่นกลาง",VLOOKUP(BF187,'เงินเดือนบัญชี 5'!$AI$2:$AJ$65,2,FALSE),IF(BB187="บริหารท้องถิ่นต้น",VLOOKUP(BF187,'เงินเดือนบัญชี 5'!$AF$2:$AG$65,2,FALSE),IF(BB187="อำนวยการท้องถิ่นสูง",VLOOKUP(BF187,'เงินเดือนบัญชี 5'!$AC$2:$AD$65,2,FALSE),IF(BB187="อำนวยการท้องถิ่นกลาง",VLOOKUP(BF187,'เงินเดือนบัญชี 5'!$Z$2:$AA$65,2,FALSE),IF(BB187="อำนวยการท้องถิ่นต้น",VLOOKUP(BF187,'เงินเดือนบัญชี 5'!$W$2:$X$65,2,FALSE),IF(BB187="วิชาการชช.",VLOOKUP(BF187,'เงินเดือนบัญชี 5'!$T$2:$U$65,2,FALSE),IF(BB187="วิชาการชพ.",VLOOKUP(BF187,'เงินเดือนบัญชี 5'!$Q$2:$R$65,2,FALSE),IF(BB187="วิชาการชก.",VLOOKUP(BF187,'เงินเดือนบัญชี 5'!$N$2:$O$65,2,FALSE),IF(BB187="วิชาการปก.",VLOOKUP(BF187,'เงินเดือนบัญชี 5'!$K$2:$L$65,2,FALSE),IF(BB187="ทั่วไปอส.",VLOOKUP(BF187,'เงินเดือนบัญชี 5'!$H$2:$I$65,2,FALSE),IF(BB187="ทั่วไปชง.",VLOOKUP(BF187,'เงินเดือนบัญชี 5'!$E$2:$F$65,2,FALSE),IF(BB187="ทั่วไปปง.",VLOOKUP(BF187,'เงินเดือนบัญชี 5'!$B$2:$C$65,2,FALSE),IF(BB187="พนจ.ทั่วไป",0,IF(BB187="พนจ.ภารกิจ(ปวช.)",CEILING((I187*4/100)+I187,10),IF(BB187="พนจ.ภารกิจ(ปวท.)",CEILING((I187*4/100)+I187,10),IF(BB187="พนจ.ภารกิจ(ปวส.)",CEILING((I187*4/100)+I187,10),IF(BB187="พนจ.ภารกิจ(ป.ตรี)",CEILING((I187*4/100)+I187,10),IF(BB187="พนจ.ภารกิจ(ป.โท)",CEILING((I187*4/100)+I187,10),IF(BB187="พนจ.ภารกิจ(ทักษะ พนง.ขับเครื่องจักรกลขนาดกลาง/ใหญ่)",CEILING((I187*4/100)+I187,10),IF(BB187="พนจ.ภารกิจ(ทักษะ)",CEILING((I187*4/100)+I187,10),IF(BB187="พนจ.ภารกิจ(ทักษะ)","",IF(C187="ครู",CEILING((I187*6/100)+I187,10),IF(C187="ครูผู้ช่วย",CEILING((I187*6/100)+I187,10),IF(C187="บริหารสถานศึกษา",CEILING((I187*6/100)+I187,10),IF(C187="บุคลากรทางการศึกษา",CEILING((I187*6/100)+I187,10),IF(BB187="ลูกจ้างประจำ(ช่าง)",VLOOKUP(BF187,บัญชีลูกจ้างประจำ!$H$2:$I$110,2,FALSE),IF(BB187="ลูกจ้างประจำ(สนับสนุน)",VLOOKUP(BF187,บัญชีลูกจ้างประจำ!$E$2:$F$102,2,FALSE),IF(BB187="ลูกจ้างประจำ(บริการพื้นฐาน)",VLOOKUP(BF187,บัญชีลูกจ้างประจำ!$B$2:$C$74,2,FALSE))))))))))))))))))))))))))))))</f>
        <v>0</v>
      </c>
      <c r="BH187" s="177">
        <f>IF(BB187&amp;M187="พนจ.ทั่วไป",0,IF(BB187&amp;M187="พนจ.ทั่วไปกำหนดเพิ่ม2567",108000,IF(M187="ว่างเดิม",VLOOKUP(BC187,ตำแหน่งว่าง!$A$2:$J$28,8,FALSE),IF(M187="กำหนดเพิ่ม2567",VLOOKUP(BC187,ตำแหน่งว่าง!$A$2:$H$28,7,FALSE),IF(M187="กำหนดเพิ่ม2568",0,IF(M187="กำหนดเพิ่ม2569",0,IF(M187="ยุบเลิก2567",0,IF(M187="ว่างยุบเลิก2567",0,IF(M187="ว่างยุบเลิก2568",VLOOKUP(BC187,ตำแหน่งว่าง!$A$2:$J$28,8,FALSE),IF(M187="ว่างยุบเลิก2569",VLOOKUP(BC187,ตำแหน่งว่าง!$A$2:$J$28,8,FALSE),IF(M187="เงินอุดหนุน (ว่าง)",VLOOKUP(BC187,ตำแหน่งว่าง!$A$2:$J$28,8,FALSE),IF(M187&amp;C187="จ่ายจากเงินรายได้พนจ.ทั่วไป",0,IF(M187="จ่ายจากเงินรายได้ (ว่าง)",VLOOKUP(BC187,ตำแหน่งว่าง!$A$2:$J$28,8,FALSE),(BG187-I187)*12)))))))))))))</f>
        <v>0</v>
      </c>
      <c r="BI187" s="177" t="str">
        <f t="shared" si="13"/>
        <v>2</v>
      </c>
      <c r="BJ187" s="177" t="b">
        <f>IF(BB187="บริหารท้องถิ่นสูง",VLOOKUP(BI187,'เงินเดือนบัญชี 5'!$AL$2:$AM$65,2,FALSE),IF(BB187="บริหารท้องถิ่นกลาง",VLOOKUP(BI187,'เงินเดือนบัญชี 5'!$AI$2:$AJ$65,2,FALSE),IF(BB187="บริหารท้องถิ่นต้น",VLOOKUP(BI187,'เงินเดือนบัญชี 5'!$AF$2:$AG$65,2,FALSE),IF(BB187="อำนวยการท้องถิ่นสูง",VLOOKUP(BI187,'เงินเดือนบัญชี 5'!$AC$2:$AD$65,2,FALSE),IF(BB187="อำนวยการท้องถิ่นกลาง",VLOOKUP(BI187,'เงินเดือนบัญชี 5'!$Z$2:$AA$65,2,FALSE),IF(BB187="อำนวยการท้องถิ่นต้น",VLOOKUP(BI187,'เงินเดือนบัญชี 5'!$W$2:$X$65,2,FALSE),IF(BB187="วิชาการชช.",VLOOKUP(BI187,'เงินเดือนบัญชี 5'!$T$2:$U$65,2,FALSE),IF(BB187="วิชาการชพ.",VLOOKUP(BI187,'เงินเดือนบัญชี 5'!$Q$2:$R$65,2,FALSE),IF(BB187="วิชาการชก.",VLOOKUP(BI187,'เงินเดือนบัญชี 5'!$N$2:$O$65,2,FALSE),IF(BB187="วิชาการปก.",VLOOKUP(BI187,'เงินเดือนบัญชี 5'!$K$2:$L$65,2,FALSE),IF(BB187="ทั่วไปอส.",VLOOKUP(BI187,'เงินเดือนบัญชี 5'!$H$2:$I$65,2,FALSE),IF(BB187="ทั่วไปชง.",VLOOKUP(BI187,'เงินเดือนบัญชี 5'!$E$2:$F$65,2,FALSE),IF(BB187="ทั่วไปปง.",VLOOKUP(BI187,'เงินเดือนบัญชี 5'!$B$2:$C$65,2,FALSE),IF(BB187="พนจ.ทั่วไป",0,IF(BB187="พนจ.ภารกิจ(ปวช.)",CEILING((BG187*4/100)+BG187,10),IF(BB187="พนจ.ภารกิจ(ปวท.)",CEILING((BG187*4/100)+BG187,10),IF(BB187="พนจ.ภารกิจ(ปวส.)",CEILING((BG187*4/100)+BG187,10),IF(BB187="พนจ.ภารกิจ(ป.ตรี)",CEILING((BG187*4/100)+BG187,10),IF(BB187="พนจ.ภารกิจ(ป.โท)",CEILING((BG187*4/100)+BG187,10),IF(BB187="พนจ.ภารกิจ(ทักษะ พนง.ขับเครื่องจักรกลขนาดกลาง/ใหญ่)",CEILING((BG187*4/100)+BG187,10),IF(BB187="พนจ.ภารกิจ(ทักษะ)",CEILING((BG187*4/100)+BG187,10),IF(BB187="พนจ.ภารกิจ(ทักษะ)","",IF(C187="ครู",CEILING((BG187*6/100)+BG187,10),IF(C187="ครูผู้ช่วย",CEILING((BG187*6/100)+BG187,10),IF(C187="บริหารสถานศึกษา",CEILING((BG187*6/100)+BG187,10),IF(C187="บุคลากรทางการศึกษา",CEILING((BG187*6/100)+BG187,10),IF(BB187="ลูกจ้างประจำ(ช่าง)",VLOOKUP(BI187,บัญชีลูกจ้างประจำ!$H$2:$I$110,2,FALSE),IF(BB187="ลูกจ้างประจำ(สนับสนุน)",VLOOKUP(BI187,บัญชีลูกจ้างประจำ!$E$2:$F$102,2,FALSE),IF(BB187="ลูกจ้างประจำ(บริการพื้นฐาน)",VLOOKUP(BI187,บัญชีลูกจ้างประจำ!$B$2:$C$74,2,FALSE))))))))))))))))))))))))))))))</f>
        <v>0</v>
      </c>
      <c r="BK187" s="177">
        <f>IF(BB187&amp;M187="พนจ.ทั่วไป",0,IF(BB187&amp;M187="พนจ.ทั่วไปกำหนดเพิ่ม2568",108000,IF(M187="ว่างเดิม",VLOOKUP(BC187,ตำแหน่งว่าง!$A$2:$J$28,9,FALSE),IF(M187&amp;C187="กำหนดเพิ่ม2567ครู",VLOOKUP(BC187,ตำแหน่งว่าง!$A$2:$J$28,8,FALSE),IF(M187&amp;C187="กำหนดเพิ่ม2567ครูผู้ช่วย",VLOOKUP(BC187,ตำแหน่งว่าง!$A$2:$J$28,8,FALSE),IF(M187&amp;C187="กำหนดเพิ่ม2567บุคลากรทางการศึกษา",VLOOKUP(BC187,ตำแหน่งว่าง!$A$2:$J$28,8,FALSE),IF(M187&amp;C187="กำหนดเพิ่ม2567บริหารสถานศึกษา",VLOOKUP(BC187,ตำแหน่งว่าง!$A$2:$J$28,8,FALSE),IF(M187="กำหนดเพิ่ม2567",VLOOKUP(BC187,ตำแหน่งว่าง!$A$2:$J$28,9,FALSE),IF(M187="กำหนดเพิ่ม2568",VLOOKUP(BC187,ตำแหน่งว่าง!$A$2:$H$28,7,FALSE),IF(M187="กำหนดเพิ่ม2569",0,IF(M187="ยุบเลิก2567",0,IF(M187="ยุบเลิก2568",0,IF(M187="ว่างยุบเลิก2567",0,IF(M187="ว่างยุบเลิก2568",0,IF(M187="ว่างยุบเลิก2569",VLOOKUP(BC187,ตำแหน่งว่าง!$A$2:$J$28,9,FALSE),IF(M187="เงินอุดหนุน (ว่าง)",VLOOKUP(BC187,ตำแหน่งว่าง!$A$2:$J$28,9,FALSE),IF(M187="จ่ายจากเงินรายได้ (ว่าง)",VLOOKUP(BC187,ตำแหน่งว่าง!$A$2:$J$28,9,FALSE),(BJ187-BG187)*12)))))))))))))))))</f>
        <v>0</v>
      </c>
      <c r="BL187" s="177" t="str">
        <f t="shared" si="14"/>
        <v>3</v>
      </c>
      <c r="BM187" s="177" t="b">
        <f>IF(BB187="บริหารท้องถิ่นสูง",VLOOKUP(BL187,'เงินเดือนบัญชี 5'!$AL$2:$AM$65,2,FALSE),IF(BB187="บริหารท้องถิ่นกลาง",VLOOKUP(BL187,'เงินเดือนบัญชี 5'!$AI$2:$AJ$65,2,FALSE),IF(BB187="บริหารท้องถิ่นต้น",VLOOKUP(BL187,'เงินเดือนบัญชี 5'!$AF$2:$AG$65,2,FALSE),IF(BB187="อำนวยการท้องถิ่นสูง",VLOOKUP(BL187,'เงินเดือนบัญชี 5'!$AC$2:$AD$65,2,FALSE),IF(BB187="อำนวยการท้องถิ่นกลาง",VLOOKUP(BL187,'เงินเดือนบัญชี 5'!$Z$2:$AA$65,2,FALSE),IF(BB187="อำนวยการท้องถิ่นต้น",VLOOKUP(BL187,'เงินเดือนบัญชี 5'!$W$2:$X$65,2,FALSE),IF(BB187="วิชาการชช.",VLOOKUP(BL187,'เงินเดือนบัญชี 5'!$T$2:$U$65,2,FALSE),IF(BB187="วิชาการชพ.",VLOOKUP(BL187,'เงินเดือนบัญชี 5'!$Q$2:$R$65,2,FALSE),IF(BB187="วิชาการชก.",VLOOKUP(BL187,'เงินเดือนบัญชี 5'!$N$2:$O$65,2,FALSE),IF(BB187="วิชาการปก.",VLOOKUP(BL187,'เงินเดือนบัญชี 5'!$K$2:$L$65,2,FALSE),IF(BB187="ทั่วไปอส.",VLOOKUP(BL187,'เงินเดือนบัญชี 5'!$H$2:$I$65,2,FALSE),IF(BB187="ทั่วไปชง.",VLOOKUP(BL187,'เงินเดือนบัญชี 5'!$E$2:$F$65,2,FALSE),IF(BB187="ทั่วไปปง.",VLOOKUP(BL187,'เงินเดือนบัญชี 5'!$B$2:$C$65,2,FALSE),IF(BB187="พนจ.ทั่วไป",0,IF(BB187="พนจ.ภารกิจ(ปวช.)",CEILING((BJ187*4/100)+BJ187,10),IF(BB187="พนจ.ภารกิจ(ปวท.)",CEILING((BJ187*4/100)+BJ187,10),IF(BB187="พนจ.ภารกิจ(ปวส.)",CEILING((BJ187*4/100)+BJ187,10),IF(BB187="พนจ.ภารกิจ(ป.ตรี)",CEILING((BJ187*4/100)+BJ187,10),IF(BB187="พนจ.ภารกิจ(ป.โท)",CEILING((BJ187*4/100)+BJ187,10),IF(BB187="พนจ.ภารกิจ(ทักษะ พนง.ขับเครื่องจักรกลขนาดกลาง/ใหญ่)",CEILING((BJ187*4/100)+BJ187,10),IF(BB187="พนจ.ภารกิจ(ทักษะ)",CEILING((BJ187*4/100)+BJ187,10),IF(BB187="พนจ.ภารกิจ(ทักษะ)","",IF(C187="ครู",CEILING((BJ187*6/100)+BJ187,10),IF(C187="ครูผู้ช่วย",CEILING((BJ187*6/100)+BJ187,10),IF(C187="บริหารสถานศึกษา",CEILING((BJ187*6/100)+BJ187,10),IF(C187="บุคลากรทางการศึกษา",CEILING((BJ187*6/100)+BJ187,10),IF(BB187="ลูกจ้างประจำ(ช่าง)",VLOOKUP(BL187,บัญชีลูกจ้างประจำ!$H$2:$I$110,2,FALSE),IF(BB187="ลูกจ้างประจำ(สนับสนุน)",VLOOKUP(BL187,บัญชีลูกจ้างประจำ!$E$2:$F$103,2,FALSE),IF(BB187="ลูกจ้างประจำ(บริการพื้นฐาน)",VLOOKUP(BL187,บัญชีลูกจ้างประจำ!$B$2:$C$74,2,FALSE))))))))))))))))))))))))))))))</f>
        <v>0</v>
      </c>
      <c r="BN187" s="177">
        <f>IF(BB187&amp;M187="พนจ.ทั่วไป",0,IF(BB187&amp;M187="พนจ.ทั่วไปกำหนดเพิ่ม2569",108000,IF(M187="ว่างเดิม",VLOOKUP(BC187,ตำแหน่งว่าง!$A$2:$J$28,10,FALSE),IF(M187&amp;C187="กำหนดเพิ่ม2567ครู",VLOOKUP(BC187,ตำแหน่งว่าง!$A$2:$J$28,9,FALSE),IF(M187&amp;C187="กำหนดเพิ่ม2567ครูผู้ช่วย",VLOOKUP(BC187,ตำแหน่งว่าง!$A$2:$J$28,9,FALSE),IF(M187&amp;C187="กำหนดเพิ่ม2567บุคลากรทางการศึกษา",VLOOKUP(BC187,ตำแหน่งว่าง!$A$2:$J$28,9,FALSE),IF(M187&amp;C187="กำหนดเพิ่ม2567บริหารสถานศึกษา",VLOOKUP(BC187,ตำแหน่งว่าง!$A$2:$J$28,9,FALSE),IF(M187="กำหนดเพิ่ม2567",VLOOKUP(BC187,ตำแหน่งว่าง!$A$2:$J$28,10,FALSE),IF(M187&amp;C187="กำหนดเพิ่ม2568ครู",VLOOKUP(BC187,ตำแหน่งว่าง!$A$2:$J$28,8,FALSE),IF(M187&amp;C187="กำหนดเพิ่ม2568ครูผู้ช่วย",VLOOKUP(BC187,ตำแหน่งว่าง!$A$2:$J$28,8,FALSE),IF(M187&amp;C187="กำหนดเพิ่ม2568บุคลากรทางการศึกษา",VLOOKUP(BC187,ตำแหน่งว่าง!$A$2:$J$28,8,FALSE),IF(M187&amp;C187="กำหนดเพิ่ม2568บริหารสถานศึกษา",VLOOKUP(BC187,ตำแหน่งว่าง!$A$2:$J$28,8,FALSE),IF(M187="กำหนดเพิ่ม2568",VLOOKUP(BC187,ตำแหน่งว่าง!$A$2:$J$28,9,FALSE),IF(M187="กำหนดเพิ่ม2569",VLOOKUP(BC187,ตำแหน่งว่าง!$A$2:$H$28,7,FALSE),IF(M187="เงินอุดหนุน (ว่าง)",VLOOKUP(BC187,ตำแหน่งว่าง!$A$2:$J$28,10,FALSE),IF(M187="จ่ายจากเงินรายได้ (ว่าง)",VLOOKUP(BC187,ตำแหน่งว่าง!$A$2:$J$28,10,FALSE),IF(M187="ยุบเลิก2567",0,IF(M187="ยุบเลิก2568",0,IF(M187="ยุบเลิก2569",0,IF(M187="ว่างยุบเลิก2567",0,IF(M187="ว่างยุบเลิก2568",0,IF(M187="ว่างยุบเลิก2569",0,(BM187-BJ187)*12))))))))))))))))))))))</f>
        <v>0</v>
      </c>
    </row>
    <row r="188" spans="1:66">
      <c r="A188" s="107" t="str">
        <f>IF(C188=0,"",IF(D188=0,"",SUBTOTAL(3,$D$7:D188)*1))</f>
        <v/>
      </c>
      <c r="B188" s="113"/>
      <c r="C188" s="183"/>
      <c r="D188" s="113"/>
      <c r="E188" s="114"/>
      <c r="F188" s="114"/>
      <c r="G188" s="110"/>
      <c r="H188" s="120"/>
      <c r="I188" s="121"/>
      <c r="J188" s="122"/>
      <c r="K188" s="122"/>
      <c r="L188" s="122"/>
      <c r="M188" s="120"/>
      <c r="BB188" s="177" t="str">
        <f t="shared" si="10"/>
        <v/>
      </c>
      <c r="BC188" s="177" t="str">
        <f t="shared" si="11"/>
        <v>()</v>
      </c>
      <c r="BD188" s="177" t="b">
        <f>IF(BB188="บริหารท้องถิ่นสูง",VLOOKUP(I188,'เงินเดือนบัญชี 5'!$AM$2:$AN$65,2,FALSE),IF(BB188="บริหารท้องถิ่นกลาง",VLOOKUP(I188,'เงินเดือนบัญชี 5'!$AJ$2:$AK$65,2,FALSE),IF(BB188="บริหารท้องถิ่นต้น",VLOOKUP(I188,'เงินเดือนบัญชี 5'!$AG$2:$AH$65,2,FALSE),IF(BB188="อำนวยการท้องถิ่นสูง",VLOOKUP(I188,'เงินเดือนบัญชี 5'!$AD$2:$AE$65,2,FALSE),IF(BB188="อำนวยการท้องถิ่นกลาง",VLOOKUP(I188,'เงินเดือนบัญชี 5'!$AA$2:$AB$65,2,FALSE),IF(BB188="อำนวยการท้องถิ่นต้น",VLOOKUP(I188,'เงินเดือนบัญชี 5'!$X$2:$Y$65,2,FALSE),IF(BB188="วิชาการชช.",VLOOKUP(I188,'เงินเดือนบัญชี 5'!$U$2:$V$65,2,FALSE),IF(BB188="วิชาการชพ.",VLOOKUP(I188,'เงินเดือนบัญชี 5'!$R$2:$S$65,2,FALSE),IF(BB188="วิชาการชก.",VLOOKUP(I188,'เงินเดือนบัญชี 5'!$O$2:$P$65,2,FALSE),IF(BB188="วิชาการปก.",VLOOKUP(I188,'เงินเดือนบัญชี 5'!$L$2:$M$65,2,FALSE),IF(BB188="ทั่วไปอส.",VLOOKUP(I188,'เงินเดือนบัญชี 5'!$I$2:$J$65,2,FALSE),IF(BB188="ทั่วไปชง.",VLOOKUP(I188,'เงินเดือนบัญชี 5'!$F$2:$G$65,2,FALSE),IF(BB188="ทั่วไปปง.",VLOOKUP(I188,'เงินเดือนบัญชี 5'!$C$2:$D$65,2,FALSE),IF(BB188="พนจ.ทั่วไป","",IF(BB188="พนจ.ภารกิจ(ปวช.)","",IF(BB188="พนจ.ภารกิจ(ปวท.)","",IF(BB188="พนจ.ภารกิจ(ปวส.)","",IF(BB188="พนจ.ภารกิจ(ป.ตรี)","",IF(BB188="พนจ.ภารกิจ(ป.โท)","",IF(BB188="พนจ.ภารกิจ(ทักษะ พนง.ขับเครื่องจักรกลขนาดกลาง/ใหญ่)","",IF(BB188="พนจ.ภารกิจ(ทักษะ)","",IF(BB188="ลูกจ้างประจำ(ช่าง)",VLOOKUP(I188,บัญชีลูกจ้างประจำ!$I$2:$J$110,2,FALSE),IF(BB188="ลูกจ้างประจำ(สนับสนุน)",VLOOKUP(I188,บัญชีลูกจ้างประจำ!$F$2:$G$102,2,FALSE),IF(BB188="ลูกจ้างประจำ(บริการพื้นฐาน)",VLOOKUP(I188,บัญชีลูกจ้างประจำ!$C$2:$D$74,2,FALSE)))))))))))))))))))))))))</f>
        <v>0</v>
      </c>
      <c r="BE188" s="177">
        <f>IF(M188="ว่างเดิม",VLOOKUP(BC188,ตำแหน่งว่าง!$A$2:$J$28,2,FALSE),IF(M188="ว่างยุบเลิก2567",VLOOKUP(BC188,ตำแหน่งว่าง!$A$2:$J$28,2,FALSE),IF(M188="ว่างยุบเลิก2568",VLOOKUP(BC188,ตำแหน่งว่าง!$A$2:$J$28,2,FALSE),IF(M188="ว่างยุบเลิก2569",VLOOKUP(BC188,ตำแหน่งว่าง!$A$2:$J$28,2,FALSE),IF(M188="เงินอุดหนุน (ว่าง)",VLOOKUP(BC188,ตำแหน่งว่าง!$A$2:$J$28,2,FALSE),IF(M188="จ่ายจากเงินรายได้ (ว่าง)",VLOOKUP(BC188,ตำแหน่งว่าง!$A$2:$J$28,2,FALSE),IF(M188="กำหนดเพิ่ม2567",0,IF(M188="กำหนดเพิ่ม2568",0,IF(M188="กำหนดเพิ่ม2569",0,I188*12)))))))))</f>
        <v>0</v>
      </c>
      <c r="BF188" s="177" t="str">
        <f t="shared" si="12"/>
        <v>1</v>
      </c>
      <c r="BG188" s="177" t="b">
        <f>IF(BB188="บริหารท้องถิ่นสูง",VLOOKUP(BF188,'เงินเดือนบัญชี 5'!$AL$2:$AM$65,2,FALSE),IF(BB188="บริหารท้องถิ่นกลาง",VLOOKUP(BF188,'เงินเดือนบัญชี 5'!$AI$2:$AJ$65,2,FALSE),IF(BB188="บริหารท้องถิ่นต้น",VLOOKUP(BF188,'เงินเดือนบัญชี 5'!$AF$2:$AG$65,2,FALSE),IF(BB188="อำนวยการท้องถิ่นสูง",VLOOKUP(BF188,'เงินเดือนบัญชี 5'!$AC$2:$AD$65,2,FALSE),IF(BB188="อำนวยการท้องถิ่นกลาง",VLOOKUP(BF188,'เงินเดือนบัญชี 5'!$Z$2:$AA$65,2,FALSE),IF(BB188="อำนวยการท้องถิ่นต้น",VLOOKUP(BF188,'เงินเดือนบัญชี 5'!$W$2:$X$65,2,FALSE),IF(BB188="วิชาการชช.",VLOOKUP(BF188,'เงินเดือนบัญชี 5'!$T$2:$U$65,2,FALSE),IF(BB188="วิชาการชพ.",VLOOKUP(BF188,'เงินเดือนบัญชี 5'!$Q$2:$R$65,2,FALSE),IF(BB188="วิชาการชก.",VLOOKUP(BF188,'เงินเดือนบัญชี 5'!$N$2:$O$65,2,FALSE),IF(BB188="วิชาการปก.",VLOOKUP(BF188,'เงินเดือนบัญชี 5'!$K$2:$L$65,2,FALSE),IF(BB188="ทั่วไปอส.",VLOOKUP(BF188,'เงินเดือนบัญชี 5'!$H$2:$I$65,2,FALSE),IF(BB188="ทั่วไปชง.",VLOOKUP(BF188,'เงินเดือนบัญชี 5'!$E$2:$F$65,2,FALSE),IF(BB188="ทั่วไปปง.",VLOOKUP(BF188,'เงินเดือนบัญชี 5'!$B$2:$C$65,2,FALSE),IF(BB188="พนจ.ทั่วไป",0,IF(BB188="พนจ.ภารกิจ(ปวช.)",CEILING((I188*4/100)+I188,10),IF(BB188="พนจ.ภารกิจ(ปวท.)",CEILING((I188*4/100)+I188,10),IF(BB188="พนจ.ภารกิจ(ปวส.)",CEILING((I188*4/100)+I188,10),IF(BB188="พนจ.ภารกิจ(ป.ตรี)",CEILING((I188*4/100)+I188,10),IF(BB188="พนจ.ภารกิจ(ป.โท)",CEILING((I188*4/100)+I188,10),IF(BB188="พนจ.ภารกิจ(ทักษะ พนง.ขับเครื่องจักรกลขนาดกลาง/ใหญ่)",CEILING((I188*4/100)+I188,10),IF(BB188="พนจ.ภารกิจ(ทักษะ)",CEILING((I188*4/100)+I188,10),IF(BB188="พนจ.ภารกิจ(ทักษะ)","",IF(C188="ครู",CEILING((I188*6/100)+I188,10),IF(C188="ครูผู้ช่วย",CEILING((I188*6/100)+I188,10),IF(C188="บริหารสถานศึกษา",CEILING((I188*6/100)+I188,10),IF(C188="บุคลากรทางการศึกษา",CEILING((I188*6/100)+I188,10),IF(BB188="ลูกจ้างประจำ(ช่าง)",VLOOKUP(BF188,บัญชีลูกจ้างประจำ!$H$2:$I$110,2,FALSE),IF(BB188="ลูกจ้างประจำ(สนับสนุน)",VLOOKUP(BF188,บัญชีลูกจ้างประจำ!$E$2:$F$102,2,FALSE),IF(BB188="ลูกจ้างประจำ(บริการพื้นฐาน)",VLOOKUP(BF188,บัญชีลูกจ้างประจำ!$B$2:$C$74,2,FALSE))))))))))))))))))))))))))))))</f>
        <v>0</v>
      </c>
      <c r="BH188" s="177">
        <f>IF(BB188&amp;M188="พนจ.ทั่วไป",0,IF(BB188&amp;M188="พนจ.ทั่วไปกำหนดเพิ่ม2567",108000,IF(M188="ว่างเดิม",VLOOKUP(BC188,ตำแหน่งว่าง!$A$2:$J$28,8,FALSE),IF(M188="กำหนดเพิ่ม2567",VLOOKUP(BC188,ตำแหน่งว่าง!$A$2:$H$28,7,FALSE),IF(M188="กำหนดเพิ่ม2568",0,IF(M188="กำหนดเพิ่ม2569",0,IF(M188="ยุบเลิก2567",0,IF(M188="ว่างยุบเลิก2567",0,IF(M188="ว่างยุบเลิก2568",VLOOKUP(BC188,ตำแหน่งว่าง!$A$2:$J$28,8,FALSE),IF(M188="ว่างยุบเลิก2569",VLOOKUP(BC188,ตำแหน่งว่าง!$A$2:$J$28,8,FALSE),IF(M188="เงินอุดหนุน (ว่าง)",VLOOKUP(BC188,ตำแหน่งว่าง!$A$2:$J$28,8,FALSE),IF(M188&amp;C188="จ่ายจากเงินรายได้พนจ.ทั่วไป",0,IF(M188="จ่ายจากเงินรายได้ (ว่าง)",VLOOKUP(BC188,ตำแหน่งว่าง!$A$2:$J$28,8,FALSE),(BG188-I188)*12)))))))))))))</f>
        <v>0</v>
      </c>
      <c r="BI188" s="177" t="str">
        <f t="shared" si="13"/>
        <v>2</v>
      </c>
      <c r="BJ188" s="177" t="b">
        <f>IF(BB188="บริหารท้องถิ่นสูง",VLOOKUP(BI188,'เงินเดือนบัญชี 5'!$AL$2:$AM$65,2,FALSE),IF(BB188="บริหารท้องถิ่นกลาง",VLOOKUP(BI188,'เงินเดือนบัญชี 5'!$AI$2:$AJ$65,2,FALSE),IF(BB188="บริหารท้องถิ่นต้น",VLOOKUP(BI188,'เงินเดือนบัญชี 5'!$AF$2:$AG$65,2,FALSE),IF(BB188="อำนวยการท้องถิ่นสูง",VLOOKUP(BI188,'เงินเดือนบัญชี 5'!$AC$2:$AD$65,2,FALSE),IF(BB188="อำนวยการท้องถิ่นกลาง",VLOOKUP(BI188,'เงินเดือนบัญชี 5'!$Z$2:$AA$65,2,FALSE),IF(BB188="อำนวยการท้องถิ่นต้น",VLOOKUP(BI188,'เงินเดือนบัญชี 5'!$W$2:$X$65,2,FALSE),IF(BB188="วิชาการชช.",VLOOKUP(BI188,'เงินเดือนบัญชี 5'!$T$2:$U$65,2,FALSE),IF(BB188="วิชาการชพ.",VLOOKUP(BI188,'เงินเดือนบัญชี 5'!$Q$2:$R$65,2,FALSE),IF(BB188="วิชาการชก.",VLOOKUP(BI188,'เงินเดือนบัญชี 5'!$N$2:$O$65,2,FALSE),IF(BB188="วิชาการปก.",VLOOKUP(BI188,'เงินเดือนบัญชี 5'!$K$2:$L$65,2,FALSE),IF(BB188="ทั่วไปอส.",VLOOKUP(BI188,'เงินเดือนบัญชี 5'!$H$2:$I$65,2,FALSE),IF(BB188="ทั่วไปชง.",VLOOKUP(BI188,'เงินเดือนบัญชี 5'!$E$2:$F$65,2,FALSE),IF(BB188="ทั่วไปปง.",VLOOKUP(BI188,'เงินเดือนบัญชี 5'!$B$2:$C$65,2,FALSE),IF(BB188="พนจ.ทั่วไป",0,IF(BB188="พนจ.ภารกิจ(ปวช.)",CEILING((BG188*4/100)+BG188,10),IF(BB188="พนจ.ภารกิจ(ปวท.)",CEILING((BG188*4/100)+BG188,10),IF(BB188="พนจ.ภารกิจ(ปวส.)",CEILING((BG188*4/100)+BG188,10),IF(BB188="พนจ.ภารกิจ(ป.ตรี)",CEILING((BG188*4/100)+BG188,10),IF(BB188="พนจ.ภารกิจ(ป.โท)",CEILING((BG188*4/100)+BG188,10),IF(BB188="พนจ.ภารกิจ(ทักษะ พนง.ขับเครื่องจักรกลขนาดกลาง/ใหญ่)",CEILING((BG188*4/100)+BG188,10),IF(BB188="พนจ.ภารกิจ(ทักษะ)",CEILING((BG188*4/100)+BG188,10),IF(BB188="พนจ.ภารกิจ(ทักษะ)","",IF(C188="ครู",CEILING((BG188*6/100)+BG188,10),IF(C188="ครูผู้ช่วย",CEILING((BG188*6/100)+BG188,10),IF(C188="บริหารสถานศึกษา",CEILING((BG188*6/100)+BG188,10),IF(C188="บุคลากรทางการศึกษา",CEILING((BG188*6/100)+BG188,10),IF(BB188="ลูกจ้างประจำ(ช่าง)",VLOOKUP(BI188,บัญชีลูกจ้างประจำ!$H$2:$I$110,2,FALSE),IF(BB188="ลูกจ้างประจำ(สนับสนุน)",VLOOKUP(BI188,บัญชีลูกจ้างประจำ!$E$2:$F$102,2,FALSE),IF(BB188="ลูกจ้างประจำ(บริการพื้นฐาน)",VLOOKUP(BI188,บัญชีลูกจ้างประจำ!$B$2:$C$74,2,FALSE))))))))))))))))))))))))))))))</f>
        <v>0</v>
      </c>
      <c r="BK188" s="177">
        <f>IF(BB188&amp;M188="พนจ.ทั่วไป",0,IF(BB188&amp;M188="พนจ.ทั่วไปกำหนดเพิ่ม2568",108000,IF(M188="ว่างเดิม",VLOOKUP(BC188,ตำแหน่งว่าง!$A$2:$J$28,9,FALSE),IF(M188&amp;C188="กำหนดเพิ่ม2567ครู",VLOOKUP(BC188,ตำแหน่งว่าง!$A$2:$J$28,8,FALSE),IF(M188&amp;C188="กำหนดเพิ่ม2567ครูผู้ช่วย",VLOOKUP(BC188,ตำแหน่งว่าง!$A$2:$J$28,8,FALSE),IF(M188&amp;C188="กำหนดเพิ่ม2567บุคลากรทางการศึกษา",VLOOKUP(BC188,ตำแหน่งว่าง!$A$2:$J$28,8,FALSE),IF(M188&amp;C188="กำหนดเพิ่ม2567บริหารสถานศึกษา",VLOOKUP(BC188,ตำแหน่งว่าง!$A$2:$J$28,8,FALSE),IF(M188="กำหนดเพิ่ม2567",VLOOKUP(BC188,ตำแหน่งว่าง!$A$2:$J$28,9,FALSE),IF(M188="กำหนดเพิ่ม2568",VLOOKUP(BC188,ตำแหน่งว่าง!$A$2:$H$28,7,FALSE),IF(M188="กำหนดเพิ่ม2569",0,IF(M188="ยุบเลิก2567",0,IF(M188="ยุบเลิก2568",0,IF(M188="ว่างยุบเลิก2567",0,IF(M188="ว่างยุบเลิก2568",0,IF(M188="ว่างยุบเลิก2569",VLOOKUP(BC188,ตำแหน่งว่าง!$A$2:$J$28,9,FALSE),IF(M188="เงินอุดหนุน (ว่าง)",VLOOKUP(BC188,ตำแหน่งว่าง!$A$2:$J$28,9,FALSE),IF(M188="จ่ายจากเงินรายได้ (ว่าง)",VLOOKUP(BC188,ตำแหน่งว่าง!$A$2:$J$28,9,FALSE),(BJ188-BG188)*12)))))))))))))))))</f>
        <v>0</v>
      </c>
      <c r="BL188" s="177" t="str">
        <f t="shared" si="14"/>
        <v>3</v>
      </c>
      <c r="BM188" s="177" t="b">
        <f>IF(BB188="บริหารท้องถิ่นสูง",VLOOKUP(BL188,'เงินเดือนบัญชี 5'!$AL$2:$AM$65,2,FALSE),IF(BB188="บริหารท้องถิ่นกลาง",VLOOKUP(BL188,'เงินเดือนบัญชี 5'!$AI$2:$AJ$65,2,FALSE),IF(BB188="บริหารท้องถิ่นต้น",VLOOKUP(BL188,'เงินเดือนบัญชี 5'!$AF$2:$AG$65,2,FALSE),IF(BB188="อำนวยการท้องถิ่นสูง",VLOOKUP(BL188,'เงินเดือนบัญชี 5'!$AC$2:$AD$65,2,FALSE),IF(BB188="อำนวยการท้องถิ่นกลาง",VLOOKUP(BL188,'เงินเดือนบัญชี 5'!$Z$2:$AA$65,2,FALSE),IF(BB188="อำนวยการท้องถิ่นต้น",VLOOKUP(BL188,'เงินเดือนบัญชี 5'!$W$2:$X$65,2,FALSE),IF(BB188="วิชาการชช.",VLOOKUP(BL188,'เงินเดือนบัญชี 5'!$T$2:$U$65,2,FALSE),IF(BB188="วิชาการชพ.",VLOOKUP(BL188,'เงินเดือนบัญชี 5'!$Q$2:$R$65,2,FALSE),IF(BB188="วิชาการชก.",VLOOKUP(BL188,'เงินเดือนบัญชี 5'!$N$2:$O$65,2,FALSE),IF(BB188="วิชาการปก.",VLOOKUP(BL188,'เงินเดือนบัญชี 5'!$K$2:$L$65,2,FALSE),IF(BB188="ทั่วไปอส.",VLOOKUP(BL188,'เงินเดือนบัญชี 5'!$H$2:$I$65,2,FALSE),IF(BB188="ทั่วไปชง.",VLOOKUP(BL188,'เงินเดือนบัญชี 5'!$E$2:$F$65,2,FALSE),IF(BB188="ทั่วไปปง.",VLOOKUP(BL188,'เงินเดือนบัญชี 5'!$B$2:$C$65,2,FALSE),IF(BB188="พนจ.ทั่วไป",0,IF(BB188="พนจ.ภารกิจ(ปวช.)",CEILING((BJ188*4/100)+BJ188,10),IF(BB188="พนจ.ภารกิจ(ปวท.)",CEILING((BJ188*4/100)+BJ188,10),IF(BB188="พนจ.ภารกิจ(ปวส.)",CEILING((BJ188*4/100)+BJ188,10),IF(BB188="พนจ.ภารกิจ(ป.ตรี)",CEILING((BJ188*4/100)+BJ188,10),IF(BB188="พนจ.ภารกิจ(ป.โท)",CEILING((BJ188*4/100)+BJ188,10),IF(BB188="พนจ.ภารกิจ(ทักษะ พนง.ขับเครื่องจักรกลขนาดกลาง/ใหญ่)",CEILING((BJ188*4/100)+BJ188,10),IF(BB188="พนจ.ภารกิจ(ทักษะ)",CEILING((BJ188*4/100)+BJ188,10),IF(BB188="พนจ.ภารกิจ(ทักษะ)","",IF(C188="ครู",CEILING((BJ188*6/100)+BJ188,10),IF(C188="ครูผู้ช่วย",CEILING((BJ188*6/100)+BJ188,10),IF(C188="บริหารสถานศึกษา",CEILING((BJ188*6/100)+BJ188,10),IF(C188="บุคลากรทางการศึกษา",CEILING((BJ188*6/100)+BJ188,10),IF(BB188="ลูกจ้างประจำ(ช่าง)",VLOOKUP(BL188,บัญชีลูกจ้างประจำ!$H$2:$I$110,2,FALSE),IF(BB188="ลูกจ้างประจำ(สนับสนุน)",VLOOKUP(BL188,บัญชีลูกจ้างประจำ!$E$2:$F$103,2,FALSE),IF(BB188="ลูกจ้างประจำ(บริการพื้นฐาน)",VLOOKUP(BL188,บัญชีลูกจ้างประจำ!$B$2:$C$74,2,FALSE))))))))))))))))))))))))))))))</f>
        <v>0</v>
      </c>
      <c r="BN188" s="177">
        <f>IF(BB188&amp;M188="พนจ.ทั่วไป",0,IF(BB188&amp;M188="พนจ.ทั่วไปกำหนดเพิ่ม2569",108000,IF(M188="ว่างเดิม",VLOOKUP(BC188,ตำแหน่งว่าง!$A$2:$J$28,10,FALSE),IF(M188&amp;C188="กำหนดเพิ่ม2567ครู",VLOOKUP(BC188,ตำแหน่งว่าง!$A$2:$J$28,9,FALSE),IF(M188&amp;C188="กำหนดเพิ่ม2567ครูผู้ช่วย",VLOOKUP(BC188,ตำแหน่งว่าง!$A$2:$J$28,9,FALSE),IF(M188&amp;C188="กำหนดเพิ่ม2567บุคลากรทางการศึกษา",VLOOKUP(BC188,ตำแหน่งว่าง!$A$2:$J$28,9,FALSE),IF(M188&amp;C188="กำหนดเพิ่ม2567บริหารสถานศึกษา",VLOOKUP(BC188,ตำแหน่งว่าง!$A$2:$J$28,9,FALSE),IF(M188="กำหนดเพิ่ม2567",VLOOKUP(BC188,ตำแหน่งว่าง!$A$2:$J$28,10,FALSE),IF(M188&amp;C188="กำหนดเพิ่ม2568ครู",VLOOKUP(BC188,ตำแหน่งว่าง!$A$2:$J$28,8,FALSE),IF(M188&amp;C188="กำหนดเพิ่ม2568ครูผู้ช่วย",VLOOKUP(BC188,ตำแหน่งว่าง!$A$2:$J$28,8,FALSE),IF(M188&amp;C188="กำหนดเพิ่ม2568บุคลากรทางการศึกษา",VLOOKUP(BC188,ตำแหน่งว่าง!$A$2:$J$28,8,FALSE),IF(M188&amp;C188="กำหนดเพิ่ม2568บริหารสถานศึกษา",VLOOKUP(BC188,ตำแหน่งว่าง!$A$2:$J$28,8,FALSE),IF(M188="กำหนดเพิ่ม2568",VLOOKUP(BC188,ตำแหน่งว่าง!$A$2:$J$28,9,FALSE),IF(M188="กำหนดเพิ่ม2569",VLOOKUP(BC188,ตำแหน่งว่าง!$A$2:$H$28,7,FALSE),IF(M188="เงินอุดหนุน (ว่าง)",VLOOKUP(BC188,ตำแหน่งว่าง!$A$2:$J$28,10,FALSE),IF(M188="จ่ายจากเงินรายได้ (ว่าง)",VLOOKUP(BC188,ตำแหน่งว่าง!$A$2:$J$28,10,FALSE),IF(M188="ยุบเลิก2567",0,IF(M188="ยุบเลิก2568",0,IF(M188="ยุบเลิก2569",0,IF(M188="ว่างยุบเลิก2567",0,IF(M188="ว่างยุบเลิก2568",0,IF(M188="ว่างยุบเลิก2569",0,(BM188-BJ188)*12))))))))))))))))))))))</f>
        <v>0</v>
      </c>
    </row>
    <row r="189" spans="1:66">
      <c r="A189" s="107" t="str">
        <f>IF(C189=0,"",IF(D189=0,"",SUBTOTAL(3,$D$7:D189)*1))</f>
        <v/>
      </c>
      <c r="B189" s="113"/>
      <c r="C189" s="183"/>
      <c r="D189" s="113"/>
      <c r="E189" s="114"/>
      <c r="F189" s="114"/>
      <c r="G189" s="110"/>
      <c r="H189" s="120"/>
      <c r="I189" s="121"/>
      <c r="J189" s="122"/>
      <c r="K189" s="122"/>
      <c r="L189" s="122"/>
      <c r="M189" s="120"/>
      <c r="BB189" s="177" t="str">
        <f t="shared" si="10"/>
        <v/>
      </c>
      <c r="BC189" s="177" t="str">
        <f t="shared" si="11"/>
        <v>()</v>
      </c>
      <c r="BD189" s="177" t="b">
        <f>IF(BB189="บริหารท้องถิ่นสูง",VLOOKUP(I189,'เงินเดือนบัญชี 5'!$AM$2:$AN$65,2,FALSE),IF(BB189="บริหารท้องถิ่นกลาง",VLOOKUP(I189,'เงินเดือนบัญชี 5'!$AJ$2:$AK$65,2,FALSE),IF(BB189="บริหารท้องถิ่นต้น",VLOOKUP(I189,'เงินเดือนบัญชี 5'!$AG$2:$AH$65,2,FALSE),IF(BB189="อำนวยการท้องถิ่นสูง",VLOOKUP(I189,'เงินเดือนบัญชี 5'!$AD$2:$AE$65,2,FALSE),IF(BB189="อำนวยการท้องถิ่นกลาง",VLOOKUP(I189,'เงินเดือนบัญชี 5'!$AA$2:$AB$65,2,FALSE),IF(BB189="อำนวยการท้องถิ่นต้น",VLOOKUP(I189,'เงินเดือนบัญชี 5'!$X$2:$Y$65,2,FALSE),IF(BB189="วิชาการชช.",VLOOKUP(I189,'เงินเดือนบัญชี 5'!$U$2:$V$65,2,FALSE),IF(BB189="วิชาการชพ.",VLOOKUP(I189,'เงินเดือนบัญชี 5'!$R$2:$S$65,2,FALSE),IF(BB189="วิชาการชก.",VLOOKUP(I189,'เงินเดือนบัญชี 5'!$O$2:$P$65,2,FALSE),IF(BB189="วิชาการปก.",VLOOKUP(I189,'เงินเดือนบัญชี 5'!$L$2:$M$65,2,FALSE),IF(BB189="ทั่วไปอส.",VLOOKUP(I189,'เงินเดือนบัญชี 5'!$I$2:$J$65,2,FALSE),IF(BB189="ทั่วไปชง.",VLOOKUP(I189,'เงินเดือนบัญชี 5'!$F$2:$G$65,2,FALSE),IF(BB189="ทั่วไปปง.",VLOOKUP(I189,'เงินเดือนบัญชี 5'!$C$2:$D$65,2,FALSE),IF(BB189="พนจ.ทั่วไป","",IF(BB189="พนจ.ภารกิจ(ปวช.)","",IF(BB189="พนจ.ภารกิจ(ปวท.)","",IF(BB189="พนจ.ภารกิจ(ปวส.)","",IF(BB189="พนจ.ภารกิจ(ป.ตรี)","",IF(BB189="พนจ.ภารกิจ(ป.โท)","",IF(BB189="พนจ.ภารกิจ(ทักษะ พนง.ขับเครื่องจักรกลขนาดกลาง/ใหญ่)","",IF(BB189="พนจ.ภารกิจ(ทักษะ)","",IF(BB189="ลูกจ้างประจำ(ช่าง)",VLOOKUP(I189,บัญชีลูกจ้างประจำ!$I$2:$J$110,2,FALSE),IF(BB189="ลูกจ้างประจำ(สนับสนุน)",VLOOKUP(I189,บัญชีลูกจ้างประจำ!$F$2:$G$102,2,FALSE),IF(BB189="ลูกจ้างประจำ(บริการพื้นฐาน)",VLOOKUP(I189,บัญชีลูกจ้างประจำ!$C$2:$D$74,2,FALSE)))))))))))))))))))))))))</f>
        <v>0</v>
      </c>
      <c r="BE189" s="177">
        <f>IF(M189="ว่างเดิม",VLOOKUP(BC189,ตำแหน่งว่าง!$A$2:$J$28,2,FALSE),IF(M189="ว่างยุบเลิก2567",VLOOKUP(BC189,ตำแหน่งว่าง!$A$2:$J$28,2,FALSE),IF(M189="ว่างยุบเลิก2568",VLOOKUP(BC189,ตำแหน่งว่าง!$A$2:$J$28,2,FALSE),IF(M189="ว่างยุบเลิก2569",VLOOKUP(BC189,ตำแหน่งว่าง!$A$2:$J$28,2,FALSE),IF(M189="เงินอุดหนุน (ว่าง)",VLOOKUP(BC189,ตำแหน่งว่าง!$A$2:$J$28,2,FALSE),IF(M189="จ่ายจากเงินรายได้ (ว่าง)",VLOOKUP(BC189,ตำแหน่งว่าง!$A$2:$J$28,2,FALSE),IF(M189="กำหนดเพิ่ม2567",0,IF(M189="กำหนดเพิ่ม2568",0,IF(M189="กำหนดเพิ่ม2569",0,I189*12)))))))))</f>
        <v>0</v>
      </c>
      <c r="BF189" s="177" t="str">
        <f t="shared" si="12"/>
        <v>1</v>
      </c>
      <c r="BG189" s="177" t="b">
        <f>IF(BB189="บริหารท้องถิ่นสูง",VLOOKUP(BF189,'เงินเดือนบัญชี 5'!$AL$2:$AM$65,2,FALSE),IF(BB189="บริหารท้องถิ่นกลาง",VLOOKUP(BF189,'เงินเดือนบัญชี 5'!$AI$2:$AJ$65,2,FALSE),IF(BB189="บริหารท้องถิ่นต้น",VLOOKUP(BF189,'เงินเดือนบัญชี 5'!$AF$2:$AG$65,2,FALSE),IF(BB189="อำนวยการท้องถิ่นสูง",VLOOKUP(BF189,'เงินเดือนบัญชี 5'!$AC$2:$AD$65,2,FALSE),IF(BB189="อำนวยการท้องถิ่นกลาง",VLOOKUP(BF189,'เงินเดือนบัญชี 5'!$Z$2:$AA$65,2,FALSE),IF(BB189="อำนวยการท้องถิ่นต้น",VLOOKUP(BF189,'เงินเดือนบัญชี 5'!$W$2:$X$65,2,FALSE),IF(BB189="วิชาการชช.",VLOOKUP(BF189,'เงินเดือนบัญชี 5'!$T$2:$U$65,2,FALSE),IF(BB189="วิชาการชพ.",VLOOKUP(BF189,'เงินเดือนบัญชี 5'!$Q$2:$R$65,2,FALSE),IF(BB189="วิชาการชก.",VLOOKUP(BF189,'เงินเดือนบัญชี 5'!$N$2:$O$65,2,FALSE),IF(BB189="วิชาการปก.",VLOOKUP(BF189,'เงินเดือนบัญชี 5'!$K$2:$L$65,2,FALSE),IF(BB189="ทั่วไปอส.",VLOOKUP(BF189,'เงินเดือนบัญชี 5'!$H$2:$I$65,2,FALSE),IF(BB189="ทั่วไปชง.",VLOOKUP(BF189,'เงินเดือนบัญชี 5'!$E$2:$F$65,2,FALSE),IF(BB189="ทั่วไปปง.",VLOOKUP(BF189,'เงินเดือนบัญชี 5'!$B$2:$C$65,2,FALSE),IF(BB189="พนจ.ทั่วไป",0,IF(BB189="พนจ.ภารกิจ(ปวช.)",CEILING((I189*4/100)+I189,10),IF(BB189="พนจ.ภารกิจ(ปวท.)",CEILING((I189*4/100)+I189,10),IF(BB189="พนจ.ภารกิจ(ปวส.)",CEILING((I189*4/100)+I189,10),IF(BB189="พนจ.ภารกิจ(ป.ตรี)",CEILING((I189*4/100)+I189,10),IF(BB189="พนจ.ภารกิจ(ป.โท)",CEILING((I189*4/100)+I189,10),IF(BB189="พนจ.ภารกิจ(ทักษะ พนง.ขับเครื่องจักรกลขนาดกลาง/ใหญ่)",CEILING((I189*4/100)+I189,10),IF(BB189="พนจ.ภารกิจ(ทักษะ)",CEILING((I189*4/100)+I189,10),IF(BB189="พนจ.ภารกิจ(ทักษะ)","",IF(C189="ครู",CEILING((I189*6/100)+I189,10),IF(C189="ครูผู้ช่วย",CEILING((I189*6/100)+I189,10),IF(C189="บริหารสถานศึกษา",CEILING((I189*6/100)+I189,10),IF(C189="บุคลากรทางการศึกษา",CEILING((I189*6/100)+I189,10),IF(BB189="ลูกจ้างประจำ(ช่าง)",VLOOKUP(BF189,บัญชีลูกจ้างประจำ!$H$2:$I$110,2,FALSE),IF(BB189="ลูกจ้างประจำ(สนับสนุน)",VLOOKUP(BF189,บัญชีลูกจ้างประจำ!$E$2:$F$102,2,FALSE),IF(BB189="ลูกจ้างประจำ(บริการพื้นฐาน)",VLOOKUP(BF189,บัญชีลูกจ้างประจำ!$B$2:$C$74,2,FALSE))))))))))))))))))))))))))))))</f>
        <v>0</v>
      </c>
      <c r="BH189" s="177">
        <f>IF(BB189&amp;M189="พนจ.ทั่วไป",0,IF(BB189&amp;M189="พนจ.ทั่วไปกำหนดเพิ่ม2567",108000,IF(M189="ว่างเดิม",VLOOKUP(BC189,ตำแหน่งว่าง!$A$2:$J$28,8,FALSE),IF(M189="กำหนดเพิ่ม2567",VLOOKUP(BC189,ตำแหน่งว่าง!$A$2:$H$28,7,FALSE),IF(M189="กำหนดเพิ่ม2568",0,IF(M189="กำหนดเพิ่ม2569",0,IF(M189="ยุบเลิก2567",0,IF(M189="ว่างยุบเลิก2567",0,IF(M189="ว่างยุบเลิก2568",VLOOKUP(BC189,ตำแหน่งว่าง!$A$2:$J$28,8,FALSE),IF(M189="ว่างยุบเลิก2569",VLOOKUP(BC189,ตำแหน่งว่าง!$A$2:$J$28,8,FALSE),IF(M189="เงินอุดหนุน (ว่าง)",VLOOKUP(BC189,ตำแหน่งว่าง!$A$2:$J$28,8,FALSE),IF(M189&amp;C189="จ่ายจากเงินรายได้พนจ.ทั่วไป",0,IF(M189="จ่ายจากเงินรายได้ (ว่าง)",VLOOKUP(BC189,ตำแหน่งว่าง!$A$2:$J$28,8,FALSE),(BG189-I189)*12)))))))))))))</f>
        <v>0</v>
      </c>
      <c r="BI189" s="177" t="str">
        <f t="shared" si="13"/>
        <v>2</v>
      </c>
      <c r="BJ189" s="177" t="b">
        <f>IF(BB189="บริหารท้องถิ่นสูง",VLOOKUP(BI189,'เงินเดือนบัญชี 5'!$AL$2:$AM$65,2,FALSE),IF(BB189="บริหารท้องถิ่นกลาง",VLOOKUP(BI189,'เงินเดือนบัญชี 5'!$AI$2:$AJ$65,2,FALSE),IF(BB189="บริหารท้องถิ่นต้น",VLOOKUP(BI189,'เงินเดือนบัญชี 5'!$AF$2:$AG$65,2,FALSE),IF(BB189="อำนวยการท้องถิ่นสูง",VLOOKUP(BI189,'เงินเดือนบัญชี 5'!$AC$2:$AD$65,2,FALSE),IF(BB189="อำนวยการท้องถิ่นกลาง",VLOOKUP(BI189,'เงินเดือนบัญชี 5'!$Z$2:$AA$65,2,FALSE),IF(BB189="อำนวยการท้องถิ่นต้น",VLOOKUP(BI189,'เงินเดือนบัญชี 5'!$W$2:$X$65,2,FALSE),IF(BB189="วิชาการชช.",VLOOKUP(BI189,'เงินเดือนบัญชี 5'!$T$2:$U$65,2,FALSE),IF(BB189="วิชาการชพ.",VLOOKUP(BI189,'เงินเดือนบัญชี 5'!$Q$2:$R$65,2,FALSE),IF(BB189="วิชาการชก.",VLOOKUP(BI189,'เงินเดือนบัญชี 5'!$N$2:$O$65,2,FALSE),IF(BB189="วิชาการปก.",VLOOKUP(BI189,'เงินเดือนบัญชี 5'!$K$2:$L$65,2,FALSE),IF(BB189="ทั่วไปอส.",VLOOKUP(BI189,'เงินเดือนบัญชี 5'!$H$2:$I$65,2,FALSE),IF(BB189="ทั่วไปชง.",VLOOKUP(BI189,'เงินเดือนบัญชี 5'!$E$2:$F$65,2,FALSE),IF(BB189="ทั่วไปปง.",VLOOKUP(BI189,'เงินเดือนบัญชี 5'!$B$2:$C$65,2,FALSE),IF(BB189="พนจ.ทั่วไป",0,IF(BB189="พนจ.ภารกิจ(ปวช.)",CEILING((BG189*4/100)+BG189,10),IF(BB189="พนจ.ภารกิจ(ปวท.)",CEILING((BG189*4/100)+BG189,10),IF(BB189="พนจ.ภารกิจ(ปวส.)",CEILING((BG189*4/100)+BG189,10),IF(BB189="พนจ.ภารกิจ(ป.ตรี)",CEILING((BG189*4/100)+BG189,10),IF(BB189="พนจ.ภารกิจ(ป.โท)",CEILING((BG189*4/100)+BG189,10),IF(BB189="พนจ.ภารกิจ(ทักษะ พนง.ขับเครื่องจักรกลขนาดกลาง/ใหญ่)",CEILING((BG189*4/100)+BG189,10),IF(BB189="พนจ.ภารกิจ(ทักษะ)",CEILING((BG189*4/100)+BG189,10),IF(BB189="พนจ.ภารกิจ(ทักษะ)","",IF(C189="ครู",CEILING((BG189*6/100)+BG189,10),IF(C189="ครูผู้ช่วย",CEILING((BG189*6/100)+BG189,10),IF(C189="บริหารสถานศึกษา",CEILING((BG189*6/100)+BG189,10),IF(C189="บุคลากรทางการศึกษา",CEILING((BG189*6/100)+BG189,10),IF(BB189="ลูกจ้างประจำ(ช่าง)",VLOOKUP(BI189,บัญชีลูกจ้างประจำ!$H$2:$I$110,2,FALSE),IF(BB189="ลูกจ้างประจำ(สนับสนุน)",VLOOKUP(BI189,บัญชีลูกจ้างประจำ!$E$2:$F$102,2,FALSE),IF(BB189="ลูกจ้างประจำ(บริการพื้นฐาน)",VLOOKUP(BI189,บัญชีลูกจ้างประจำ!$B$2:$C$74,2,FALSE))))))))))))))))))))))))))))))</f>
        <v>0</v>
      </c>
      <c r="BK189" s="177">
        <f>IF(BB189&amp;M189="พนจ.ทั่วไป",0,IF(BB189&amp;M189="พนจ.ทั่วไปกำหนดเพิ่ม2568",108000,IF(M189="ว่างเดิม",VLOOKUP(BC189,ตำแหน่งว่าง!$A$2:$J$28,9,FALSE),IF(M189&amp;C189="กำหนดเพิ่ม2567ครู",VLOOKUP(BC189,ตำแหน่งว่าง!$A$2:$J$28,8,FALSE),IF(M189&amp;C189="กำหนดเพิ่ม2567ครูผู้ช่วย",VLOOKUP(BC189,ตำแหน่งว่าง!$A$2:$J$28,8,FALSE),IF(M189&amp;C189="กำหนดเพิ่ม2567บุคลากรทางการศึกษา",VLOOKUP(BC189,ตำแหน่งว่าง!$A$2:$J$28,8,FALSE),IF(M189&amp;C189="กำหนดเพิ่ม2567บริหารสถานศึกษา",VLOOKUP(BC189,ตำแหน่งว่าง!$A$2:$J$28,8,FALSE),IF(M189="กำหนดเพิ่ม2567",VLOOKUP(BC189,ตำแหน่งว่าง!$A$2:$J$28,9,FALSE),IF(M189="กำหนดเพิ่ม2568",VLOOKUP(BC189,ตำแหน่งว่าง!$A$2:$H$28,7,FALSE),IF(M189="กำหนดเพิ่ม2569",0,IF(M189="ยุบเลิก2567",0,IF(M189="ยุบเลิก2568",0,IF(M189="ว่างยุบเลิก2567",0,IF(M189="ว่างยุบเลิก2568",0,IF(M189="ว่างยุบเลิก2569",VLOOKUP(BC189,ตำแหน่งว่าง!$A$2:$J$28,9,FALSE),IF(M189="เงินอุดหนุน (ว่าง)",VLOOKUP(BC189,ตำแหน่งว่าง!$A$2:$J$28,9,FALSE),IF(M189="จ่ายจากเงินรายได้ (ว่าง)",VLOOKUP(BC189,ตำแหน่งว่าง!$A$2:$J$28,9,FALSE),(BJ189-BG189)*12)))))))))))))))))</f>
        <v>0</v>
      </c>
      <c r="BL189" s="177" t="str">
        <f t="shared" si="14"/>
        <v>3</v>
      </c>
      <c r="BM189" s="177" t="b">
        <f>IF(BB189="บริหารท้องถิ่นสูง",VLOOKUP(BL189,'เงินเดือนบัญชี 5'!$AL$2:$AM$65,2,FALSE),IF(BB189="บริหารท้องถิ่นกลาง",VLOOKUP(BL189,'เงินเดือนบัญชี 5'!$AI$2:$AJ$65,2,FALSE),IF(BB189="บริหารท้องถิ่นต้น",VLOOKUP(BL189,'เงินเดือนบัญชี 5'!$AF$2:$AG$65,2,FALSE),IF(BB189="อำนวยการท้องถิ่นสูง",VLOOKUP(BL189,'เงินเดือนบัญชี 5'!$AC$2:$AD$65,2,FALSE),IF(BB189="อำนวยการท้องถิ่นกลาง",VLOOKUP(BL189,'เงินเดือนบัญชี 5'!$Z$2:$AA$65,2,FALSE),IF(BB189="อำนวยการท้องถิ่นต้น",VLOOKUP(BL189,'เงินเดือนบัญชี 5'!$W$2:$X$65,2,FALSE),IF(BB189="วิชาการชช.",VLOOKUP(BL189,'เงินเดือนบัญชี 5'!$T$2:$U$65,2,FALSE),IF(BB189="วิชาการชพ.",VLOOKUP(BL189,'เงินเดือนบัญชี 5'!$Q$2:$R$65,2,FALSE),IF(BB189="วิชาการชก.",VLOOKUP(BL189,'เงินเดือนบัญชี 5'!$N$2:$O$65,2,FALSE),IF(BB189="วิชาการปก.",VLOOKUP(BL189,'เงินเดือนบัญชี 5'!$K$2:$L$65,2,FALSE),IF(BB189="ทั่วไปอส.",VLOOKUP(BL189,'เงินเดือนบัญชี 5'!$H$2:$I$65,2,FALSE),IF(BB189="ทั่วไปชง.",VLOOKUP(BL189,'เงินเดือนบัญชี 5'!$E$2:$F$65,2,FALSE),IF(BB189="ทั่วไปปง.",VLOOKUP(BL189,'เงินเดือนบัญชี 5'!$B$2:$C$65,2,FALSE),IF(BB189="พนจ.ทั่วไป",0,IF(BB189="พนจ.ภารกิจ(ปวช.)",CEILING((BJ189*4/100)+BJ189,10),IF(BB189="พนจ.ภารกิจ(ปวท.)",CEILING((BJ189*4/100)+BJ189,10),IF(BB189="พนจ.ภารกิจ(ปวส.)",CEILING((BJ189*4/100)+BJ189,10),IF(BB189="พนจ.ภารกิจ(ป.ตรี)",CEILING((BJ189*4/100)+BJ189,10),IF(BB189="พนจ.ภารกิจ(ป.โท)",CEILING((BJ189*4/100)+BJ189,10),IF(BB189="พนจ.ภารกิจ(ทักษะ พนง.ขับเครื่องจักรกลขนาดกลาง/ใหญ่)",CEILING((BJ189*4/100)+BJ189,10),IF(BB189="พนจ.ภารกิจ(ทักษะ)",CEILING((BJ189*4/100)+BJ189,10),IF(BB189="พนจ.ภารกิจ(ทักษะ)","",IF(C189="ครู",CEILING((BJ189*6/100)+BJ189,10),IF(C189="ครูผู้ช่วย",CEILING((BJ189*6/100)+BJ189,10),IF(C189="บริหารสถานศึกษา",CEILING((BJ189*6/100)+BJ189,10),IF(C189="บุคลากรทางการศึกษา",CEILING((BJ189*6/100)+BJ189,10),IF(BB189="ลูกจ้างประจำ(ช่าง)",VLOOKUP(BL189,บัญชีลูกจ้างประจำ!$H$2:$I$110,2,FALSE),IF(BB189="ลูกจ้างประจำ(สนับสนุน)",VLOOKUP(BL189,บัญชีลูกจ้างประจำ!$E$2:$F$103,2,FALSE),IF(BB189="ลูกจ้างประจำ(บริการพื้นฐาน)",VLOOKUP(BL189,บัญชีลูกจ้างประจำ!$B$2:$C$74,2,FALSE))))))))))))))))))))))))))))))</f>
        <v>0</v>
      </c>
      <c r="BN189" s="177">
        <f>IF(BB189&amp;M189="พนจ.ทั่วไป",0,IF(BB189&amp;M189="พนจ.ทั่วไปกำหนดเพิ่ม2569",108000,IF(M189="ว่างเดิม",VLOOKUP(BC189,ตำแหน่งว่าง!$A$2:$J$28,10,FALSE),IF(M189&amp;C189="กำหนดเพิ่ม2567ครู",VLOOKUP(BC189,ตำแหน่งว่าง!$A$2:$J$28,9,FALSE),IF(M189&amp;C189="กำหนดเพิ่ม2567ครูผู้ช่วย",VLOOKUP(BC189,ตำแหน่งว่าง!$A$2:$J$28,9,FALSE),IF(M189&amp;C189="กำหนดเพิ่ม2567บุคลากรทางการศึกษา",VLOOKUP(BC189,ตำแหน่งว่าง!$A$2:$J$28,9,FALSE),IF(M189&amp;C189="กำหนดเพิ่ม2567บริหารสถานศึกษา",VLOOKUP(BC189,ตำแหน่งว่าง!$A$2:$J$28,9,FALSE),IF(M189="กำหนดเพิ่ม2567",VLOOKUP(BC189,ตำแหน่งว่าง!$A$2:$J$28,10,FALSE),IF(M189&amp;C189="กำหนดเพิ่ม2568ครู",VLOOKUP(BC189,ตำแหน่งว่าง!$A$2:$J$28,8,FALSE),IF(M189&amp;C189="กำหนดเพิ่ม2568ครูผู้ช่วย",VLOOKUP(BC189,ตำแหน่งว่าง!$A$2:$J$28,8,FALSE),IF(M189&amp;C189="กำหนดเพิ่ม2568บุคลากรทางการศึกษา",VLOOKUP(BC189,ตำแหน่งว่าง!$A$2:$J$28,8,FALSE),IF(M189&amp;C189="กำหนดเพิ่ม2568บริหารสถานศึกษา",VLOOKUP(BC189,ตำแหน่งว่าง!$A$2:$J$28,8,FALSE),IF(M189="กำหนดเพิ่ม2568",VLOOKUP(BC189,ตำแหน่งว่าง!$A$2:$J$28,9,FALSE),IF(M189="กำหนดเพิ่ม2569",VLOOKUP(BC189,ตำแหน่งว่าง!$A$2:$H$28,7,FALSE),IF(M189="เงินอุดหนุน (ว่าง)",VLOOKUP(BC189,ตำแหน่งว่าง!$A$2:$J$28,10,FALSE),IF(M189="จ่ายจากเงินรายได้ (ว่าง)",VLOOKUP(BC189,ตำแหน่งว่าง!$A$2:$J$28,10,FALSE),IF(M189="ยุบเลิก2567",0,IF(M189="ยุบเลิก2568",0,IF(M189="ยุบเลิก2569",0,IF(M189="ว่างยุบเลิก2567",0,IF(M189="ว่างยุบเลิก2568",0,IF(M189="ว่างยุบเลิก2569",0,(BM189-BJ189)*12))))))))))))))))))))))</f>
        <v>0</v>
      </c>
    </row>
    <row r="190" spans="1:66">
      <c r="A190" s="107" t="str">
        <f>IF(C190=0,"",IF(D190=0,"",SUBTOTAL(3,$D$7:D190)*1))</f>
        <v/>
      </c>
      <c r="B190" s="113"/>
      <c r="C190" s="183"/>
      <c r="D190" s="113"/>
      <c r="E190" s="114"/>
      <c r="F190" s="114"/>
      <c r="G190" s="110"/>
      <c r="H190" s="120"/>
      <c r="I190" s="121"/>
      <c r="J190" s="122"/>
      <c r="K190" s="122"/>
      <c r="L190" s="122"/>
      <c r="M190" s="120"/>
      <c r="BB190" s="177" t="str">
        <f t="shared" si="10"/>
        <v/>
      </c>
      <c r="BC190" s="177" t="str">
        <f t="shared" si="11"/>
        <v>()</v>
      </c>
      <c r="BD190" s="177" t="b">
        <f>IF(BB190="บริหารท้องถิ่นสูง",VLOOKUP(I190,'เงินเดือนบัญชี 5'!$AM$2:$AN$65,2,FALSE),IF(BB190="บริหารท้องถิ่นกลาง",VLOOKUP(I190,'เงินเดือนบัญชี 5'!$AJ$2:$AK$65,2,FALSE),IF(BB190="บริหารท้องถิ่นต้น",VLOOKUP(I190,'เงินเดือนบัญชี 5'!$AG$2:$AH$65,2,FALSE),IF(BB190="อำนวยการท้องถิ่นสูง",VLOOKUP(I190,'เงินเดือนบัญชี 5'!$AD$2:$AE$65,2,FALSE),IF(BB190="อำนวยการท้องถิ่นกลาง",VLOOKUP(I190,'เงินเดือนบัญชี 5'!$AA$2:$AB$65,2,FALSE),IF(BB190="อำนวยการท้องถิ่นต้น",VLOOKUP(I190,'เงินเดือนบัญชี 5'!$X$2:$Y$65,2,FALSE),IF(BB190="วิชาการชช.",VLOOKUP(I190,'เงินเดือนบัญชี 5'!$U$2:$V$65,2,FALSE),IF(BB190="วิชาการชพ.",VLOOKUP(I190,'เงินเดือนบัญชี 5'!$R$2:$S$65,2,FALSE),IF(BB190="วิชาการชก.",VLOOKUP(I190,'เงินเดือนบัญชี 5'!$O$2:$P$65,2,FALSE),IF(BB190="วิชาการปก.",VLOOKUP(I190,'เงินเดือนบัญชี 5'!$L$2:$M$65,2,FALSE),IF(BB190="ทั่วไปอส.",VLOOKUP(I190,'เงินเดือนบัญชี 5'!$I$2:$J$65,2,FALSE),IF(BB190="ทั่วไปชง.",VLOOKUP(I190,'เงินเดือนบัญชี 5'!$F$2:$G$65,2,FALSE),IF(BB190="ทั่วไปปง.",VLOOKUP(I190,'เงินเดือนบัญชี 5'!$C$2:$D$65,2,FALSE),IF(BB190="พนจ.ทั่วไป","",IF(BB190="พนจ.ภารกิจ(ปวช.)","",IF(BB190="พนจ.ภารกิจ(ปวท.)","",IF(BB190="พนจ.ภารกิจ(ปวส.)","",IF(BB190="พนจ.ภารกิจ(ป.ตรี)","",IF(BB190="พนจ.ภารกิจ(ป.โท)","",IF(BB190="พนจ.ภารกิจ(ทักษะ พนง.ขับเครื่องจักรกลขนาดกลาง/ใหญ่)","",IF(BB190="พนจ.ภารกิจ(ทักษะ)","",IF(BB190="ลูกจ้างประจำ(ช่าง)",VLOOKUP(I190,บัญชีลูกจ้างประจำ!$I$2:$J$110,2,FALSE),IF(BB190="ลูกจ้างประจำ(สนับสนุน)",VLOOKUP(I190,บัญชีลูกจ้างประจำ!$F$2:$G$102,2,FALSE),IF(BB190="ลูกจ้างประจำ(บริการพื้นฐาน)",VLOOKUP(I190,บัญชีลูกจ้างประจำ!$C$2:$D$74,2,FALSE)))))))))))))))))))))))))</f>
        <v>0</v>
      </c>
      <c r="BE190" s="177">
        <f>IF(M190="ว่างเดิม",VLOOKUP(BC190,ตำแหน่งว่าง!$A$2:$J$28,2,FALSE),IF(M190="ว่างยุบเลิก2567",VLOOKUP(BC190,ตำแหน่งว่าง!$A$2:$J$28,2,FALSE),IF(M190="ว่างยุบเลิก2568",VLOOKUP(BC190,ตำแหน่งว่าง!$A$2:$J$28,2,FALSE),IF(M190="ว่างยุบเลิก2569",VLOOKUP(BC190,ตำแหน่งว่าง!$A$2:$J$28,2,FALSE),IF(M190="เงินอุดหนุน (ว่าง)",VLOOKUP(BC190,ตำแหน่งว่าง!$A$2:$J$28,2,FALSE),IF(M190="จ่ายจากเงินรายได้ (ว่าง)",VLOOKUP(BC190,ตำแหน่งว่าง!$A$2:$J$28,2,FALSE),IF(M190="กำหนดเพิ่ม2567",0,IF(M190="กำหนดเพิ่ม2568",0,IF(M190="กำหนดเพิ่ม2569",0,I190*12)))))))))</f>
        <v>0</v>
      </c>
      <c r="BF190" s="177" t="str">
        <f t="shared" si="12"/>
        <v>1</v>
      </c>
      <c r="BG190" s="177" t="b">
        <f>IF(BB190="บริหารท้องถิ่นสูง",VLOOKUP(BF190,'เงินเดือนบัญชี 5'!$AL$2:$AM$65,2,FALSE),IF(BB190="บริหารท้องถิ่นกลาง",VLOOKUP(BF190,'เงินเดือนบัญชี 5'!$AI$2:$AJ$65,2,FALSE),IF(BB190="บริหารท้องถิ่นต้น",VLOOKUP(BF190,'เงินเดือนบัญชี 5'!$AF$2:$AG$65,2,FALSE),IF(BB190="อำนวยการท้องถิ่นสูง",VLOOKUP(BF190,'เงินเดือนบัญชี 5'!$AC$2:$AD$65,2,FALSE),IF(BB190="อำนวยการท้องถิ่นกลาง",VLOOKUP(BF190,'เงินเดือนบัญชี 5'!$Z$2:$AA$65,2,FALSE),IF(BB190="อำนวยการท้องถิ่นต้น",VLOOKUP(BF190,'เงินเดือนบัญชี 5'!$W$2:$X$65,2,FALSE),IF(BB190="วิชาการชช.",VLOOKUP(BF190,'เงินเดือนบัญชี 5'!$T$2:$U$65,2,FALSE),IF(BB190="วิชาการชพ.",VLOOKUP(BF190,'เงินเดือนบัญชี 5'!$Q$2:$R$65,2,FALSE),IF(BB190="วิชาการชก.",VLOOKUP(BF190,'เงินเดือนบัญชี 5'!$N$2:$O$65,2,FALSE),IF(BB190="วิชาการปก.",VLOOKUP(BF190,'เงินเดือนบัญชี 5'!$K$2:$L$65,2,FALSE),IF(BB190="ทั่วไปอส.",VLOOKUP(BF190,'เงินเดือนบัญชี 5'!$H$2:$I$65,2,FALSE),IF(BB190="ทั่วไปชง.",VLOOKUP(BF190,'เงินเดือนบัญชี 5'!$E$2:$F$65,2,FALSE),IF(BB190="ทั่วไปปง.",VLOOKUP(BF190,'เงินเดือนบัญชี 5'!$B$2:$C$65,2,FALSE),IF(BB190="พนจ.ทั่วไป",0,IF(BB190="พนจ.ภารกิจ(ปวช.)",CEILING((I190*4/100)+I190,10),IF(BB190="พนจ.ภารกิจ(ปวท.)",CEILING((I190*4/100)+I190,10),IF(BB190="พนจ.ภารกิจ(ปวส.)",CEILING((I190*4/100)+I190,10),IF(BB190="พนจ.ภารกิจ(ป.ตรี)",CEILING((I190*4/100)+I190,10),IF(BB190="พนจ.ภารกิจ(ป.โท)",CEILING((I190*4/100)+I190,10),IF(BB190="พนจ.ภารกิจ(ทักษะ พนง.ขับเครื่องจักรกลขนาดกลาง/ใหญ่)",CEILING((I190*4/100)+I190,10),IF(BB190="พนจ.ภารกิจ(ทักษะ)",CEILING((I190*4/100)+I190,10),IF(BB190="พนจ.ภารกิจ(ทักษะ)","",IF(C190="ครู",CEILING((I190*6/100)+I190,10),IF(C190="ครูผู้ช่วย",CEILING((I190*6/100)+I190,10),IF(C190="บริหารสถานศึกษา",CEILING((I190*6/100)+I190,10),IF(C190="บุคลากรทางการศึกษา",CEILING((I190*6/100)+I190,10),IF(BB190="ลูกจ้างประจำ(ช่าง)",VLOOKUP(BF190,บัญชีลูกจ้างประจำ!$H$2:$I$110,2,FALSE),IF(BB190="ลูกจ้างประจำ(สนับสนุน)",VLOOKUP(BF190,บัญชีลูกจ้างประจำ!$E$2:$F$102,2,FALSE),IF(BB190="ลูกจ้างประจำ(บริการพื้นฐาน)",VLOOKUP(BF190,บัญชีลูกจ้างประจำ!$B$2:$C$74,2,FALSE))))))))))))))))))))))))))))))</f>
        <v>0</v>
      </c>
      <c r="BH190" s="177">
        <f>IF(BB190&amp;M190="พนจ.ทั่วไป",0,IF(BB190&amp;M190="พนจ.ทั่วไปกำหนดเพิ่ม2567",108000,IF(M190="ว่างเดิม",VLOOKUP(BC190,ตำแหน่งว่าง!$A$2:$J$28,8,FALSE),IF(M190="กำหนดเพิ่ม2567",VLOOKUP(BC190,ตำแหน่งว่าง!$A$2:$H$28,7,FALSE),IF(M190="กำหนดเพิ่ม2568",0,IF(M190="กำหนดเพิ่ม2569",0,IF(M190="ยุบเลิก2567",0,IF(M190="ว่างยุบเลิก2567",0,IF(M190="ว่างยุบเลิก2568",VLOOKUP(BC190,ตำแหน่งว่าง!$A$2:$J$28,8,FALSE),IF(M190="ว่างยุบเลิก2569",VLOOKUP(BC190,ตำแหน่งว่าง!$A$2:$J$28,8,FALSE),IF(M190="เงินอุดหนุน (ว่าง)",VLOOKUP(BC190,ตำแหน่งว่าง!$A$2:$J$28,8,FALSE),IF(M190&amp;C190="จ่ายจากเงินรายได้พนจ.ทั่วไป",0,IF(M190="จ่ายจากเงินรายได้ (ว่าง)",VLOOKUP(BC190,ตำแหน่งว่าง!$A$2:$J$28,8,FALSE),(BG190-I190)*12)))))))))))))</f>
        <v>0</v>
      </c>
      <c r="BI190" s="177" t="str">
        <f t="shared" si="13"/>
        <v>2</v>
      </c>
      <c r="BJ190" s="177" t="b">
        <f>IF(BB190="บริหารท้องถิ่นสูง",VLOOKUP(BI190,'เงินเดือนบัญชี 5'!$AL$2:$AM$65,2,FALSE),IF(BB190="บริหารท้องถิ่นกลาง",VLOOKUP(BI190,'เงินเดือนบัญชี 5'!$AI$2:$AJ$65,2,FALSE),IF(BB190="บริหารท้องถิ่นต้น",VLOOKUP(BI190,'เงินเดือนบัญชี 5'!$AF$2:$AG$65,2,FALSE),IF(BB190="อำนวยการท้องถิ่นสูง",VLOOKUP(BI190,'เงินเดือนบัญชี 5'!$AC$2:$AD$65,2,FALSE),IF(BB190="อำนวยการท้องถิ่นกลาง",VLOOKUP(BI190,'เงินเดือนบัญชี 5'!$Z$2:$AA$65,2,FALSE),IF(BB190="อำนวยการท้องถิ่นต้น",VLOOKUP(BI190,'เงินเดือนบัญชี 5'!$W$2:$X$65,2,FALSE),IF(BB190="วิชาการชช.",VLOOKUP(BI190,'เงินเดือนบัญชี 5'!$T$2:$U$65,2,FALSE),IF(BB190="วิชาการชพ.",VLOOKUP(BI190,'เงินเดือนบัญชี 5'!$Q$2:$R$65,2,FALSE),IF(BB190="วิชาการชก.",VLOOKUP(BI190,'เงินเดือนบัญชี 5'!$N$2:$O$65,2,FALSE),IF(BB190="วิชาการปก.",VLOOKUP(BI190,'เงินเดือนบัญชี 5'!$K$2:$L$65,2,FALSE),IF(BB190="ทั่วไปอส.",VLOOKUP(BI190,'เงินเดือนบัญชี 5'!$H$2:$I$65,2,FALSE),IF(BB190="ทั่วไปชง.",VLOOKUP(BI190,'เงินเดือนบัญชี 5'!$E$2:$F$65,2,FALSE),IF(BB190="ทั่วไปปง.",VLOOKUP(BI190,'เงินเดือนบัญชี 5'!$B$2:$C$65,2,FALSE),IF(BB190="พนจ.ทั่วไป",0,IF(BB190="พนจ.ภารกิจ(ปวช.)",CEILING((BG190*4/100)+BG190,10),IF(BB190="พนจ.ภารกิจ(ปวท.)",CEILING((BG190*4/100)+BG190,10),IF(BB190="พนจ.ภารกิจ(ปวส.)",CEILING((BG190*4/100)+BG190,10),IF(BB190="พนจ.ภารกิจ(ป.ตรี)",CEILING((BG190*4/100)+BG190,10),IF(BB190="พนจ.ภารกิจ(ป.โท)",CEILING((BG190*4/100)+BG190,10),IF(BB190="พนจ.ภารกิจ(ทักษะ พนง.ขับเครื่องจักรกลขนาดกลาง/ใหญ่)",CEILING((BG190*4/100)+BG190,10),IF(BB190="พนจ.ภารกิจ(ทักษะ)",CEILING((BG190*4/100)+BG190,10),IF(BB190="พนจ.ภารกิจ(ทักษะ)","",IF(C190="ครู",CEILING((BG190*6/100)+BG190,10),IF(C190="ครูผู้ช่วย",CEILING((BG190*6/100)+BG190,10),IF(C190="บริหารสถานศึกษา",CEILING((BG190*6/100)+BG190,10),IF(C190="บุคลากรทางการศึกษา",CEILING((BG190*6/100)+BG190,10),IF(BB190="ลูกจ้างประจำ(ช่าง)",VLOOKUP(BI190,บัญชีลูกจ้างประจำ!$H$2:$I$110,2,FALSE),IF(BB190="ลูกจ้างประจำ(สนับสนุน)",VLOOKUP(BI190,บัญชีลูกจ้างประจำ!$E$2:$F$102,2,FALSE),IF(BB190="ลูกจ้างประจำ(บริการพื้นฐาน)",VLOOKUP(BI190,บัญชีลูกจ้างประจำ!$B$2:$C$74,2,FALSE))))))))))))))))))))))))))))))</f>
        <v>0</v>
      </c>
      <c r="BK190" s="177">
        <f>IF(BB190&amp;M190="พนจ.ทั่วไป",0,IF(BB190&amp;M190="พนจ.ทั่วไปกำหนดเพิ่ม2568",108000,IF(M190="ว่างเดิม",VLOOKUP(BC190,ตำแหน่งว่าง!$A$2:$J$28,9,FALSE),IF(M190&amp;C190="กำหนดเพิ่ม2567ครู",VLOOKUP(BC190,ตำแหน่งว่าง!$A$2:$J$28,8,FALSE),IF(M190&amp;C190="กำหนดเพิ่ม2567ครูผู้ช่วย",VLOOKUP(BC190,ตำแหน่งว่าง!$A$2:$J$28,8,FALSE),IF(M190&amp;C190="กำหนดเพิ่ม2567บุคลากรทางการศึกษา",VLOOKUP(BC190,ตำแหน่งว่าง!$A$2:$J$28,8,FALSE),IF(M190&amp;C190="กำหนดเพิ่ม2567บริหารสถานศึกษา",VLOOKUP(BC190,ตำแหน่งว่าง!$A$2:$J$28,8,FALSE),IF(M190="กำหนดเพิ่ม2567",VLOOKUP(BC190,ตำแหน่งว่าง!$A$2:$J$28,9,FALSE),IF(M190="กำหนดเพิ่ม2568",VLOOKUP(BC190,ตำแหน่งว่าง!$A$2:$H$28,7,FALSE),IF(M190="กำหนดเพิ่ม2569",0,IF(M190="ยุบเลิก2567",0,IF(M190="ยุบเลิก2568",0,IF(M190="ว่างยุบเลิก2567",0,IF(M190="ว่างยุบเลิก2568",0,IF(M190="ว่างยุบเลิก2569",VLOOKUP(BC190,ตำแหน่งว่าง!$A$2:$J$28,9,FALSE),IF(M190="เงินอุดหนุน (ว่าง)",VLOOKUP(BC190,ตำแหน่งว่าง!$A$2:$J$28,9,FALSE),IF(M190="จ่ายจากเงินรายได้ (ว่าง)",VLOOKUP(BC190,ตำแหน่งว่าง!$A$2:$J$28,9,FALSE),(BJ190-BG190)*12)))))))))))))))))</f>
        <v>0</v>
      </c>
      <c r="BL190" s="177" t="str">
        <f t="shared" si="14"/>
        <v>3</v>
      </c>
      <c r="BM190" s="177" t="b">
        <f>IF(BB190="บริหารท้องถิ่นสูง",VLOOKUP(BL190,'เงินเดือนบัญชี 5'!$AL$2:$AM$65,2,FALSE),IF(BB190="บริหารท้องถิ่นกลาง",VLOOKUP(BL190,'เงินเดือนบัญชี 5'!$AI$2:$AJ$65,2,FALSE),IF(BB190="บริหารท้องถิ่นต้น",VLOOKUP(BL190,'เงินเดือนบัญชี 5'!$AF$2:$AG$65,2,FALSE),IF(BB190="อำนวยการท้องถิ่นสูง",VLOOKUP(BL190,'เงินเดือนบัญชี 5'!$AC$2:$AD$65,2,FALSE),IF(BB190="อำนวยการท้องถิ่นกลาง",VLOOKUP(BL190,'เงินเดือนบัญชี 5'!$Z$2:$AA$65,2,FALSE),IF(BB190="อำนวยการท้องถิ่นต้น",VLOOKUP(BL190,'เงินเดือนบัญชี 5'!$W$2:$X$65,2,FALSE),IF(BB190="วิชาการชช.",VLOOKUP(BL190,'เงินเดือนบัญชี 5'!$T$2:$U$65,2,FALSE),IF(BB190="วิชาการชพ.",VLOOKUP(BL190,'เงินเดือนบัญชี 5'!$Q$2:$R$65,2,FALSE),IF(BB190="วิชาการชก.",VLOOKUP(BL190,'เงินเดือนบัญชี 5'!$N$2:$O$65,2,FALSE),IF(BB190="วิชาการปก.",VLOOKUP(BL190,'เงินเดือนบัญชี 5'!$K$2:$L$65,2,FALSE),IF(BB190="ทั่วไปอส.",VLOOKUP(BL190,'เงินเดือนบัญชี 5'!$H$2:$I$65,2,FALSE),IF(BB190="ทั่วไปชง.",VLOOKUP(BL190,'เงินเดือนบัญชี 5'!$E$2:$F$65,2,FALSE),IF(BB190="ทั่วไปปง.",VLOOKUP(BL190,'เงินเดือนบัญชี 5'!$B$2:$C$65,2,FALSE),IF(BB190="พนจ.ทั่วไป",0,IF(BB190="พนจ.ภารกิจ(ปวช.)",CEILING((BJ190*4/100)+BJ190,10),IF(BB190="พนจ.ภารกิจ(ปวท.)",CEILING((BJ190*4/100)+BJ190,10),IF(BB190="พนจ.ภารกิจ(ปวส.)",CEILING((BJ190*4/100)+BJ190,10),IF(BB190="พนจ.ภารกิจ(ป.ตรี)",CEILING((BJ190*4/100)+BJ190,10),IF(BB190="พนจ.ภารกิจ(ป.โท)",CEILING((BJ190*4/100)+BJ190,10),IF(BB190="พนจ.ภารกิจ(ทักษะ พนง.ขับเครื่องจักรกลขนาดกลาง/ใหญ่)",CEILING((BJ190*4/100)+BJ190,10),IF(BB190="พนจ.ภารกิจ(ทักษะ)",CEILING((BJ190*4/100)+BJ190,10),IF(BB190="พนจ.ภารกิจ(ทักษะ)","",IF(C190="ครู",CEILING((BJ190*6/100)+BJ190,10),IF(C190="ครูผู้ช่วย",CEILING((BJ190*6/100)+BJ190,10),IF(C190="บริหารสถานศึกษา",CEILING((BJ190*6/100)+BJ190,10),IF(C190="บุคลากรทางการศึกษา",CEILING((BJ190*6/100)+BJ190,10),IF(BB190="ลูกจ้างประจำ(ช่าง)",VLOOKUP(BL190,บัญชีลูกจ้างประจำ!$H$2:$I$110,2,FALSE),IF(BB190="ลูกจ้างประจำ(สนับสนุน)",VLOOKUP(BL190,บัญชีลูกจ้างประจำ!$E$2:$F$103,2,FALSE),IF(BB190="ลูกจ้างประจำ(บริการพื้นฐาน)",VLOOKUP(BL190,บัญชีลูกจ้างประจำ!$B$2:$C$74,2,FALSE))))))))))))))))))))))))))))))</f>
        <v>0</v>
      </c>
      <c r="BN190" s="177">
        <f>IF(BB190&amp;M190="พนจ.ทั่วไป",0,IF(BB190&amp;M190="พนจ.ทั่วไปกำหนดเพิ่ม2569",108000,IF(M190="ว่างเดิม",VLOOKUP(BC190,ตำแหน่งว่าง!$A$2:$J$28,10,FALSE),IF(M190&amp;C190="กำหนดเพิ่ม2567ครู",VLOOKUP(BC190,ตำแหน่งว่าง!$A$2:$J$28,9,FALSE),IF(M190&amp;C190="กำหนดเพิ่ม2567ครูผู้ช่วย",VLOOKUP(BC190,ตำแหน่งว่าง!$A$2:$J$28,9,FALSE),IF(M190&amp;C190="กำหนดเพิ่ม2567บุคลากรทางการศึกษา",VLOOKUP(BC190,ตำแหน่งว่าง!$A$2:$J$28,9,FALSE),IF(M190&amp;C190="กำหนดเพิ่ม2567บริหารสถานศึกษา",VLOOKUP(BC190,ตำแหน่งว่าง!$A$2:$J$28,9,FALSE),IF(M190="กำหนดเพิ่ม2567",VLOOKUP(BC190,ตำแหน่งว่าง!$A$2:$J$28,10,FALSE),IF(M190&amp;C190="กำหนดเพิ่ม2568ครู",VLOOKUP(BC190,ตำแหน่งว่าง!$A$2:$J$28,8,FALSE),IF(M190&amp;C190="กำหนดเพิ่ม2568ครูผู้ช่วย",VLOOKUP(BC190,ตำแหน่งว่าง!$A$2:$J$28,8,FALSE),IF(M190&amp;C190="กำหนดเพิ่ม2568บุคลากรทางการศึกษา",VLOOKUP(BC190,ตำแหน่งว่าง!$A$2:$J$28,8,FALSE),IF(M190&amp;C190="กำหนดเพิ่ม2568บริหารสถานศึกษา",VLOOKUP(BC190,ตำแหน่งว่าง!$A$2:$J$28,8,FALSE),IF(M190="กำหนดเพิ่ม2568",VLOOKUP(BC190,ตำแหน่งว่าง!$A$2:$J$28,9,FALSE),IF(M190="กำหนดเพิ่ม2569",VLOOKUP(BC190,ตำแหน่งว่าง!$A$2:$H$28,7,FALSE),IF(M190="เงินอุดหนุน (ว่าง)",VLOOKUP(BC190,ตำแหน่งว่าง!$A$2:$J$28,10,FALSE),IF(M190="จ่ายจากเงินรายได้ (ว่าง)",VLOOKUP(BC190,ตำแหน่งว่าง!$A$2:$J$28,10,FALSE),IF(M190="ยุบเลิก2567",0,IF(M190="ยุบเลิก2568",0,IF(M190="ยุบเลิก2569",0,IF(M190="ว่างยุบเลิก2567",0,IF(M190="ว่างยุบเลิก2568",0,IF(M190="ว่างยุบเลิก2569",0,(BM190-BJ190)*12))))))))))))))))))))))</f>
        <v>0</v>
      </c>
    </row>
    <row r="191" spans="1:66">
      <c r="A191" s="107" t="str">
        <f>IF(C191=0,"",IF(D191=0,"",SUBTOTAL(3,$D$7:D191)*1))</f>
        <v/>
      </c>
      <c r="B191" s="113"/>
      <c r="C191" s="183"/>
      <c r="D191" s="113"/>
      <c r="E191" s="114"/>
      <c r="F191" s="114"/>
      <c r="G191" s="110"/>
      <c r="H191" s="120"/>
      <c r="I191" s="121"/>
      <c r="J191" s="122"/>
      <c r="K191" s="122"/>
      <c r="L191" s="122"/>
      <c r="M191" s="120"/>
      <c r="BB191" s="177" t="str">
        <f t="shared" si="10"/>
        <v/>
      </c>
      <c r="BC191" s="177" t="str">
        <f t="shared" si="11"/>
        <v>()</v>
      </c>
      <c r="BD191" s="177" t="b">
        <f>IF(BB191="บริหารท้องถิ่นสูง",VLOOKUP(I191,'เงินเดือนบัญชี 5'!$AM$2:$AN$65,2,FALSE),IF(BB191="บริหารท้องถิ่นกลาง",VLOOKUP(I191,'เงินเดือนบัญชี 5'!$AJ$2:$AK$65,2,FALSE),IF(BB191="บริหารท้องถิ่นต้น",VLOOKUP(I191,'เงินเดือนบัญชี 5'!$AG$2:$AH$65,2,FALSE),IF(BB191="อำนวยการท้องถิ่นสูง",VLOOKUP(I191,'เงินเดือนบัญชี 5'!$AD$2:$AE$65,2,FALSE),IF(BB191="อำนวยการท้องถิ่นกลาง",VLOOKUP(I191,'เงินเดือนบัญชี 5'!$AA$2:$AB$65,2,FALSE),IF(BB191="อำนวยการท้องถิ่นต้น",VLOOKUP(I191,'เงินเดือนบัญชี 5'!$X$2:$Y$65,2,FALSE),IF(BB191="วิชาการชช.",VLOOKUP(I191,'เงินเดือนบัญชี 5'!$U$2:$V$65,2,FALSE),IF(BB191="วิชาการชพ.",VLOOKUP(I191,'เงินเดือนบัญชี 5'!$R$2:$S$65,2,FALSE),IF(BB191="วิชาการชก.",VLOOKUP(I191,'เงินเดือนบัญชี 5'!$O$2:$P$65,2,FALSE),IF(BB191="วิชาการปก.",VLOOKUP(I191,'เงินเดือนบัญชี 5'!$L$2:$M$65,2,FALSE),IF(BB191="ทั่วไปอส.",VLOOKUP(I191,'เงินเดือนบัญชี 5'!$I$2:$J$65,2,FALSE),IF(BB191="ทั่วไปชง.",VLOOKUP(I191,'เงินเดือนบัญชี 5'!$F$2:$G$65,2,FALSE),IF(BB191="ทั่วไปปง.",VLOOKUP(I191,'เงินเดือนบัญชี 5'!$C$2:$D$65,2,FALSE),IF(BB191="พนจ.ทั่วไป","",IF(BB191="พนจ.ภารกิจ(ปวช.)","",IF(BB191="พนจ.ภารกิจ(ปวท.)","",IF(BB191="พนจ.ภารกิจ(ปวส.)","",IF(BB191="พนจ.ภารกิจ(ป.ตรี)","",IF(BB191="พนจ.ภารกิจ(ป.โท)","",IF(BB191="พนจ.ภารกิจ(ทักษะ พนง.ขับเครื่องจักรกลขนาดกลาง/ใหญ่)","",IF(BB191="พนจ.ภารกิจ(ทักษะ)","",IF(BB191="ลูกจ้างประจำ(ช่าง)",VLOOKUP(I191,บัญชีลูกจ้างประจำ!$I$2:$J$110,2,FALSE),IF(BB191="ลูกจ้างประจำ(สนับสนุน)",VLOOKUP(I191,บัญชีลูกจ้างประจำ!$F$2:$G$102,2,FALSE),IF(BB191="ลูกจ้างประจำ(บริการพื้นฐาน)",VLOOKUP(I191,บัญชีลูกจ้างประจำ!$C$2:$D$74,2,FALSE)))))))))))))))))))))))))</f>
        <v>0</v>
      </c>
      <c r="BE191" s="177">
        <f>IF(M191="ว่างเดิม",VLOOKUP(BC191,ตำแหน่งว่าง!$A$2:$J$28,2,FALSE),IF(M191="ว่างยุบเลิก2567",VLOOKUP(BC191,ตำแหน่งว่าง!$A$2:$J$28,2,FALSE),IF(M191="ว่างยุบเลิก2568",VLOOKUP(BC191,ตำแหน่งว่าง!$A$2:$J$28,2,FALSE),IF(M191="ว่างยุบเลิก2569",VLOOKUP(BC191,ตำแหน่งว่าง!$A$2:$J$28,2,FALSE),IF(M191="เงินอุดหนุน (ว่าง)",VLOOKUP(BC191,ตำแหน่งว่าง!$A$2:$J$28,2,FALSE),IF(M191="จ่ายจากเงินรายได้ (ว่าง)",VLOOKUP(BC191,ตำแหน่งว่าง!$A$2:$J$28,2,FALSE),IF(M191="กำหนดเพิ่ม2567",0,IF(M191="กำหนดเพิ่ม2568",0,IF(M191="กำหนดเพิ่ม2569",0,I191*12)))))))))</f>
        <v>0</v>
      </c>
      <c r="BF191" s="177" t="str">
        <f t="shared" si="12"/>
        <v>1</v>
      </c>
      <c r="BG191" s="177" t="b">
        <f>IF(BB191="บริหารท้องถิ่นสูง",VLOOKUP(BF191,'เงินเดือนบัญชี 5'!$AL$2:$AM$65,2,FALSE),IF(BB191="บริหารท้องถิ่นกลาง",VLOOKUP(BF191,'เงินเดือนบัญชี 5'!$AI$2:$AJ$65,2,FALSE),IF(BB191="บริหารท้องถิ่นต้น",VLOOKUP(BF191,'เงินเดือนบัญชี 5'!$AF$2:$AG$65,2,FALSE),IF(BB191="อำนวยการท้องถิ่นสูง",VLOOKUP(BF191,'เงินเดือนบัญชี 5'!$AC$2:$AD$65,2,FALSE),IF(BB191="อำนวยการท้องถิ่นกลาง",VLOOKUP(BF191,'เงินเดือนบัญชี 5'!$Z$2:$AA$65,2,FALSE),IF(BB191="อำนวยการท้องถิ่นต้น",VLOOKUP(BF191,'เงินเดือนบัญชี 5'!$W$2:$X$65,2,FALSE),IF(BB191="วิชาการชช.",VLOOKUP(BF191,'เงินเดือนบัญชี 5'!$T$2:$U$65,2,FALSE),IF(BB191="วิชาการชพ.",VLOOKUP(BF191,'เงินเดือนบัญชี 5'!$Q$2:$R$65,2,FALSE),IF(BB191="วิชาการชก.",VLOOKUP(BF191,'เงินเดือนบัญชี 5'!$N$2:$O$65,2,FALSE),IF(BB191="วิชาการปก.",VLOOKUP(BF191,'เงินเดือนบัญชี 5'!$K$2:$L$65,2,FALSE),IF(BB191="ทั่วไปอส.",VLOOKUP(BF191,'เงินเดือนบัญชี 5'!$H$2:$I$65,2,FALSE),IF(BB191="ทั่วไปชง.",VLOOKUP(BF191,'เงินเดือนบัญชี 5'!$E$2:$F$65,2,FALSE),IF(BB191="ทั่วไปปง.",VLOOKUP(BF191,'เงินเดือนบัญชี 5'!$B$2:$C$65,2,FALSE),IF(BB191="พนจ.ทั่วไป",0,IF(BB191="พนจ.ภารกิจ(ปวช.)",CEILING((I191*4/100)+I191,10),IF(BB191="พนจ.ภารกิจ(ปวท.)",CEILING((I191*4/100)+I191,10),IF(BB191="พนจ.ภารกิจ(ปวส.)",CEILING((I191*4/100)+I191,10),IF(BB191="พนจ.ภารกิจ(ป.ตรี)",CEILING((I191*4/100)+I191,10),IF(BB191="พนจ.ภารกิจ(ป.โท)",CEILING((I191*4/100)+I191,10),IF(BB191="พนจ.ภารกิจ(ทักษะ พนง.ขับเครื่องจักรกลขนาดกลาง/ใหญ่)",CEILING((I191*4/100)+I191,10),IF(BB191="พนจ.ภารกิจ(ทักษะ)",CEILING((I191*4/100)+I191,10),IF(BB191="พนจ.ภารกิจ(ทักษะ)","",IF(C191="ครู",CEILING((I191*6/100)+I191,10),IF(C191="ครูผู้ช่วย",CEILING((I191*6/100)+I191,10),IF(C191="บริหารสถานศึกษา",CEILING((I191*6/100)+I191,10),IF(C191="บุคลากรทางการศึกษา",CEILING((I191*6/100)+I191,10),IF(BB191="ลูกจ้างประจำ(ช่าง)",VLOOKUP(BF191,บัญชีลูกจ้างประจำ!$H$2:$I$110,2,FALSE),IF(BB191="ลูกจ้างประจำ(สนับสนุน)",VLOOKUP(BF191,บัญชีลูกจ้างประจำ!$E$2:$F$102,2,FALSE),IF(BB191="ลูกจ้างประจำ(บริการพื้นฐาน)",VLOOKUP(BF191,บัญชีลูกจ้างประจำ!$B$2:$C$74,2,FALSE))))))))))))))))))))))))))))))</f>
        <v>0</v>
      </c>
      <c r="BH191" s="177">
        <f>IF(BB191&amp;M191="พนจ.ทั่วไป",0,IF(BB191&amp;M191="พนจ.ทั่วไปกำหนดเพิ่ม2567",108000,IF(M191="ว่างเดิม",VLOOKUP(BC191,ตำแหน่งว่าง!$A$2:$J$28,8,FALSE),IF(M191="กำหนดเพิ่ม2567",VLOOKUP(BC191,ตำแหน่งว่าง!$A$2:$H$28,7,FALSE),IF(M191="กำหนดเพิ่ม2568",0,IF(M191="กำหนดเพิ่ม2569",0,IF(M191="ยุบเลิก2567",0,IF(M191="ว่างยุบเลิก2567",0,IF(M191="ว่างยุบเลิก2568",VLOOKUP(BC191,ตำแหน่งว่าง!$A$2:$J$28,8,FALSE),IF(M191="ว่างยุบเลิก2569",VLOOKUP(BC191,ตำแหน่งว่าง!$A$2:$J$28,8,FALSE),IF(M191="เงินอุดหนุน (ว่าง)",VLOOKUP(BC191,ตำแหน่งว่าง!$A$2:$J$28,8,FALSE),IF(M191&amp;C191="จ่ายจากเงินรายได้พนจ.ทั่วไป",0,IF(M191="จ่ายจากเงินรายได้ (ว่าง)",VLOOKUP(BC191,ตำแหน่งว่าง!$A$2:$J$28,8,FALSE),(BG191-I191)*12)))))))))))))</f>
        <v>0</v>
      </c>
      <c r="BI191" s="177" t="str">
        <f t="shared" si="13"/>
        <v>2</v>
      </c>
      <c r="BJ191" s="177" t="b">
        <f>IF(BB191="บริหารท้องถิ่นสูง",VLOOKUP(BI191,'เงินเดือนบัญชี 5'!$AL$2:$AM$65,2,FALSE),IF(BB191="บริหารท้องถิ่นกลาง",VLOOKUP(BI191,'เงินเดือนบัญชี 5'!$AI$2:$AJ$65,2,FALSE),IF(BB191="บริหารท้องถิ่นต้น",VLOOKUP(BI191,'เงินเดือนบัญชี 5'!$AF$2:$AG$65,2,FALSE),IF(BB191="อำนวยการท้องถิ่นสูง",VLOOKUP(BI191,'เงินเดือนบัญชี 5'!$AC$2:$AD$65,2,FALSE),IF(BB191="อำนวยการท้องถิ่นกลาง",VLOOKUP(BI191,'เงินเดือนบัญชี 5'!$Z$2:$AA$65,2,FALSE),IF(BB191="อำนวยการท้องถิ่นต้น",VLOOKUP(BI191,'เงินเดือนบัญชี 5'!$W$2:$X$65,2,FALSE),IF(BB191="วิชาการชช.",VLOOKUP(BI191,'เงินเดือนบัญชี 5'!$T$2:$U$65,2,FALSE),IF(BB191="วิชาการชพ.",VLOOKUP(BI191,'เงินเดือนบัญชี 5'!$Q$2:$R$65,2,FALSE),IF(BB191="วิชาการชก.",VLOOKUP(BI191,'เงินเดือนบัญชี 5'!$N$2:$O$65,2,FALSE),IF(BB191="วิชาการปก.",VLOOKUP(BI191,'เงินเดือนบัญชี 5'!$K$2:$L$65,2,FALSE),IF(BB191="ทั่วไปอส.",VLOOKUP(BI191,'เงินเดือนบัญชี 5'!$H$2:$I$65,2,FALSE),IF(BB191="ทั่วไปชง.",VLOOKUP(BI191,'เงินเดือนบัญชี 5'!$E$2:$F$65,2,FALSE),IF(BB191="ทั่วไปปง.",VLOOKUP(BI191,'เงินเดือนบัญชี 5'!$B$2:$C$65,2,FALSE),IF(BB191="พนจ.ทั่วไป",0,IF(BB191="พนจ.ภารกิจ(ปวช.)",CEILING((BG191*4/100)+BG191,10),IF(BB191="พนจ.ภารกิจ(ปวท.)",CEILING((BG191*4/100)+BG191,10),IF(BB191="พนจ.ภารกิจ(ปวส.)",CEILING((BG191*4/100)+BG191,10),IF(BB191="พนจ.ภารกิจ(ป.ตรี)",CEILING((BG191*4/100)+BG191,10),IF(BB191="พนจ.ภารกิจ(ป.โท)",CEILING((BG191*4/100)+BG191,10),IF(BB191="พนจ.ภารกิจ(ทักษะ พนง.ขับเครื่องจักรกลขนาดกลาง/ใหญ่)",CEILING((BG191*4/100)+BG191,10),IF(BB191="พนจ.ภารกิจ(ทักษะ)",CEILING((BG191*4/100)+BG191,10),IF(BB191="พนจ.ภารกิจ(ทักษะ)","",IF(C191="ครู",CEILING((BG191*6/100)+BG191,10),IF(C191="ครูผู้ช่วย",CEILING((BG191*6/100)+BG191,10),IF(C191="บริหารสถานศึกษา",CEILING((BG191*6/100)+BG191,10),IF(C191="บุคลากรทางการศึกษา",CEILING((BG191*6/100)+BG191,10),IF(BB191="ลูกจ้างประจำ(ช่าง)",VLOOKUP(BI191,บัญชีลูกจ้างประจำ!$H$2:$I$110,2,FALSE),IF(BB191="ลูกจ้างประจำ(สนับสนุน)",VLOOKUP(BI191,บัญชีลูกจ้างประจำ!$E$2:$F$102,2,FALSE),IF(BB191="ลูกจ้างประจำ(บริการพื้นฐาน)",VLOOKUP(BI191,บัญชีลูกจ้างประจำ!$B$2:$C$74,2,FALSE))))))))))))))))))))))))))))))</f>
        <v>0</v>
      </c>
      <c r="BK191" s="177">
        <f>IF(BB191&amp;M191="พนจ.ทั่วไป",0,IF(BB191&amp;M191="พนจ.ทั่วไปกำหนดเพิ่ม2568",108000,IF(M191="ว่างเดิม",VLOOKUP(BC191,ตำแหน่งว่าง!$A$2:$J$28,9,FALSE),IF(M191&amp;C191="กำหนดเพิ่ม2567ครู",VLOOKUP(BC191,ตำแหน่งว่าง!$A$2:$J$28,8,FALSE),IF(M191&amp;C191="กำหนดเพิ่ม2567ครูผู้ช่วย",VLOOKUP(BC191,ตำแหน่งว่าง!$A$2:$J$28,8,FALSE),IF(M191&amp;C191="กำหนดเพิ่ม2567บุคลากรทางการศึกษา",VLOOKUP(BC191,ตำแหน่งว่าง!$A$2:$J$28,8,FALSE),IF(M191&amp;C191="กำหนดเพิ่ม2567บริหารสถานศึกษา",VLOOKUP(BC191,ตำแหน่งว่าง!$A$2:$J$28,8,FALSE),IF(M191="กำหนดเพิ่ม2567",VLOOKUP(BC191,ตำแหน่งว่าง!$A$2:$J$28,9,FALSE),IF(M191="กำหนดเพิ่ม2568",VLOOKUP(BC191,ตำแหน่งว่าง!$A$2:$H$28,7,FALSE),IF(M191="กำหนดเพิ่ม2569",0,IF(M191="ยุบเลิก2567",0,IF(M191="ยุบเลิก2568",0,IF(M191="ว่างยุบเลิก2567",0,IF(M191="ว่างยุบเลิก2568",0,IF(M191="ว่างยุบเลิก2569",VLOOKUP(BC191,ตำแหน่งว่าง!$A$2:$J$28,9,FALSE),IF(M191="เงินอุดหนุน (ว่าง)",VLOOKUP(BC191,ตำแหน่งว่าง!$A$2:$J$28,9,FALSE),IF(M191="จ่ายจากเงินรายได้ (ว่าง)",VLOOKUP(BC191,ตำแหน่งว่าง!$A$2:$J$28,9,FALSE),(BJ191-BG191)*12)))))))))))))))))</f>
        <v>0</v>
      </c>
      <c r="BL191" s="177" t="str">
        <f t="shared" si="14"/>
        <v>3</v>
      </c>
      <c r="BM191" s="177" t="b">
        <f>IF(BB191="บริหารท้องถิ่นสูง",VLOOKUP(BL191,'เงินเดือนบัญชี 5'!$AL$2:$AM$65,2,FALSE),IF(BB191="บริหารท้องถิ่นกลาง",VLOOKUP(BL191,'เงินเดือนบัญชี 5'!$AI$2:$AJ$65,2,FALSE),IF(BB191="บริหารท้องถิ่นต้น",VLOOKUP(BL191,'เงินเดือนบัญชี 5'!$AF$2:$AG$65,2,FALSE),IF(BB191="อำนวยการท้องถิ่นสูง",VLOOKUP(BL191,'เงินเดือนบัญชี 5'!$AC$2:$AD$65,2,FALSE),IF(BB191="อำนวยการท้องถิ่นกลาง",VLOOKUP(BL191,'เงินเดือนบัญชี 5'!$Z$2:$AA$65,2,FALSE),IF(BB191="อำนวยการท้องถิ่นต้น",VLOOKUP(BL191,'เงินเดือนบัญชี 5'!$W$2:$X$65,2,FALSE),IF(BB191="วิชาการชช.",VLOOKUP(BL191,'เงินเดือนบัญชี 5'!$T$2:$U$65,2,FALSE),IF(BB191="วิชาการชพ.",VLOOKUP(BL191,'เงินเดือนบัญชี 5'!$Q$2:$R$65,2,FALSE),IF(BB191="วิชาการชก.",VLOOKUP(BL191,'เงินเดือนบัญชี 5'!$N$2:$O$65,2,FALSE),IF(BB191="วิชาการปก.",VLOOKUP(BL191,'เงินเดือนบัญชี 5'!$K$2:$L$65,2,FALSE),IF(BB191="ทั่วไปอส.",VLOOKUP(BL191,'เงินเดือนบัญชี 5'!$H$2:$I$65,2,FALSE),IF(BB191="ทั่วไปชง.",VLOOKUP(BL191,'เงินเดือนบัญชี 5'!$E$2:$F$65,2,FALSE),IF(BB191="ทั่วไปปง.",VLOOKUP(BL191,'เงินเดือนบัญชี 5'!$B$2:$C$65,2,FALSE),IF(BB191="พนจ.ทั่วไป",0,IF(BB191="พนจ.ภารกิจ(ปวช.)",CEILING((BJ191*4/100)+BJ191,10),IF(BB191="พนจ.ภารกิจ(ปวท.)",CEILING((BJ191*4/100)+BJ191,10),IF(BB191="พนจ.ภารกิจ(ปวส.)",CEILING((BJ191*4/100)+BJ191,10),IF(BB191="พนจ.ภารกิจ(ป.ตรี)",CEILING((BJ191*4/100)+BJ191,10),IF(BB191="พนจ.ภารกิจ(ป.โท)",CEILING((BJ191*4/100)+BJ191,10),IF(BB191="พนจ.ภารกิจ(ทักษะ พนง.ขับเครื่องจักรกลขนาดกลาง/ใหญ่)",CEILING((BJ191*4/100)+BJ191,10),IF(BB191="พนจ.ภารกิจ(ทักษะ)",CEILING((BJ191*4/100)+BJ191,10),IF(BB191="พนจ.ภารกิจ(ทักษะ)","",IF(C191="ครู",CEILING((BJ191*6/100)+BJ191,10),IF(C191="ครูผู้ช่วย",CEILING((BJ191*6/100)+BJ191,10),IF(C191="บริหารสถานศึกษา",CEILING((BJ191*6/100)+BJ191,10),IF(C191="บุคลากรทางการศึกษา",CEILING((BJ191*6/100)+BJ191,10),IF(BB191="ลูกจ้างประจำ(ช่าง)",VLOOKUP(BL191,บัญชีลูกจ้างประจำ!$H$2:$I$110,2,FALSE),IF(BB191="ลูกจ้างประจำ(สนับสนุน)",VLOOKUP(BL191,บัญชีลูกจ้างประจำ!$E$2:$F$103,2,FALSE),IF(BB191="ลูกจ้างประจำ(บริการพื้นฐาน)",VLOOKUP(BL191,บัญชีลูกจ้างประจำ!$B$2:$C$74,2,FALSE))))))))))))))))))))))))))))))</f>
        <v>0</v>
      </c>
      <c r="BN191" s="177">
        <f>IF(BB191&amp;M191="พนจ.ทั่วไป",0,IF(BB191&amp;M191="พนจ.ทั่วไปกำหนดเพิ่ม2569",108000,IF(M191="ว่างเดิม",VLOOKUP(BC191,ตำแหน่งว่าง!$A$2:$J$28,10,FALSE),IF(M191&amp;C191="กำหนดเพิ่ม2567ครู",VLOOKUP(BC191,ตำแหน่งว่าง!$A$2:$J$28,9,FALSE),IF(M191&amp;C191="กำหนดเพิ่ม2567ครูผู้ช่วย",VLOOKUP(BC191,ตำแหน่งว่าง!$A$2:$J$28,9,FALSE),IF(M191&amp;C191="กำหนดเพิ่ม2567บุคลากรทางการศึกษา",VLOOKUP(BC191,ตำแหน่งว่าง!$A$2:$J$28,9,FALSE),IF(M191&amp;C191="กำหนดเพิ่ม2567บริหารสถานศึกษา",VLOOKUP(BC191,ตำแหน่งว่าง!$A$2:$J$28,9,FALSE),IF(M191="กำหนดเพิ่ม2567",VLOOKUP(BC191,ตำแหน่งว่าง!$A$2:$J$28,10,FALSE),IF(M191&amp;C191="กำหนดเพิ่ม2568ครู",VLOOKUP(BC191,ตำแหน่งว่าง!$A$2:$J$28,8,FALSE),IF(M191&amp;C191="กำหนดเพิ่ม2568ครูผู้ช่วย",VLOOKUP(BC191,ตำแหน่งว่าง!$A$2:$J$28,8,FALSE),IF(M191&amp;C191="กำหนดเพิ่ม2568บุคลากรทางการศึกษา",VLOOKUP(BC191,ตำแหน่งว่าง!$A$2:$J$28,8,FALSE),IF(M191&amp;C191="กำหนดเพิ่ม2568บริหารสถานศึกษา",VLOOKUP(BC191,ตำแหน่งว่าง!$A$2:$J$28,8,FALSE),IF(M191="กำหนดเพิ่ม2568",VLOOKUP(BC191,ตำแหน่งว่าง!$A$2:$J$28,9,FALSE),IF(M191="กำหนดเพิ่ม2569",VLOOKUP(BC191,ตำแหน่งว่าง!$A$2:$H$28,7,FALSE),IF(M191="เงินอุดหนุน (ว่าง)",VLOOKUP(BC191,ตำแหน่งว่าง!$A$2:$J$28,10,FALSE),IF(M191="จ่ายจากเงินรายได้ (ว่าง)",VLOOKUP(BC191,ตำแหน่งว่าง!$A$2:$J$28,10,FALSE),IF(M191="ยุบเลิก2567",0,IF(M191="ยุบเลิก2568",0,IF(M191="ยุบเลิก2569",0,IF(M191="ว่างยุบเลิก2567",0,IF(M191="ว่างยุบเลิก2568",0,IF(M191="ว่างยุบเลิก2569",0,(BM191-BJ191)*12))))))))))))))))))))))</f>
        <v>0</v>
      </c>
    </row>
    <row r="192" spans="1:66">
      <c r="A192" s="107" t="str">
        <f>IF(C192=0,"",IF(D192=0,"",SUBTOTAL(3,$D$7:D192)*1))</f>
        <v/>
      </c>
      <c r="B192" s="113"/>
      <c r="C192" s="183"/>
      <c r="D192" s="113"/>
      <c r="E192" s="114"/>
      <c r="F192" s="114"/>
      <c r="G192" s="110"/>
      <c r="H192" s="120"/>
      <c r="I192" s="121"/>
      <c r="J192" s="122"/>
      <c r="K192" s="122"/>
      <c r="L192" s="122"/>
      <c r="M192" s="120"/>
      <c r="BB192" s="177" t="str">
        <f t="shared" si="10"/>
        <v/>
      </c>
      <c r="BC192" s="177" t="str">
        <f t="shared" si="11"/>
        <v>()</v>
      </c>
      <c r="BD192" s="177" t="b">
        <f>IF(BB192="บริหารท้องถิ่นสูง",VLOOKUP(I192,'เงินเดือนบัญชี 5'!$AM$2:$AN$65,2,FALSE),IF(BB192="บริหารท้องถิ่นกลาง",VLOOKUP(I192,'เงินเดือนบัญชี 5'!$AJ$2:$AK$65,2,FALSE),IF(BB192="บริหารท้องถิ่นต้น",VLOOKUP(I192,'เงินเดือนบัญชี 5'!$AG$2:$AH$65,2,FALSE),IF(BB192="อำนวยการท้องถิ่นสูง",VLOOKUP(I192,'เงินเดือนบัญชี 5'!$AD$2:$AE$65,2,FALSE),IF(BB192="อำนวยการท้องถิ่นกลาง",VLOOKUP(I192,'เงินเดือนบัญชี 5'!$AA$2:$AB$65,2,FALSE),IF(BB192="อำนวยการท้องถิ่นต้น",VLOOKUP(I192,'เงินเดือนบัญชี 5'!$X$2:$Y$65,2,FALSE),IF(BB192="วิชาการชช.",VLOOKUP(I192,'เงินเดือนบัญชี 5'!$U$2:$V$65,2,FALSE),IF(BB192="วิชาการชพ.",VLOOKUP(I192,'เงินเดือนบัญชี 5'!$R$2:$S$65,2,FALSE),IF(BB192="วิชาการชก.",VLOOKUP(I192,'เงินเดือนบัญชี 5'!$O$2:$P$65,2,FALSE),IF(BB192="วิชาการปก.",VLOOKUP(I192,'เงินเดือนบัญชี 5'!$L$2:$M$65,2,FALSE),IF(BB192="ทั่วไปอส.",VLOOKUP(I192,'เงินเดือนบัญชี 5'!$I$2:$J$65,2,FALSE),IF(BB192="ทั่วไปชง.",VLOOKUP(I192,'เงินเดือนบัญชี 5'!$F$2:$G$65,2,FALSE),IF(BB192="ทั่วไปปง.",VLOOKUP(I192,'เงินเดือนบัญชี 5'!$C$2:$D$65,2,FALSE),IF(BB192="พนจ.ทั่วไป","",IF(BB192="พนจ.ภารกิจ(ปวช.)","",IF(BB192="พนจ.ภารกิจ(ปวท.)","",IF(BB192="พนจ.ภารกิจ(ปวส.)","",IF(BB192="พนจ.ภารกิจ(ป.ตรี)","",IF(BB192="พนจ.ภารกิจ(ป.โท)","",IF(BB192="พนจ.ภารกิจ(ทักษะ พนง.ขับเครื่องจักรกลขนาดกลาง/ใหญ่)","",IF(BB192="พนจ.ภารกิจ(ทักษะ)","",IF(BB192="ลูกจ้างประจำ(ช่าง)",VLOOKUP(I192,บัญชีลูกจ้างประจำ!$I$2:$J$110,2,FALSE),IF(BB192="ลูกจ้างประจำ(สนับสนุน)",VLOOKUP(I192,บัญชีลูกจ้างประจำ!$F$2:$G$102,2,FALSE),IF(BB192="ลูกจ้างประจำ(บริการพื้นฐาน)",VLOOKUP(I192,บัญชีลูกจ้างประจำ!$C$2:$D$74,2,FALSE)))))))))))))))))))))))))</f>
        <v>0</v>
      </c>
      <c r="BE192" s="177">
        <f>IF(M192="ว่างเดิม",VLOOKUP(BC192,ตำแหน่งว่าง!$A$2:$J$28,2,FALSE),IF(M192="ว่างยุบเลิก2567",VLOOKUP(BC192,ตำแหน่งว่าง!$A$2:$J$28,2,FALSE),IF(M192="ว่างยุบเลิก2568",VLOOKUP(BC192,ตำแหน่งว่าง!$A$2:$J$28,2,FALSE),IF(M192="ว่างยุบเลิก2569",VLOOKUP(BC192,ตำแหน่งว่าง!$A$2:$J$28,2,FALSE),IF(M192="เงินอุดหนุน (ว่าง)",VLOOKUP(BC192,ตำแหน่งว่าง!$A$2:$J$28,2,FALSE),IF(M192="จ่ายจากเงินรายได้ (ว่าง)",VLOOKUP(BC192,ตำแหน่งว่าง!$A$2:$J$28,2,FALSE),IF(M192="กำหนดเพิ่ม2567",0,IF(M192="กำหนดเพิ่ม2568",0,IF(M192="กำหนดเพิ่ม2569",0,I192*12)))))))))</f>
        <v>0</v>
      </c>
      <c r="BF192" s="177" t="str">
        <f t="shared" si="12"/>
        <v>1</v>
      </c>
      <c r="BG192" s="177" t="b">
        <f>IF(BB192="บริหารท้องถิ่นสูง",VLOOKUP(BF192,'เงินเดือนบัญชี 5'!$AL$2:$AM$65,2,FALSE),IF(BB192="บริหารท้องถิ่นกลาง",VLOOKUP(BF192,'เงินเดือนบัญชี 5'!$AI$2:$AJ$65,2,FALSE),IF(BB192="บริหารท้องถิ่นต้น",VLOOKUP(BF192,'เงินเดือนบัญชี 5'!$AF$2:$AG$65,2,FALSE),IF(BB192="อำนวยการท้องถิ่นสูง",VLOOKUP(BF192,'เงินเดือนบัญชี 5'!$AC$2:$AD$65,2,FALSE),IF(BB192="อำนวยการท้องถิ่นกลาง",VLOOKUP(BF192,'เงินเดือนบัญชี 5'!$Z$2:$AA$65,2,FALSE),IF(BB192="อำนวยการท้องถิ่นต้น",VLOOKUP(BF192,'เงินเดือนบัญชี 5'!$W$2:$X$65,2,FALSE),IF(BB192="วิชาการชช.",VLOOKUP(BF192,'เงินเดือนบัญชี 5'!$T$2:$U$65,2,FALSE),IF(BB192="วิชาการชพ.",VLOOKUP(BF192,'เงินเดือนบัญชี 5'!$Q$2:$R$65,2,FALSE),IF(BB192="วิชาการชก.",VLOOKUP(BF192,'เงินเดือนบัญชี 5'!$N$2:$O$65,2,FALSE),IF(BB192="วิชาการปก.",VLOOKUP(BF192,'เงินเดือนบัญชี 5'!$K$2:$L$65,2,FALSE),IF(BB192="ทั่วไปอส.",VLOOKUP(BF192,'เงินเดือนบัญชี 5'!$H$2:$I$65,2,FALSE),IF(BB192="ทั่วไปชง.",VLOOKUP(BF192,'เงินเดือนบัญชี 5'!$E$2:$F$65,2,FALSE),IF(BB192="ทั่วไปปง.",VLOOKUP(BF192,'เงินเดือนบัญชี 5'!$B$2:$C$65,2,FALSE),IF(BB192="พนจ.ทั่วไป",0,IF(BB192="พนจ.ภารกิจ(ปวช.)",CEILING((I192*4/100)+I192,10),IF(BB192="พนจ.ภารกิจ(ปวท.)",CEILING((I192*4/100)+I192,10),IF(BB192="พนจ.ภารกิจ(ปวส.)",CEILING((I192*4/100)+I192,10),IF(BB192="พนจ.ภารกิจ(ป.ตรี)",CEILING((I192*4/100)+I192,10),IF(BB192="พนจ.ภารกิจ(ป.โท)",CEILING((I192*4/100)+I192,10),IF(BB192="พนจ.ภารกิจ(ทักษะ พนง.ขับเครื่องจักรกลขนาดกลาง/ใหญ่)",CEILING((I192*4/100)+I192,10),IF(BB192="พนจ.ภารกิจ(ทักษะ)",CEILING((I192*4/100)+I192,10),IF(BB192="พนจ.ภารกิจ(ทักษะ)","",IF(C192="ครู",CEILING((I192*6/100)+I192,10),IF(C192="ครูผู้ช่วย",CEILING((I192*6/100)+I192,10),IF(C192="บริหารสถานศึกษา",CEILING((I192*6/100)+I192,10),IF(C192="บุคลากรทางการศึกษา",CEILING((I192*6/100)+I192,10),IF(BB192="ลูกจ้างประจำ(ช่าง)",VLOOKUP(BF192,บัญชีลูกจ้างประจำ!$H$2:$I$110,2,FALSE),IF(BB192="ลูกจ้างประจำ(สนับสนุน)",VLOOKUP(BF192,บัญชีลูกจ้างประจำ!$E$2:$F$102,2,FALSE),IF(BB192="ลูกจ้างประจำ(บริการพื้นฐาน)",VLOOKUP(BF192,บัญชีลูกจ้างประจำ!$B$2:$C$74,2,FALSE))))))))))))))))))))))))))))))</f>
        <v>0</v>
      </c>
      <c r="BH192" s="177">
        <f>IF(BB192&amp;M192="พนจ.ทั่วไป",0,IF(BB192&amp;M192="พนจ.ทั่วไปกำหนดเพิ่ม2567",108000,IF(M192="ว่างเดิม",VLOOKUP(BC192,ตำแหน่งว่าง!$A$2:$J$28,8,FALSE),IF(M192="กำหนดเพิ่ม2567",VLOOKUP(BC192,ตำแหน่งว่าง!$A$2:$H$28,7,FALSE),IF(M192="กำหนดเพิ่ม2568",0,IF(M192="กำหนดเพิ่ม2569",0,IF(M192="ยุบเลิก2567",0,IF(M192="ว่างยุบเลิก2567",0,IF(M192="ว่างยุบเลิก2568",VLOOKUP(BC192,ตำแหน่งว่าง!$A$2:$J$28,8,FALSE),IF(M192="ว่างยุบเลิก2569",VLOOKUP(BC192,ตำแหน่งว่าง!$A$2:$J$28,8,FALSE),IF(M192="เงินอุดหนุน (ว่าง)",VLOOKUP(BC192,ตำแหน่งว่าง!$A$2:$J$28,8,FALSE),IF(M192&amp;C192="จ่ายจากเงินรายได้พนจ.ทั่วไป",0,IF(M192="จ่ายจากเงินรายได้ (ว่าง)",VLOOKUP(BC192,ตำแหน่งว่าง!$A$2:$J$28,8,FALSE),(BG192-I192)*12)))))))))))))</f>
        <v>0</v>
      </c>
      <c r="BI192" s="177" t="str">
        <f t="shared" si="13"/>
        <v>2</v>
      </c>
      <c r="BJ192" s="177" t="b">
        <f>IF(BB192="บริหารท้องถิ่นสูง",VLOOKUP(BI192,'เงินเดือนบัญชี 5'!$AL$2:$AM$65,2,FALSE),IF(BB192="บริหารท้องถิ่นกลาง",VLOOKUP(BI192,'เงินเดือนบัญชี 5'!$AI$2:$AJ$65,2,FALSE),IF(BB192="บริหารท้องถิ่นต้น",VLOOKUP(BI192,'เงินเดือนบัญชี 5'!$AF$2:$AG$65,2,FALSE),IF(BB192="อำนวยการท้องถิ่นสูง",VLOOKUP(BI192,'เงินเดือนบัญชี 5'!$AC$2:$AD$65,2,FALSE),IF(BB192="อำนวยการท้องถิ่นกลาง",VLOOKUP(BI192,'เงินเดือนบัญชี 5'!$Z$2:$AA$65,2,FALSE),IF(BB192="อำนวยการท้องถิ่นต้น",VLOOKUP(BI192,'เงินเดือนบัญชี 5'!$W$2:$X$65,2,FALSE),IF(BB192="วิชาการชช.",VLOOKUP(BI192,'เงินเดือนบัญชี 5'!$T$2:$U$65,2,FALSE),IF(BB192="วิชาการชพ.",VLOOKUP(BI192,'เงินเดือนบัญชี 5'!$Q$2:$R$65,2,FALSE),IF(BB192="วิชาการชก.",VLOOKUP(BI192,'เงินเดือนบัญชี 5'!$N$2:$O$65,2,FALSE),IF(BB192="วิชาการปก.",VLOOKUP(BI192,'เงินเดือนบัญชี 5'!$K$2:$L$65,2,FALSE),IF(BB192="ทั่วไปอส.",VLOOKUP(BI192,'เงินเดือนบัญชี 5'!$H$2:$I$65,2,FALSE),IF(BB192="ทั่วไปชง.",VLOOKUP(BI192,'เงินเดือนบัญชี 5'!$E$2:$F$65,2,FALSE),IF(BB192="ทั่วไปปง.",VLOOKUP(BI192,'เงินเดือนบัญชี 5'!$B$2:$C$65,2,FALSE),IF(BB192="พนจ.ทั่วไป",0,IF(BB192="พนจ.ภารกิจ(ปวช.)",CEILING((BG192*4/100)+BG192,10),IF(BB192="พนจ.ภารกิจ(ปวท.)",CEILING((BG192*4/100)+BG192,10),IF(BB192="พนจ.ภารกิจ(ปวส.)",CEILING((BG192*4/100)+BG192,10),IF(BB192="พนจ.ภารกิจ(ป.ตรี)",CEILING((BG192*4/100)+BG192,10),IF(BB192="พนจ.ภารกิจ(ป.โท)",CEILING((BG192*4/100)+BG192,10),IF(BB192="พนจ.ภารกิจ(ทักษะ พนง.ขับเครื่องจักรกลขนาดกลาง/ใหญ่)",CEILING((BG192*4/100)+BG192,10),IF(BB192="พนจ.ภารกิจ(ทักษะ)",CEILING((BG192*4/100)+BG192,10),IF(BB192="พนจ.ภารกิจ(ทักษะ)","",IF(C192="ครู",CEILING((BG192*6/100)+BG192,10),IF(C192="ครูผู้ช่วย",CEILING((BG192*6/100)+BG192,10),IF(C192="บริหารสถานศึกษา",CEILING((BG192*6/100)+BG192,10),IF(C192="บุคลากรทางการศึกษา",CEILING((BG192*6/100)+BG192,10),IF(BB192="ลูกจ้างประจำ(ช่าง)",VLOOKUP(BI192,บัญชีลูกจ้างประจำ!$H$2:$I$110,2,FALSE),IF(BB192="ลูกจ้างประจำ(สนับสนุน)",VLOOKUP(BI192,บัญชีลูกจ้างประจำ!$E$2:$F$102,2,FALSE),IF(BB192="ลูกจ้างประจำ(บริการพื้นฐาน)",VLOOKUP(BI192,บัญชีลูกจ้างประจำ!$B$2:$C$74,2,FALSE))))))))))))))))))))))))))))))</f>
        <v>0</v>
      </c>
      <c r="BK192" s="177">
        <f>IF(BB192&amp;M192="พนจ.ทั่วไป",0,IF(BB192&amp;M192="พนจ.ทั่วไปกำหนดเพิ่ม2568",108000,IF(M192="ว่างเดิม",VLOOKUP(BC192,ตำแหน่งว่าง!$A$2:$J$28,9,FALSE),IF(M192&amp;C192="กำหนดเพิ่ม2567ครู",VLOOKUP(BC192,ตำแหน่งว่าง!$A$2:$J$28,8,FALSE),IF(M192&amp;C192="กำหนดเพิ่ม2567ครูผู้ช่วย",VLOOKUP(BC192,ตำแหน่งว่าง!$A$2:$J$28,8,FALSE),IF(M192&amp;C192="กำหนดเพิ่ม2567บุคลากรทางการศึกษา",VLOOKUP(BC192,ตำแหน่งว่าง!$A$2:$J$28,8,FALSE),IF(M192&amp;C192="กำหนดเพิ่ม2567บริหารสถานศึกษา",VLOOKUP(BC192,ตำแหน่งว่าง!$A$2:$J$28,8,FALSE),IF(M192="กำหนดเพิ่ม2567",VLOOKUP(BC192,ตำแหน่งว่าง!$A$2:$J$28,9,FALSE),IF(M192="กำหนดเพิ่ม2568",VLOOKUP(BC192,ตำแหน่งว่าง!$A$2:$H$28,7,FALSE),IF(M192="กำหนดเพิ่ม2569",0,IF(M192="ยุบเลิก2567",0,IF(M192="ยุบเลิก2568",0,IF(M192="ว่างยุบเลิก2567",0,IF(M192="ว่างยุบเลิก2568",0,IF(M192="ว่างยุบเลิก2569",VLOOKUP(BC192,ตำแหน่งว่าง!$A$2:$J$28,9,FALSE),IF(M192="เงินอุดหนุน (ว่าง)",VLOOKUP(BC192,ตำแหน่งว่าง!$A$2:$J$28,9,FALSE),IF(M192="จ่ายจากเงินรายได้ (ว่าง)",VLOOKUP(BC192,ตำแหน่งว่าง!$A$2:$J$28,9,FALSE),(BJ192-BG192)*12)))))))))))))))))</f>
        <v>0</v>
      </c>
      <c r="BL192" s="177" t="str">
        <f t="shared" si="14"/>
        <v>3</v>
      </c>
      <c r="BM192" s="177" t="b">
        <f>IF(BB192="บริหารท้องถิ่นสูง",VLOOKUP(BL192,'เงินเดือนบัญชี 5'!$AL$2:$AM$65,2,FALSE),IF(BB192="บริหารท้องถิ่นกลาง",VLOOKUP(BL192,'เงินเดือนบัญชี 5'!$AI$2:$AJ$65,2,FALSE),IF(BB192="บริหารท้องถิ่นต้น",VLOOKUP(BL192,'เงินเดือนบัญชี 5'!$AF$2:$AG$65,2,FALSE),IF(BB192="อำนวยการท้องถิ่นสูง",VLOOKUP(BL192,'เงินเดือนบัญชี 5'!$AC$2:$AD$65,2,FALSE),IF(BB192="อำนวยการท้องถิ่นกลาง",VLOOKUP(BL192,'เงินเดือนบัญชี 5'!$Z$2:$AA$65,2,FALSE),IF(BB192="อำนวยการท้องถิ่นต้น",VLOOKUP(BL192,'เงินเดือนบัญชี 5'!$W$2:$X$65,2,FALSE),IF(BB192="วิชาการชช.",VLOOKUP(BL192,'เงินเดือนบัญชี 5'!$T$2:$U$65,2,FALSE),IF(BB192="วิชาการชพ.",VLOOKUP(BL192,'เงินเดือนบัญชี 5'!$Q$2:$R$65,2,FALSE),IF(BB192="วิชาการชก.",VLOOKUP(BL192,'เงินเดือนบัญชี 5'!$N$2:$O$65,2,FALSE),IF(BB192="วิชาการปก.",VLOOKUP(BL192,'เงินเดือนบัญชี 5'!$K$2:$L$65,2,FALSE),IF(BB192="ทั่วไปอส.",VLOOKUP(BL192,'เงินเดือนบัญชี 5'!$H$2:$I$65,2,FALSE),IF(BB192="ทั่วไปชง.",VLOOKUP(BL192,'เงินเดือนบัญชี 5'!$E$2:$F$65,2,FALSE),IF(BB192="ทั่วไปปง.",VLOOKUP(BL192,'เงินเดือนบัญชี 5'!$B$2:$C$65,2,FALSE),IF(BB192="พนจ.ทั่วไป",0,IF(BB192="พนจ.ภารกิจ(ปวช.)",CEILING((BJ192*4/100)+BJ192,10),IF(BB192="พนจ.ภารกิจ(ปวท.)",CEILING((BJ192*4/100)+BJ192,10),IF(BB192="พนจ.ภารกิจ(ปวส.)",CEILING((BJ192*4/100)+BJ192,10),IF(BB192="พนจ.ภารกิจ(ป.ตรี)",CEILING((BJ192*4/100)+BJ192,10),IF(BB192="พนจ.ภารกิจ(ป.โท)",CEILING((BJ192*4/100)+BJ192,10),IF(BB192="พนจ.ภารกิจ(ทักษะ พนง.ขับเครื่องจักรกลขนาดกลาง/ใหญ่)",CEILING((BJ192*4/100)+BJ192,10),IF(BB192="พนจ.ภารกิจ(ทักษะ)",CEILING((BJ192*4/100)+BJ192,10),IF(BB192="พนจ.ภารกิจ(ทักษะ)","",IF(C192="ครู",CEILING((BJ192*6/100)+BJ192,10),IF(C192="ครูผู้ช่วย",CEILING((BJ192*6/100)+BJ192,10),IF(C192="บริหารสถานศึกษา",CEILING((BJ192*6/100)+BJ192,10),IF(C192="บุคลากรทางการศึกษา",CEILING((BJ192*6/100)+BJ192,10),IF(BB192="ลูกจ้างประจำ(ช่าง)",VLOOKUP(BL192,บัญชีลูกจ้างประจำ!$H$2:$I$110,2,FALSE),IF(BB192="ลูกจ้างประจำ(สนับสนุน)",VLOOKUP(BL192,บัญชีลูกจ้างประจำ!$E$2:$F$103,2,FALSE),IF(BB192="ลูกจ้างประจำ(บริการพื้นฐาน)",VLOOKUP(BL192,บัญชีลูกจ้างประจำ!$B$2:$C$74,2,FALSE))))))))))))))))))))))))))))))</f>
        <v>0</v>
      </c>
      <c r="BN192" s="177">
        <f>IF(BB192&amp;M192="พนจ.ทั่วไป",0,IF(BB192&amp;M192="พนจ.ทั่วไปกำหนดเพิ่ม2569",108000,IF(M192="ว่างเดิม",VLOOKUP(BC192,ตำแหน่งว่าง!$A$2:$J$28,10,FALSE),IF(M192&amp;C192="กำหนดเพิ่ม2567ครู",VLOOKUP(BC192,ตำแหน่งว่าง!$A$2:$J$28,9,FALSE),IF(M192&amp;C192="กำหนดเพิ่ม2567ครูผู้ช่วย",VLOOKUP(BC192,ตำแหน่งว่าง!$A$2:$J$28,9,FALSE),IF(M192&amp;C192="กำหนดเพิ่ม2567บุคลากรทางการศึกษา",VLOOKUP(BC192,ตำแหน่งว่าง!$A$2:$J$28,9,FALSE),IF(M192&amp;C192="กำหนดเพิ่ม2567บริหารสถานศึกษา",VLOOKUP(BC192,ตำแหน่งว่าง!$A$2:$J$28,9,FALSE),IF(M192="กำหนดเพิ่ม2567",VLOOKUP(BC192,ตำแหน่งว่าง!$A$2:$J$28,10,FALSE),IF(M192&amp;C192="กำหนดเพิ่ม2568ครู",VLOOKUP(BC192,ตำแหน่งว่าง!$A$2:$J$28,8,FALSE),IF(M192&amp;C192="กำหนดเพิ่ม2568ครูผู้ช่วย",VLOOKUP(BC192,ตำแหน่งว่าง!$A$2:$J$28,8,FALSE),IF(M192&amp;C192="กำหนดเพิ่ม2568บุคลากรทางการศึกษา",VLOOKUP(BC192,ตำแหน่งว่าง!$A$2:$J$28,8,FALSE),IF(M192&amp;C192="กำหนดเพิ่ม2568บริหารสถานศึกษา",VLOOKUP(BC192,ตำแหน่งว่าง!$A$2:$J$28,8,FALSE),IF(M192="กำหนดเพิ่ม2568",VLOOKUP(BC192,ตำแหน่งว่าง!$A$2:$J$28,9,FALSE),IF(M192="กำหนดเพิ่ม2569",VLOOKUP(BC192,ตำแหน่งว่าง!$A$2:$H$28,7,FALSE),IF(M192="เงินอุดหนุน (ว่าง)",VLOOKUP(BC192,ตำแหน่งว่าง!$A$2:$J$28,10,FALSE),IF(M192="จ่ายจากเงินรายได้ (ว่าง)",VLOOKUP(BC192,ตำแหน่งว่าง!$A$2:$J$28,10,FALSE),IF(M192="ยุบเลิก2567",0,IF(M192="ยุบเลิก2568",0,IF(M192="ยุบเลิก2569",0,IF(M192="ว่างยุบเลิก2567",0,IF(M192="ว่างยุบเลิก2568",0,IF(M192="ว่างยุบเลิก2569",0,(BM192-BJ192)*12))))))))))))))))))))))</f>
        <v>0</v>
      </c>
    </row>
    <row r="193" spans="1:66">
      <c r="A193" s="107" t="str">
        <f>IF(C193=0,"",IF(D193=0,"",SUBTOTAL(3,$D$7:D193)*1))</f>
        <v/>
      </c>
      <c r="B193" s="113"/>
      <c r="C193" s="183"/>
      <c r="D193" s="113"/>
      <c r="E193" s="114"/>
      <c r="F193" s="114"/>
      <c r="G193" s="110"/>
      <c r="H193" s="120"/>
      <c r="I193" s="121"/>
      <c r="J193" s="122"/>
      <c r="K193" s="122"/>
      <c r="L193" s="122"/>
      <c r="M193" s="120"/>
      <c r="BB193" s="177" t="str">
        <f t="shared" si="10"/>
        <v/>
      </c>
      <c r="BC193" s="177" t="str">
        <f t="shared" si="11"/>
        <v>()</v>
      </c>
      <c r="BD193" s="177" t="b">
        <f>IF(BB193="บริหารท้องถิ่นสูง",VLOOKUP(I193,'เงินเดือนบัญชี 5'!$AM$2:$AN$65,2,FALSE),IF(BB193="บริหารท้องถิ่นกลาง",VLOOKUP(I193,'เงินเดือนบัญชี 5'!$AJ$2:$AK$65,2,FALSE),IF(BB193="บริหารท้องถิ่นต้น",VLOOKUP(I193,'เงินเดือนบัญชี 5'!$AG$2:$AH$65,2,FALSE),IF(BB193="อำนวยการท้องถิ่นสูง",VLOOKUP(I193,'เงินเดือนบัญชี 5'!$AD$2:$AE$65,2,FALSE),IF(BB193="อำนวยการท้องถิ่นกลาง",VLOOKUP(I193,'เงินเดือนบัญชี 5'!$AA$2:$AB$65,2,FALSE),IF(BB193="อำนวยการท้องถิ่นต้น",VLOOKUP(I193,'เงินเดือนบัญชี 5'!$X$2:$Y$65,2,FALSE),IF(BB193="วิชาการชช.",VLOOKUP(I193,'เงินเดือนบัญชี 5'!$U$2:$V$65,2,FALSE),IF(BB193="วิชาการชพ.",VLOOKUP(I193,'เงินเดือนบัญชี 5'!$R$2:$S$65,2,FALSE),IF(BB193="วิชาการชก.",VLOOKUP(I193,'เงินเดือนบัญชี 5'!$O$2:$P$65,2,FALSE),IF(BB193="วิชาการปก.",VLOOKUP(I193,'เงินเดือนบัญชี 5'!$L$2:$M$65,2,FALSE),IF(BB193="ทั่วไปอส.",VLOOKUP(I193,'เงินเดือนบัญชี 5'!$I$2:$J$65,2,FALSE),IF(BB193="ทั่วไปชง.",VLOOKUP(I193,'เงินเดือนบัญชี 5'!$F$2:$G$65,2,FALSE),IF(BB193="ทั่วไปปง.",VLOOKUP(I193,'เงินเดือนบัญชี 5'!$C$2:$D$65,2,FALSE),IF(BB193="พนจ.ทั่วไป","",IF(BB193="พนจ.ภารกิจ(ปวช.)","",IF(BB193="พนจ.ภารกิจ(ปวท.)","",IF(BB193="พนจ.ภารกิจ(ปวส.)","",IF(BB193="พนจ.ภารกิจ(ป.ตรี)","",IF(BB193="พนจ.ภารกิจ(ป.โท)","",IF(BB193="พนจ.ภารกิจ(ทักษะ พนง.ขับเครื่องจักรกลขนาดกลาง/ใหญ่)","",IF(BB193="พนจ.ภารกิจ(ทักษะ)","",IF(BB193="ลูกจ้างประจำ(ช่าง)",VLOOKUP(I193,บัญชีลูกจ้างประจำ!$I$2:$J$110,2,FALSE),IF(BB193="ลูกจ้างประจำ(สนับสนุน)",VLOOKUP(I193,บัญชีลูกจ้างประจำ!$F$2:$G$102,2,FALSE),IF(BB193="ลูกจ้างประจำ(บริการพื้นฐาน)",VLOOKUP(I193,บัญชีลูกจ้างประจำ!$C$2:$D$74,2,FALSE)))))))))))))))))))))))))</f>
        <v>0</v>
      </c>
      <c r="BE193" s="177">
        <f>IF(M193="ว่างเดิม",VLOOKUP(BC193,ตำแหน่งว่าง!$A$2:$J$28,2,FALSE),IF(M193="ว่างยุบเลิก2567",VLOOKUP(BC193,ตำแหน่งว่าง!$A$2:$J$28,2,FALSE),IF(M193="ว่างยุบเลิก2568",VLOOKUP(BC193,ตำแหน่งว่าง!$A$2:$J$28,2,FALSE),IF(M193="ว่างยุบเลิก2569",VLOOKUP(BC193,ตำแหน่งว่าง!$A$2:$J$28,2,FALSE),IF(M193="เงินอุดหนุน (ว่าง)",VLOOKUP(BC193,ตำแหน่งว่าง!$A$2:$J$28,2,FALSE),IF(M193="จ่ายจากเงินรายได้ (ว่าง)",VLOOKUP(BC193,ตำแหน่งว่าง!$A$2:$J$28,2,FALSE),IF(M193="กำหนดเพิ่ม2567",0,IF(M193="กำหนดเพิ่ม2568",0,IF(M193="กำหนดเพิ่ม2569",0,I193*12)))))))))</f>
        <v>0</v>
      </c>
      <c r="BF193" s="177" t="str">
        <f t="shared" si="12"/>
        <v>1</v>
      </c>
      <c r="BG193" s="177" t="b">
        <f>IF(BB193="บริหารท้องถิ่นสูง",VLOOKUP(BF193,'เงินเดือนบัญชี 5'!$AL$2:$AM$65,2,FALSE),IF(BB193="บริหารท้องถิ่นกลาง",VLOOKUP(BF193,'เงินเดือนบัญชี 5'!$AI$2:$AJ$65,2,FALSE),IF(BB193="บริหารท้องถิ่นต้น",VLOOKUP(BF193,'เงินเดือนบัญชี 5'!$AF$2:$AG$65,2,FALSE),IF(BB193="อำนวยการท้องถิ่นสูง",VLOOKUP(BF193,'เงินเดือนบัญชี 5'!$AC$2:$AD$65,2,FALSE),IF(BB193="อำนวยการท้องถิ่นกลาง",VLOOKUP(BF193,'เงินเดือนบัญชี 5'!$Z$2:$AA$65,2,FALSE),IF(BB193="อำนวยการท้องถิ่นต้น",VLOOKUP(BF193,'เงินเดือนบัญชี 5'!$W$2:$X$65,2,FALSE),IF(BB193="วิชาการชช.",VLOOKUP(BF193,'เงินเดือนบัญชี 5'!$T$2:$U$65,2,FALSE),IF(BB193="วิชาการชพ.",VLOOKUP(BF193,'เงินเดือนบัญชี 5'!$Q$2:$R$65,2,FALSE),IF(BB193="วิชาการชก.",VLOOKUP(BF193,'เงินเดือนบัญชี 5'!$N$2:$O$65,2,FALSE),IF(BB193="วิชาการปก.",VLOOKUP(BF193,'เงินเดือนบัญชี 5'!$K$2:$L$65,2,FALSE),IF(BB193="ทั่วไปอส.",VLOOKUP(BF193,'เงินเดือนบัญชี 5'!$H$2:$I$65,2,FALSE),IF(BB193="ทั่วไปชง.",VLOOKUP(BF193,'เงินเดือนบัญชี 5'!$E$2:$F$65,2,FALSE),IF(BB193="ทั่วไปปง.",VLOOKUP(BF193,'เงินเดือนบัญชี 5'!$B$2:$C$65,2,FALSE),IF(BB193="พนจ.ทั่วไป",0,IF(BB193="พนจ.ภารกิจ(ปวช.)",CEILING((I193*4/100)+I193,10),IF(BB193="พนจ.ภารกิจ(ปวท.)",CEILING((I193*4/100)+I193,10),IF(BB193="พนจ.ภารกิจ(ปวส.)",CEILING((I193*4/100)+I193,10),IF(BB193="พนจ.ภารกิจ(ป.ตรี)",CEILING((I193*4/100)+I193,10),IF(BB193="พนจ.ภารกิจ(ป.โท)",CEILING((I193*4/100)+I193,10),IF(BB193="พนจ.ภารกิจ(ทักษะ พนง.ขับเครื่องจักรกลขนาดกลาง/ใหญ่)",CEILING((I193*4/100)+I193,10),IF(BB193="พนจ.ภารกิจ(ทักษะ)",CEILING((I193*4/100)+I193,10),IF(BB193="พนจ.ภารกิจ(ทักษะ)","",IF(C193="ครู",CEILING((I193*6/100)+I193,10),IF(C193="ครูผู้ช่วย",CEILING((I193*6/100)+I193,10),IF(C193="บริหารสถานศึกษา",CEILING((I193*6/100)+I193,10),IF(C193="บุคลากรทางการศึกษา",CEILING((I193*6/100)+I193,10),IF(BB193="ลูกจ้างประจำ(ช่าง)",VLOOKUP(BF193,บัญชีลูกจ้างประจำ!$H$2:$I$110,2,FALSE),IF(BB193="ลูกจ้างประจำ(สนับสนุน)",VLOOKUP(BF193,บัญชีลูกจ้างประจำ!$E$2:$F$102,2,FALSE),IF(BB193="ลูกจ้างประจำ(บริการพื้นฐาน)",VLOOKUP(BF193,บัญชีลูกจ้างประจำ!$B$2:$C$74,2,FALSE))))))))))))))))))))))))))))))</f>
        <v>0</v>
      </c>
      <c r="BH193" s="177">
        <f>IF(BB193&amp;M193="พนจ.ทั่วไป",0,IF(BB193&amp;M193="พนจ.ทั่วไปกำหนดเพิ่ม2567",108000,IF(M193="ว่างเดิม",VLOOKUP(BC193,ตำแหน่งว่าง!$A$2:$J$28,8,FALSE),IF(M193="กำหนดเพิ่ม2567",VLOOKUP(BC193,ตำแหน่งว่าง!$A$2:$H$28,7,FALSE),IF(M193="กำหนดเพิ่ม2568",0,IF(M193="กำหนดเพิ่ม2569",0,IF(M193="ยุบเลิก2567",0,IF(M193="ว่างยุบเลิก2567",0,IF(M193="ว่างยุบเลิก2568",VLOOKUP(BC193,ตำแหน่งว่าง!$A$2:$J$28,8,FALSE),IF(M193="ว่างยุบเลิก2569",VLOOKUP(BC193,ตำแหน่งว่าง!$A$2:$J$28,8,FALSE),IF(M193="เงินอุดหนุน (ว่าง)",VLOOKUP(BC193,ตำแหน่งว่าง!$A$2:$J$28,8,FALSE),IF(M193&amp;C193="จ่ายจากเงินรายได้พนจ.ทั่วไป",0,IF(M193="จ่ายจากเงินรายได้ (ว่าง)",VLOOKUP(BC193,ตำแหน่งว่าง!$A$2:$J$28,8,FALSE),(BG193-I193)*12)))))))))))))</f>
        <v>0</v>
      </c>
      <c r="BI193" s="177" t="str">
        <f t="shared" si="13"/>
        <v>2</v>
      </c>
      <c r="BJ193" s="177" t="b">
        <f>IF(BB193="บริหารท้องถิ่นสูง",VLOOKUP(BI193,'เงินเดือนบัญชี 5'!$AL$2:$AM$65,2,FALSE),IF(BB193="บริหารท้องถิ่นกลาง",VLOOKUP(BI193,'เงินเดือนบัญชี 5'!$AI$2:$AJ$65,2,FALSE),IF(BB193="บริหารท้องถิ่นต้น",VLOOKUP(BI193,'เงินเดือนบัญชี 5'!$AF$2:$AG$65,2,FALSE),IF(BB193="อำนวยการท้องถิ่นสูง",VLOOKUP(BI193,'เงินเดือนบัญชี 5'!$AC$2:$AD$65,2,FALSE),IF(BB193="อำนวยการท้องถิ่นกลาง",VLOOKUP(BI193,'เงินเดือนบัญชี 5'!$Z$2:$AA$65,2,FALSE),IF(BB193="อำนวยการท้องถิ่นต้น",VLOOKUP(BI193,'เงินเดือนบัญชี 5'!$W$2:$X$65,2,FALSE),IF(BB193="วิชาการชช.",VLOOKUP(BI193,'เงินเดือนบัญชี 5'!$T$2:$U$65,2,FALSE),IF(BB193="วิชาการชพ.",VLOOKUP(BI193,'เงินเดือนบัญชี 5'!$Q$2:$R$65,2,FALSE),IF(BB193="วิชาการชก.",VLOOKUP(BI193,'เงินเดือนบัญชี 5'!$N$2:$O$65,2,FALSE),IF(BB193="วิชาการปก.",VLOOKUP(BI193,'เงินเดือนบัญชี 5'!$K$2:$L$65,2,FALSE),IF(BB193="ทั่วไปอส.",VLOOKUP(BI193,'เงินเดือนบัญชี 5'!$H$2:$I$65,2,FALSE),IF(BB193="ทั่วไปชง.",VLOOKUP(BI193,'เงินเดือนบัญชี 5'!$E$2:$F$65,2,FALSE),IF(BB193="ทั่วไปปง.",VLOOKUP(BI193,'เงินเดือนบัญชี 5'!$B$2:$C$65,2,FALSE),IF(BB193="พนจ.ทั่วไป",0,IF(BB193="พนจ.ภารกิจ(ปวช.)",CEILING((BG193*4/100)+BG193,10),IF(BB193="พนจ.ภารกิจ(ปวท.)",CEILING((BG193*4/100)+BG193,10),IF(BB193="พนจ.ภารกิจ(ปวส.)",CEILING((BG193*4/100)+BG193,10),IF(BB193="พนจ.ภารกิจ(ป.ตรี)",CEILING((BG193*4/100)+BG193,10),IF(BB193="พนจ.ภารกิจ(ป.โท)",CEILING((BG193*4/100)+BG193,10),IF(BB193="พนจ.ภารกิจ(ทักษะ พนง.ขับเครื่องจักรกลขนาดกลาง/ใหญ่)",CEILING((BG193*4/100)+BG193,10),IF(BB193="พนจ.ภารกิจ(ทักษะ)",CEILING((BG193*4/100)+BG193,10),IF(BB193="พนจ.ภารกิจ(ทักษะ)","",IF(C193="ครู",CEILING((BG193*6/100)+BG193,10),IF(C193="ครูผู้ช่วย",CEILING((BG193*6/100)+BG193,10),IF(C193="บริหารสถานศึกษา",CEILING((BG193*6/100)+BG193,10),IF(C193="บุคลากรทางการศึกษา",CEILING((BG193*6/100)+BG193,10),IF(BB193="ลูกจ้างประจำ(ช่าง)",VLOOKUP(BI193,บัญชีลูกจ้างประจำ!$H$2:$I$110,2,FALSE),IF(BB193="ลูกจ้างประจำ(สนับสนุน)",VLOOKUP(BI193,บัญชีลูกจ้างประจำ!$E$2:$F$102,2,FALSE),IF(BB193="ลูกจ้างประจำ(บริการพื้นฐาน)",VLOOKUP(BI193,บัญชีลูกจ้างประจำ!$B$2:$C$74,2,FALSE))))))))))))))))))))))))))))))</f>
        <v>0</v>
      </c>
      <c r="BK193" s="177">
        <f>IF(BB193&amp;M193="พนจ.ทั่วไป",0,IF(BB193&amp;M193="พนจ.ทั่วไปกำหนดเพิ่ม2568",108000,IF(M193="ว่างเดิม",VLOOKUP(BC193,ตำแหน่งว่าง!$A$2:$J$28,9,FALSE),IF(M193&amp;C193="กำหนดเพิ่ม2567ครู",VLOOKUP(BC193,ตำแหน่งว่าง!$A$2:$J$28,8,FALSE),IF(M193&amp;C193="กำหนดเพิ่ม2567ครูผู้ช่วย",VLOOKUP(BC193,ตำแหน่งว่าง!$A$2:$J$28,8,FALSE),IF(M193&amp;C193="กำหนดเพิ่ม2567บุคลากรทางการศึกษา",VLOOKUP(BC193,ตำแหน่งว่าง!$A$2:$J$28,8,FALSE),IF(M193&amp;C193="กำหนดเพิ่ม2567บริหารสถานศึกษา",VLOOKUP(BC193,ตำแหน่งว่าง!$A$2:$J$28,8,FALSE),IF(M193="กำหนดเพิ่ม2567",VLOOKUP(BC193,ตำแหน่งว่าง!$A$2:$J$28,9,FALSE),IF(M193="กำหนดเพิ่ม2568",VLOOKUP(BC193,ตำแหน่งว่าง!$A$2:$H$28,7,FALSE),IF(M193="กำหนดเพิ่ม2569",0,IF(M193="ยุบเลิก2567",0,IF(M193="ยุบเลิก2568",0,IF(M193="ว่างยุบเลิก2567",0,IF(M193="ว่างยุบเลิก2568",0,IF(M193="ว่างยุบเลิก2569",VLOOKUP(BC193,ตำแหน่งว่าง!$A$2:$J$28,9,FALSE),IF(M193="เงินอุดหนุน (ว่าง)",VLOOKUP(BC193,ตำแหน่งว่าง!$A$2:$J$28,9,FALSE),IF(M193="จ่ายจากเงินรายได้ (ว่าง)",VLOOKUP(BC193,ตำแหน่งว่าง!$A$2:$J$28,9,FALSE),(BJ193-BG193)*12)))))))))))))))))</f>
        <v>0</v>
      </c>
      <c r="BL193" s="177" t="str">
        <f t="shared" si="14"/>
        <v>3</v>
      </c>
      <c r="BM193" s="177" t="b">
        <f>IF(BB193="บริหารท้องถิ่นสูง",VLOOKUP(BL193,'เงินเดือนบัญชี 5'!$AL$2:$AM$65,2,FALSE),IF(BB193="บริหารท้องถิ่นกลาง",VLOOKUP(BL193,'เงินเดือนบัญชี 5'!$AI$2:$AJ$65,2,FALSE),IF(BB193="บริหารท้องถิ่นต้น",VLOOKUP(BL193,'เงินเดือนบัญชี 5'!$AF$2:$AG$65,2,FALSE),IF(BB193="อำนวยการท้องถิ่นสูง",VLOOKUP(BL193,'เงินเดือนบัญชี 5'!$AC$2:$AD$65,2,FALSE),IF(BB193="อำนวยการท้องถิ่นกลาง",VLOOKUP(BL193,'เงินเดือนบัญชี 5'!$Z$2:$AA$65,2,FALSE),IF(BB193="อำนวยการท้องถิ่นต้น",VLOOKUP(BL193,'เงินเดือนบัญชี 5'!$W$2:$X$65,2,FALSE),IF(BB193="วิชาการชช.",VLOOKUP(BL193,'เงินเดือนบัญชี 5'!$T$2:$U$65,2,FALSE),IF(BB193="วิชาการชพ.",VLOOKUP(BL193,'เงินเดือนบัญชี 5'!$Q$2:$R$65,2,FALSE),IF(BB193="วิชาการชก.",VLOOKUP(BL193,'เงินเดือนบัญชี 5'!$N$2:$O$65,2,FALSE),IF(BB193="วิชาการปก.",VLOOKUP(BL193,'เงินเดือนบัญชี 5'!$K$2:$L$65,2,FALSE),IF(BB193="ทั่วไปอส.",VLOOKUP(BL193,'เงินเดือนบัญชี 5'!$H$2:$I$65,2,FALSE),IF(BB193="ทั่วไปชง.",VLOOKUP(BL193,'เงินเดือนบัญชี 5'!$E$2:$F$65,2,FALSE),IF(BB193="ทั่วไปปง.",VLOOKUP(BL193,'เงินเดือนบัญชี 5'!$B$2:$C$65,2,FALSE),IF(BB193="พนจ.ทั่วไป",0,IF(BB193="พนจ.ภารกิจ(ปวช.)",CEILING((BJ193*4/100)+BJ193,10),IF(BB193="พนจ.ภารกิจ(ปวท.)",CEILING((BJ193*4/100)+BJ193,10),IF(BB193="พนจ.ภารกิจ(ปวส.)",CEILING((BJ193*4/100)+BJ193,10),IF(BB193="พนจ.ภารกิจ(ป.ตรี)",CEILING((BJ193*4/100)+BJ193,10),IF(BB193="พนจ.ภารกิจ(ป.โท)",CEILING((BJ193*4/100)+BJ193,10),IF(BB193="พนจ.ภารกิจ(ทักษะ พนง.ขับเครื่องจักรกลขนาดกลาง/ใหญ่)",CEILING((BJ193*4/100)+BJ193,10),IF(BB193="พนจ.ภารกิจ(ทักษะ)",CEILING((BJ193*4/100)+BJ193,10),IF(BB193="พนจ.ภารกิจ(ทักษะ)","",IF(C193="ครู",CEILING((BJ193*6/100)+BJ193,10),IF(C193="ครูผู้ช่วย",CEILING((BJ193*6/100)+BJ193,10),IF(C193="บริหารสถานศึกษา",CEILING((BJ193*6/100)+BJ193,10),IF(C193="บุคลากรทางการศึกษา",CEILING((BJ193*6/100)+BJ193,10),IF(BB193="ลูกจ้างประจำ(ช่าง)",VLOOKUP(BL193,บัญชีลูกจ้างประจำ!$H$2:$I$110,2,FALSE),IF(BB193="ลูกจ้างประจำ(สนับสนุน)",VLOOKUP(BL193,บัญชีลูกจ้างประจำ!$E$2:$F$103,2,FALSE),IF(BB193="ลูกจ้างประจำ(บริการพื้นฐาน)",VLOOKUP(BL193,บัญชีลูกจ้างประจำ!$B$2:$C$74,2,FALSE))))))))))))))))))))))))))))))</f>
        <v>0</v>
      </c>
      <c r="BN193" s="177">
        <f>IF(BB193&amp;M193="พนจ.ทั่วไป",0,IF(BB193&amp;M193="พนจ.ทั่วไปกำหนดเพิ่ม2569",108000,IF(M193="ว่างเดิม",VLOOKUP(BC193,ตำแหน่งว่าง!$A$2:$J$28,10,FALSE),IF(M193&amp;C193="กำหนดเพิ่ม2567ครู",VLOOKUP(BC193,ตำแหน่งว่าง!$A$2:$J$28,9,FALSE),IF(M193&amp;C193="กำหนดเพิ่ม2567ครูผู้ช่วย",VLOOKUP(BC193,ตำแหน่งว่าง!$A$2:$J$28,9,FALSE),IF(M193&amp;C193="กำหนดเพิ่ม2567บุคลากรทางการศึกษา",VLOOKUP(BC193,ตำแหน่งว่าง!$A$2:$J$28,9,FALSE),IF(M193&amp;C193="กำหนดเพิ่ม2567บริหารสถานศึกษา",VLOOKUP(BC193,ตำแหน่งว่าง!$A$2:$J$28,9,FALSE),IF(M193="กำหนดเพิ่ม2567",VLOOKUP(BC193,ตำแหน่งว่าง!$A$2:$J$28,10,FALSE),IF(M193&amp;C193="กำหนดเพิ่ม2568ครู",VLOOKUP(BC193,ตำแหน่งว่าง!$A$2:$J$28,8,FALSE),IF(M193&amp;C193="กำหนดเพิ่ม2568ครูผู้ช่วย",VLOOKUP(BC193,ตำแหน่งว่าง!$A$2:$J$28,8,FALSE),IF(M193&amp;C193="กำหนดเพิ่ม2568บุคลากรทางการศึกษา",VLOOKUP(BC193,ตำแหน่งว่าง!$A$2:$J$28,8,FALSE),IF(M193&amp;C193="กำหนดเพิ่ม2568บริหารสถานศึกษา",VLOOKUP(BC193,ตำแหน่งว่าง!$A$2:$J$28,8,FALSE),IF(M193="กำหนดเพิ่ม2568",VLOOKUP(BC193,ตำแหน่งว่าง!$A$2:$J$28,9,FALSE),IF(M193="กำหนดเพิ่ม2569",VLOOKUP(BC193,ตำแหน่งว่าง!$A$2:$H$28,7,FALSE),IF(M193="เงินอุดหนุน (ว่าง)",VLOOKUP(BC193,ตำแหน่งว่าง!$A$2:$J$28,10,FALSE),IF(M193="จ่ายจากเงินรายได้ (ว่าง)",VLOOKUP(BC193,ตำแหน่งว่าง!$A$2:$J$28,10,FALSE),IF(M193="ยุบเลิก2567",0,IF(M193="ยุบเลิก2568",0,IF(M193="ยุบเลิก2569",0,IF(M193="ว่างยุบเลิก2567",0,IF(M193="ว่างยุบเลิก2568",0,IF(M193="ว่างยุบเลิก2569",0,(BM193-BJ193)*12))))))))))))))))))))))</f>
        <v>0</v>
      </c>
    </row>
    <row r="194" spans="1:66">
      <c r="A194" s="107" t="str">
        <f>IF(C194=0,"",IF(D194=0,"",SUBTOTAL(3,$D$7:D194)*1))</f>
        <v/>
      </c>
      <c r="B194" s="113"/>
      <c r="C194" s="183"/>
      <c r="D194" s="113"/>
      <c r="E194" s="114"/>
      <c r="F194" s="114"/>
      <c r="G194" s="110"/>
      <c r="H194" s="120"/>
      <c r="I194" s="121"/>
      <c r="J194" s="122"/>
      <c r="K194" s="122"/>
      <c r="L194" s="122"/>
      <c r="M194" s="120"/>
      <c r="BB194" s="177" t="str">
        <f t="shared" si="10"/>
        <v/>
      </c>
      <c r="BC194" s="177" t="str">
        <f t="shared" si="11"/>
        <v>()</v>
      </c>
      <c r="BD194" s="177" t="b">
        <f>IF(BB194="บริหารท้องถิ่นสูง",VLOOKUP(I194,'เงินเดือนบัญชี 5'!$AM$2:$AN$65,2,FALSE),IF(BB194="บริหารท้องถิ่นกลาง",VLOOKUP(I194,'เงินเดือนบัญชี 5'!$AJ$2:$AK$65,2,FALSE),IF(BB194="บริหารท้องถิ่นต้น",VLOOKUP(I194,'เงินเดือนบัญชี 5'!$AG$2:$AH$65,2,FALSE),IF(BB194="อำนวยการท้องถิ่นสูง",VLOOKUP(I194,'เงินเดือนบัญชี 5'!$AD$2:$AE$65,2,FALSE),IF(BB194="อำนวยการท้องถิ่นกลาง",VLOOKUP(I194,'เงินเดือนบัญชี 5'!$AA$2:$AB$65,2,FALSE),IF(BB194="อำนวยการท้องถิ่นต้น",VLOOKUP(I194,'เงินเดือนบัญชี 5'!$X$2:$Y$65,2,FALSE),IF(BB194="วิชาการชช.",VLOOKUP(I194,'เงินเดือนบัญชี 5'!$U$2:$V$65,2,FALSE),IF(BB194="วิชาการชพ.",VLOOKUP(I194,'เงินเดือนบัญชี 5'!$R$2:$S$65,2,FALSE),IF(BB194="วิชาการชก.",VLOOKUP(I194,'เงินเดือนบัญชี 5'!$O$2:$P$65,2,FALSE),IF(BB194="วิชาการปก.",VLOOKUP(I194,'เงินเดือนบัญชี 5'!$L$2:$M$65,2,FALSE),IF(BB194="ทั่วไปอส.",VLOOKUP(I194,'เงินเดือนบัญชี 5'!$I$2:$J$65,2,FALSE),IF(BB194="ทั่วไปชง.",VLOOKUP(I194,'เงินเดือนบัญชี 5'!$F$2:$G$65,2,FALSE),IF(BB194="ทั่วไปปง.",VLOOKUP(I194,'เงินเดือนบัญชี 5'!$C$2:$D$65,2,FALSE),IF(BB194="พนจ.ทั่วไป","",IF(BB194="พนจ.ภารกิจ(ปวช.)","",IF(BB194="พนจ.ภารกิจ(ปวท.)","",IF(BB194="พนจ.ภารกิจ(ปวส.)","",IF(BB194="พนจ.ภารกิจ(ป.ตรี)","",IF(BB194="พนจ.ภารกิจ(ป.โท)","",IF(BB194="พนจ.ภารกิจ(ทักษะ พนง.ขับเครื่องจักรกลขนาดกลาง/ใหญ่)","",IF(BB194="พนจ.ภารกิจ(ทักษะ)","",IF(BB194="ลูกจ้างประจำ(ช่าง)",VLOOKUP(I194,บัญชีลูกจ้างประจำ!$I$2:$J$110,2,FALSE),IF(BB194="ลูกจ้างประจำ(สนับสนุน)",VLOOKUP(I194,บัญชีลูกจ้างประจำ!$F$2:$G$102,2,FALSE),IF(BB194="ลูกจ้างประจำ(บริการพื้นฐาน)",VLOOKUP(I194,บัญชีลูกจ้างประจำ!$C$2:$D$74,2,FALSE)))))))))))))))))))))))))</f>
        <v>0</v>
      </c>
      <c r="BE194" s="177">
        <f>IF(M194="ว่างเดิม",VLOOKUP(BC194,ตำแหน่งว่าง!$A$2:$J$28,2,FALSE),IF(M194="ว่างยุบเลิก2567",VLOOKUP(BC194,ตำแหน่งว่าง!$A$2:$J$28,2,FALSE),IF(M194="ว่างยุบเลิก2568",VLOOKUP(BC194,ตำแหน่งว่าง!$A$2:$J$28,2,FALSE),IF(M194="ว่างยุบเลิก2569",VLOOKUP(BC194,ตำแหน่งว่าง!$A$2:$J$28,2,FALSE),IF(M194="เงินอุดหนุน (ว่าง)",VLOOKUP(BC194,ตำแหน่งว่าง!$A$2:$J$28,2,FALSE),IF(M194="จ่ายจากเงินรายได้ (ว่าง)",VLOOKUP(BC194,ตำแหน่งว่าง!$A$2:$J$28,2,FALSE),IF(M194="กำหนดเพิ่ม2567",0,IF(M194="กำหนดเพิ่ม2568",0,IF(M194="กำหนดเพิ่ม2569",0,I194*12)))))))))</f>
        <v>0</v>
      </c>
      <c r="BF194" s="177" t="str">
        <f t="shared" si="12"/>
        <v>1</v>
      </c>
      <c r="BG194" s="177" t="b">
        <f>IF(BB194="บริหารท้องถิ่นสูง",VLOOKUP(BF194,'เงินเดือนบัญชี 5'!$AL$2:$AM$65,2,FALSE),IF(BB194="บริหารท้องถิ่นกลาง",VLOOKUP(BF194,'เงินเดือนบัญชี 5'!$AI$2:$AJ$65,2,FALSE),IF(BB194="บริหารท้องถิ่นต้น",VLOOKUP(BF194,'เงินเดือนบัญชี 5'!$AF$2:$AG$65,2,FALSE),IF(BB194="อำนวยการท้องถิ่นสูง",VLOOKUP(BF194,'เงินเดือนบัญชี 5'!$AC$2:$AD$65,2,FALSE),IF(BB194="อำนวยการท้องถิ่นกลาง",VLOOKUP(BF194,'เงินเดือนบัญชี 5'!$Z$2:$AA$65,2,FALSE),IF(BB194="อำนวยการท้องถิ่นต้น",VLOOKUP(BF194,'เงินเดือนบัญชี 5'!$W$2:$X$65,2,FALSE),IF(BB194="วิชาการชช.",VLOOKUP(BF194,'เงินเดือนบัญชี 5'!$T$2:$U$65,2,FALSE),IF(BB194="วิชาการชพ.",VLOOKUP(BF194,'เงินเดือนบัญชี 5'!$Q$2:$R$65,2,FALSE),IF(BB194="วิชาการชก.",VLOOKUP(BF194,'เงินเดือนบัญชี 5'!$N$2:$O$65,2,FALSE),IF(BB194="วิชาการปก.",VLOOKUP(BF194,'เงินเดือนบัญชี 5'!$K$2:$L$65,2,FALSE),IF(BB194="ทั่วไปอส.",VLOOKUP(BF194,'เงินเดือนบัญชี 5'!$H$2:$I$65,2,FALSE),IF(BB194="ทั่วไปชง.",VLOOKUP(BF194,'เงินเดือนบัญชี 5'!$E$2:$F$65,2,FALSE),IF(BB194="ทั่วไปปง.",VLOOKUP(BF194,'เงินเดือนบัญชี 5'!$B$2:$C$65,2,FALSE),IF(BB194="พนจ.ทั่วไป",0,IF(BB194="พนจ.ภารกิจ(ปวช.)",CEILING((I194*4/100)+I194,10),IF(BB194="พนจ.ภารกิจ(ปวท.)",CEILING((I194*4/100)+I194,10),IF(BB194="พนจ.ภารกิจ(ปวส.)",CEILING((I194*4/100)+I194,10),IF(BB194="พนจ.ภารกิจ(ป.ตรี)",CEILING((I194*4/100)+I194,10),IF(BB194="พนจ.ภารกิจ(ป.โท)",CEILING((I194*4/100)+I194,10),IF(BB194="พนจ.ภารกิจ(ทักษะ พนง.ขับเครื่องจักรกลขนาดกลาง/ใหญ่)",CEILING((I194*4/100)+I194,10),IF(BB194="พนจ.ภารกิจ(ทักษะ)",CEILING((I194*4/100)+I194,10),IF(BB194="พนจ.ภารกิจ(ทักษะ)","",IF(C194="ครู",CEILING((I194*6/100)+I194,10),IF(C194="ครูผู้ช่วย",CEILING((I194*6/100)+I194,10),IF(C194="บริหารสถานศึกษา",CEILING((I194*6/100)+I194,10),IF(C194="บุคลากรทางการศึกษา",CEILING((I194*6/100)+I194,10),IF(BB194="ลูกจ้างประจำ(ช่าง)",VLOOKUP(BF194,บัญชีลูกจ้างประจำ!$H$2:$I$110,2,FALSE),IF(BB194="ลูกจ้างประจำ(สนับสนุน)",VLOOKUP(BF194,บัญชีลูกจ้างประจำ!$E$2:$F$102,2,FALSE),IF(BB194="ลูกจ้างประจำ(บริการพื้นฐาน)",VLOOKUP(BF194,บัญชีลูกจ้างประจำ!$B$2:$C$74,2,FALSE))))))))))))))))))))))))))))))</f>
        <v>0</v>
      </c>
      <c r="BH194" s="177">
        <f>IF(BB194&amp;M194="พนจ.ทั่วไป",0,IF(BB194&amp;M194="พนจ.ทั่วไปกำหนดเพิ่ม2567",108000,IF(M194="ว่างเดิม",VLOOKUP(BC194,ตำแหน่งว่าง!$A$2:$J$28,8,FALSE),IF(M194="กำหนดเพิ่ม2567",VLOOKUP(BC194,ตำแหน่งว่าง!$A$2:$H$28,7,FALSE),IF(M194="กำหนดเพิ่ม2568",0,IF(M194="กำหนดเพิ่ม2569",0,IF(M194="ยุบเลิก2567",0,IF(M194="ว่างยุบเลิก2567",0,IF(M194="ว่างยุบเลิก2568",VLOOKUP(BC194,ตำแหน่งว่าง!$A$2:$J$28,8,FALSE),IF(M194="ว่างยุบเลิก2569",VLOOKUP(BC194,ตำแหน่งว่าง!$A$2:$J$28,8,FALSE),IF(M194="เงินอุดหนุน (ว่าง)",VLOOKUP(BC194,ตำแหน่งว่าง!$A$2:$J$28,8,FALSE),IF(M194&amp;C194="จ่ายจากเงินรายได้พนจ.ทั่วไป",0,IF(M194="จ่ายจากเงินรายได้ (ว่าง)",VLOOKUP(BC194,ตำแหน่งว่าง!$A$2:$J$28,8,FALSE),(BG194-I194)*12)))))))))))))</f>
        <v>0</v>
      </c>
      <c r="BI194" s="177" t="str">
        <f t="shared" si="13"/>
        <v>2</v>
      </c>
      <c r="BJ194" s="177" t="b">
        <f>IF(BB194="บริหารท้องถิ่นสูง",VLOOKUP(BI194,'เงินเดือนบัญชี 5'!$AL$2:$AM$65,2,FALSE),IF(BB194="บริหารท้องถิ่นกลาง",VLOOKUP(BI194,'เงินเดือนบัญชี 5'!$AI$2:$AJ$65,2,FALSE),IF(BB194="บริหารท้องถิ่นต้น",VLOOKUP(BI194,'เงินเดือนบัญชี 5'!$AF$2:$AG$65,2,FALSE),IF(BB194="อำนวยการท้องถิ่นสูง",VLOOKUP(BI194,'เงินเดือนบัญชี 5'!$AC$2:$AD$65,2,FALSE),IF(BB194="อำนวยการท้องถิ่นกลาง",VLOOKUP(BI194,'เงินเดือนบัญชี 5'!$Z$2:$AA$65,2,FALSE),IF(BB194="อำนวยการท้องถิ่นต้น",VLOOKUP(BI194,'เงินเดือนบัญชี 5'!$W$2:$X$65,2,FALSE),IF(BB194="วิชาการชช.",VLOOKUP(BI194,'เงินเดือนบัญชี 5'!$T$2:$U$65,2,FALSE),IF(BB194="วิชาการชพ.",VLOOKUP(BI194,'เงินเดือนบัญชี 5'!$Q$2:$R$65,2,FALSE),IF(BB194="วิชาการชก.",VLOOKUP(BI194,'เงินเดือนบัญชี 5'!$N$2:$O$65,2,FALSE),IF(BB194="วิชาการปก.",VLOOKUP(BI194,'เงินเดือนบัญชี 5'!$K$2:$L$65,2,FALSE),IF(BB194="ทั่วไปอส.",VLOOKUP(BI194,'เงินเดือนบัญชี 5'!$H$2:$I$65,2,FALSE),IF(BB194="ทั่วไปชง.",VLOOKUP(BI194,'เงินเดือนบัญชี 5'!$E$2:$F$65,2,FALSE),IF(BB194="ทั่วไปปง.",VLOOKUP(BI194,'เงินเดือนบัญชี 5'!$B$2:$C$65,2,FALSE),IF(BB194="พนจ.ทั่วไป",0,IF(BB194="พนจ.ภารกิจ(ปวช.)",CEILING((BG194*4/100)+BG194,10),IF(BB194="พนจ.ภารกิจ(ปวท.)",CEILING((BG194*4/100)+BG194,10),IF(BB194="พนจ.ภารกิจ(ปวส.)",CEILING((BG194*4/100)+BG194,10),IF(BB194="พนจ.ภารกิจ(ป.ตรี)",CEILING((BG194*4/100)+BG194,10),IF(BB194="พนจ.ภารกิจ(ป.โท)",CEILING((BG194*4/100)+BG194,10),IF(BB194="พนจ.ภารกิจ(ทักษะ พนง.ขับเครื่องจักรกลขนาดกลาง/ใหญ่)",CEILING((BG194*4/100)+BG194,10),IF(BB194="พนจ.ภารกิจ(ทักษะ)",CEILING((BG194*4/100)+BG194,10),IF(BB194="พนจ.ภารกิจ(ทักษะ)","",IF(C194="ครู",CEILING((BG194*6/100)+BG194,10),IF(C194="ครูผู้ช่วย",CEILING((BG194*6/100)+BG194,10),IF(C194="บริหารสถานศึกษา",CEILING((BG194*6/100)+BG194,10),IF(C194="บุคลากรทางการศึกษา",CEILING((BG194*6/100)+BG194,10),IF(BB194="ลูกจ้างประจำ(ช่าง)",VLOOKUP(BI194,บัญชีลูกจ้างประจำ!$H$2:$I$110,2,FALSE),IF(BB194="ลูกจ้างประจำ(สนับสนุน)",VLOOKUP(BI194,บัญชีลูกจ้างประจำ!$E$2:$F$102,2,FALSE),IF(BB194="ลูกจ้างประจำ(บริการพื้นฐาน)",VLOOKUP(BI194,บัญชีลูกจ้างประจำ!$B$2:$C$74,2,FALSE))))))))))))))))))))))))))))))</f>
        <v>0</v>
      </c>
      <c r="BK194" s="177">
        <f>IF(BB194&amp;M194="พนจ.ทั่วไป",0,IF(BB194&amp;M194="พนจ.ทั่วไปกำหนดเพิ่ม2568",108000,IF(M194="ว่างเดิม",VLOOKUP(BC194,ตำแหน่งว่าง!$A$2:$J$28,9,FALSE),IF(M194&amp;C194="กำหนดเพิ่ม2567ครู",VLOOKUP(BC194,ตำแหน่งว่าง!$A$2:$J$28,8,FALSE),IF(M194&amp;C194="กำหนดเพิ่ม2567ครูผู้ช่วย",VLOOKUP(BC194,ตำแหน่งว่าง!$A$2:$J$28,8,FALSE),IF(M194&amp;C194="กำหนดเพิ่ม2567บุคลากรทางการศึกษา",VLOOKUP(BC194,ตำแหน่งว่าง!$A$2:$J$28,8,FALSE),IF(M194&amp;C194="กำหนดเพิ่ม2567บริหารสถานศึกษา",VLOOKUP(BC194,ตำแหน่งว่าง!$A$2:$J$28,8,FALSE),IF(M194="กำหนดเพิ่ม2567",VLOOKUP(BC194,ตำแหน่งว่าง!$A$2:$J$28,9,FALSE),IF(M194="กำหนดเพิ่ม2568",VLOOKUP(BC194,ตำแหน่งว่าง!$A$2:$H$28,7,FALSE),IF(M194="กำหนดเพิ่ม2569",0,IF(M194="ยุบเลิก2567",0,IF(M194="ยุบเลิก2568",0,IF(M194="ว่างยุบเลิก2567",0,IF(M194="ว่างยุบเลิก2568",0,IF(M194="ว่างยุบเลิก2569",VLOOKUP(BC194,ตำแหน่งว่าง!$A$2:$J$28,9,FALSE),IF(M194="เงินอุดหนุน (ว่าง)",VLOOKUP(BC194,ตำแหน่งว่าง!$A$2:$J$28,9,FALSE),IF(M194="จ่ายจากเงินรายได้ (ว่าง)",VLOOKUP(BC194,ตำแหน่งว่าง!$A$2:$J$28,9,FALSE),(BJ194-BG194)*12)))))))))))))))))</f>
        <v>0</v>
      </c>
      <c r="BL194" s="177" t="str">
        <f t="shared" si="14"/>
        <v>3</v>
      </c>
      <c r="BM194" s="177" t="b">
        <f>IF(BB194="บริหารท้องถิ่นสูง",VLOOKUP(BL194,'เงินเดือนบัญชี 5'!$AL$2:$AM$65,2,FALSE),IF(BB194="บริหารท้องถิ่นกลาง",VLOOKUP(BL194,'เงินเดือนบัญชี 5'!$AI$2:$AJ$65,2,FALSE),IF(BB194="บริหารท้องถิ่นต้น",VLOOKUP(BL194,'เงินเดือนบัญชี 5'!$AF$2:$AG$65,2,FALSE),IF(BB194="อำนวยการท้องถิ่นสูง",VLOOKUP(BL194,'เงินเดือนบัญชี 5'!$AC$2:$AD$65,2,FALSE),IF(BB194="อำนวยการท้องถิ่นกลาง",VLOOKUP(BL194,'เงินเดือนบัญชี 5'!$Z$2:$AA$65,2,FALSE),IF(BB194="อำนวยการท้องถิ่นต้น",VLOOKUP(BL194,'เงินเดือนบัญชี 5'!$W$2:$X$65,2,FALSE),IF(BB194="วิชาการชช.",VLOOKUP(BL194,'เงินเดือนบัญชี 5'!$T$2:$U$65,2,FALSE),IF(BB194="วิชาการชพ.",VLOOKUP(BL194,'เงินเดือนบัญชี 5'!$Q$2:$R$65,2,FALSE),IF(BB194="วิชาการชก.",VLOOKUP(BL194,'เงินเดือนบัญชี 5'!$N$2:$O$65,2,FALSE),IF(BB194="วิชาการปก.",VLOOKUP(BL194,'เงินเดือนบัญชี 5'!$K$2:$L$65,2,FALSE),IF(BB194="ทั่วไปอส.",VLOOKUP(BL194,'เงินเดือนบัญชี 5'!$H$2:$I$65,2,FALSE),IF(BB194="ทั่วไปชง.",VLOOKUP(BL194,'เงินเดือนบัญชี 5'!$E$2:$F$65,2,FALSE),IF(BB194="ทั่วไปปง.",VLOOKUP(BL194,'เงินเดือนบัญชี 5'!$B$2:$C$65,2,FALSE),IF(BB194="พนจ.ทั่วไป",0,IF(BB194="พนจ.ภารกิจ(ปวช.)",CEILING((BJ194*4/100)+BJ194,10),IF(BB194="พนจ.ภารกิจ(ปวท.)",CEILING((BJ194*4/100)+BJ194,10),IF(BB194="พนจ.ภารกิจ(ปวส.)",CEILING((BJ194*4/100)+BJ194,10),IF(BB194="พนจ.ภารกิจ(ป.ตรี)",CEILING((BJ194*4/100)+BJ194,10),IF(BB194="พนจ.ภารกิจ(ป.โท)",CEILING((BJ194*4/100)+BJ194,10),IF(BB194="พนจ.ภารกิจ(ทักษะ พนง.ขับเครื่องจักรกลขนาดกลาง/ใหญ่)",CEILING((BJ194*4/100)+BJ194,10),IF(BB194="พนจ.ภารกิจ(ทักษะ)",CEILING((BJ194*4/100)+BJ194,10),IF(BB194="พนจ.ภารกิจ(ทักษะ)","",IF(C194="ครู",CEILING((BJ194*6/100)+BJ194,10),IF(C194="ครูผู้ช่วย",CEILING((BJ194*6/100)+BJ194,10),IF(C194="บริหารสถานศึกษา",CEILING((BJ194*6/100)+BJ194,10),IF(C194="บุคลากรทางการศึกษา",CEILING((BJ194*6/100)+BJ194,10),IF(BB194="ลูกจ้างประจำ(ช่าง)",VLOOKUP(BL194,บัญชีลูกจ้างประจำ!$H$2:$I$110,2,FALSE),IF(BB194="ลูกจ้างประจำ(สนับสนุน)",VLOOKUP(BL194,บัญชีลูกจ้างประจำ!$E$2:$F$103,2,FALSE),IF(BB194="ลูกจ้างประจำ(บริการพื้นฐาน)",VLOOKUP(BL194,บัญชีลูกจ้างประจำ!$B$2:$C$74,2,FALSE))))))))))))))))))))))))))))))</f>
        <v>0</v>
      </c>
      <c r="BN194" s="177">
        <f>IF(BB194&amp;M194="พนจ.ทั่วไป",0,IF(BB194&amp;M194="พนจ.ทั่วไปกำหนดเพิ่ม2569",108000,IF(M194="ว่างเดิม",VLOOKUP(BC194,ตำแหน่งว่าง!$A$2:$J$28,10,FALSE),IF(M194&amp;C194="กำหนดเพิ่ม2567ครู",VLOOKUP(BC194,ตำแหน่งว่าง!$A$2:$J$28,9,FALSE),IF(M194&amp;C194="กำหนดเพิ่ม2567ครูผู้ช่วย",VLOOKUP(BC194,ตำแหน่งว่าง!$A$2:$J$28,9,FALSE),IF(M194&amp;C194="กำหนดเพิ่ม2567บุคลากรทางการศึกษา",VLOOKUP(BC194,ตำแหน่งว่าง!$A$2:$J$28,9,FALSE),IF(M194&amp;C194="กำหนดเพิ่ม2567บริหารสถานศึกษา",VLOOKUP(BC194,ตำแหน่งว่าง!$A$2:$J$28,9,FALSE),IF(M194="กำหนดเพิ่ม2567",VLOOKUP(BC194,ตำแหน่งว่าง!$A$2:$J$28,10,FALSE),IF(M194&amp;C194="กำหนดเพิ่ม2568ครู",VLOOKUP(BC194,ตำแหน่งว่าง!$A$2:$J$28,8,FALSE),IF(M194&amp;C194="กำหนดเพิ่ม2568ครูผู้ช่วย",VLOOKUP(BC194,ตำแหน่งว่าง!$A$2:$J$28,8,FALSE),IF(M194&amp;C194="กำหนดเพิ่ม2568บุคลากรทางการศึกษา",VLOOKUP(BC194,ตำแหน่งว่าง!$A$2:$J$28,8,FALSE),IF(M194&amp;C194="กำหนดเพิ่ม2568บริหารสถานศึกษา",VLOOKUP(BC194,ตำแหน่งว่าง!$A$2:$J$28,8,FALSE),IF(M194="กำหนดเพิ่ม2568",VLOOKUP(BC194,ตำแหน่งว่าง!$A$2:$J$28,9,FALSE),IF(M194="กำหนดเพิ่ม2569",VLOOKUP(BC194,ตำแหน่งว่าง!$A$2:$H$28,7,FALSE),IF(M194="เงินอุดหนุน (ว่าง)",VLOOKUP(BC194,ตำแหน่งว่าง!$A$2:$J$28,10,FALSE),IF(M194="จ่ายจากเงินรายได้ (ว่าง)",VLOOKUP(BC194,ตำแหน่งว่าง!$A$2:$J$28,10,FALSE),IF(M194="ยุบเลิก2567",0,IF(M194="ยุบเลิก2568",0,IF(M194="ยุบเลิก2569",0,IF(M194="ว่างยุบเลิก2567",0,IF(M194="ว่างยุบเลิก2568",0,IF(M194="ว่างยุบเลิก2569",0,(BM194-BJ194)*12))))))))))))))))))))))</f>
        <v>0</v>
      </c>
    </row>
    <row r="195" spans="1:66">
      <c r="A195" s="107" t="str">
        <f>IF(C195=0,"",IF(D195=0,"",SUBTOTAL(3,$D$7:D195)*1))</f>
        <v/>
      </c>
      <c r="B195" s="113"/>
      <c r="C195" s="183"/>
      <c r="D195" s="113"/>
      <c r="E195" s="114"/>
      <c r="F195" s="114"/>
      <c r="G195" s="110"/>
      <c r="H195" s="120"/>
      <c r="I195" s="121"/>
      <c r="J195" s="122"/>
      <c r="K195" s="122"/>
      <c r="L195" s="122"/>
      <c r="M195" s="120"/>
      <c r="BB195" s="177" t="str">
        <f t="shared" si="10"/>
        <v/>
      </c>
      <c r="BC195" s="177" t="str">
        <f t="shared" si="11"/>
        <v>()</v>
      </c>
      <c r="BD195" s="177" t="b">
        <f>IF(BB195="บริหารท้องถิ่นสูง",VLOOKUP(I195,'เงินเดือนบัญชี 5'!$AM$2:$AN$65,2,FALSE),IF(BB195="บริหารท้องถิ่นกลาง",VLOOKUP(I195,'เงินเดือนบัญชี 5'!$AJ$2:$AK$65,2,FALSE),IF(BB195="บริหารท้องถิ่นต้น",VLOOKUP(I195,'เงินเดือนบัญชี 5'!$AG$2:$AH$65,2,FALSE),IF(BB195="อำนวยการท้องถิ่นสูง",VLOOKUP(I195,'เงินเดือนบัญชี 5'!$AD$2:$AE$65,2,FALSE),IF(BB195="อำนวยการท้องถิ่นกลาง",VLOOKUP(I195,'เงินเดือนบัญชี 5'!$AA$2:$AB$65,2,FALSE),IF(BB195="อำนวยการท้องถิ่นต้น",VLOOKUP(I195,'เงินเดือนบัญชี 5'!$X$2:$Y$65,2,FALSE),IF(BB195="วิชาการชช.",VLOOKUP(I195,'เงินเดือนบัญชี 5'!$U$2:$V$65,2,FALSE),IF(BB195="วิชาการชพ.",VLOOKUP(I195,'เงินเดือนบัญชี 5'!$R$2:$S$65,2,FALSE),IF(BB195="วิชาการชก.",VLOOKUP(I195,'เงินเดือนบัญชี 5'!$O$2:$P$65,2,FALSE),IF(BB195="วิชาการปก.",VLOOKUP(I195,'เงินเดือนบัญชี 5'!$L$2:$M$65,2,FALSE),IF(BB195="ทั่วไปอส.",VLOOKUP(I195,'เงินเดือนบัญชี 5'!$I$2:$J$65,2,FALSE),IF(BB195="ทั่วไปชง.",VLOOKUP(I195,'เงินเดือนบัญชี 5'!$F$2:$G$65,2,FALSE),IF(BB195="ทั่วไปปง.",VLOOKUP(I195,'เงินเดือนบัญชี 5'!$C$2:$D$65,2,FALSE),IF(BB195="พนจ.ทั่วไป","",IF(BB195="พนจ.ภารกิจ(ปวช.)","",IF(BB195="พนจ.ภารกิจ(ปวท.)","",IF(BB195="พนจ.ภารกิจ(ปวส.)","",IF(BB195="พนจ.ภารกิจ(ป.ตรี)","",IF(BB195="พนจ.ภารกิจ(ป.โท)","",IF(BB195="พนจ.ภารกิจ(ทักษะ พนง.ขับเครื่องจักรกลขนาดกลาง/ใหญ่)","",IF(BB195="พนจ.ภารกิจ(ทักษะ)","",IF(BB195="ลูกจ้างประจำ(ช่าง)",VLOOKUP(I195,บัญชีลูกจ้างประจำ!$I$2:$J$110,2,FALSE),IF(BB195="ลูกจ้างประจำ(สนับสนุน)",VLOOKUP(I195,บัญชีลูกจ้างประจำ!$F$2:$G$102,2,FALSE),IF(BB195="ลูกจ้างประจำ(บริการพื้นฐาน)",VLOOKUP(I195,บัญชีลูกจ้างประจำ!$C$2:$D$74,2,FALSE)))))))))))))))))))))))))</f>
        <v>0</v>
      </c>
      <c r="BE195" s="177">
        <f>IF(M195="ว่างเดิม",VLOOKUP(BC195,ตำแหน่งว่าง!$A$2:$J$28,2,FALSE),IF(M195="ว่างยุบเลิก2567",VLOOKUP(BC195,ตำแหน่งว่าง!$A$2:$J$28,2,FALSE),IF(M195="ว่างยุบเลิก2568",VLOOKUP(BC195,ตำแหน่งว่าง!$A$2:$J$28,2,FALSE),IF(M195="ว่างยุบเลิก2569",VLOOKUP(BC195,ตำแหน่งว่าง!$A$2:$J$28,2,FALSE),IF(M195="เงินอุดหนุน (ว่าง)",VLOOKUP(BC195,ตำแหน่งว่าง!$A$2:$J$28,2,FALSE),IF(M195="จ่ายจากเงินรายได้ (ว่าง)",VLOOKUP(BC195,ตำแหน่งว่าง!$A$2:$J$28,2,FALSE),IF(M195="กำหนดเพิ่ม2567",0,IF(M195="กำหนดเพิ่ม2568",0,IF(M195="กำหนดเพิ่ม2569",0,I195*12)))))))))</f>
        <v>0</v>
      </c>
      <c r="BF195" s="177" t="str">
        <f t="shared" si="12"/>
        <v>1</v>
      </c>
      <c r="BG195" s="177" t="b">
        <f>IF(BB195="บริหารท้องถิ่นสูง",VLOOKUP(BF195,'เงินเดือนบัญชี 5'!$AL$2:$AM$65,2,FALSE),IF(BB195="บริหารท้องถิ่นกลาง",VLOOKUP(BF195,'เงินเดือนบัญชี 5'!$AI$2:$AJ$65,2,FALSE),IF(BB195="บริหารท้องถิ่นต้น",VLOOKUP(BF195,'เงินเดือนบัญชี 5'!$AF$2:$AG$65,2,FALSE),IF(BB195="อำนวยการท้องถิ่นสูง",VLOOKUP(BF195,'เงินเดือนบัญชี 5'!$AC$2:$AD$65,2,FALSE),IF(BB195="อำนวยการท้องถิ่นกลาง",VLOOKUP(BF195,'เงินเดือนบัญชี 5'!$Z$2:$AA$65,2,FALSE),IF(BB195="อำนวยการท้องถิ่นต้น",VLOOKUP(BF195,'เงินเดือนบัญชี 5'!$W$2:$X$65,2,FALSE),IF(BB195="วิชาการชช.",VLOOKUP(BF195,'เงินเดือนบัญชี 5'!$T$2:$U$65,2,FALSE),IF(BB195="วิชาการชพ.",VLOOKUP(BF195,'เงินเดือนบัญชี 5'!$Q$2:$R$65,2,FALSE),IF(BB195="วิชาการชก.",VLOOKUP(BF195,'เงินเดือนบัญชี 5'!$N$2:$O$65,2,FALSE),IF(BB195="วิชาการปก.",VLOOKUP(BF195,'เงินเดือนบัญชี 5'!$K$2:$L$65,2,FALSE),IF(BB195="ทั่วไปอส.",VLOOKUP(BF195,'เงินเดือนบัญชี 5'!$H$2:$I$65,2,FALSE),IF(BB195="ทั่วไปชง.",VLOOKUP(BF195,'เงินเดือนบัญชี 5'!$E$2:$F$65,2,FALSE),IF(BB195="ทั่วไปปง.",VLOOKUP(BF195,'เงินเดือนบัญชี 5'!$B$2:$C$65,2,FALSE),IF(BB195="พนจ.ทั่วไป",0,IF(BB195="พนจ.ภารกิจ(ปวช.)",CEILING((I195*4/100)+I195,10),IF(BB195="พนจ.ภารกิจ(ปวท.)",CEILING((I195*4/100)+I195,10),IF(BB195="พนจ.ภารกิจ(ปวส.)",CEILING((I195*4/100)+I195,10),IF(BB195="พนจ.ภารกิจ(ป.ตรี)",CEILING((I195*4/100)+I195,10),IF(BB195="พนจ.ภารกิจ(ป.โท)",CEILING((I195*4/100)+I195,10),IF(BB195="พนจ.ภารกิจ(ทักษะ พนง.ขับเครื่องจักรกลขนาดกลาง/ใหญ่)",CEILING((I195*4/100)+I195,10),IF(BB195="พนจ.ภารกิจ(ทักษะ)",CEILING((I195*4/100)+I195,10),IF(BB195="พนจ.ภารกิจ(ทักษะ)","",IF(C195="ครู",CEILING((I195*6/100)+I195,10),IF(C195="ครูผู้ช่วย",CEILING((I195*6/100)+I195,10),IF(C195="บริหารสถานศึกษา",CEILING((I195*6/100)+I195,10),IF(C195="บุคลากรทางการศึกษา",CEILING((I195*6/100)+I195,10),IF(BB195="ลูกจ้างประจำ(ช่าง)",VLOOKUP(BF195,บัญชีลูกจ้างประจำ!$H$2:$I$110,2,FALSE),IF(BB195="ลูกจ้างประจำ(สนับสนุน)",VLOOKUP(BF195,บัญชีลูกจ้างประจำ!$E$2:$F$102,2,FALSE),IF(BB195="ลูกจ้างประจำ(บริการพื้นฐาน)",VLOOKUP(BF195,บัญชีลูกจ้างประจำ!$B$2:$C$74,2,FALSE))))))))))))))))))))))))))))))</f>
        <v>0</v>
      </c>
      <c r="BH195" s="177">
        <f>IF(BB195&amp;M195="พนจ.ทั่วไป",0,IF(BB195&amp;M195="พนจ.ทั่วไปกำหนดเพิ่ม2567",108000,IF(M195="ว่างเดิม",VLOOKUP(BC195,ตำแหน่งว่าง!$A$2:$J$28,8,FALSE),IF(M195="กำหนดเพิ่ม2567",VLOOKUP(BC195,ตำแหน่งว่าง!$A$2:$H$28,7,FALSE),IF(M195="กำหนดเพิ่ม2568",0,IF(M195="กำหนดเพิ่ม2569",0,IF(M195="ยุบเลิก2567",0,IF(M195="ว่างยุบเลิก2567",0,IF(M195="ว่างยุบเลิก2568",VLOOKUP(BC195,ตำแหน่งว่าง!$A$2:$J$28,8,FALSE),IF(M195="ว่างยุบเลิก2569",VLOOKUP(BC195,ตำแหน่งว่าง!$A$2:$J$28,8,FALSE),IF(M195="เงินอุดหนุน (ว่าง)",VLOOKUP(BC195,ตำแหน่งว่าง!$A$2:$J$28,8,FALSE),IF(M195&amp;C195="จ่ายจากเงินรายได้พนจ.ทั่วไป",0,IF(M195="จ่ายจากเงินรายได้ (ว่าง)",VLOOKUP(BC195,ตำแหน่งว่าง!$A$2:$J$28,8,FALSE),(BG195-I195)*12)))))))))))))</f>
        <v>0</v>
      </c>
      <c r="BI195" s="177" t="str">
        <f t="shared" si="13"/>
        <v>2</v>
      </c>
      <c r="BJ195" s="177" t="b">
        <f>IF(BB195="บริหารท้องถิ่นสูง",VLOOKUP(BI195,'เงินเดือนบัญชี 5'!$AL$2:$AM$65,2,FALSE),IF(BB195="บริหารท้องถิ่นกลาง",VLOOKUP(BI195,'เงินเดือนบัญชี 5'!$AI$2:$AJ$65,2,FALSE),IF(BB195="บริหารท้องถิ่นต้น",VLOOKUP(BI195,'เงินเดือนบัญชี 5'!$AF$2:$AG$65,2,FALSE),IF(BB195="อำนวยการท้องถิ่นสูง",VLOOKUP(BI195,'เงินเดือนบัญชี 5'!$AC$2:$AD$65,2,FALSE),IF(BB195="อำนวยการท้องถิ่นกลาง",VLOOKUP(BI195,'เงินเดือนบัญชี 5'!$Z$2:$AA$65,2,FALSE),IF(BB195="อำนวยการท้องถิ่นต้น",VLOOKUP(BI195,'เงินเดือนบัญชี 5'!$W$2:$X$65,2,FALSE),IF(BB195="วิชาการชช.",VLOOKUP(BI195,'เงินเดือนบัญชี 5'!$T$2:$U$65,2,FALSE),IF(BB195="วิชาการชพ.",VLOOKUP(BI195,'เงินเดือนบัญชี 5'!$Q$2:$R$65,2,FALSE),IF(BB195="วิชาการชก.",VLOOKUP(BI195,'เงินเดือนบัญชี 5'!$N$2:$O$65,2,FALSE),IF(BB195="วิชาการปก.",VLOOKUP(BI195,'เงินเดือนบัญชี 5'!$K$2:$L$65,2,FALSE),IF(BB195="ทั่วไปอส.",VLOOKUP(BI195,'เงินเดือนบัญชี 5'!$H$2:$I$65,2,FALSE),IF(BB195="ทั่วไปชง.",VLOOKUP(BI195,'เงินเดือนบัญชี 5'!$E$2:$F$65,2,FALSE),IF(BB195="ทั่วไปปง.",VLOOKUP(BI195,'เงินเดือนบัญชี 5'!$B$2:$C$65,2,FALSE),IF(BB195="พนจ.ทั่วไป",0,IF(BB195="พนจ.ภารกิจ(ปวช.)",CEILING((BG195*4/100)+BG195,10),IF(BB195="พนจ.ภารกิจ(ปวท.)",CEILING((BG195*4/100)+BG195,10),IF(BB195="พนจ.ภารกิจ(ปวส.)",CEILING((BG195*4/100)+BG195,10),IF(BB195="พนจ.ภารกิจ(ป.ตรี)",CEILING((BG195*4/100)+BG195,10),IF(BB195="พนจ.ภารกิจ(ป.โท)",CEILING((BG195*4/100)+BG195,10),IF(BB195="พนจ.ภารกิจ(ทักษะ พนง.ขับเครื่องจักรกลขนาดกลาง/ใหญ่)",CEILING((BG195*4/100)+BG195,10),IF(BB195="พนจ.ภารกิจ(ทักษะ)",CEILING((BG195*4/100)+BG195,10),IF(BB195="พนจ.ภารกิจ(ทักษะ)","",IF(C195="ครู",CEILING((BG195*6/100)+BG195,10),IF(C195="ครูผู้ช่วย",CEILING((BG195*6/100)+BG195,10),IF(C195="บริหารสถานศึกษา",CEILING((BG195*6/100)+BG195,10),IF(C195="บุคลากรทางการศึกษา",CEILING((BG195*6/100)+BG195,10),IF(BB195="ลูกจ้างประจำ(ช่าง)",VLOOKUP(BI195,บัญชีลูกจ้างประจำ!$H$2:$I$110,2,FALSE),IF(BB195="ลูกจ้างประจำ(สนับสนุน)",VLOOKUP(BI195,บัญชีลูกจ้างประจำ!$E$2:$F$102,2,FALSE),IF(BB195="ลูกจ้างประจำ(บริการพื้นฐาน)",VLOOKUP(BI195,บัญชีลูกจ้างประจำ!$B$2:$C$74,2,FALSE))))))))))))))))))))))))))))))</f>
        <v>0</v>
      </c>
      <c r="BK195" s="177">
        <f>IF(BB195&amp;M195="พนจ.ทั่วไป",0,IF(BB195&amp;M195="พนจ.ทั่วไปกำหนดเพิ่ม2568",108000,IF(M195="ว่างเดิม",VLOOKUP(BC195,ตำแหน่งว่าง!$A$2:$J$28,9,FALSE),IF(M195&amp;C195="กำหนดเพิ่ม2567ครู",VLOOKUP(BC195,ตำแหน่งว่าง!$A$2:$J$28,8,FALSE),IF(M195&amp;C195="กำหนดเพิ่ม2567ครูผู้ช่วย",VLOOKUP(BC195,ตำแหน่งว่าง!$A$2:$J$28,8,FALSE),IF(M195&amp;C195="กำหนดเพิ่ม2567บุคลากรทางการศึกษา",VLOOKUP(BC195,ตำแหน่งว่าง!$A$2:$J$28,8,FALSE),IF(M195&amp;C195="กำหนดเพิ่ม2567บริหารสถานศึกษา",VLOOKUP(BC195,ตำแหน่งว่าง!$A$2:$J$28,8,FALSE),IF(M195="กำหนดเพิ่ม2567",VLOOKUP(BC195,ตำแหน่งว่าง!$A$2:$J$28,9,FALSE),IF(M195="กำหนดเพิ่ม2568",VLOOKUP(BC195,ตำแหน่งว่าง!$A$2:$H$28,7,FALSE),IF(M195="กำหนดเพิ่ม2569",0,IF(M195="ยุบเลิก2567",0,IF(M195="ยุบเลิก2568",0,IF(M195="ว่างยุบเลิก2567",0,IF(M195="ว่างยุบเลิก2568",0,IF(M195="ว่างยุบเลิก2569",VLOOKUP(BC195,ตำแหน่งว่าง!$A$2:$J$28,9,FALSE),IF(M195="เงินอุดหนุน (ว่าง)",VLOOKUP(BC195,ตำแหน่งว่าง!$A$2:$J$28,9,FALSE),IF(M195="จ่ายจากเงินรายได้ (ว่าง)",VLOOKUP(BC195,ตำแหน่งว่าง!$A$2:$J$28,9,FALSE),(BJ195-BG195)*12)))))))))))))))))</f>
        <v>0</v>
      </c>
      <c r="BL195" s="177" t="str">
        <f t="shared" si="14"/>
        <v>3</v>
      </c>
      <c r="BM195" s="177" t="b">
        <f>IF(BB195="บริหารท้องถิ่นสูง",VLOOKUP(BL195,'เงินเดือนบัญชี 5'!$AL$2:$AM$65,2,FALSE),IF(BB195="บริหารท้องถิ่นกลาง",VLOOKUP(BL195,'เงินเดือนบัญชี 5'!$AI$2:$AJ$65,2,FALSE),IF(BB195="บริหารท้องถิ่นต้น",VLOOKUP(BL195,'เงินเดือนบัญชี 5'!$AF$2:$AG$65,2,FALSE),IF(BB195="อำนวยการท้องถิ่นสูง",VLOOKUP(BL195,'เงินเดือนบัญชี 5'!$AC$2:$AD$65,2,FALSE),IF(BB195="อำนวยการท้องถิ่นกลาง",VLOOKUP(BL195,'เงินเดือนบัญชี 5'!$Z$2:$AA$65,2,FALSE),IF(BB195="อำนวยการท้องถิ่นต้น",VLOOKUP(BL195,'เงินเดือนบัญชี 5'!$W$2:$X$65,2,FALSE),IF(BB195="วิชาการชช.",VLOOKUP(BL195,'เงินเดือนบัญชี 5'!$T$2:$U$65,2,FALSE),IF(BB195="วิชาการชพ.",VLOOKUP(BL195,'เงินเดือนบัญชี 5'!$Q$2:$R$65,2,FALSE),IF(BB195="วิชาการชก.",VLOOKUP(BL195,'เงินเดือนบัญชี 5'!$N$2:$O$65,2,FALSE),IF(BB195="วิชาการปก.",VLOOKUP(BL195,'เงินเดือนบัญชี 5'!$K$2:$L$65,2,FALSE),IF(BB195="ทั่วไปอส.",VLOOKUP(BL195,'เงินเดือนบัญชี 5'!$H$2:$I$65,2,FALSE),IF(BB195="ทั่วไปชง.",VLOOKUP(BL195,'เงินเดือนบัญชี 5'!$E$2:$F$65,2,FALSE),IF(BB195="ทั่วไปปง.",VLOOKUP(BL195,'เงินเดือนบัญชี 5'!$B$2:$C$65,2,FALSE),IF(BB195="พนจ.ทั่วไป",0,IF(BB195="พนจ.ภารกิจ(ปวช.)",CEILING((BJ195*4/100)+BJ195,10),IF(BB195="พนจ.ภารกิจ(ปวท.)",CEILING((BJ195*4/100)+BJ195,10),IF(BB195="พนจ.ภารกิจ(ปวส.)",CEILING((BJ195*4/100)+BJ195,10),IF(BB195="พนจ.ภารกิจ(ป.ตรี)",CEILING((BJ195*4/100)+BJ195,10),IF(BB195="พนจ.ภารกิจ(ป.โท)",CEILING((BJ195*4/100)+BJ195,10),IF(BB195="พนจ.ภารกิจ(ทักษะ พนง.ขับเครื่องจักรกลขนาดกลาง/ใหญ่)",CEILING((BJ195*4/100)+BJ195,10),IF(BB195="พนจ.ภารกิจ(ทักษะ)",CEILING((BJ195*4/100)+BJ195,10),IF(BB195="พนจ.ภารกิจ(ทักษะ)","",IF(C195="ครู",CEILING((BJ195*6/100)+BJ195,10),IF(C195="ครูผู้ช่วย",CEILING((BJ195*6/100)+BJ195,10),IF(C195="บริหารสถานศึกษา",CEILING((BJ195*6/100)+BJ195,10),IF(C195="บุคลากรทางการศึกษา",CEILING((BJ195*6/100)+BJ195,10),IF(BB195="ลูกจ้างประจำ(ช่าง)",VLOOKUP(BL195,บัญชีลูกจ้างประจำ!$H$2:$I$110,2,FALSE),IF(BB195="ลูกจ้างประจำ(สนับสนุน)",VLOOKUP(BL195,บัญชีลูกจ้างประจำ!$E$2:$F$103,2,FALSE),IF(BB195="ลูกจ้างประจำ(บริการพื้นฐาน)",VLOOKUP(BL195,บัญชีลูกจ้างประจำ!$B$2:$C$74,2,FALSE))))))))))))))))))))))))))))))</f>
        <v>0</v>
      </c>
      <c r="BN195" s="177">
        <f>IF(BB195&amp;M195="พนจ.ทั่วไป",0,IF(BB195&amp;M195="พนจ.ทั่วไปกำหนดเพิ่ม2569",108000,IF(M195="ว่างเดิม",VLOOKUP(BC195,ตำแหน่งว่าง!$A$2:$J$28,10,FALSE),IF(M195&amp;C195="กำหนดเพิ่ม2567ครู",VLOOKUP(BC195,ตำแหน่งว่าง!$A$2:$J$28,9,FALSE),IF(M195&amp;C195="กำหนดเพิ่ม2567ครูผู้ช่วย",VLOOKUP(BC195,ตำแหน่งว่าง!$A$2:$J$28,9,FALSE),IF(M195&amp;C195="กำหนดเพิ่ม2567บุคลากรทางการศึกษา",VLOOKUP(BC195,ตำแหน่งว่าง!$A$2:$J$28,9,FALSE),IF(M195&amp;C195="กำหนดเพิ่ม2567บริหารสถานศึกษา",VLOOKUP(BC195,ตำแหน่งว่าง!$A$2:$J$28,9,FALSE),IF(M195="กำหนดเพิ่ม2567",VLOOKUP(BC195,ตำแหน่งว่าง!$A$2:$J$28,10,FALSE),IF(M195&amp;C195="กำหนดเพิ่ม2568ครู",VLOOKUP(BC195,ตำแหน่งว่าง!$A$2:$J$28,8,FALSE),IF(M195&amp;C195="กำหนดเพิ่ม2568ครูผู้ช่วย",VLOOKUP(BC195,ตำแหน่งว่าง!$A$2:$J$28,8,FALSE),IF(M195&amp;C195="กำหนดเพิ่ม2568บุคลากรทางการศึกษา",VLOOKUP(BC195,ตำแหน่งว่าง!$A$2:$J$28,8,FALSE),IF(M195&amp;C195="กำหนดเพิ่ม2568บริหารสถานศึกษา",VLOOKUP(BC195,ตำแหน่งว่าง!$A$2:$J$28,8,FALSE),IF(M195="กำหนดเพิ่ม2568",VLOOKUP(BC195,ตำแหน่งว่าง!$A$2:$J$28,9,FALSE),IF(M195="กำหนดเพิ่ม2569",VLOOKUP(BC195,ตำแหน่งว่าง!$A$2:$H$28,7,FALSE),IF(M195="เงินอุดหนุน (ว่าง)",VLOOKUP(BC195,ตำแหน่งว่าง!$A$2:$J$28,10,FALSE),IF(M195="จ่ายจากเงินรายได้ (ว่าง)",VLOOKUP(BC195,ตำแหน่งว่าง!$A$2:$J$28,10,FALSE),IF(M195="ยุบเลิก2567",0,IF(M195="ยุบเลิก2568",0,IF(M195="ยุบเลิก2569",0,IF(M195="ว่างยุบเลิก2567",0,IF(M195="ว่างยุบเลิก2568",0,IF(M195="ว่างยุบเลิก2569",0,(BM195-BJ195)*12))))))))))))))))))))))</f>
        <v>0</v>
      </c>
    </row>
    <row r="196" spans="1:66">
      <c r="A196" s="107" t="str">
        <f>IF(C196=0,"",IF(D196=0,"",SUBTOTAL(3,$D$7:D196)*1))</f>
        <v/>
      </c>
      <c r="B196" s="113"/>
      <c r="C196" s="183"/>
      <c r="D196" s="113"/>
      <c r="E196" s="114"/>
      <c r="F196" s="114"/>
      <c r="G196" s="110"/>
      <c r="H196" s="120"/>
      <c r="I196" s="121"/>
      <c r="J196" s="122"/>
      <c r="K196" s="122"/>
      <c r="L196" s="122"/>
      <c r="M196" s="120"/>
      <c r="BB196" s="177" t="str">
        <f t="shared" si="10"/>
        <v/>
      </c>
      <c r="BC196" s="177" t="str">
        <f t="shared" si="11"/>
        <v>()</v>
      </c>
      <c r="BD196" s="177" t="b">
        <f>IF(BB196="บริหารท้องถิ่นสูง",VLOOKUP(I196,'เงินเดือนบัญชี 5'!$AM$2:$AN$65,2,FALSE),IF(BB196="บริหารท้องถิ่นกลาง",VLOOKUP(I196,'เงินเดือนบัญชี 5'!$AJ$2:$AK$65,2,FALSE),IF(BB196="บริหารท้องถิ่นต้น",VLOOKUP(I196,'เงินเดือนบัญชี 5'!$AG$2:$AH$65,2,FALSE),IF(BB196="อำนวยการท้องถิ่นสูง",VLOOKUP(I196,'เงินเดือนบัญชี 5'!$AD$2:$AE$65,2,FALSE),IF(BB196="อำนวยการท้องถิ่นกลาง",VLOOKUP(I196,'เงินเดือนบัญชี 5'!$AA$2:$AB$65,2,FALSE),IF(BB196="อำนวยการท้องถิ่นต้น",VLOOKUP(I196,'เงินเดือนบัญชี 5'!$X$2:$Y$65,2,FALSE),IF(BB196="วิชาการชช.",VLOOKUP(I196,'เงินเดือนบัญชี 5'!$U$2:$V$65,2,FALSE),IF(BB196="วิชาการชพ.",VLOOKUP(I196,'เงินเดือนบัญชี 5'!$R$2:$S$65,2,FALSE),IF(BB196="วิชาการชก.",VLOOKUP(I196,'เงินเดือนบัญชี 5'!$O$2:$P$65,2,FALSE),IF(BB196="วิชาการปก.",VLOOKUP(I196,'เงินเดือนบัญชี 5'!$L$2:$M$65,2,FALSE),IF(BB196="ทั่วไปอส.",VLOOKUP(I196,'เงินเดือนบัญชี 5'!$I$2:$J$65,2,FALSE),IF(BB196="ทั่วไปชง.",VLOOKUP(I196,'เงินเดือนบัญชี 5'!$F$2:$G$65,2,FALSE),IF(BB196="ทั่วไปปง.",VLOOKUP(I196,'เงินเดือนบัญชี 5'!$C$2:$D$65,2,FALSE),IF(BB196="พนจ.ทั่วไป","",IF(BB196="พนจ.ภารกิจ(ปวช.)","",IF(BB196="พนจ.ภารกิจ(ปวท.)","",IF(BB196="พนจ.ภารกิจ(ปวส.)","",IF(BB196="พนจ.ภารกิจ(ป.ตรี)","",IF(BB196="พนจ.ภารกิจ(ป.โท)","",IF(BB196="พนจ.ภารกิจ(ทักษะ พนง.ขับเครื่องจักรกลขนาดกลาง/ใหญ่)","",IF(BB196="พนจ.ภารกิจ(ทักษะ)","",IF(BB196="ลูกจ้างประจำ(ช่าง)",VLOOKUP(I196,บัญชีลูกจ้างประจำ!$I$2:$J$110,2,FALSE),IF(BB196="ลูกจ้างประจำ(สนับสนุน)",VLOOKUP(I196,บัญชีลูกจ้างประจำ!$F$2:$G$102,2,FALSE),IF(BB196="ลูกจ้างประจำ(บริการพื้นฐาน)",VLOOKUP(I196,บัญชีลูกจ้างประจำ!$C$2:$D$74,2,FALSE)))))))))))))))))))))))))</f>
        <v>0</v>
      </c>
      <c r="BE196" s="177">
        <f>IF(M196="ว่างเดิม",VLOOKUP(BC196,ตำแหน่งว่าง!$A$2:$J$28,2,FALSE),IF(M196="ว่างยุบเลิก2567",VLOOKUP(BC196,ตำแหน่งว่าง!$A$2:$J$28,2,FALSE),IF(M196="ว่างยุบเลิก2568",VLOOKUP(BC196,ตำแหน่งว่าง!$A$2:$J$28,2,FALSE),IF(M196="ว่างยุบเลิก2569",VLOOKUP(BC196,ตำแหน่งว่าง!$A$2:$J$28,2,FALSE),IF(M196="เงินอุดหนุน (ว่าง)",VLOOKUP(BC196,ตำแหน่งว่าง!$A$2:$J$28,2,FALSE),IF(M196="จ่ายจากเงินรายได้ (ว่าง)",VLOOKUP(BC196,ตำแหน่งว่าง!$A$2:$J$28,2,FALSE),IF(M196="กำหนดเพิ่ม2567",0,IF(M196="กำหนดเพิ่ม2568",0,IF(M196="กำหนดเพิ่ม2569",0,I196*12)))))))))</f>
        <v>0</v>
      </c>
      <c r="BF196" s="177" t="str">
        <f t="shared" si="12"/>
        <v>1</v>
      </c>
      <c r="BG196" s="177" t="b">
        <f>IF(BB196="บริหารท้องถิ่นสูง",VLOOKUP(BF196,'เงินเดือนบัญชี 5'!$AL$2:$AM$65,2,FALSE),IF(BB196="บริหารท้องถิ่นกลาง",VLOOKUP(BF196,'เงินเดือนบัญชี 5'!$AI$2:$AJ$65,2,FALSE),IF(BB196="บริหารท้องถิ่นต้น",VLOOKUP(BF196,'เงินเดือนบัญชี 5'!$AF$2:$AG$65,2,FALSE),IF(BB196="อำนวยการท้องถิ่นสูง",VLOOKUP(BF196,'เงินเดือนบัญชี 5'!$AC$2:$AD$65,2,FALSE),IF(BB196="อำนวยการท้องถิ่นกลาง",VLOOKUP(BF196,'เงินเดือนบัญชี 5'!$Z$2:$AA$65,2,FALSE),IF(BB196="อำนวยการท้องถิ่นต้น",VLOOKUP(BF196,'เงินเดือนบัญชี 5'!$W$2:$X$65,2,FALSE),IF(BB196="วิชาการชช.",VLOOKUP(BF196,'เงินเดือนบัญชี 5'!$T$2:$U$65,2,FALSE),IF(BB196="วิชาการชพ.",VLOOKUP(BF196,'เงินเดือนบัญชี 5'!$Q$2:$R$65,2,FALSE),IF(BB196="วิชาการชก.",VLOOKUP(BF196,'เงินเดือนบัญชี 5'!$N$2:$O$65,2,FALSE),IF(BB196="วิชาการปก.",VLOOKUP(BF196,'เงินเดือนบัญชี 5'!$K$2:$L$65,2,FALSE),IF(BB196="ทั่วไปอส.",VLOOKUP(BF196,'เงินเดือนบัญชี 5'!$H$2:$I$65,2,FALSE),IF(BB196="ทั่วไปชง.",VLOOKUP(BF196,'เงินเดือนบัญชี 5'!$E$2:$F$65,2,FALSE),IF(BB196="ทั่วไปปง.",VLOOKUP(BF196,'เงินเดือนบัญชี 5'!$B$2:$C$65,2,FALSE),IF(BB196="พนจ.ทั่วไป",0,IF(BB196="พนจ.ภารกิจ(ปวช.)",CEILING((I196*4/100)+I196,10),IF(BB196="พนจ.ภารกิจ(ปวท.)",CEILING((I196*4/100)+I196,10),IF(BB196="พนจ.ภารกิจ(ปวส.)",CEILING((I196*4/100)+I196,10),IF(BB196="พนจ.ภารกิจ(ป.ตรี)",CEILING((I196*4/100)+I196,10),IF(BB196="พนจ.ภารกิจ(ป.โท)",CEILING((I196*4/100)+I196,10),IF(BB196="พนจ.ภารกิจ(ทักษะ พนง.ขับเครื่องจักรกลขนาดกลาง/ใหญ่)",CEILING((I196*4/100)+I196,10),IF(BB196="พนจ.ภารกิจ(ทักษะ)",CEILING((I196*4/100)+I196,10),IF(BB196="พนจ.ภารกิจ(ทักษะ)","",IF(C196="ครู",CEILING((I196*6/100)+I196,10),IF(C196="ครูผู้ช่วย",CEILING((I196*6/100)+I196,10),IF(C196="บริหารสถานศึกษา",CEILING((I196*6/100)+I196,10),IF(C196="บุคลากรทางการศึกษา",CEILING((I196*6/100)+I196,10),IF(BB196="ลูกจ้างประจำ(ช่าง)",VLOOKUP(BF196,บัญชีลูกจ้างประจำ!$H$2:$I$110,2,FALSE),IF(BB196="ลูกจ้างประจำ(สนับสนุน)",VLOOKUP(BF196,บัญชีลูกจ้างประจำ!$E$2:$F$102,2,FALSE),IF(BB196="ลูกจ้างประจำ(บริการพื้นฐาน)",VLOOKUP(BF196,บัญชีลูกจ้างประจำ!$B$2:$C$74,2,FALSE))))))))))))))))))))))))))))))</f>
        <v>0</v>
      </c>
      <c r="BH196" s="177">
        <f>IF(BB196&amp;M196="พนจ.ทั่วไป",0,IF(BB196&amp;M196="พนจ.ทั่วไปกำหนดเพิ่ม2567",108000,IF(M196="ว่างเดิม",VLOOKUP(BC196,ตำแหน่งว่าง!$A$2:$J$28,8,FALSE),IF(M196="กำหนดเพิ่ม2567",VLOOKUP(BC196,ตำแหน่งว่าง!$A$2:$H$28,7,FALSE),IF(M196="กำหนดเพิ่ม2568",0,IF(M196="กำหนดเพิ่ม2569",0,IF(M196="ยุบเลิก2567",0,IF(M196="ว่างยุบเลิก2567",0,IF(M196="ว่างยุบเลิก2568",VLOOKUP(BC196,ตำแหน่งว่าง!$A$2:$J$28,8,FALSE),IF(M196="ว่างยุบเลิก2569",VLOOKUP(BC196,ตำแหน่งว่าง!$A$2:$J$28,8,FALSE),IF(M196="เงินอุดหนุน (ว่าง)",VLOOKUP(BC196,ตำแหน่งว่าง!$A$2:$J$28,8,FALSE),IF(M196&amp;C196="จ่ายจากเงินรายได้พนจ.ทั่วไป",0,IF(M196="จ่ายจากเงินรายได้ (ว่าง)",VLOOKUP(BC196,ตำแหน่งว่าง!$A$2:$J$28,8,FALSE),(BG196-I196)*12)))))))))))))</f>
        <v>0</v>
      </c>
      <c r="BI196" s="177" t="str">
        <f t="shared" si="13"/>
        <v>2</v>
      </c>
      <c r="BJ196" s="177" t="b">
        <f>IF(BB196="บริหารท้องถิ่นสูง",VLOOKUP(BI196,'เงินเดือนบัญชี 5'!$AL$2:$AM$65,2,FALSE),IF(BB196="บริหารท้องถิ่นกลาง",VLOOKUP(BI196,'เงินเดือนบัญชี 5'!$AI$2:$AJ$65,2,FALSE),IF(BB196="บริหารท้องถิ่นต้น",VLOOKUP(BI196,'เงินเดือนบัญชี 5'!$AF$2:$AG$65,2,FALSE),IF(BB196="อำนวยการท้องถิ่นสูง",VLOOKUP(BI196,'เงินเดือนบัญชี 5'!$AC$2:$AD$65,2,FALSE),IF(BB196="อำนวยการท้องถิ่นกลาง",VLOOKUP(BI196,'เงินเดือนบัญชี 5'!$Z$2:$AA$65,2,FALSE),IF(BB196="อำนวยการท้องถิ่นต้น",VLOOKUP(BI196,'เงินเดือนบัญชี 5'!$W$2:$X$65,2,FALSE),IF(BB196="วิชาการชช.",VLOOKUP(BI196,'เงินเดือนบัญชี 5'!$T$2:$U$65,2,FALSE),IF(BB196="วิชาการชพ.",VLOOKUP(BI196,'เงินเดือนบัญชี 5'!$Q$2:$R$65,2,FALSE),IF(BB196="วิชาการชก.",VLOOKUP(BI196,'เงินเดือนบัญชี 5'!$N$2:$O$65,2,FALSE),IF(BB196="วิชาการปก.",VLOOKUP(BI196,'เงินเดือนบัญชี 5'!$K$2:$L$65,2,FALSE),IF(BB196="ทั่วไปอส.",VLOOKUP(BI196,'เงินเดือนบัญชี 5'!$H$2:$I$65,2,FALSE),IF(BB196="ทั่วไปชง.",VLOOKUP(BI196,'เงินเดือนบัญชี 5'!$E$2:$F$65,2,FALSE),IF(BB196="ทั่วไปปง.",VLOOKUP(BI196,'เงินเดือนบัญชี 5'!$B$2:$C$65,2,FALSE),IF(BB196="พนจ.ทั่วไป",0,IF(BB196="พนจ.ภารกิจ(ปวช.)",CEILING((BG196*4/100)+BG196,10),IF(BB196="พนจ.ภารกิจ(ปวท.)",CEILING((BG196*4/100)+BG196,10),IF(BB196="พนจ.ภารกิจ(ปวส.)",CEILING((BG196*4/100)+BG196,10),IF(BB196="พนจ.ภารกิจ(ป.ตรี)",CEILING((BG196*4/100)+BG196,10),IF(BB196="พนจ.ภารกิจ(ป.โท)",CEILING((BG196*4/100)+BG196,10),IF(BB196="พนจ.ภารกิจ(ทักษะ พนง.ขับเครื่องจักรกลขนาดกลาง/ใหญ่)",CEILING((BG196*4/100)+BG196,10),IF(BB196="พนจ.ภารกิจ(ทักษะ)",CEILING((BG196*4/100)+BG196,10),IF(BB196="พนจ.ภารกิจ(ทักษะ)","",IF(C196="ครู",CEILING((BG196*6/100)+BG196,10),IF(C196="ครูผู้ช่วย",CEILING((BG196*6/100)+BG196,10),IF(C196="บริหารสถานศึกษา",CEILING((BG196*6/100)+BG196,10),IF(C196="บุคลากรทางการศึกษา",CEILING((BG196*6/100)+BG196,10),IF(BB196="ลูกจ้างประจำ(ช่าง)",VLOOKUP(BI196,บัญชีลูกจ้างประจำ!$H$2:$I$110,2,FALSE),IF(BB196="ลูกจ้างประจำ(สนับสนุน)",VLOOKUP(BI196,บัญชีลูกจ้างประจำ!$E$2:$F$102,2,FALSE),IF(BB196="ลูกจ้างประจำ(บริการพื้นฐาน)",VLOOKUP(BI196,บัญชีลูกจ้างประจำ!$B$2:$C$74,2,FALSE))))))))))))))))))))))))))))))</f>
        <v>0</v>
      </c>
      <c r="BK196" s="177">
        <f>IF(BB196&amp;M196="พนจ.ทั่วไป",0,IF(BB196&amp;M196="พนจ.ทั่วไปกำหนดเพิ่ม2568",108000,IF(M196="ว่างเดิม",VLOOKUP(BC196,ตำแหน่งว่าง!$A$2:$J$28,9,FALSE),IF(M196&amp;C196="กำหนดเพิ่ม2567ครู",VLOOKUP(BC196,ตำแหน่งว่าง!$A$2:$J$28,8,FALSE),IF(M196&amp;C196="กำหนดเพิ่ม2567ครูผู้ช่วย",VLOOKUP(BC196,ตำแหน่งว่าง!$A$2:$J$28,8,FALSE),IF(M196&amp;C196="กำหนดเพิ่ม2567บุคลากรทางการศึกษา",VLOOKUP(BC196,ตำแหน่งว่าง!$A$2:$J$28,8,FALSE),IF(M196&amp;C196="กำหนดเพิ่ม2567บริหารสถานศึกษา",VLOOKUP(BC196,ตำแหน่งว่าง!$A$2:$J$28,8,FALSE),IF(M196="กำหนดเพิ่ม2567",VLOOKUP(BC196,ตำแหน่งว่าง!$A$2:$J$28,9,FALSE),IF(M196="กำหนดเพิ่ม2568",VLOOKUP(BC196,ตำแหน่งว่าง!$A$2:$H$28,7,FALSE),IF(M196="กำหนดเพิ่ม2569",0,IF(M196="ยุบเลิก2567",0,IF(M196="ยุบเลิก2568",0,IF(M196="ว่างยุบเลิก2567",0,IF(M196="ว่างยุบเลิก2568",0,IF(M196="ว่างยุบเลิก2569",VLOOKUP(BC196,ตำแหน่งว่าง!$A$2:$J$28,9,FALSE),IF(M196="เงินอุดหนุน (ว่าง)",VLOOKUP(BC196,ตำแหน่งว่าง!$A$2:$J$28,9,FALSE),IF(M196="จ่ายจากเงินรายได้ (ว่าง)",VLOOKUP(BC196,ตำแหน่งว่าง!$A$2:$J$28,9,FALSE),(BJ196-BG196)*12)))))))))))))))))</f>
        <v>0</v>
      </c>
      <c r="BL196" s="177" t="str">
        <f t="shared" si="14"/>
        <v>3</v>
      </c>
      <c r="BM196" s="177" t="b">
        <f>IF(BB196="บริหารท้องถิ่นสูง",VLOOKUP(BL196,'เงินเดือนบัญชี 5'!$AL$2:$AM$65,2,FALSE),IF(BB196="บริหารท้องถิ่นกลาง",VLOOKUP(BL196,'เงินเดือนบัญชี 5'!$AI$2:$AJ$65,2,FALSE),IF(BB196="บริหารท้องถิ่นต้น",VLOOKUP(BL196,'เงินเดือนบัญชี 5'!$AF$2:$AG$65,2,FALSE),IF(BB196="อำนวยการท้องถิ่นสูง",VLOOKUP(BL196,'เงินเดือนบัญชี 5'!$AC$2:$AD$65,2,FALSE),IF(BB196="อำนวยการท้องถิ่นกลาง",VLOOKUP(BL196,'เงินเดือนบัญชี 5'!$Z$2:$AA$65,2,FALSE),IF(BB196="อำนวยการท้องถิ่นต้น",VLOOKUP(BL196,'เงินเดือนบัญชี 5'!$W$2:$X$65,2,FALSE),IF(BB196="วิชาการชช.",VLOOKUP(BL196,'เงินเดือนบัญชี 5'!$T$2:$U$65,2,FALSE),IF(BB196="วิชาการชพ.",VLOOKUP(BL196,'เงินเดือนบัญชี 5'!$Q$2:$R$65,2,FALSE),IF(BB196="วิชาการชก.",VLOOKUP(BL196,'เงินเดือนบัญชี 5'!$N$2:$O$65,2,FALSE),IF(BB196="วิชาการปก.",VLOOKUP(BL196,'เงินเดือนบัญชี 5'!$K$2:$L$65,2,FALSE),IF(BB196="ทั่วไปอส.",VLOOKUP(BL196,'เงินเดือนบัญชี 5'!$H$2:$I$65,2,FALSE),IF(BB196="ทั่วไปชง.",VLOOKUP(BL196,'เงินเดือนบัญชี 5'!$E$2:$F$65,2,FALSE),IF(BB196="ทั่วไปปง.",VLOOKUP(BL196,'เงินเดือนบัญชี 5'!$B$2:$C$65,2,FALSE),IF(BB196="พนจ.ทั่วไป",0,IF(BB196="พนจ.ภารกิจ(ปวช.)",CEILING((BJ196*4/100)+BJ196,10),IF(BB196="พนจ.ภารกิจ(ปวท.)",CEILING((BJ196*4/100)+BJ196,10),IF(BB196="พนจ.ภารกิจ(ปวส.)",CEILING((BJ196*4/100)+BJ196,10),IF(BB196="พนจ.ภารกิจ(ป.ตรี)",CEILING((BJ196*4/100)+BJ196,10),IF(BB196="พนจ.ภารกิจ(ป.โท)",CEILING((BJ196*4/100)+BJ196,10),IF(BB196="พนจ.ภารกิจ(ทักษะ พนง.ขับเครื่องจักรกลขนาดกลาง/ใหญ่)",CEILING((BJ196*4/100)+BJ196,10),IF(BB196="พนจ.ภารกิจ(ทักษะ)",CEILING((BJ196*4/100)+BJ196,10),IF(BB196="พนจ.ภารกิจ(ทักษะ)","",IF(C196="ครู",CEILING((BJ196*6/100)+BJ196,10),IF(C196="ครูผู้ช่วย",CEILING((BJ196*6/100)+BJ196,10),IF(C196="บริหารสถานศึกษา",CEILING((BJ196*6/100)+BJ196,10),IF(C196="บุคลากรทางการศึกษา",CEILING((BJ196*6/100)+BJ196,10),IF(BB196="ลูกจ้างประจำ(ช่าง)",VLOOKUP(BL196,บัญชีลูกจ้างประจำ!$H$2:$I$110,2,FALSE),IF(BB196="ลูกจ้างประจำ(สนับสนุน)",VLOOKUP(BL196,บัญชีลูกจ้างประจำ!$E$2:$F$103,2,FALSE),IF(BB196="ลูกจ้างประจำ(บริการพื้นฐาน)",VLOOKUP(BL196,บัญชีลูกจ้างประจำ!$B$2:$C$74,2,FALSE))))))))))))))))))))))))))))))</f>
        <v>0</v>
      </c>
      <c r="BN196" s="177">
        <f>IF(BB196&amp;M196="พนจ.ทั่วไป",0,IF(BB196&amp;M196="พนจ.ทั่วไปกำหนดเพิ่ม2569",108000,IF(M196="ว่างเดิม",VLOOKUP(BC196,ตำแหน่งว่าง!$A$2:$J$28,10,FALSE),IF(M196&amp;C196="กำหนดเพิ่ม2567ครู",VLOOKUP(BC196,ตำแหน่งว่าง!$A$2:$J$28,9,FALSE),IF(M196&amp;C196="กำหนดเพิ่ม2567ครูผู้ช่วย",VLOOKUP(BC196,ตำแหน่งว่าง!$A$2:$J$28,9,FALSE),IF(M196&amp;C196="กำหนดเพิ่ม2567บุคลากรทางการศึกษา",VLOOKUP(BC196,ตำแหน่งว่าง!$A$2:$J$28,9,FALSE),IF(M196&amp;C196="กำหนดเพิ่ม2567บริหารสถานศึกษา",VLOOKUP(BC196,ตำแหน่งว่าง!$A$2:$J$28,9,FALSE),IF(M196="กำหนดเพิ่ม2567",VLOOKUP(BC196,ตำแหน่งว่าง!$A$2:$J$28,10,FALSE),IF(M196&amp;C196="กำหนดเพิ่ม2568ครู",VLOOKUP(BC196,ตำแหน่งว่าง!$A$2:$J$28,8,FALSE),IF(M196&amp;C196="กำหนดเพิ่ม2568ครูผู้ช่วย",VLOOKUP(BC196,ตำแหน่งว่าง!$A$2:$J$28,8,FALSE),IF(M196&amp;C196="กำหนดเพิ่ม2568บุคลากรทางการศึกษา",VLOOKUP(BC196,ตำแหน่งว่าง!$A$2:$J$28,8,FALSE),IF(M196&amp;C196="กำหนดเพิ่ม2568บริหารสถานศึกษา",VLOOKUP(BC196,ตำแหน่งว่าง!$A$2:$J$28,8,FALSE),IF(M196="กำหนดเพิ่ม2568",VLOOKUP(BC196,ตำแหน่งว่าง!$A$2:$J$28,9,FALSE),IF(M196="กำหนดเพิ่ม2569",VLOOKUP(BC196,ตำแหน่งว่าง!$A$2:$H$28,7,FALSE),IF(M196="เงินอุดหนุน (ว่าง)",VLOOKUP(BC196,ตำแหน่งว่าง!$A$2:$J$28,10,FALSE),IF(M196="จ่ายจากเงินรายได้ (ว่าง)",VLOOKUP(BC196,ตำแหน่งว่าง!$A$2:$J$28,10,FALSE),IF(M196="ยุบเลิก2567",0,IF(M196="ยุบเลิก2568",0,IF(M196="ยุบเลิก2569",0,IF(M196="ว่างยุบเลิก2567",0,IF(M196="ว่างยุบเลิก2568",0,IF(M196="ว่างยุบเลิก2569",0,(BM196-BJ196)*12))))))))))))))))))))))</f>
        <v>0</v>
      </c>
    </row>
    <row r="197" spans="1:66">
      <c r="A197" s="107" t="str">
        <f>IF(C197=0,"",IF(D197=0,"",SUBTOTAL(3,$D$7:D197)*1))</f>
        <v/>
      </c>
      <c r="B197" s="113"/>
      <c r="C197" s="183"/>
      <c r="D197" s="113"/>
      <c r="E197" s="114"/>
      <c r="F197" s="114"/>
      <c r="G197" s="110"/>
      <c r="H197" s="120"/>
      <c r="I197" s="121"/>
      <c r="J197" s="122"/>
      <c r="K197" s="122"/>
      <c r="L197" s="122"/>
      <c r="M197" s="120"/>
      <c r="BB197" s="177" t="str">
        <f t="shared" si="10"/>
        <v/>
      </c>
      <c r="BC197" s="177" t="str">
        <f t="shared" si="11"/>
        <v>()</v>
      </c>
      <c r="BD197" s="177" t="b">
        <f>IF(BB197="บริหารท้องถิ่นสูง",VLOOKUP(I197,'เงินเดือนบัญชี 5'!$AM$2:$AN$65,2,FALSE),IF(BB197="บริหารท้องถิ่นกลาง",VLOOKUP(I197,'เงินเดือนบัญชี 5'!$AJ$2:$AK$65,2,FALSE),IF(BB197="บริหารท้องถิ่นต้น",VLOOKUP(I197,'เงินเดือนบัญชี 5'!$AG$2:$AH$65,2,FALSE),IF(BB197="อำนวยการท้องถิ่นสูง",VLOOKUP(I197,'เงินเดือนบัญชี 5'!$AD$2:$AE$65,2,FALSE),IF(BB197="อำนวยการท้องถิ่นกลาง",VLOOKUP(I197,'เงินเดือนบัญชี 5'!$AA$2:$AB$65,2,FALSE),IF(BB197="อำนวยการท้องถิ่นต้น",VLOOKUP(I197,'เงินเดือนบัญชี 5'!$X$2:$Y$65,2,FALSE),IF(BB197="วิชาการชช.",VLOOKUP(I197,'เงินเดือนบัญชี 5'!$U$2:$V$65,2,FALSE),IF(BB197="วิชาการชพ.",VLOOKUP(I197,'เงินเดือนบัญชี 5'!$R$2:$S$65,2,FALSE),IF(BB197="วิชาการชก.",VLOOKUP(I197,'เงินเดือนบัญชี 5'!$O$2:$P$65,2,FALSE),IF(BB197="วิชาการปก.",VLOOKUP(I197,'เงินเดือนบัญชี 5'!$L$2:$M$65,2,FALSE),IF(BB197="ทั่วไปอส.",VLOOKUP(I197,'เงินเดือนบัญชี 5'!$I$2:$J$65,2,FALSE),IF(BB197="ทั่วไปชง.",VLOOKUP(I197,'เงินเดือนบัญชี 5'!$F$2:$G$65,2,FALSE),IF(BB197="ทั่วไปปง.",VLOOKUP(I197,'เงินเดือนบัญชี 5'!$C$2:$D$65,2,FALSE),IF(BB197="พนจ.ทั่วไป","",IF(BB197="พนจ.ภารกิจ(ปวช.)","",IF(BB197="พนจ.ภารกิจ(ปวท.)","",IF(BB197="พนจ.ภารกิจ(ปวส.)","",IF(BB197="พนจ.ภารกิจ(ป.ตรี)","",IF(BB197="พนจ.ภารกิจ(ป.โท)","",IF(BB197="พนจ.ภารกิจ(ทักษะ พนง.ขับเครื่องจักรกลขนาดกลาง/ใหญ่)","",IF(BB197="พนจ.ภารกิจ(ทักษะ)","",IF(BB197="ลูกจ้างประจำ(ช่าง)",VLOOKUP(I197,บัญชีลูกจ้างประจำ!$I$2:$J$110,2,FALSE),IF(BB197="ลูกจ้างประจำ(สนับสนุน)",VLOOKUP(I197,บัญชีลูกจ้างประจำ!$F$2:$G$102,2,FALSE),IF(BB197="ลูกจ้างประจำ(บริการพื้นฐาน)",VLOOKUP(I197,บัญชีลูกจ้างประจำ!$C$2:$D$74,2,FALSE)))))))))))))))))))))))))</f>
        <v>0</v>
      </c>
      <c r="BE197" s="177">
        <f>IF(M197="ว่างเดิม",VLOOKUP(BC197,ตำแหน่งว่าง!$A$2:$J$28,2,FALSE),IF(M197="ว่างยุบเลิก2567",VLOOKUP(BC197,ตำแหน่งว่าง!$A$2:$J$28,2,FALSE),IF(M197="ว่างยุบเลิก2568",VLOOKUP(BC197,ตำแหน่งว่าง!$A$2:$J$28,2,FALSE),IF(M197="ว่างยุบเลิก2569",VLOOKUP(BC197,ตำแหน่งว่าง!$A$2:$J$28,2,FALSE),IF(M197="เงินอุดหนุน (ว่าง)",VLOOKUP(BC197,ตำแหน่งว่าง!$A$2:$J$28,2,FALSE),IF(M197="จ่ายจากเงินรายได้ (ว่าง)",VLOOKUP(BC197,ตำแหน่งว่าง!$A$2:$J$28,2,FALSE),IF(M197="กำหนดเพิ่ม2567",0,IF(M197="กำหนดเพิ่ม2568",0,IF(M197="กำหนดเพิ่ม2569",0,I197*12)))))))))</f>
        <v>0</v>
      </c>
      <c r="BF197" s="177" t="str">
        <f t="shared" si="12"/>
        <v>1</v>
      </c>
      <c r="BG197" s="177" t="b">
        <f>IF(BB197="บริหารท้องถิ่นสูง",VLOOKUP(BF197,'เงินเดือนบัญชี 5'!$AL$2:$AM$65,2,FALSE),IF(BB197="บริหารท้องถิ่นกลาง",VLOOKUP(BF197,'เงินเดือนบัญชี 5'!$AI$2:$AJ$65,2,FALSE),IF(BB197="บริหารท้องถิ่นต้น",VLOOKUP(BF197,'เงินเดือนบัญชี 5'!$AF$2:$AG$65,2,FALSE),IF(BB197="อำนวยการท้องถิ่นสูง",VLOOKUP(BF197,'เงินเดือนบัญชี 5'!$AC$2:$AD$65,2,FALSE),IF(BB197="อำนวยการท้องถิ่นกลาง",VLOOKUP(BF197,'เงินเดือนบัญชี 5'!$Z$2:$AA$65,2,FALSE),IF(BB197="อำนวยการท้องถิ่นต้น",VLOOKUP(BF197,'เงินเดือนบัญชี 5'!$W$2:$X$65,2,FALSE),IF(BB197="วิชาการชช.",VLOOKUP(BF197,'เงินเดือนบัญชี 5'!$T$2:$U$65,2,FALSE),IF(BB197="วิชาการชพ.",VLOOKUP(BF197,'เงินเดือนบัญชี 5'!$Q$2:$R$65,2,FALSE),IF(BB197="วิชาการชก.",VLOOKUP(BF197,'เงินเดือนบัญชี 5'!$N$2:$O$65,2,FALSE),IF(BB197="วิชาการปก.",VLOOKUP(BF197,'เงินเดือนบัญชี 5'!$K$2:$L$65,2,FALSE),IF(BB197="ทั่วไปอส.",VLOOKUP(BF197,'เงินเดือนบัญชี 5'!$H$2:$I$65,2,FALSE),IF(BB197="ทั่วไปชง.",VLOOKUP(BF197,'เงินเดือนบัญชี 5'!$E$2:$F$65,2,FALSE),IF(BB197="ทั่วไปปง.",VLOOKUP(BF197,'เงินเดือนบัญชี 5'!$B$2:$C$65,2,FALSE),IF(BB197="พนจ.ทั่วไป",0,IF(BB197="พนจ.ภารกิจ(ปวช.)",CEILING((I197*4/100)+I197,10),IF(BB197="พนจ.ภารกิจ(ปวท.)",CEILING((I197*4/100)+I197,10),IF(BB197="พนจ.ภารกิจ(ปวส.)",CEILING((I197*4/100)+I197,10),IF(BB197="พนจ.ภารกิจ(ป.ตรี)",CEILING((I197*4/100)+I197,10),IF(BB197="พนจ.ภารกิจ(ป.โท)",CEILING((I197*4/100)+I197,10),IF(BB197="พนจ.ภารกิจ(ทักษะ พนง.ขับเครื่องจักรกลขนาดกลาง/ใหญ่)",CEILING((I197*4/100)+I197,10),IF(BB197="พนจ.ภารกิจ(ทักษะ)",CEILING((I197*4/100)+I197,10),IF(BB197="พนจ.ภารกิจ(ทักษะ)","",IF(C197="ครู",CEILING((I197*6/100)+I197,10),IF(C197="ครูผู้ช่วย",CEILING((I197*6/100)+I197,10),IF(C197="บริหารสถานศึกษา",CEILING((I197*6/100)+I197,10),IF(C197="บุคลากรทางการศึกษา",CEILING((I197*6/100)+I197,10),IF(BB197="ลูกจ้างประจำ(ช่าง)",VLOOKUP(BF197,บัญชีลูกจ้างประจำ!$H$2:$I$110,2,FALSE),IF(BB197="ลูกจ้างประจำ(สนับสนุน)",VLOOKUP(BF197,บัญชีลูกจ้างประจำ!$E$2:$F$102,2,FALSE),IF(BB197="ลูกจ้างประจำ(บริการพื้นฐาน)",VLOOKUP(BF197,บัญชีลูกจ้างประจำ!$B$2:$C$74,2,FALSE))))))))))))))))))))))))))))))</f>
        <v>0</v>
      </c>
      <c r="BH197" s="177">
        <f>IF(BB197&amp;M197="พนจ.ทั่วไป",0,IF(BB197&amp;M197="พนจ.ทั่วไปกำหนดเพิ่ม2567",108000,IF(M197="ว่างเดิม",VLOOKUP(BC197,ตำแหน่งว่าง!$A$2:$J$28,8,FALSE),IF(M197="กำหนดเพิ่ม2567",VLOOKUP(BC197,ตำแหน่งว่าง!$A$2:$H$28,7,FALSE),IF(M197="กำหนดเพิ่ม2568",0,IF(M197="กำหนดเพิ่ม2569",0,IF(M197="ยุบเลิก2567",0,IF(M197="ว่างยุบเลิก2567",0,IF(M197="ว่างยุบเลิก2568",VLOOKUP(BC197,ตำแหน่งว่าง!$A$2:$J$28,8,FALSE),IF(M197="ว่างยุบเลิก2569",VLOOKUP(BC197,ตำแหน่งว่าง!$A$2:$J$28,8,FALSE),IF(M197="เงินอุดหนุน (ว่าง)",VLOOKUP(BC197,ตำแหน่งว่าง!$A$2:$J$28,8,FALSE),IF(M197&amp;C197="จ่ายจากเงินรายได้พนจ.ทั่วไป",0,IF(M197="จ่ายจากเงินรายได้ (ว่าง)",VLOOKUP(BC197,ตำแหน่งว่าง!$A$2:$J$28,8,FALSE),(BG197-I197)*12)))))))))))))</f>
        <v>0</v>
      </c>
      <c r="BI197" s="177" t="str">
        <f t="shared" si="13"/>
        <v>2</v>
      </c>
      <c r="BJ197" s="177" t="b">
        <f>IF(BB197="บริหารท้องถิ่นสูง",VLOOKUP(BI197,'เงินเดือนบัญชี 5'!$AL$2:$AM$65,2,FALSE),IF(BB197="บริหารท้องถิ่นกลาง",VLOOKUP(BI197,'เงินเดือนบัญชี 5'!$AI$2:$AJ$65,2,FALSE),IF(BB197="บริหารท้องถิ่นต้น",VLOOKUP(BI197,'เงินเดือนบัญชี 5'!$AF$2:$AG$65,2,FALSE),IF(BB197="อำนวยการท้องถิ่นสูง",VLOOKUP(BI197,'เงินเดือนบัญชี 5'!$AC$2:$AD$65,2,FALSE),IF(BB197="อำนวยการท้องถิ่นกลาง",VLOOKUP(BI197,'เงินเดือนบัญชี 5'!$Z$2:$AA$65,2,FALSE),IF(BB197="อำนวยการท้องถิ่นต้น",VLOOKUP(BI197,'เงินเดือนบัญชี 5'!$W$2:$X$65,2,FALSE),IF(BB197="วิชาการชช.",VLOOKUP(BI197,'เงินเดือนบัญชี 5'!$T$2:$U$65,2,FALSE),IF(BB197="วิชาการชพ.",VLOOKUP(BI197,'เงินเดือนบัญชี 5'!$Q$2:$R$65,2,FALSE),IF(BB197="วิชาการชก.",VLOOKUP(BI197,'เงินเดือนบัญชี 5'!$N$2:$O$65,2,FALSE),IF(BB197="วิชาการปก.",VLOOKUP(BI197,'เงินเดือนบัญชี 5'!$K$2:$L$65,2,FALSE),IF(BB197="ทั่วไปอส.",VLOOKUP(BI197,'เงินเดือนบัญชี 5'!$H$2:$I$65,2,FALSE),IF(BB197="ทั่วไปชง.",VLOOKUP(BI197,'เงินเดือนบัญชี 5'!$E$2:$F$65,2,FALSE),IF(BB197="ทั่วไปปง.",VLOOKUP(BI197,'เงินเดือนบัญชี 5'!$B$2:$C$65,2,FALSE),IF(BB197="พนจ.ทั่วไป",0,IF(BB197="พนจ.ภารกิจ(ปวช.)",CEILING((BG197*4/100)+BG197,10),IF(BB197="พนจ.ภารกิจ(ปวท.)",CEILING((BG197*4/100)+BG197,10),IF(BB197="พนจ.ภารกิจ(ปวส.)",CEILING((BG197*4/100)+BG197,10),IF(BB197="พนจ.ภารกิจ(ป.ตรี)",CEILING((BG197*4/100)+BG197,10),IF(BB197="พนจ.ภารกิจ(ป.โท)",CEILING((BG197*4/100)+BG197,10),IF(BB197="พนจ.ภารกิจ(ทักษะ พนง.ขับเครื่องจักรกลขนาดกลาง/ใหญ่)",CEILING((BG197*4/100)+BG197,10),IF(BB197="พนจ.ภารกิจ(ทักษะ)",CEILING((BG197*4/100)+BG197,10),IF(BB197="พนจ.ภารกิจ(ทักษะ)","",IF(C197="ครู",CEILING((BG197*6/100)+BG197,10),IF(C197="ครูผู้ช่วย",CEILING((BG197*6/100)+BG197,10),IF(C197="บริหารสถานศึกษา",CEILING((BG197*6/100)+BG197,10),IF(C197="บุคลากรทางการศึกษา",CEILING((BG197*6/100)+BG197,10),IF(BB197="ลูกจ้างประจำ(ช่าง)",VLOOKUP(BI197,บัญชีลูกจ้างประจำ!$H$2:$I$110,2,FALSE),IF(BB197="ลูกจ้างประจำ(สนับสนุน)",VLOOKUP(BI197,บัญชีลูกจ้างประจำ!$E$2:$F$102,2,FALSE),IF(BB197="ลูกจ้างประจำ(บริการพื้นฐาน)",VLOOKUP(BI197,บัญชีลูกจ้างประจำ!$B$2:$C$74,2,FALSE))))))))))))))))))))))))))))))</f>
        <v>0</v>
      </c>
      <c r="BK197" s="177">
        <f>IF(BB197&amp;M197="พนจ.ทั่วไป",0,IF(BB197&amp;M197="พนจ.ทั่วไปกำหนดเพิ่ม2568",108000,IF(M197="ว่างเดิม",VLOOKUP(BC197,ตำแหน่งว่าง!$A$2:$J$28,9,FALSE),IF(M197&amp;C197="กำหนดเพิ่ม2567ครู",VLOOKUP(BC197,ตำแหน่งว่าง!$A$2:$J$28,8,FALSE),IF(M197&amp;C197="กำหนดเพิ่ม2567ครูผู้ช่วย",VLOOKUP(BC197,ตำแหน่งว่าง!$A$2:$J$28,8,FALSE),IF(M197&amp;C197="กำหนดเพิ่ม2567บุคลากรทางการศึกษา",VLOOKUP(BC197,ตำแหน่งว่าง!$A$2:$J$28,8,FALSE),IF(M197&amp;C197="กำหนดเพิ่ม2567บริหารสถานศึกษา",VLOOKUP(BC197,ตำแหน่งว่าง!$A$2:$J$28,8,FALSE),IF(M197="กำหนดเพิ่ม2567",VLOOKUP(BC197,ตำแหน่งว่าง!$A$2:$J$28,9,FALSE),IF(M197="กำหนดเพิ่ม2568",VLOOKUP(BC197,ตำแหน่งว่าง!$A$2:$H$28,7,FALSE),IF(M197="กำหนดเพิ่ม2569",0,IF(M197="ยุบเลิก2567",0,IF(M197="ยุบเลิก2568",0,IF(M197="ว่างยุบเลิก2567",0,IF(M197="ว่างยุบเลิก2568",0,IF(M197="ว่างยุบเลิก2569",VLOOKUP(BC197,ตำแหน่งว่าง!$A$2:$J$28,9,FALSE),IF(M197="เงินอุดหนุน (ว่าง)",VLOOKUP(BC197,ตำแหน่งว่าง!$A$2:$J$28,9,FALSE),IF(M197="จ่ายจากเงินรายได้ (ว่าง)",VLOOKUP(BC197,ตำแหน่งว่าง!$A$2:$J$28,9,FALSE),(BJ197-BG197)*12)))))))))))))))))</f>
        <v>0</v>
      </c>
      <c r="BL197" s="177" t="str">
        <f t="shared" si="14"/>
        <v>3</v>
      </c>
      <c r="BM197" s="177" t="b">
        <f>IF(BB197="บริหารท้องถิ่นสูง",VLOOKUP(BL197,'เงินเดือนบัญชี 5'!$AL$2:$AM$65,2,FALSE),IF(BB197="บริหารท้องถิ่นกลาง",VLOOKUP(BL197,'เงินเดือนบัญชี 5'!$AI$2:$AJ$65,2,FALSE),IF(BB197="บริหารท้องถิ่นต้น",VLOOKUP(BL197,'เงินเดือนบัญชี 5'!$AF$2:$AG$65,2,FALSE),IF(BB197="อำนวยการท้องถิ่นสูง",VLOOKUP(BL197,'เงินเดือนบัญชี 5'!$AC$2:$AD$65,2,FALSE),IF(BB197="อำนวยการท้องถิ่นกลาง",VLOOKUP(BL197,'เงินเดือนบัญชี 5'!$Z$2:$AA$65,2,FALSE),IF(BB197="อำนวยการท้องถิ่นต้น",VLOOKUP(BL197,'เงินเดือนบัญชี 5'!$W$2:$X$65,2,FALSE),IF(BB197="วิชาการชช.",VLOOKUP(BL197,'เงินเดือนบัญชี 5'!$T$2:$U$65,2,FALSE),IF(BB197="วิชาการชพ.",VLOOKUP(BL197,'เงินเดือนบัญชี 5'!$Q$2:$R$65,2,FALSE),IF(BB197="วิชาการชก.",VLOOKUP(BL197,'เงินเดือนบัญชี 5'!$N$2:$O$65,2,FALSE),IF(BB197="วิชาการปก.",VLOOKUP(BL197,'เงินเดือนบัญชี 5'!$K$2:$L$65,2,FALSE),IF(BB197="ทั่วไปอส.",VLOOKUP(BL197,'เงินเดือนบัญชี 5'!$H$2:$I$65,2,FALSE),IF(BB197="ทั่วไปชง.",VLOOKUP(BL197,'เงินเดือนบัญชี 5'!$E$2:$F$65,2,FALSE),IF(BB197="ทั่วไปปง.",VLOOKUP(BL197,'เงินเดือนบัญชี 5'!$B$2:$C$65,2,FALSE),IF(BB197="พนจ.ทั่วไป",0,IF(BB197="พนจ.ภารกิจ(ปวช.)",CEILING((BJ197*4/100)+BJ197,10),IF(BB197="พนจ.ภารกิจ(ปวท.)",CEILING((BJ197*4/100)+BJ197,10),IF(BB197="พนจ.ภารกิจ(ปวส.)",CEILING((BJ197*4/100)+BJ197,10),IF(BB197="พนจ.ภารกิจ(ป.ตรี)",CEILING((BJ197*4/100)+BJ197,10),IF(BB197="พนจ.ภารกิจ(ป.โท)",CEILING((BJ197*4/100)+BJ197,10),IF(BB197="พนจ.ภารกิจ(ทักษะ พนง.ขับเครื่องจักรกลขนาดกลาง/ใหญ่)",CEILING((BJ197*4/100)+BJ197,10),IF(BB197="พนจ.ภารกิจ(ทักษะ)",CEILING((BJ197*4/100)+BJ197,10),IF(BB197="พนจ.ภารกิจ(ทักษะ)","",IF(C197="ครู",CEILING((BJ197*6/100)+BJ197,10),IF(C197="ครูผู้ช่วย",CEILING((BJ197*6/100)+BJ197,10),IF(C197="บริหารสถานศึกษา",CEILING((BJ197*6/100)+BJ197,10),IF(C197="บุคลากรทางการศึกษา",CEILING((BJ197*6/100)+BJ197,10),IF(BB197="ลูกจ้างประจำ(ช่าง)",VLOOKUP(BL197,บัญชีลูกจ้างประจำ!$H$2:$I$110,2,FALSE),IF(BB197="ลูกจ้างประจำ(สนับสนุน)",VLOOKUP(BL197,บัญชีลูกจ้างประจำ!$E$2:$F$103,2,FALSE),IF(BB197="ลูกจ้างประจำ(บริการพื้นฐาน)",VLOOKUP(BL197,บัญชีลูกจ้างประจำ!$B$2:$C$74,2,FALSE))))))))))))))))))))))))))))))</f>
        <v>0</v>
      </c>
      <c r="BN197" s="177">
        <f>IF(BB197&amp;M197="พนจ.ทั่วไป",0,IF(BB197&amp;M197="พนจ.ทั่วไปกำหนดเพิ่ม2569",108000,IF(M197="ว่างเดิม",VLOOKUP(BC197,ตำแหน่งว่าง!$A$2:$J$28,10,FALSE),IF(M197&amp;C197="กำหนดเพิ่ม2567ครู",VLOOKUP(BC197,ตำแหน่งว่าง!$A$2:$J$28,9,FALSE),IF(M197&amp;C197="กำหนดเพิ่ม2567ครูผู้ช่วย",VLOOKUP(BC197,ตำแหน่งว่าง!$A$2:$J$28,9,FALSE),IF(M197&amp;C197="กำหนดเพิ่ม2567บุคลากรทางการศึกษา",VLOOKUP(BC197,ตำแหน่งว่าง!$A$2:$J$28,9,FALSE),IF(M197&amp;C197="กำหนดเพิ่ม2567บริหารสถานศึกษา",VLOOKUP(BC197,ตำแหน่งว่าง!$A$2:$J$28,9,FALSE),IF(M197="กำหนดเพิ่ม2567",VLOOKUP(BC197,ตำแหน่งว่าง!$A$2:$J$28,10,FALSE),IF(M197&amp;C197="กำหนดเพิ่ม2568ครู",VLOOKUP(BC197,ตำแหน่งว่าง!$A$2:$J$28,8,FALSE),IF(M197&amp;C197="กำหนดเพิ่ม2568ครูผู้ช่วย",VLOOKUP(BC197,ตำแหน่งว่าง!$A$2:$J$28,8,FALSE),IF(M197&amp;C197="กำหนดเพิ่ม2568บุคลากรทางการศึกษา",VLOOKUP(BC197,ตำแหน่งว่าง!$A$2:$J$28,8,FALSE),IF(M197&amp;C197="กำหนดเพิ่ม2568บริหารสถานศึกษา",VLOOKUP(BC197,ตำแหน่งว่าง!$A$2:$J$28,8,FALSE),IF(M197="กำหนดเพิ่ม2568",VLOOKUP(BC197,ตำแหน่งว่าง!$A$2:$J$28,9,FALSE),IF(M197="กำหนดเพิ่ม2569",VLOOKUP(BC197,ตำแหน่งว่าง!$A$2:$H$28,7,FALSE),IF(M197="เงินอุดหนุน (ว่าง)",VLOOKUP(BC197,ตำแหน่งว่าง!$A$2:$J$28,10,FALSE),IF(M197="จ่ายจากเงินรายได้ (ว่าง)",VLOOKUP(BC197,ตำแหน่งว่าง!$A$2:$J$28,10,FALSE),IF(M197="ยุบเลิก2567",0,IF(M197="ยุบเลิก2568",0,IF(M197="ยุบเลิก2569",0,IF(M197="ว่างยุบเลิก2567",0,IF(M197="ว่างยุบเลิก2568",0,IF(M197="ว่างยุบเลิก2569",0,(BM197-BJ197)*12))))))))))))))))))))))</f>
        <v>0</v>
      </c>
    </row>
    <row r="198" spans="1:66">
      <c r="A198" s="107" t="str">
        <f>IF(C198=0,"",IF(D198=0,"",SUBTOTAL(3,$D$7:D198)*1))</f>
        <v/>
      </c>
      <c r="B198" s="113"/>
      <c r="C198" s="183"/>
      <c r="D198" s="113"/>
      <c r="E198" s="114"/>
      <c r="F198" s="114"/>
      <c r="G198" s="110"/>
      <c r="H198" s="120"/>
      <c r="I198" s="121"/>
      <c r="J198" s="122"/>
      <c r="K198" s="122"/>
      <c r="L198" s="122"/>
      <c r="M198" s="120"/>
      <c r="BB198" s="177" t="str">
        <f t="shared" si="10"/>
        <v/>
      </c>
      <c r="BC198" s="177" t="str">
        <f t="shared" si="11"/>
        <v>()</v>
      </c>
      <c r="BD198" s="177" t="b">
        <f>IF(BB198="บริหารท้องถิ่นสูง",VLOOKUP(I198,'เงินเดือนบัญชี 5'!$AM$2:$AN$65,2,FALSE),IF(BB198="บริหารท้องถิ่นกลาง",VLOOKUP(I198,'เงินเดือนบัญชี 5'!$AJ$2:$AK$65,2,FALSE),IF(BB198="บริหารท้องถิ่นต้น",VLOOKUP(I198,'เงินเดือนบัญชี 5'!$AG$2:$AH$65,2,FALSE),IF(BB198="อำนวยการท้องถิ่นสูง",VLOOKUP(I198,'เงินเดือนบัญชี 5'!$AD$2:$AE$65,2,FALSE),IF(BB198="อำนวยการท้องถิ่นกลาง",VLOOKUP(I198,'เงินเดือนบัญชี 5'!$AA$2:$AB$65,2,FALSE),IF(BB198="อำนวยการท้องถิ่นต้น",VLOOKUP(I198,'เงินเดือนบัญชี 5'!$X$2:$Y$65,2,FALSE),IF(BB198="วิชาการชช.",VLOOKUP(I198,'เงินเดือนบัญชี 5'!$U$2:$V$65,2,FALSE),IF(BB198="วิชาการชพ.",VLOOKUP(I198,'เงินเดือนบัญชี 5'!$R$2:$S$65,2,FALSE),IF(BB198="วิชาการชก.",VLOOKUP(I198,'เงินเดือนบัญชี 5'!$O$2:$P$65,2,FALSE),IF(BB198="วิชาการปก.",VLOOKUP(I198,'เงินเดือนบัญชี 5'!$L$2:$M$65,2,FALSE),IF(BB198="ทั่วไปอส.",VLOOKUP(I198,'เงินเดือนบัญชี 5'!$I$2:$J$65,2,FALSE),IF(BB198="ทั่วไปชง.",VLOOKUP(I198,'เงินเดือนบัญชี 5'!$F$2:$G$65,2,FALSE),IF(BB198="ทั่วไปปง.",VLOOKUP(I198,'เงินเดือนบัญชี 5'!$C$2:$D$65,2,FALSE),IF(BB198="พนจ.ทั่วไป","",IF(BB198="พนจ.ภารกิจ(ปวช.)","",IF(BB198="พนจ.ภารกิจ(ปวท.)","",IF(BB198="พนจ.ภารกิจ(ปวส.)","",IF(BB198="พนจ.ภารกิจ(ป.ตรี)","",IF(BB198="พนจ.ภารกิจ(ป.โท)","",IF(BB198="พนจ.ภารกิจ(ทักษะ พนง.ขับเครื่องจักรกลขนาดกลาง/ใหญ่)","",IF(BB198="พนจ.ภารกิจ(ทักษะ)","",IF(BB198="ลูกจ้างประจำ(ช่าง)",VLOOKUP(I198,บัญชีลูกจ้างประจำ!$I$2:$J$110,2,FALSE),IF(BB198="ลูกจ้างประจำ(สนับสนุน)",VLOOKUP(I198,บัญชีลูกจ้างประจำ!$F$2:$G$102,2,FALSE),IF(BB198="ลูกจ้างประจำ(บริการพื้นฐาน)",VLOOKUP(I198,บัญชีลูกจ้างประจำ!$C$2:$D$74,2,FALSE)))))))))))))))))))))))))</f>
        <v>0</v>
      </c>
      <c r="BE198" s="177">
        <f>IF(M198="ว่างเดิม",VLOOKUP(BC198,ตำแหน่งว่าง!$A$2:$J$28,2,FALSE),IF(M198="ว่างยุบเลิก2567",VLOOKUP(BC198,ตำแหน่งว่าง!$A$2:$J$28,2,FALSE),IF(M198="ว่างยุบเลิก2568",VLOOKUP(BC198,ตำแหน่งว่าง!$A$2:$J$28,2,FALSE),IF(M198="ว่างยุบเลิก2569",VLOOKUP(BC198,ตำแหน่งว่าง!$A$2:$J$28,2,FALSE),IF(M198="เงินอุดหนุน (ว่าง)",VLOOKUP(BC198,ตำแหน่งว่าง!$A$2:$J$28,2,FALSE),IF(M198="จ่ายจากเงินรายได้ (ว่าง)",VLOOKUP(BC198,ตำแหน่งว่าง!$A$2:$J$28,2,FALSE),IF(M198="กำหนดเพิ่ม2567",0,IF(M198="กำหนดเพิ่ม2568",0,IF(M198="กำหนดเพิ่ม2569",0,I198*12)))))))))</f>
        <v>0</v>
      </c>
      <c r="BF198" s="177" t="str">
        <f t="shared" si="12"/>
        <v>1</v>
      </c>
      <c r="BG198" s="177" t="b">
        <f>IF(BB198="บริหารท้องถิ่นสูง",VLOOKUP(BF198,'เงินเดือนบัญชี 5'!$AL$2:$AM$65,2,FALSE),IF(BB198="บริหารท้องถิ่นกลาง",VLOOKUP(BF198,'เงินเดือนบัญชี 5'!$AI$2:$AJ$65,2,FALSE),IF(BB198="บริหารท้องถิ่นต้น",VLOOKUP(BF198,'เงินเดือนบัญชี 5'!$AF$2:$AG$65,2,FALSE),IF(BB198="อำนวยการท้องถิ่นสูง",VLOOKUP(BF198,'เงินเดือนบัญชี 5'!$AC$2:$AD$65,2,FALSE),IF(BB198="อำนวยการท้องถิ่นกลาง",VLOOKUP(BF198,'เงินเดือนบัญชี 5'!$Z$2:$AA$65,2,FALSE),IF(BB198="อำนวยการท้องถิ่นต้น",VLOOKUP(BF198,'เงินเดือนบัญชี 5'!$W$2:$X$65,2,FALSE),IF(BB198="วิชาการชช.",VLOOKUP(BF198,'เงินเดือนบัญชี 5'!$T$2:$U$65,2,FALSE),IF(BB198="วิชาการชพ.",VLOOKUP(BF198,'เงินเดือนบัญชี 5'!$Q$2:$R$65,2,FALSE),IF(BB198="วิชาการชก.",VLOOKUP(BF198,'เงินเดือนบัญชี 5'!$N$2:$O$65,2,FALSE),IF(BB198="วิชาการปก.",VLOOKUP(BF198,'เงินเดือนบัญชี 5'!$K$2:$L$65,2,FALSE),IF(BB198="ทั่วไปอส.",VLOOKUP(BF198,'เงินเดือนบัญชี 5'!$H$2:$I$65,2,FALSE),IF(BB198="ทั่วไปชง.",VLOOKUP(BF198,'เงินเดือนบัญชี 5'!$E$2:$F$65,2,FALSE),IF(BB198="ทั่วไปปง.",VLOOKUP(BF198,'เงินเดือนบัญชี 5'!$B$2:$C$65,2,FALSE),IF(BB198="พนจ.ทั่วไป",0,IF(BB198="พนจ.ภารกิจ(ปวช.)",CEILING((I198*4/100)+I198,10),IF(BB198="พนจ.ภารกิจ(ปวท.)",CEILING((I198*4/100)+I198,10),IF(BB198="พนจ.ภารกิจ(ปวส.)",CEILING((I198*4/100)+I198,10),IF(BB198="พนจ.ภารกิจ(ป.ตรี)",CEILING((I198*4/100)+I198,10),IF(BB198="พนจ.ภารกิจ(ป.โท)",CEILING((I198*4/100)+I198,10),IF(BB198="พนจ.ภารกิจ(ทักษะ พนง.ขับเครื่องจักรกลขนาดกลาง/ใหญ่)",CEILING((I198*4/100)+I198,10),IF(BB198="พนจ.ภารกิจ(ทักษะ)",CEILING((I198*4/100)+I198,10),IF(BB198="พนจ.ภารกิจ(ทักษะ)","",IF(C198="ครู",CEILING((I198*6/100)+I198,10),IF(C198="ครูผู้ช่วย",CEILING((I198*6/100)+I198,10),IF(C198="บริหารสถานศึกษา",CEILING((I198*6/100)+I198,10),IF(C198="บุคลากรทางการศึกษา",CEILING((I198*6/100)+I198,10),IF(BB198="ลูกจ้างประจำ(ช่าง)",VLOOKUP(BF198,บัญชีลูกจ้างประจำ!$H$2:$I$110,2,FALSE),IF(BB198="ลูกจ้างประจำ(สนับสนุน)",VLOOKUP(BF198,บัญชีลูกจ้างประจำ!$E$2:$F$102,2,FALSE),IF(BB198="ลูกจ้างประจำ(บริการพื้นฐาน)",VLOOKUP(BF198,บัญชีลูกจ้างประจำ!$B$2:$C$74,2,FALSE))))))))))))))))))))))))))))))</f>
        <v>0</v>
      </c>
      <c r="BH198" s="177">
        <f>IF(BB198&amp;M198="พนจ.ทั่วไป",0,IF(BB198&amp;M198="พนจ.ทั่วไปกำหนดเพิ่ม2567",108000,IF(M198="ว่างเดิม",VLOOKUP(BC198,ตำแหน่งว่าง!$A$2:$J$28,8,FALSE),IF(M198="กำหนดเพิ่ม2567",VLOOKUP(BC198,ตำแหน่งว่าง!$A$2:$H$28,7,FALSE),IF(M198="กำหนดเพิ่ม2568",0,IF(M198="กำหนดเพิ่ม2569",0,IF(M198="ยุบเลิก2567",0,IF(M198="ว่างยุบเลิก2567",0,IF(M198="ว่างยุบเลิก2568",VLOOKUP(BC198,ตำแหน่งว่าง!$A$2:$J$28,8,FALSE),IF(M198="ว่างยุบเลิก2569",VLOOKUP(BC198,ตำแหน่งว่าง!$A$2:$J$28,8,FALSE),IF(M198="เงินอุดหนุน (ว่าง)",VLOOKUP(BC198,ตำแหน่งว่าง!$A$2:$J$28,8,FALSE),IF(M198&amp;C198="จ่ายจากเงินรายได้พนจ.ทั่วไป",0,IF(M198="จ่ายจากเงินรายได้ (ว่าง)",VLOOKUP(BC198,ตำแหน่งว่าง!$A$2:$J$28,8,FALSE),(BG198-I198)*12)))))))))))))</f>
        <v>0</v>
      </c>
      <c r="BI198" s="177" t="str">
        <f t="shared" si="13"/>
        <v>2</v>
      </c>
      <c r="BJ198" s="177" t="b">
        <f>IF(BB198="บริหารท้องถิ่นสูง",VLOOKUP(BI198,'เงินเดือนบัญชี 5'!$AL$2:$AM$65,2,FALSE),IF(BB198="บริหารท้องถิ่นกลาง",VLOOKUP(BI198,'เงินเดือนบัญชี 5'!$AI$2:$AJ$65,2,FALSE),IF(BB198="บริหารท้องถิ่นต้น",VLOOKUP(BI198,'เงินเดือนบัญชี 5'!$AF$2:$AG$65,2,FALSE),IF(BB198="อำนวยการท้องถิ่นสูง",VLOOKUP(BI198,'เงินเดือนบัญชี 5'!$AC$2:$AD$65,2,FALSE),IF(BB198="อำนวยการท้องถิ่นกลาง",VLOOKUP(BI198,'เงินเดือนบัญชี 5'!$Z$2:$AA$65,2,FALSE),IF(BB198="อำนวยการท้องถิ่นต้น",VLOOKUP(BI198,'เงินเดือนบัญชี 5'!$W$2:$X$65,2,FALSE),IF(BB198="วิชาการชช.",VLOOKUP(BI198,'เงินเดือนบัญชี 5'!$T$2:$U$65,2,FALSE),IF(BB198="วิชาการชพ.",VLOOKUP(BI198,'เงินเดือนบัญชี 5'!$Q$2:$R$65,2,FALSE),IF(BB198="วิชาการชก.",VLOOKUP(BI198,'เงินเดือนบัญชี 5'!$N$2:$O$65,2,FALSE),IF(BB198="วิชาการปก.",VLOOKUP(BI198,'เงินเดือนบัญชี 5'!$K$2:$L$65,2,FALSE),IF(BB198="ทั่วไปอส.",VLOOKUP(BI198,'เงินเดือนบัญชี 5'!$H$2:$I$65,2,FALSE),IF(BB198="ทั่วไปชง.",VLOOKUP(BI198,'เงินเดือนบัญชี 5'!$E$2:$F$65,2,FALSE),IF(BB198="ทั่วไปปง.",VLOOKUP(BI198,'เงินเดือนบัญชี 5'!$B$2:$C$65,2,FALSE),IF(BB198="พนจ.ทั่วไป",0,IF(BB198="พนจ.ภารกิจ(ปวช.)",CEILING((BG198*4/100)+BG198,10),IF(BB198="พนจ.ภารกิจ(ปวท.)",CEILING((BG198*4/100)+BG198,10),IF(BB198="พนจ.ภารกิจ(ปวส.)",CEILING((BG198*4/100)+BG198,10),IF(BB198="พนจ.ภารกิจ(ป.ตรี)",CEILING((BG198*4/100)+BG198,10),IF(BB198="พนจ.ภารกิจ(ป.โท)",CEILING((BG198*4/100)+BG198,10),IF(BB198="พนจ.ภารกิจ(ทักษะ พนง.ขับเครื่องจักรกลขนาดกลาง/ใหญ่)",CEILING((BG198*4/100)+BG198,10),IF(BB198="พนจ.ภารกิจ(ทักษะ)",CEILING((BG198*4/100)+BG198,10),IF(BB198="พนจ.ภารกิจ(ทักษะ)","",IF(C198="ครู",CEILING((BG198*6/100)+BG198,10),IF(C198="ครูผู้ช่วย",CEILING((BG198*6/100)+BG198,10),IF(C198="บริหารสถานศึกษา",CEILING((BG198*6/100)+BG198,10),IF(C198="บุคลากรทางการศึกษา",CEILING((BG198*6/100)+BG198,10),IF(BB198="ลูกจ้างประจำ(ช่าง)",VLOOKUP(BI198,บัญชีลูกจ้างประจำ!$H$2:$I$110,2,FALSE),IF(BB198="ลูกจ้างประจำ(สนับสนุน)",VLOOKUP(BI198,บัญชีลูกจ้างประจำ!$E$2:$F$102,2,FALSE),IF(BB198="ลูกจ้างประจำ(บริการพื้นฐาน)",VLOOKUP(BI198,บัญชีลูกจ้างประจำ!$B$2:$C$74,2,FALSE))))))))))))))))))))))))))))))</f>
        <v>0</v>
      </c>
      <c r="BK198" s="177">
        <f>IF(BB198&amp;M198="พนจ.ทั่วไป",0,IF(BB198&amp;M198="พนจ.ทั่วไปกำหนดเพิ่ม2568",108000,IF(M198="ว่างเดิม",VLOOKUP(BC198,ตำแหน่งว่าง!$A$2:$J$28,9,FALSE),IF(M198&amp;C198="กำหนดเพิ่ม2567ครู",VLOOKUP(BC198,ตำแหน่งว่าง!$A$2:$J$28,8,FALSE),IF(M198&amp;C198="กำหนดเพิ่ม2567ครูผู้ช่วย",VLOOKUP(BC198,ตำแหน่งว่าง!$A$2:$J$28,8,FALSE),IF(M198&amp;C198="กำหนดเพิ่ม2567บุคลากรทางการศึกษา",VLOOKUP(BC198,ตำแหน่งว่าง!$A$2:$J$28,8,FALSE),IF(M198&amp;C198="กำหนดเพิ่ม2567บริหารสถานศึกษา",VLOOKUP(BC198,ตำแหน่งว่าง!$A$2:$J$28,8,FALSE),IF(M198="กำหนดเพิ่ม2567",VLOOKUP(BC198,ตำแหน่งว่าง!$A$2:$J$28,9,FALSE),IF(M198="กำหนดเพิ่ม2568",VLOOKUP(BC198,ตำแหน่งว่าง!$A$2:$H$28,7,FALSE),IF(M198="กำหนดเพิ่ม2569",0,IF(M198="ยุบเลิก2567",0,IF(M198="ยุบเลิก2568",0,IF(M198="ว่างยุบเลิก2567",0,IF(M198="ว่างยุบเลิก2568",0,IF(M198="ว่างยุบเลิก2569",VLOOKUP(BC198,ตำแหน่งว่าง!$A$2:$J$28,9,FALSE),IF(M198="เงินอุดหนุน (ว่าง)",VLOOKUP(BC198,ตำแหน่งว่าง!$A$2:$J$28,9,FALSE),IF(M198="จ่ายจากเงินรายได้ (ว่าง)",VLOOKUP(BC198,ตำแหน่งว่าง!$A$2:$J$28,9,FALSE),(BJ198-BG198)*12)))))))))))))))))</f>
        <v>0</v>
      </c>
      <c r="BL198" s="177" t="str">
        <f t="shared" si="14"/>
        <v>3</v>
      </c>
      <c r="BM198" s="177" t="b">
        <f>IF(BB198="บริหารท้องถิ่นสูง",VLOOKUP(BL198,'เงินเดือนบัญชี 5'!$AL$2:$AM$65,2,FALSE),IF(BB198="บริหารท้องถิ่นกลาง",VLOOKUP(BL198,'เงินเดือนบัญชี 5'!$AI$2:$AJ$65,2,FALSE),IF(BB198="บริหารท้องถิ่นต้น",VLOOKUP(BL198,'เงินเดือนบัญชี 5'!$AF$2:$AG$65,2,FALSE),IF(BB198="อำนวยการท้องถิ่นสูง",VLOOKUP(BL198,'เงินเดือนบัญชี 5'!$AC$2:$AD$65,2,FALSE),IF(BB198="อำนวยการท้องถิ่นกลาง",VLOOKUP(BL198,'เงินเดือนบัญชี 5'!$Z$2:$AA$65,2,FALSE),IF(BB198="อำนวยการท้องถิ่นต้น",VLOOKUP(BL198,'เงินเดือนบัญชี 5'!$W$2:$X$65,2,FALSE),IF(BB198="วิชาการชช.",VLOOKUP(BL198,'เงินเดือนบัญชี 5'!$T$2:$U$65,2,FALSE),IF(BB198="วิชาการชพ.",VLOOKUP(BL198,'เงินเดือนบัญชี 5'!$Q$2:$R$65,2,FALSE),IF(BB198="วิชาการชก.",VLOOKUP(BL198,'เงินเดือนบัญชี 5'!$N$2:$O$65,2,FALSE),IF(BB198="วิชาการปก.",VLOOKUP(BL198,'เงินเดือนบัญชี 5'!$K$2:$L$65,2,FALSE),IF(BB198="ทั่วไปอส.",VLOOKUP(BL198,'เงินเดือนบัญชี 5'!$H$2:$I$65,2,FALSE),IF(BB198="ทั่วไปชง.",VLOOKUP(BL198,'เงินเดือนบัญชี 5'!$E$2:$F$65,2,FALSE),IF(BB198="ทั่วไปปง.",VLOOKUP(BL198,'เงินเดือนบัญชี 5'!$B$2:$C$65,2,FALSE),IF(BB198="พนจ.ทั่วไป",0,IF(BB198="พนจ.ภารกิจ(ปวช.)",CEILING((BJ198*4/100)+BJ198,10),IF(BB198="พนจ.ภารกิจ(ปวท.)",CEILING((BJ198*4/100)+BJ198,10),IF(BB198="พนจ.ภารกิจ(ปวส.)",CEILING((BJ198*4/100)+BJ198,10),IF(BB198="พนจ.ภารกิจ(ป.ตรี)",CEILING((BJ198*4/100)+BJ198,10),IF(BB198="พนจ.ภารกิจ(ป.โท)",CEILING((BJ198*4/100)+BJ198,10),IF(BB198="พนจ.ภารกิจ(ทักษะ พนง.ขับเครื่องจักรกลขนาดกลาง/ใหญ่)",CEILING((BJ198*4/100)+BJ198,10),IF(BB198="พนจ.ภารกิจ(ทักษะ)",CEILING((BJ198*4/100)+BJ198,10),IF(BB198="พนจ.ภารกิจ(ทักษะ)","",IF(C198="ครู",CEILING((BJ198*6/100)+BJ198,10),IF(C198="ครูผู้ช่วย",CEILING((BJ198*6/100)+BJ198,10),IF(C198="บริหารสถานศึกษา",CEILING((BJ198*6/100)+BJ198,10),IF(C198="บุคลากรทางการศึกษา",CEILING((BJ198*6/100)+BJ198,10),IF(BB198="ลูกจ้างประจำ(ช่าง)",VLOOKUP(BL198,บัญชีลูกจ้างประจำ!$H$2:$I$110,2,FALSE),IF(BB198="ลูกจ้างประจำ(สนับสนุน)",VLOOKUP(BL198,บัญชีลูกจ้างประจำ!$E$2:$F$103,2,FALSE),IF(BB198="ลูกจ้างประจำ(บริการพื้นฐาน)",VLOOKUP(BL198,บัญชีลูกจ้างประจำ!$B$2:$C$74,2,FALSE))))))))))))))))))))))))))))))</f>
        <v>0</v>
      </c>
      <c r="BN198" s="177">
        <f>IF(BB198&amp;M198="พนจ.ทั่วไป",0,IF(BB198&amp;M198="พนจ.ทั่วไปกำหนดเพิ่ม2569",108000,IF(M198="ว่างเดิม",VLOOKUP(BC198,ตำแหน่งว่าง!$A$2:$J$28,10,FALSE),IF(M198&amp;C198="กำหนดเพิ่ม2567ครู",VLOOKUP(BC198,ตำแหน่งว่าง!$A$2:$J$28,9,FALSE),IF(M198&amp;C198="กำหนดเพิ่ม2567ครูผู้ช่วย",VLOOKUP(BC198,ตำแหน่งว่าง!$A$2:$J$28,9,FALSE),IF(M198&amp;C198="กำหนดเพิ่ม2567บุคลากรทางการศึกษา",VLOOKUP(BC198,ตำแหน่งว่าง!$A$2:$J$28,9,FALSE),IF(M198&amp;C198="กำหนดเพิ่ม2567บริหารสถานศึกษา",VLOOKUP(BC198,ตำแหน่งว่าง!$A$2:$J$28,9,FALSE),IF(M198="กำหนดเพิ่ม2567",VLOOKUP(BC198,ตำแหน่งว่าง!$A$2:$J$28,10,FALSE),IF(M198&amp;C198="กำหนดเพิ่ม2568ครู",VLOOKUP(BC198,ตำแหน่งว่าง!$A$2:$J$28,8,FALSE),IF(M198&amp;C198="กำหนดเพิ่ม2568ครูผู้ช่วย",VLOOKUP(BC198,ตำแหน่งว่าง!$A$2:$J$28,8,FALSE),IF(M198&amp;C198="กำหนดเพิ่ม2568บุคลากรทางการศึกษา",VLOOKUP(BC198,ตำแหน่งว่าง!$A$2:$J$28,8,FALSE),IF(M198&amp;C198="กำหนดเพิ่ม2568บริหารสถานศึกษา",VLOOKUP(BC198,ตำแหน่งว่าง!$A$2:$J$28,8,FALSE),IF(M198="กำหนดเพิ่ม2568",VLOOKUP(BC198,ตำแหน่งว่าง!$A$2:$J$28,9,FALSE),IF(M198="กำหนดเพิ่ม2569",VLOOKUP(BC198,ตำแหน่งว่าง!$A$2:$H$28,7,FALSE),IF(M198="เงินอุดหนุน (ว่าง)",VLOOKUP(BC198,ตำแหน่งว่าง!$A$2:$J$28,10,FALSE),IF(M198="จ่ายจากเงินรายได้ (ว่าง)",VLOOKUP(BC198,ตำแหน่งว่าง!$A$2:$J$28,10,FALSE),IF(M198="ยุบเลิก2567",0,IF(M198="ยุบเลิก2568",0,IF(M198="ยุบเลิก2569",0,IF(M198="ว่างยุบเลิก2567",0,IF(M198="ว่างยุบเลิก2568",0,IF(M198="ว่างยุบเลิก2569",0,(BM198-BJ198)*12))))))))))))))))))))))</f>
        <v>0</v>
      </c>
    </row>
    <row r="199" spans="1:66">
      <c r="A199" s="107" t="str">
        <f>IF(C199=0,"",IF(D199=0,"",SUBTOTAL(3,$D$7:D199)*1))</f>
        <v/>
      </c>
      <c r="B199" s="113"/>
      <c r="C199" s="183"/>
      <c r="D199" s="113"/>
      <c r="E199" s="114"/>
      <c r="F199" s="114"/>
      <c r="G199" s="110"/>
      <c r="H199" s="120"/>
      <c r="I199" s="121"/>
      <c r="J199" s="122"/>
      <c r="K199" s="122"/>
      <c r="L199" s="122"/>
      <c r="M199" s="120"/>
      <c r="BB199" s="177" t="str">
        <f t="shared" si="10"/>
        <v/>
      </c>
      <c r="BC199" s="177" t="str">
        <f t="shared" si="11"/>
        <v>()</v>
      </c>
      <c r="BD199" s="177" t="b">
        <f>IF(BB199="บริหารท้องถิ่นสูง",VLOOKUP(I199,'เงินเดือนบัญชี 5'!$AM$2:$AN$65,2,FALSE),IF(BB199="บริหารท้องถิ่นกลาง",VLOOKUP(I199,'เงินเดือนบัญชี 5'!$AJ$2:$AK$65,2,FALSE),IF(BB199="บริหารท้องถิ่นต้น",VLOOKUP(I199,'เงินเดือนบัญชี 5'!$AG$2:$AH$65,2,FALSE),IF(BB199="อำนวยการท้องถิ่นสูง",VLOOKUP(I199,'เงินเดือนบัญชี 5'!$AD$2:$AE$65,2,FALSE),IF(BB199="อำนวยการท้องถิ่นกลาง",VLOOKUP(I199,'เงินเดือนบัญชี 5'!$AA$2:$AB$65,2,FALSE),IF(BB199="อำนวยการท้องถิ่นต้น",VLOOKUP(I199,'เงินเดือนบัญชี 5'!$X$2:$Y$65,2,FALSE),IF(BB199="วิชาการชช.",VLOOKUP(I199,'เงินเดือนบัญชี 5'!$U$2:$V$65,2,FALSE),IF(BB199="วิชาการชพ.",VLOOKUP(I199,'เงินเดือนบัญชี 5'!$R$2:$S$65,2,FALSE),IF(BB199="วิชาการชก.",VLOOKUP(I199,'เงินเดือนบัญชี 5'!$O$2:$P$65,2,FALSE),IF(BB199="วิชาการปก.",VLOOKUP(I199,'เงินเดือนบัญชี 5'!$L$2:$M$65,2,FALSE),IF(BB199="ทั่วไปอส.",VLOOKUP(I199,'เงินเดือนบัญชี 5'!$I$2:$J$65,2,FALSE),IF(BB199="ทั่วไปชง.",VLOOKUP(I199,'เงินเดือนบัญชี 5'!$F$2:$G$65,2,FALSE),IF(BB199="ทั่วไปปง.",VLOOKUP(I199,'เงินเดือนบัญชี 5'!$C$2:$D$65,2,FALSE),IF(BB199="พนจ.ทั่วไป","",IF(BB199="พนจ.ภารกิจ(ปวช.)","",IF(BB199="พนจ.ภารกิจ(ปวท.)","",IF(BB199="พนจ.ภารกิจ(ปวส.)","",IF(BB199="พนจ.ภารกิจ(ป.ตรี)","",IF(BB199="พนจ.ภารกิจ(ป.โท)","",IF(BB199="พนจ.ภารกิจ(ทักษะ พนง.ขับเครื่องจักรกลขนาดกลาง/ใหญ่)","",IF(BB199="พนจ.ภารกิจ(ทักษะ)","",IF(BB199="ลูกจ้างประจำ(ช่าง)",VLOOKUP(I199,บัญชีลูกจ้างประจำ!$I$2:$J$110,2,FALSE),IF(BB199="ลูกจ้างประจำ(สนับสนุน)",VLOOKUP(I199,บัญชีลูกจ้างประจำ!$F$2:$G$102,2,FALSE),IF(BB199="ลูกจ้างประจำ(บริการพื้นฐาน)",VLOOKUP(I199,บัญชีลูกจ้างประจำ!$C$2:$D$74,2,FALSE)))))))))))))))))))))))))</f>
        <v>0</v>
      </c>
      <c r="BE199" s="177">
        <f>IF(M199="ว่างเดิม",VLOOKUP(BC199,ตำแหน่งว่าง!$A$2:$J$28,2,FALSE),IF(M199="ว่างยุบเลิก2567",VLOOKUP(BC199,ตำแหน่งว่าง!$A$2:$J$28,2,FALSE),IF(M199="ว่างยุบเลิก2568",VLOOKUP(BC199,ตำแหน่งว่าง!$A$2:$J$28,2,FALSE),IF(M199="ว่างยุบเลิก2569",VLOOKUP(BC199,ตำแหน่งว่าง!$A$2:$J$28,2,FALSE),IF(M199="เงินอุดหนุน (ว่าง)",VLOOKUP(BC199,ตำแหน่งว่าง!$A$2:$J$28,2,FALSE),IF(M199="จ่ายจากเงินรายได้ (ว่าง)",VLOOKUP(BC199,ตำแหน่งว่าง!$A$2:$J$28,2,FALSE),IF(M199="กำหนดเพิ่ม2567",0,IF(M199="กำหนดเพิ่ม2568",0,IF(M199="กำหนดเพิ่ม2569",0,I199*12)))))))))</f>
        <v>0</v>
      </c>
      <c r="BF199" s="177" t="str">
        <f t="shared" si="12"/>
        <v>1</v>
      </c>
      <c r="BG199" s="177" t="b">
        <f>IF(BB199="บริหารท้องถิ่นสูง",VLOOKUP(BF199,'เงินเดือนบัญชี 5'!$AL$2:$AM$65,2,FALSE),IF(BB199="บริหารท้องถิ่นกลาง",VLOOKUP(BF199,'เงินเดือนบัญชี 5'!$AI$2:$AJ$65,2,FALSE),IF(BB199="บริหารท้องถิ่นต้น",VLOOKUP(BF199,'เงินเดือนบัญชี 5'!$AF$2:$AG$65,2,FALSE),IF(BB199="อำนวยการท้องถิ่นสูง",VLOOKUP(BF199,'เงินเดือนบัญชี 5'!$AC$2:$AD$65,2,FALSE),IF(BB199="อำนวยการท้องถิ่นกลาง",VLOOKUP(BF199,'เงินเดือนบัญชี 5'!$Z$2:$AA$65,2,FALSE),IF(BB199="อำนวยการท้องถิ่นต้น",VLOOKUP(BF199,'เงินเดือนบัญชี 5'!$W$2:$X$65,2,FALSE),IF(BB199="วิชาการชช.",VLOOKUP(BF199,'เงินเดือนบัญชี 5'!$T$2:$U$65,2,FALSE),IF(BB199="วิชาการชพ.",VLOOKUP(BF199,'เงินเดือนบัญชี 5'!$Q$2:$R$65,2,FALSE),IF(BB199="วิชาการชก.",VLOOKUP(BF199,'เงินเดือนบัญชี 5'!$N$2:$O$65,2,FALSE),IF(BB199="วิชาการปก.",VLOOKUP(BF199,'เงินเดือนบัญชี 5'!$K$2:$L$65,2,FALSE),IF(BB199="ทั่วไปอส.",VLOOKUP(BF199,'เงินเดือนบัญชี 5'!$H$2:$I$65,2,FALSE),IF(BB199="ทั่วไปชง.",VLOOKUP(BF199,'เงินเดือนบัญชี 5'!$E$2:$F$65,2,FALSE),IF(BB199="ทั่วไปปง.",VLOOKUP(BF199,'เงินเดือนบัญชี 5'!$B$2:$C$65,2,FALSE),IF(BB199="พนจ.ทั่วไป",0,IF(BB199="พนจ.ภารกิจ(ปวช.)",CEILING((I199*4/100)+I199,10),IF(BB199="พนจ.ภารกิจ(ปวท.)",CEILING((I199*4/100)+I199,10),IF(BB199="พนจ.ภารกิจ(ปวส.)",CEILING((I199*4/100)+I199,10),IF(BB199="พนจ.ภารกิจ(ป.ตรี)",CEILING((I199*4/100)+I199,10),IF(BB199="พนจ.ภารกิจ(ป.โท)",CEILING((I199*4/100)+I199,10),IF(BB199="พนจ.ภารกิจ(ทักษะ พนง.ขับเครื่องจักรกลขนาดกลาง/ใหญ่)",CEILING((I199*4/100)+I199,10),IF(BB199="พนจ.ภารกิจ(ทักษะ)",CEILING((I199*4/100)+I199,10),IF(BB199="พนจ.ภารกิจ(ทักษะ)","",IF(C199="ครู",CEILING((I199*6/100)+I199,10),IF(C199="ครูผู้ช่วย",CEILING((I199*6/100)+I199,10),IF(C199="บริหารสถานศึกษา",CEILING((I199*6/100)+I199,10),IF(C199="บุคลากรทางการศึกษา",CEILING((I199*6/100)+I199,10),IF(BB199="ลูกจ้างประจำ(ช่าง)",VLOOKUP(BF199,บัญชีลูกจ้างประจำ!$H$2:$I$110,2,FALSE),IF(BB199="ลูกจ้างประจำ(สนับสนุน)",VLOOKUP(BF199,บัญชีลูกจ้างประจำ!$E$2:$F$102,2,FALSE),IF(BB199="ลูกจ้างประจำ(บริการพื้นฐาน)",VLOOKUP(BF199,บัญชีลูกจ้างประจำ!$B$2:$C$74,2,FALSE))))))))))))))))))))))))))))))</f>
        <v>0</v>
      </c>
      <c r="BH199" s="177">
        <f>IF(BB199&amp;M199="พนจ.ทั่วไป",0,IF(BB199&amp;M199="พนจ.ทั่วไปกำหนดเพิ่ม2567",108000,IF(M199="ว่างเดิม",VLOOKUP(BC199,ตำแหน่งว่าง!$A$2:$J$28,8,FALSE),IF(M199="กำหนดเพิ่ม2567",VLOOKUP(BC199,ตำแหน่งว่าง!$A$2:$H$28,7,FALSE),IF(M199="กำหนดเพิ่ม2568",0,IF(M199="กำหนดเพิ่ม2569",0,IF(M199="ยุบเลิก2567",0,IF(M199="ว่างยุบเลิก2567",0,IF(M199="ว่างยุบเลิก2568",VLOOKUP(BC199,ตำแหน่งว่าง!$A$2:$J$28,8,FALSE),IF(M199="ว่างยุบเลิก2569",VLOOKUP(BC199,ตำแหน่งว่าง!$A$2:$J$28,8,FALSE),IF(M199="เงินอุดหนุน (ว่าง)",VLOOKUP(BC199,ตำแหน่งว่าง!$A$2:$J$28,8,FALSE),IF(M199&amp;C199="จ่ายจากเงินรายได้พนจ.ทั่วไป",0,IF(M199="จ่ายจากเงินรายได้ (ว่าง)",VLOOKUP(BC199,ตำแหน่งว่าง!$A$2:$J$28,8,FALSE),(BG199-I199)*12)))))))))))))</f>
        <v>0</v>
      </c>
      <c r="BI199" s="177" t="str">
        <f t="shared" si="13"/>
        <v>2</v>
      </c>
      <c r="BJ199" s="177" t="b">
        <f>IF(BB199="บริหารท้องถิ่นสูง",VLOOKUP(BI199,'เงินเดือนบัญชี 5'!$AL$2:$AM$65,2,FALSE),IF(BB199="บริหารท้องถิ่นกลาง",VLOOKUP(BI199,'เงินเดือนบัญชี 5'!$AI$2:$AJ$65,2,FALSE),IF(BB199="บริหารท้องถิ่นต้น",VLOOKUP(BI199,'เงินเดือนบัญชี 5'!$AF$2:$AG$65,2,FALSE),IF(BB199="อำนวยการท้องถิ่นสูง",VLOOKUP(BI199,'เงินเดือนบัญชี 5'!$AC$2:$AD$65,2,FALSE),IF(BB199="อำนวยการท้องถิ่นกลาง",VLOOKUP(BI199,'เงินเดือนบัญชี 5'!$Z$2:$AA$65,2,FALSE),IF(BB199="อำนวยการท้องถิ่นต้น",VLOOKUP(BI199,'เงินเดือนบัญชี 5'!$W$2:$X$65,2,FALSE),IF(BB199="วิชาการชช.",VLOOKUP(BI199,'เงินเดือนบัญชี 5'!$T$2:$U$65,2,FALSE),IF(BB199="วิชาการชพ.",VLOOKUP(BI199,'เงินเดือนบัญชี 5'!$Q$2:$R$65,2,FALSE),IF(BB199="วิชาการชก.",VLOOKUP(BI199,'เงินเดือนบัญชี 5'!$N$2:$O$65,2,FALSE),IF(BB199="วิชาการปก.",VLOOKUP(BI199,'เงินเดือนบัญชี 5'!$K$2:$L$65,2,FALSE),IF(BB199="ทั่วไปอส.",VLOOKUP(BI199,'เงินเดือนบัญชี 5'!$H$2:$I$65,2,FALSE),IF(BB199="ทั่วไปชง.",VLOOKUP(BI199,'เงินเดือนบัญชี 5'!$E$2:$F$65,2,FALSE),IF(BB199="ทั่วไปปง.",VLOOKUP(BI199,'เงินเดือนบัญชี 5'!$B$2:$C$65,2,FALSE),IF(BB199="พนจ.ทั่วไป",0,IF(BB199="พนจ.ภารกิจ(ปวช.)",CEILING((BG199*4/100)+BG199,10),IF(BB199="พนจ.ภารกิจ(ปวท.)",CEILING((BG199*4/100)+BG199,10),IF(BB199="พนจ.ภารกิจ(ปวส.)",CEILING((BG199*4/100)+BG199,10),IF(BB199="พนจ.ภารกิจ(ป.ตรี)",CEILING((BG199*4/100)+BG199,10),IF(BB199="พนจ.ภารกิจ(ป.โท)",CEILING((BG199*4/100)+BG199,10),IF(BB199="พนจ.ภารกิจ(ทักษะ พนง.ขับเครื่องจักรกลขนาดกลาง/ใหญ่)",CEILING((BG199*4/100)+BG199,10),IF(BB199="พนจ.ภารกิจ(ทักษะ)",CEILING((BG199*4/100)+BG199,10),IF(BB199="พนจ.ภารกิจ(ทักษะ)","",IF(C199="ครู",CEILING((BG199*6/100)+BG199,10),IF(C199="ครูผู้ช่วย",CEILING((BG199*6/100)+BG199,10),IF(C199="บริหารสถานศึกษา",CEILING((BG199*6/100)+BG199,10),IF(C199="บุคลากรทางการศึกษา",CEILING((BG199*6/100)+BG199,10),IF(BB199="ลูกจ้างประจำ(ช่าง)",VLOOKUP(BI199,บัญชีลูกจ้างประจำ!$H$2:$I$110,2,FALSE),IF(BB199="ลูกจ้างประจำ(สนับสนุน)",VLOOKUP(BI199,บัญชีลูกจ้างประจำ!$E$2:$F$102,2,FALSE),IF(BB199="ลูกจ้างประจำ(บริการพื้นฐาน)",VLOOKUP(BI199,บัญชีลูกจ้างประจำ!$B$2:$C$74,2,FALSE))))))))))))))))))))))))))))))</f>
        <v>0</v>
      </c>
      <c r="BK199" s="177">
        <f>IF(BB199&amp;M199="พนจ.ทั่วไป",0,IF(BB199&amp;M199="พนจ.ทั่วไปกำหนดเพิ่ม2568",108000,IF(M199="ว่างเดิม",VLOOKUP(BC199,ตำแหน่งว่าง!$A$2:$J$28,9,FALSE),IF(M199&amp;C199="กำหนดเพิ่ม2567ครู",VLOOKUP(BC199,ตำแหน่งว่าง!$A$2:$J$28,8,FALSE),IF(M199&amp;C199="กำหนดเพิ่ม2567ครูผู้ช่วย",VLOOKUP(BC199,ตำแหน่งว่าง!$A$2:$J$28,8,FALSE),IF(M199&amp;C199="กำหนดเพิ่ม2567บุคลากรทางการศึกษา",VLOOKUP(BC199,ตำแหน่งว่าง!$A$2:$J$28,8,FALSE),IF(M199&amp;C199="กำหนดเพิ่ม2567บริหารสถานศึกษา",VLOOKUP(BC199,ตำแหน่งว่าง!$A$2:$J$28,8,FALSE),IF(M199="กำหนดเพิ่ม2567",VLOOKUP(BC199,ตำแหน่งว่าง!$A$2:$J$28,9,FALSE),IF(M199="กำหนดเพิ่ม2568",VLOOKUP(BC199,ตำแหน่งว่าง!$A$2:$H$28,7,FALSE),IF(M199="กำหนดเพิ่ม2569",0,IF(M199="ยุบเลิก2567",0,IF(M199="ยุบเลิก2568",0,IF(M199="ว่างยุบเลิก2567",0,IF(M199="ว่างยุบเลิก2568",0,IF(M199="ว่างยุบเลิก2569",VLOOKUP(BC199,ตำแหน่งว่าง!$A$2:$J$28,9,FALSE),IF(M199="เงินอุดหนุน (ว่าง)",VLOOKUP(BC199,ตำแหน่งว่าง!$A$2:$J$28,9,FALSE),IF(M199="จ่ายจากเงินรายได้ (ว่าง)",VLOOKUP(BC199,ตำแหน่งว่าง!$A$2:$J$28,9,FALSE),(BJ199-BG199)*12)))))))))))))))))</f>
        <v>0</v>
      </c>
      <c r="BL199" s="177" t="str">
        <f t="shared" si="14"/>
        <v>3</v>
      </c>
      <c r="BM199" s="177" t="b">
        <f>IF(BB199="บริหารท้องถิ่นสูง",VLOOKUP(BL199,'เงินเดือนบัญชี 5'!$AL$2:$AM$65,2,FALSE),IF(BB199="บริหารท้องถิ่นกลาง",VLOOKUP(BL199,'เงินเดือนบัญชี 5'!$AI$2:$AJ$65,2,FALSE),IF(BB199="บริหารท้องถิ่นต้น",VLOOKUP(BL199,'เงินเดือนบัญชี 5'!$AF$2:$AG$65,2,FALSE),IF(BB199="อำนวยการท้องถิ่นสูง",VLOOKUP(BL199,'เงินเดือนบัญชี 5'!$AC$2:$AD$65,2,FALSE),IF(BB199="อำนวยการท้องถิ่นกลาง",VLOOKUP(BL199,'เงินเดือนบัญชี 5'!$Z$2:$AA$65,2,FALSE),IF(BB199="อำนวยการท้องถิ่นต้น",VLOOKUP(BL199,'เงินเดือนบัญชี 5'!$W$2:$X$65,2,FALSE),IF(BB199="วิชาการชช.",VLOOKUP(BL199,'เงินเดือนบัญชี 5'!$T$2:$U$65,2,FALSE),IF(BB199="วิชาการชพ.",VLOOKUP(BL199,'เงินเดือนบัญชี 5'!$Q$2:$R$65,2,FALSE),IF(BB199="วิชาการชก.",VLOOKUP(BL199,'เงินเดือนบัญชี 5'!$N$2:$O$65,2,FALSE),IF(BB199="วิชาการปก.",VLOOKUP(BL199,'เงินเดือนบัญชี 5'!$K$2:$L$65,2,FALSE),IF(BB199="ทั่วไปอส.",VLOOKUP(BL199,'เงินเดือนบัญชี 5'!$H$2:$I$65,2,FALSE),IF(BB199="ทั่วไปชง.",VLOOKUP(BL199,'เงินเดือนบัญชี 5'!$E$2:$F$65,2,FALSE),IF(BB199="ทั่วไปปง.",VLOOKUP(BL199,'เงินเดือนบัญชี 5'!$B$2:$C$65,2,FALSE),IF(BB199="พนจ.ทั่วไป",0,IF(BB199="พนจ.ภารกิจ(ปวช.)",CEILING((BJ199*4/100)+BJ199,10),IF(BB199="พนจ.ภารกิจ(ปวท.)",CEILING((BJ199*4/100)+BJ199,10),IF(BB199="พนจ.ภารกิจ(ปวส.)",CEILING((BJ199*4/100)+BJ199,10),IF(BB199="พนจ.ภารกิจ(ป.ตรี)",CEILING((BJ199*4/100)+BJ199,10),IF(BB199="พนจ.ภารกิจ(ป.โท)",CEILING((BJ199*4/100)+BJ199,10),IF(BB199="พนจ.ภารกิจ(ทักษะ พนง.ขับเครื่องจักรกลขนาดกลาง/ใหญ่)",CEILING((BJ199*4/100)+BJ199,10),IF(BB199="พนจ.ภารกิจ(ทักษะ)",CEILING((BJ199*4/100)+BJ199,10),IF(BB199="พนจ.ภารกิจ(ทักษะ)","",IF(C199="ครู",CEILING((BJ199*6/100)+BJ199,10),IF(C199="ครูผู้ช่วย",CEILING((BJ199*6/100)+BJ199,10),IF(C199="บริหารสถานศึกษา",CEILING((BJ199*6/100)+BJ199,10),IF(C199="บุคลากรทางการศึกษา",CEILING((BJ199*6/100)+BJ199,10),IF(BB199="ลูกจ้างประจำ(ช่าง)",VLOOKUP(BL199,บัญชีลูกจ้างประจำ!$H$2:$I$110,2,FALSE),IF(BB199="ลูกจ้างประจำ(สนับสนุน)",VLOOKUP(BL199,บัญชีลูกจ้างประจำ!$E$2:$F$103,2,FALSE),IF(BB199="ลูกจ้างประจำ(บริการพื้นฐาน)",VLOOKUP(BL199,บัญชีลูกจ้างประจำ!$B$2:$C$74,2,FALSE))))))))))))))))))))))))))))))</f>
        <v>0</v>
      </c>
      <c r="BN199" s="177">
        <f>IF(BB199&amp;M199="พนจ.ทั่วไป",0,IF(BB199&amp;M199="พนจ.ทั่วไปกำหนดเพิ่ม2569",108000,IF(M199="ว่างเดิม",VLOOKUP(BC199,ตำแหน่งว่าง!$A$2:$J$28,10,FALSE),IF(M199&amp;C199="กำหนดเพิ่ม2567ครู",VLOOKUP(BC199,ตำแหน่งว่าง!$A$2:$J$28,9,FALSE),IF(M199&amp;C199="กำหนดเพิ่ม2567ครูผู้ช่วย",VLOOKUP(BC199,ตำแหน่งว่าง!$A$2:$J$28,9,FALSE),IF(M199&amp;C199="กำหนดเพิ่ม2567บุคลากรทางการศึกษา",VLOOKUP(BC199,ตำแหน่งว่าง!$A$2:$J$28,9,FALSE),IF(M199&amp;C199="กำหนดเพิ่ม2567บริหารสถานศึกษา",VLOOKUP(BC199,ตำแหน่งว่าง!$A$2:$J$28,9,FALSE),IF(M199="กำหนดเพิ่ม2567",VLOOKUP(BC199,ตำแหน่งว่าง!$A$2:$J$28,10,FALSE),IF(M199&amp;C199="กำหนดเพิ่ม2568ครู",VLOOKUP(BC199,ตำแหน่งว่าง!$A$2:$J$28,8,FALSE),IF(M199&amp;C199="กำหนดเพิ่ม2568ครูผู้ช่วย",VLOOKUP(BC199,ตำแหน่งว่าง!$A$2:$J$28,8,FALSE),IF(M199&amp;C199="กำหนดเพิ่ม2568บุคลากรทางการศึกษา",VLOOKUP(BC199,ตำแหน่งว่าง!$A$2:$J$28,8,FALSE),IF(M199&amp;C199="กำหนดเพิ่ม2568บริหารสถานศึกษา",VLOOKUP(BC199,ตำแหน่งว่าง!$A$2:$J$28,8,FALSE),IF(M199="กำหนดเพิ่ม2568",VLOOKUP(BC199,ตำแหน่งว่าง!$A$2:$J$28,9,FALSE),IF(M199="กำหนดเพิ่ม2569",VLOOKUP(BC199,ตำแหน่งว่าง!$A$2:$H$28,7,FALSE),IF(M199="เงินอุดหนุน (ว่าง)",VLOOKUP(BC199,ตำแหน่งว่าง!$A$2:$J$28,10,FALSE),IF(M199="จ่ายจากเงินรายได้ (ว่าง)",VLOOKUP(BC199,ตำแหน่งว่าง!$A$2:$J$28,10,FALSE),IF(M199="ยุบเลิก2567",0,IF(M199="ยุบเลิก2568",0,IF(M199="ยุบเลิก2569",0,IF(M199="ว่างยุบเลิก2567",0,IF(M199="ว่างยุบเลิก2568",0,IF(M199="ว่างยุบเลิก2569",0,(BM199-BJ199)*12))))))))))))))))))))))</f>
        <v>0</v>
      </c>
    </row>
    <row r="200" spans="1:66">
      <c r="A200" s="107" t="str">
        <f>IF(C200=0,"",IF(D200=0,"",SUBTOTAL(3,$D$7:D200)*1))</f>
        <v/>
      </c>
      <c r="B200" s="113"/>
      <c r="C200" s="183"/>
      <c r="D200" s="113"/>
      <c r="E200" s="114"/>
      <c r="F200" s="114"/>
      <c r="G200" s="110"/>
      <c r="H200" s="120"/>
      <c r="I200" s="121"/>
      <c r="J200" s="122"/>
      <c r="K200" s="122"/>
      <c r="L200" s="122"/>
      <c r="M200" s="120"/>
      <c r="BB200" s="177" t="str">
        <f t="shared" ref="BB200:BB257" si="15">C200&amp;H200</f>
        <v/>
      </c>
      <c r="BC200" s="177" t="str">
        <f t="shared" ref="BC200:BC257" si="16">C200&amp;H200&amp;"("&amp;G200&amp;")"</f>
        <v>()</v>
      </c>
      <c r="BD200" s="177" t="b">
        <f>IF(BB200="บริหารท้องถิ่นสูง",VLOOKUP(I200,'เงินเดือนบัญชี 5'!$AM$2:$AN$65,2,FALSE),IF(BB200="บริหารท้องถิ่นกลาง",VLOOKUP(I200,'เงินเดือนบัญชี 5'!$AJ$2:$AK$65,2,FALSE),IF(BB200="บริหารท้องถิ่นต้น",VLOOKUP(I200,'เงินเดือนบัญชี 5'!$AG$2:$AH$65,2,FALSE),IF(BB200="อำนวยการท้องถิ่นสูง",VLOOKUP(I200,'เงินเดือนบัญชี 5'!$AD$2:$AE$65,2,FALSE),IF(BB200="อำนวยการท้องถิ่นกลาง",VLOOKUP(I200,'เงินเดือนบัญชี 5'!$AA$2:$AB$65,2,FALSE),IF(BB200="อำนวยการท้องถิ่นต้น",VLOOKUP(I200,'เงินเดือนบัญชี 5'!$X$2:$Y$65,2,FALSE),IF(BB200="วิชาการชช.",VLOOKUP(I200,'เงินเดือนบัญชี 5'!$U$2:$V$65,2,FALSE),IF(BB200="วิชาการชพ.",VLOOKUP(I200,'เงินเดือนบัญชี 5'!$R$2:$S$65,2,FALSE),IF(BB200="วิชาการชก.",VLOOKUP(I200,'เงินเดือนบัญชี 5'!$O$2:$P$65,2,FALSE),IF(BB200="วิชาการปก.",VLOOKUP(I200,'เงินเดือนบัญชี 5'!$L$2:$M$65,2,FALSE),IF(BB200="ทั่วไปอส.",VLOOKUP(I200,'เงินเดือนบัญชี 5'!$I$2:$J$65,2,FALSE),IF(BB200="ทั่วไปชง.",VLOOKUP(I200,'เงินเดือนบัญชี 5'!$F$2:$G$65,2,FALSE),IF(BB200="ทั่วไปปง.",VLOOKUP(I200,'เงินเดือนบัญชี 5'!$C$2:$D$65,2,FALSE),IF(BB200="พนจ.ทั่วไป","",IF(BB200="พนจ.ภารกิจ(ปวช.)","",IF(BB200="พนจ.ภารกิจ(ปวท.)","",IF(BB200="พนจ.ภารกิจ(ปวส.)","",IF(BB200="พนจ.ภารกิจ(ป.ตรี)","",IF(BB200="พนจ.ภารกิจ(ป.โท)","",IF(BB200="พนจ.ภารกิจ(ทักษะ พนง.ขับเครื่องจักรกลขนาดกลาง/ใหญ่)","",IF(BB200="พนจ.ภารกิจ(ทักษะ)","",IF(BB200="ลูกจ้างประจำ(ช่าง)",VLOOKUP(I200,บัญชีลูกจ้างประจำ!$I$2:$J$110,2,FALSE),IF(BB200="ลูกจ้างประจำ(สนับสนุน)",VLOOKUP(I200,บัญชีลูกจ้างประจำ!$F$2:$G$102,2,FALSE),IF(BB200="ลูกจ้างประจำ(บริการพื้นฐาน)",VLOOKUP(I200,บัญชีลูกจ้างประจำ!$C$2:$D$74,2,FALSE)))))))))))))))))))))))))</f>
        <v>0</v>
      </c>
      <c r="BE200" s="177">
        <f>IF(M200="ว่างเดิม",VLOOKUP(BC200,ตำแหน่งว่าง!$A$2:$J$28,2,FALSE),IF(M200="ว่างยุบเลิก2567",VLOOKUP(BC200,ตำแหน่งว่าง!$A$2:$J$28,2,FALSE),IF(M200="ว่างยุบเลิก2568",VLOOKUP(BC200,ตำแหน่งว่าง!$A$2:$J$28,2,FALSE),IF(M200="ว่างยุบเลิก2569",VLOOKUP(BC200,ตำแหน่งว่าง!$A$2:$J$28,2,FALSE),IF(M200="เงินอุดหนุน (ว่าง)",VLOOKUP(BC200,ตำแหน่งว่าง!$A$2:$J$28,2,FALSE),IF(M200="จ่ายจากเงินรายได้ (ว่าง)",VLOOKUP(BC200,ตำแหน่งว่าง!$A$2:$J$28,2,FALSE),IF(M200="กำหนดเพิ่ม2567",0,IF(M200="กำหนดเพิ่ม2568",0,IF(M200="กำหนดเพิ่ม2569",0,I200*12)))))))))</f>
        <v>0</v>
      </c>
      <c r="BF200" s="177" t="str">
        <f t="shared" ref="BF200:BF257" si="17">BB200&amp;(BD200+1)</f>
        <v>1</v>
      </c>
      <c r="BG200" s="177" t="b">
        <f>IF(BB200="บริหารท้องถิ่นสูง",VLOOKUP(BF200,'เงินเดือนบัญชี 5'!$AL$2:$AM$65,2,FALSE),IF(BB200="บริหารท้องถิ่นกลาง",VLOOKUP(BF200,'เงินเดือนบัญชี 5'!$AI$2:$AJ$65,2,FALSE),IF(BB200="บริหารท้องถิ่นต้น",VLOOKUP(BF200,'เงินเดือนบัญชี 5'!$AF$2:$AG$65,2,FALSE),IF(BB200="อำนวยการท้องถิ่นสูง",VLOOKUP(BF200,'เงินเดือนบัญชี 5'!$AC$2:$AD$65,2,FALSE),IF(BB200="อำนวยการท้องถิ่นกลาง",VLOOKUP(BF200,'เงินเดือนบัญชี 5'!$Z$2:$AA$65,2,FALSE),IF(BB200="อำนวยการท้องถิ่นต้น",VLOOKUP(BF200,'เงินเดือนบัญชี 5'!$W$2:$X$65,2,FALSE),IF(BB200="วิชาการชช.",VLOOKUP(BF200,'เงินเดือนบัญชี 5'!$T$2:$U$65,2,FALSE),IF(BB200="วิชาการชพ.",VLOOKUP(BF200,'เงินเดือนบัญชี 5'!$Q$2:$R$65,2,FALSE),IF(BB200="วิชาการชก.",VLOOKUP(BF200,'เงินเดือนบัญชี 5'!$N$2:$O$65,2,FALSE),IF(BB200="วิชาการปก.",VLOOKUP(BF200,'เงินเดือนบัญชี 5'!$K$2:$L$65,2,FALSE),IF(BB200="ทั่วไปอส.",VLOOKUP(BF200,'เงินเดือนบัญชี 5'!$H$2:$I$65,2,FALSE),IF(BB200="ทั่วไปชง.",VLOOKUP(BF200,'เงินเดือนบัญชี 5'!$E$2:$F$65,2,FALSE),IF(BB200="ทั่วไปปง.",VLOOKUP(BF200,'เงินเดือนบัญชี 5'!$B$2:$C$65,2,FALSE),IF(BB200="พนจ.ทั่วไป",0,IF(BB200="พนจ.ภารกิจ(ปวช.)",CEILING((I200*4/100)+I200,10),IF(BB200="พนจ.ภารกิจ(ปวท.)",CEILING((I200*4/100)+I200,10),IF(BB200="พนจ.ภารกิจ(ปวส.)",CEILING((I200*4/100)+I200,10),IF(BB200="พนจ.ภารกิจ(ป.ตรี)",CEILING((I200*4/100)+I200,10),IF(BB200="พนจ.ภารกิจ(ป.โท)",CEILING((I200*4/100)+I200,10),IF(BB200="พนจ.ภารกิจ(ทักษะ พนง.ขับเครื่องจักรกลขนาดกลาง/ใหญ่)",CEILING((I200*4/100)+I200,10),IF(BB200="พนจ.ภารกิจ(ทักษะ)",CEILING((I200*4/100)+I200,10),IF(BB200="พนจ.ภารกิจ(ทักษะ)","",IF(C200="ครู",CEILING((I200*6/100)+I200,10),IF(C200="ครูผู้ช่วย",CEILING((I200*6/100)+I200,10),IF(C200="บริหารสถานศึกษา",CEILING((I200*6/100)+I200,10),IF(C200="บุคลากรทางการศึกษา",CEILING((I200*6/100)+I200,10),IF(BB200="ลูกจ้างประจำ(ช่าง)",VLOOKUP(BF200,บัญชีลูกจ้างประจำ!$H$2:$I$110,2,FALSE),IF(BB200="ลูกจ้างประจำ(สนับสนุน)",VLOOKUP(BF200,บัญชีลูกจ้างประจำ!$E$2:$F$102,2,FALSE),IF(BB200="ลูกจ้างประจำ(บริการพื้นฐาน)",VLOOKUP(BF200,บัญชีลูกจ้างประจำ!$B$2:$C$74,2,FALSE))))))))))))))))))))))))))))))</f>
        <v>0</v>
      </c>
      <c r="BH200" s="177">
        <f>IF(BB200&amp;M200="พนจ.ทั่วไป",0,IF(BB200&amp;M200="พนจ.ทั่วไปกำหนดเพิ่ม2567",108000,IF(M200="ว่างเดิม",VLOOKUP(BC200,ตำแหน่งว่าง!$A$2:$J$28,8,FALSE),IF(M200="กำหนดเพิ่ม2567",VLOOKUP(BC200,ตำแหน่งว่าง!$A$2:$H$28,7,FALSE),IF(M200="กำหนดเพิ่ม2568",0,IF(M200="กำหนดเพิ่ม2569",0,IF(M200="ยุบเลิก2567",0,IF(M200="ว่างยุบเลิก2567",0,IF(M200="ว่างยุบเลิก2568",VLOOKUP(BC200,ตำแหน่งว่าง!$A$2:$J$28,8,FALSE),IF(M200="ว่างยุบเลิก2569",VLOOKUP(BC200,ตำแหน่งว่าง!$A$2:$J$28,8,FALSE),IF(M200="เงินอุดหนุน (ว่าง)",VLOOKUP(BC200,ตำแหน่งว่าง!$A$2:$J$28,8,FALSE),IF(M200&amp;C200="จ่ายจากเงินรายได้พนจ.ทั่วไป",0,IF(M200="จ่ายจากเงินรายได้ (ว่าง)",VLOOKUP(BC200,ตำแหน่งว่าง!$A$2:$J$28,8,FALSE),(BG200-I200)*12)))))))))))))</f>
        <v>0</v>
      </c>
      <c r="BI200" s="177" t="str">
        <f t="shared" ref="BI200:BI257" si="18">BB200&amp;(BD200+2)</f>
        <v>2</v>
      </c>
      <c r="BJ200" s="177" t="b">
        <f>IF(BB200="บริหารท้องถิ่นสูง",VLOOKUP(BI200,'เงินเดือนบัญชี 5'!$AL$2:$AM$65,2,FALSE),IF(BB200="บริหารท้องถิ่นกลาง",VLOOKUP(BI200,'เงินเดือนบัญชี 5'!$AI$2:$AJ$65,2,FALSE),IF(BB200="บริหารท้องถิ่นต้น",VLOOKUP(BI200,'เงินเดือนบัญชี 5'!$AF$2:$AG$65,2,FALSE),IF(BB200="อำนวยการท้องถิ่นสูง",VLOOKUP(BI200,'เงินเดือนบัญชี 5'!$AC$2:$AD$65,2,FALSE),IF(BB200="อำนวยการท้องถิ่นกลาง",VLOOKUP(BI200,'เงินเดือนบัญชี 5'!$Z$2:$AA$65,2,FALSE),IF(BB200="อำนวยการท้องถิ่นต้น",VLOOKUP(BI200,'เงินเดือนบัญชี 5'!$W$2:$X$65,2,FALSE),IF(BB200="วิชาการชช.",VLOOKUP(BI200,'เงินเดือนบัญชี 5'!$T$2:$U$65,2,FALSE),IF(BB200="วิชาการชพ.",VLOOKUP(BI200,'เงินเดือนบัญชี 5'!$Q$2:$R$65,2,FALSE),IF(BB200="วิชาการชก.",VLOOKUP(BI200,'เงินเดือนบัญชี 5'!$N$2:$O$65,2,FALSE),IF(BB200="วิชาการปก.",VLOOKUP(BI200,'เงินเดือนบัญชี 5'!$K$2:$L$65,2,FALSE),IF(BB200="ทั่วไปอส.",VLOOKUP(BI200,'เงินเดือนบัญชี 5'!$H$2:$I$65,2,FALSE),IF(BB200="ทั่วไปชง.",VLOOKUP(BI200,'เงินเดือนบัญชี 5'!$E$2:$F$65,2,FALSE),IF(BB200="ทั่วไปปง.",VLOOKUP(BI200,'เงินเดือนบัญชี 5'!$B$2:$C$65,2,FALSE),IF(BB200="พนจ.ทั่วไป",0,IF(BB200="พนจ.ภารกิจ(ปวช.)",CEILING((BG200*4/100)+BG200,10),IF(BB200="พนจ.ภารกิจ(ปวท.)",CEILING((BG200*4/100)+BG200,10),IF(BB200="พนจ.ภารกิจ(ปวส.)",CEILING((BG200*4/100)+BG200,10),IF(BB200="พนจ.ภารกิจ(ป.ตรี)",CEILING((BG200*4/100)+BG200,10),IF(BB200="พนจ.ภารกิจ(ป.โท)",CEILING((BG200*4/100)+BG200,10),IF(BB200="พนจ.ภารกิจ(ทักษะ พนง.ขับเครื่องจักรกลขนาดกลาง/ใหญ่)",CEILING((BG200*4/100)+BG200,10),IF(BB200="พนจ.ภารกิจ(ทักษะ)",CEILING((BG200*4/100)+BG200,10),IF(BB200="พนจ.ภารกิจ(ทักษะ)","",IF(C200="ครู",CEILING((BG200*6/100)+BG200,10),IF(C200="ครูผู้ช่วย",CEILING((BG200*6/100)+BG200,10),IF(C200="บริหารสถานศึกษา",CEILING((BG200*6/100)+BG200,10),IF(C200="บุคลากรทางการศึกษา",CEILING((BG200*6/100)+BG200,10),IF(BB200="ลูกจ้างประจำ(ช่าง)",VLOOKUP(BI200,บัญชีลูกจ้างประจำ!$H$2:$I$110,2,FALSE),IF(BB200="ลูกจ้างประจำ(สนับสนุน)",VLOOKUP(BI200,บัญชีลูกจ้างประจำ!$E$2:$F$102,2,FALSE),IF(BB200="ลูกจ้างประจำ(บริการพื้นฐาน)",VLOOKUP(BI200,บัญชีลูกจ้างประจำ!$B$2:$C$74,2,FALSE))))))))))))))))))))))))))))))</f>
        <v>0</v>
      </c>
      <c r="BK200" s="177">
        <f>IF(BB200&amp;M200="พนจ.ทั่วไป",0,IF(BB200&amp;M200="พนจ.ทั่วไปกำหนดเพิ่ม2568",108000,IF(M200="ว่างเดิม",VLOOKUP(BC200,ตำแหน่งว่าง!$A$2:$J$28,9,FALSE),IF(M200&amp;C200="กำหนดเพิ่ม2567ครู",VLOOKUP(BC200,ตำแหน่งว่าง!$A$2:$J$28,8,FALSE),IF(M200&amp;C200="กำหนดเพิ่ม2567ครูผู้ช่วย",VLOOKUP(BC200,ตำแหน่งว่าง!$A$2:$J$28,8,FALSE),IF(M200&amp;C200="กำหนดเพิ่ม2567บุคลากรทางการศึกษา",VLOOKUP(BC200,ตำแหน่งว่าง!$A$2:$J$28,8,FALSE),IF(M200&amp;C200="กำหนดเพิ่ม2567บริหารสถานศึกษา",VLOOKUP(BC200,ตำแหน่งว่าง!$A$2:$J$28,8,FALSE),IF(M200="กำหนดเพิ่ม2567",VLOOKUP(BC200,ตำแหน่งว่าง!$A$2:$J$28,9,FALSE),IF(M200="กำหนดเพิ่ม2568",VLOOKUP(BC200,ตำแหน่งว่าง!$A$2:$H$28,7,FALSE),IF(M200="กำหนดเพิ่ม2569",0,IF(M200="ยุบเลิก2567",0,IF(M200="ยุบเลิก2568",0,IF(M200="ว่างยุบเลิก2567",0,IF(M200="ว่างยุบเลิก2568",0,IF(M200="ว่างยุบเลิก2569",VLOOKUP(BC200,ตำแหน่งว่าง!$A$2:$J$28,9,FALSE),IF(M200="เงินอุดหนุน (ว่าง)",VLOOKUP(BC200,ตำแหน่งว่าง!$A$2:$J$28,9,FALSE),IF(M200="จ่ายจากเงินรายได้ (ว่าง)",VLOOKUP(BC200,ตำแหน่งว่าง!$A$2:$J$28,9,FALSE),(BJ200-BG200)*12)))))))))))))))))</f>
        <v>0</v>
      </c>
      <c r="BL200" s="177" t="str">
        <f t="shared" ref="BL200:BL257" si="19">BB200&amp;(BD200+3)</f>
        <v>3</v>
      </c>
      <c r="BM200" s="177" t="b">
        <f>IF(BB200="บริหารท้องถิ่นสูง",VLOOKUP(BL200,'เงินเดือนบัญชี 5'!$AL$2:$AM$65,2,FALSE),IF(BB200="บริหารท้องถิ่นกลาง",VLOOKUP(BL200,'เงินเดือนบัญชี 5'!$AI$2:$AJ$65,2,FALSE),IF(BB200="บริหารท้องถิ่นต้น",VLOOKUP(BL200,'เงินเดือนบัญชี 5'!$AF$2:$AG$65,2,FALSE),IF(BB200="อำนวยการท้องถิ่นสูง",VLOOKUP(BL200,'เงินเดือนบัญชี 5'!$AC$2:$AD$65,2,FALSE),IF(BB200="อำนวยการท้องถิ่นกลาง",VLOOKUP(BL200,'เงินเดือนบัญชี 5'!$Z$2:$AA$65,2,FALSE),IF(BB200="อำนวยการท้องถิ่นต้น",VLOOKUP(BL200,'เงินเดือนบัญชี 5'!$W$2:$X$65,2,FALSE),IF(BB200="วิชาการชช.",VLOOKUP(BL200,'เงินเดือนบัญชี 5'!$T$2:$U$65,2,FALSE),IF(BB200="วิชาการชพ.",VLOOKUP(BL200,'เงินเดือนบัญชี 5'!$Q$2:$R$65,2,FALSE),IF(BB200="วิชาการชก.",VLOOKUP(BL200,'เงินเดือนบัญชี 5'!$N$2:$O$65,2,FALSE),IF(BB200="วิชาการปก.",VLOOKUP(BL200,'เงินเดือนบัญชี 5'!$K$2:$L$65,2,FALSE),IF(BB200="ทั่วไปอส.",VLOOKUP(BL200,'เงินเดือนบัญชี 5'!$H$2:$I$65,2,FALSE),IF(BB200="ทั่วไปชง.",VLOOKUP(BL200,'เงินเดือนบัญชี 5'!$E$2:$F$65,2,FALSE),IF(BB200="ทั่วไปปง.",VLOOKUP(BL200,'เงินเดือนบัญชี 5'!$B$2:$C$65,2,FALSE),IF(BB200="พนจ.ทั่วไป",0,IF(BB200="พนจ.ภารกิจ(ปวช.)",CEILING((BJ200*4/100)+BJ200,10),IF(BB200="พนจ.ภารกิจ(ปวท.)",CEILING((BJ200*4/100)+BJ200,10),IF(BB200="พนจ.ภารกิจ(ปวส.)",CEILING((BJ200*4/100)+BJ200,10),IF(BB200="พนจ.ภารกิจ(ป.ตรี)",CEILING((BJ200*4/100)+BJ200,10),IF(BB200="พนจ.ภารกิจ(ป.โท)",CEILING((BJ200*4/100)+BJ200,10),IF(BB200="พนจ.ภารกิจ(ทักษะ พนง.ขับเครื่องจักรกลขนาดกลาง/ใหญ่)",CEILING((BJ200*4/100)+BJ200,10),IF(BB200="พนจ.ภารกิจ(ทักษะ)",CEILING((BJ200*4/100)+BJ200,10),IF(BB200="พนจ.ภารกิจ(ทักษะ)","",IF(C200="ครู",CEILING((BJ200*6/100)+BJ200,10),IF(C200="ครูผู้ช่วย",CEILING((BJ200*6/100)+BJ200,10),IF(C200="บริหารสถานศึกษา",CEILING((BJ200*6/100)+BJ200,10),IF(C200="บุคลากรทางการศึกษา",CEILING((BJ200*6/100)+BJ200,10),IF(BB200="ลูกจ้างประจำ(ช่าง)",VLOOKUP(BL200,บัญชีลูกจ้างประจำ!$H$2:$I$110,2,FALSE),IF(BB200="ลูกจ้างประจำ(สนับสนุน)",VLOOKUP(BL200,บัญชีลูกจ้างประจำ!$E$2:$F$103,2,FALSE),IF(BB200="ลูกจ้างประจำ(บริการพื้นฐาน)",VLOOKUP(BL200,บัญชีลูกจ้างประจำ!$B$2:$C$74,2,FALSE))))))))))))))))))))))))))))))</f>
        <v>0</v>
      </c>
      <c r="BN200" s="177">
        <f>IF(BB200&amp;M200="พนจ.ทั่วไป",0,IF(BB200&amp;M200="พนจ.ทั่วไปกำหนดเพิ่ม2569",108000,IF(M200="ว่างเดิม",VLOOKUP(BC200,ตำแหน่งว่าง!$A$2:$J$28,10,FALSE),IF(M200&amp;C200="กำหนดเพิ่ม2567ครู",VLOOKUP(BC200,ตำแหน่งว่าง!$A$2:$J$28,9,FALSE),IF(M200&amp;C200="กำหนดเพิ่ม2567ครูผู้ช่วย",VLOOKUP(BC200,ตำแหน่งว่าง!$A$2:$J$28,9,FALSE),IF(M200&amp;C200="กำหนดเพิ่ม2567บุคลากรทางการศึกษา",VLOOKUP(BC200,ตำแหน่งว่าง!$A$2:$J$28,9,FALSE),IF(M200&amp;C200="กำหนดเพิ่ม2567บริหารสถานศึกษา",VLOOKUP(BC200,ตำแหน่งว่าง!$A$2:$J$28,9,FALSE),IF(M200="กำหนดเพิ่ม2567",VLOOKUP(BC200,ตำแหน่งว่าง!$A$2:$J$28,10,FALSE),IF(M200&amp;C200="กำหนดเพิ่ม2568ครู",VLOOKUP(BC200,ตำแหน่งว่าง!$A$2:$J$28,8,FALSE),IF(M200&amp;C200="กำหนดเพิ่ม2568ครูผู้ช่วย",VLOOKUP(BC200,ตำแหน่งว่าง!$A$2:$J$28,8,FALSE),IF(M200&amp;C200="กำหนดเพิ่ม2568บุคลากรทางการศึกษา",VLOOKUP(BC200,ตำแหน่งว่าง!$A$2:$J$28,8,FALSE),IF(M200&amp;C200="กำหนดเพิ่ม2568บริหารสถานศึกษา",VLOOKUP(BC200,ตำแหน่งว่าง!$A$2:$J$28,8,FALSE),IF(M200="กำหนดเพิ่ม2568",VLOOKUP(BC200,ตำแหน่งว่าง!$A$2:$J$28,9,FALSE),IF(M200="กำหนดเพิ่ม2569",VLOOKUP(BC200,ตำแหน่งว่าง!$A$2:$H$28,7,FALSE),IF(M200="เงินอุดหนุน (ว่าง)",VLOOKUP(BC200,ตำแหน่งว่าง!$A$2:$J$28,10,FALSE),IF(M200="จ่ายจากเงินรายได้ (ว่าง)",VLOOKUP(BC200,ตำแหน่งว่าง!$A$2:$J$28,10,FALSE),IF(M200="ยุบเลิก2567",0,IF(M200="ยุบเลิก2568",0,IF(M200="ยุบเลิก2569",0,IF(M200="ว่างยุบเลิก2567",0,IF(M200="ว่างยุบเลิก2568",0,IF(M200="ว่างยุบเลิก2569",0,(BM200-BJ200)*12))))))))))))))))))))))</f>
        <v>0</v>
      </c>
    </row>
    <row r="201" spans="1:66">
      <c r="A201" s="107" t="str">
        <f>IF(C201=0,"",IF(D201=0,"",SUBTOTAL(3,$D$7:D201)*1))</f>
        <v/>
      </c>
      <c r="B201" s="113"/>
      <c r="C201" s="183"/>
      <c r="D201" s="113"/>
      <c r="E201" s="114"/>
      <c r="F201" s="114"/>
      <c r="G201" s="110"/>
      <c r="H201" s="120"/>
      <c r="I201" s="121"/>
      <c r="J201" s="122"/>
      <c r="K201" s="122"/>
      <c r="L201" s="122"/>
      <c r="M201" s="120"/>
      <c r="BB201" s="177" t="str">
        <f t="shared" si="15"/>
        <v/>
      </c>
      <c r="BC201" s="177" t="str">
        <f t="shared" si="16"/>
        <v>()</v>
      </c>
      <c r="BD201" s="177" t="b">
        <f>IF(BB201="บริหารท้องถิ่นสูง",VLOOKUP(I201,'เงินเดือนบัญชี 5'!$AM$2:$AN$65,2,FALSE),IF(BB201="บริหารท้องถิ่นกลาง",VLOOKUP(I201,'เงินเดือนบัญชี 5'!$AJ$2:$AK$65,2,FALSE),IF(BB201="บริหารท้องถิ่นต้น",VLOOKUP(I201,'เงินเดือนบัญชี 5'!$AG$2:$AH$65,2,FALSE),IF(BB201="อำนวยการท้องถิ่นสูง",VLOOKUP(I201,'เงินเดือนบัญชี 5'!$AD$2:$AE$65,2,FALSE),IF(BB201="อำนวยการท้องถิ่นกลาง",VLOOKUP(I201,'เงินเดือนบัญชี 5'!$AA$2:$AB$65,2,FALSE),IF(BB201="อำนวยการท้องถิ่นต้น",VLOOKUP(I201,'เงินเดือนบัญชี 5'!$X$2:$Y$65,2,FALSE),IF(BB201="วิชาการชช.",VLOOKUP(I201,'เงินเดือนบัญชี 5'!$U$2:$V$65,2,FALSE),IF(BB201="วิชาการชพ.",VLOOKUP(I201,'เงินเดือนบัญชี 5'!$R$2:$S$65,2,FALSE),IF(BB201="วิชาการชก.",VLOOKUP(I201,'เงินเดือนบัญชี 5'!$O$2:$P$65,2,FALSE),IF(BB201="วิชาการปก.",VLOOKUP(I201,'เงินเดือนบัญชี 5'!$L$2:$M$65,2,FALSE),IF(BB201="ทั่วไปอส.",VLOOKUP(I201,'เงินเดือนบัญชี 5'!$I$2:$J$65,2,FALSE),IF(BB201="ทั่วไปชง.",VLOOKUP(I201,'เงินเดือนบัญชี 5'!$F$2:$G$65,2,FALSE),IF(BB201="ทั่วไปปง.",VLOOKUP(I201,'เงินเดือนบัญชี 5'!$C$2:$D$65,2,FALSE),IF(BB201="พนจ.ทั่วไป","",IF(BB201="พนจ.ภารกิจ(ปวช.)","",IF(BB201="พนจ.ภารกิจ(ปวท.)","",IF(BB201="พนจ.ภารกิจ(ปวส.)","",IF(BB201="พนจ.ภารกิจ(ป.ตรี)","",IF(BB201="พนจ.ภารกิจ(ป.โท)","",IF(BB201="พนจ.ภารกิจ(ทักษะ พนง.ขับเครื่องจักรกลขนาดกลาง/ใหญ่)","",IF(BB201="พนจ.ภารกิจ(ทักษะ)","",IF(BB201="ลูกจ้างประจำ(ช่าง)",VLOOKUP(I201,บัญชีลูกจ้างประจำ!$I$2:$J$110,2,FALSE),IF(BB201="ลูกจ้างประจำ(สนับสนุน)",VLOOKUP(I201,บัญชีลูกจ้างประจำ!$F$2:$G$102,2,FALSE),IF(BB201="ลูกจ้างประจำ(บริการพื้นฐาน)",VLOOKUP(I201,บัญชีลูกจ้างประจำ!$C$2:$D$74,2,FALSE)))))))))))))))))))))))))</f>
        <v>0</v>
      </c>
      <c r="BE201" s="177">
        <f>IF(M201="ว่างเดิม",VLOOKUP(BC201,ตำแหน่งว่าง!$A$2:$J$28,2,FALSE),IF(M201="ว่างยุบเลิก2567",VLOOKUP(BC201,ตำแหน่งว่าง!$A$2:$J$28,2,FALSE),IF(M201="ว่างยุบเลิก2568",VLOOKUP(BC201,ตำแหน่งว่าง!$A$2:$J$28,2,FALSE),IF(M201="ว่างยุบเลิก2569",VLOOKUP(BC201,ตำแหน่งว่าง!$A$2:$J$28,2,FALSE),IF(M201="เงินอุดหนุน (ว่าง)",VLOOKUP(BC201,ตำแหน่งว่าง!$A$2:$J$28,2,FALSE),IF(M201="จ่ายจากเงินรายได้ (ว่าง)",VLOOKUP(BC201,ตำแหน่งว่าง!$A$2:$J$28,2,FALSE),IF(M201="กำหนดเพิ่ม2567",0,IF(M201="กำหนดเพิ่ม2568",0,IF(M201="กำหนดเพิ่ม2569",0,I201*12)))))))))</f>
        <v>0</v>
      </c>
      <c r="BF201" s="177" t="str">
        <f t="shared" si="17"/>
        <v>1</v>
      </c>
      <c r="BG201" s="177" t="b">
        <f>IF(BB201="บริหารท้องถิ่นสูง",VLOOKUP(BF201,'เงินเดือนบัญชี 5'!$AL$2:$AM$65,2,FALSE),IF(BB201="บริหารท้องถิ่นกลาง",VLOOKUP(BF201,'เงินเดือนบัญชี 5'!$AI$2:$AJ$65,2,FALSE),IF(BB201="บริหารท้องถิ่นต้น",VLOOKUP(BF201,'เงินเดือนบัญชี 5'!$AF$2:$AG$65,2,FALSE),IF(BB201="อำนวยการท้องถิ่นสูง",VLOOKUP(BF201,'เงินเดือนบัญชี 5'!$AC$2:$AD$65,2,FALSE),IF(BB201="อำนวยการท้องถิ่นกลาง",VLOOKUP(BF201,'เงินเดือนบัญชี 5'!$Z$2:$AA$65,2,FALSE),IF(BB201="อำนวยการท้องถิ่นต้น",VLOOKUP(BF201,'เงินเดือนบัญชี 5'!$W$2:$X$65,2,FALSE),IF(BB201="วิชาการชช.",VLOOKUP(BF201,'เงินเดือนบัญชี 5'!$T$2:$U$65,2,FALSE),IF(BB201="วิชาการชพ.",VLOOKUP(BF201,'เงินเดือนบัญชี 5'!$Q$2:$R$65,2,FALSE),IF(BB201="วิชาการชก.",VLOOKUP(BF201,'เงินเดือนบัญชี 5'!$N$2:$O$65,2,FALSE),IF(BB201="วิชาการปก.",VLOOKUP(BF201,'เงินเดือนบัญชี 5'!$K$2:$L$65,2,FALSE),IF(BB201="ทั่วไปอส.",VLOOKUP(BF201,'เงินเดือนบัญชี 5'!$H$2:$I$65,2,FALSE),IF(BB201="ทั่วไปชง.",VLOOKUP(BF201,'เงินเดือนบัญชี 5'!$E$2:$F$65,2,FALSE),IF(BB201="ทั่วไปปง.",VLOOKUP(BF201,'เงินเดือนบัญชี 5'!$B$2:$C$65,2,FALSE),IF(BB201="พนจ.ทั่วไป",0,IF(BB201="พนจ.ภารกิจ(ปวช.)",CEILING((I201*4/100)+I201,10),IF(BB201="พนจ.ภารกิจ(ปวท.)",CEILING((I201*4/100)+I201,10),IF(BB201="พนจ.ภารกิจ(ปวส.)",CEILING((I201*4/100)+I201,10),IF(BB201="พนจ.ภารกิจ(ป.ตรี)",CEILING((I201*4/100)+I201,10),IF(BB201="พนจ.ภารกิจ(ป.โท)",CEILING((I201*4/100)+I201,10),IF(BB201="พนจ.ภารกิจ(ทักษะ พนง.ขับเครื่องจักรกลขนาดกลาง/ใหญ่)",CEILING((I201*4/100)+I201,10),IF(BB201="พนจ.ภารกิจ(ทักษะ)",CEILING((I201*4/100)+I201,10),IF(BB201="พนจ.ภารกิจ(ทักษะ)","",IF(C201="ครู",CEILING((I201*6/100)+I201,10),IF(C201="ครูผู้ช่วย",CEILING((I201*6/100)+I201,10),IF(C201="บริหารสถานศึกษา",CEILING((I201*6/100)+I201,10),IF(C201="บุคลากรทางการศึกษา",CEILING((I201*6/100)+I201,10),IF(BB201="ลูกจ้างประจำ(ช่าง)",VLOOKUP(BF201,บัญชีลูกจ้างประจำ!$H$2:$I$110,2,FALSE),IF(BB201="ลูกจ้างประจำ(สนับสนุน)",VLOOKUP(BF201,บัญชีลูกจ้างประจำ!$E$2:$F$102,2,FALSE),IF(BB201="ลูกจ้างประจำ(บริการพื้นฐาน)",VLOOKUP(BF201,บัญชีลูกจ้างประจำ!$B$2:$C$74,2,FALSE))))))))))))))))))))))))))))))</f>
        <v>0</v>
      </c>
      <c r="BH201" s="177">
        <f>IF(BB201&amp;M201="พนจ.ทั่วไป",0,IF(BB201&amp;M201="พนจ.ทั่วไปกำหนดเพิ่ม2567",108000,IF(M201="ว่างเดิม",VLOOKUP(BC201,ตำแหน่งว่าง!$A$2:$J$28,8,FALSE),IF(M201="กำหนดเพิ่ม2567",VLOOKUP(BC201,ตำแหน่งว่าง!$A$2:$H$28,7,FALSE),IF(M201="กำหนดเพิ่ม2568",0,IF(M201="กำหนดเพิ่ม2569",0,IF(M201="ยุบเลิก2567",0,IF(M201="ว่างยุบเลิก2567",0,IF(M201="ว่างยุบเลิก2568",VLOOKUP(BC201,ตำแหน่งว่าง!$A$2:$J$28,8,FALSE),IF(M201="ว่างยุบเลิก2569",VLOOKUP(BC201,ตำแหน่งว่าง!$A$2:$J$28,8,FALSE),IF(M201="เงินอุดหนุน (ว่าง)",VLOOKUP(BC201,ตำแหน่งว่าง!$A$2:$J$28,8,FALSE),IF(M201&amp;C201="จ่ายจากเงินรายได้พนจ.ทั่วไป",0,IF(M201="จ่ายจากเงินรายได้ (ว่าง)",VLOOKUP(BC201,ตำแหน่งว่าง!$A$2:$J$28,8,FALSE),(BG201-I201)*12)))))))))))))</f>
        <v>0</v>
      </c>
      <c r="BI201" s="177" t="str">
        <f t="shared" si="18"/>
        <v>2</v>
      </c>
      <c r="BJ201" s="177" t="b">
        <f>IF(BB201="บริหารท้องถิ่นสูง",VLOOKUP(BI201,'เงินเดือนบัญชี 5'!$AL$2:$AM$65,2,FALSE),IF(BB201="บริหารท้องถิ่นกลาง",VLOOKUP(BI201,'เงินเดือนบัญชี 5'!$AI$2:$AJ$65,2,FALSE),IF(BB201="บริหารท้องถิ่นต้น",VLOOKUP(BI201,'เงินเดือนบัญชี 5'!$AF$2:$AG$65,2,FALSE),IF(BB201="อำนวยการท้องถิ่นสูง",VLOOKUP(BI201,'เงินเดือนบัญชี 5'!$AC$2:$AD$65,2,FALSE),IF(BB201="อำนวยการท้องถิ่นกลาง",VLOOKUP(BI201,'เงินเดือนบัญชี 5'!$Z$2:$AA$65,2,FALSE),IF(BB201="อำนวยการท้องถิ่นต้น",VLOOKUP(BI201,'เงินเดือนบัญชี 5'!$W$2:$X$65,2,FALSE),IF(BB201="วิชาการชช.",VLOOKUP(BI201,'เงินเดือนบัญชี 5'!$T$2:$U$65,2,FALSE),IF(BB201="วิชาการชพ.",VLOOKUP(BI201,'เงินเดือนบัญชี 5'!$Q$2:$R$65,2,FALSE),IF(BB201="วิชาการชก.",VLOOKUP(BI201,'เงินเดือนบัญชี 5'!$N$2:$O$65,2,FALSE),IF(BB201="วิชาการปก.",VLOOKUP(BI201,'เงินเดือนบัญชี 5'!$K$2:$L$65,2,FALSE),IF(BB201="ทั่วไปอส.",VLOOKUP(BI201,'เงินเดือนบัญชี 5'!$H$2:$I$65,2,FALSE),IF(BB201="ทั่วไปชง.",VLOOKUP(BI201,'เงินเดือนบัญชี 5'!$E$2:$F$65,2,FALSE),IF(BB201="ทั่วไปปง.",VLOOKUP(BI201,'เงินเดือนบัญชี 5'!$B$2:$C$65,2,FALSE),IF(BB201="พนจ.ทั่วไป",0,IF(BB201="พนจ.ภารกิจ(ปวช.)",CEILING((BG201*4/100)+BG201,10),IF(BB201="พนจ.ภารกิจ(ปวท.)",CEILING((BG201*4/100)+BG201,10),IF(BB201="พนจ.ภารกิจ(ปวส.)",CEILING((BG201*4/100)+BG201,10),IF(BB201="พนจ.ภารกิจ(ป.ตรี)",CEILING((BG201*4/100)+BG201,10),IF(BB201="พนจ.ภารกิจ(ป.โท)",CEILING((BG201*4/100)+BG201,10),IF(BB201="พนจ.ภารกิจ(ทักษะ พนง.ขับเครื่องจักรกลขนาดกลาง/ใหญ่)",CEILING((BG201*4/100)+BG201,10),IF(BB201="พนจ.ภารกิจ(ทักษะ)",CEILING((BG201*4/100)+BG201,10),IF(BB201="พนจ.ภารกิจ(ทักษะ)","",IF(C201="ครู",CEILING((BG201*6/100)+BG201,10),IF(C201="ครูผู้ช่วย",CEILING((BG201*6/100)+BG201,10),IF(C201="บริหารสถานศึกษา",CEILING((BG201*6/100)+BG201,10),IF(C201="บุคลากรทางการศึกษา",CEILING((BG201*6/100)+BG201,10),IF(BB201="ลูกจ้างประจำ(ช่าง)",VLOOKUP(BI201,บัญชีลูกจ้างประจำ!$H$2:$I$110,2,FALSE),IF(BB201="ลูกจ้างประจำ(สนับสนุน)",VLOOKUP(BI201,บัญชีลูกจ้างประจำ!$E$2:$F$102,2,FALSE),IF(BB201="ลูกจ้างประจำ(บริการพื้นฐาน)",VLOOKUP(BI201,บัญชีลูกจ้างประจำ!$B$2:$C$74,2,FALSE))))))))))))))))))))))))))))))</f>
        <v>0</v>
      </c>
      <c r="BK201" s="177">
        <f>IF(BB201&amp;M201="พนจ.ทั่วไป",0,IF(BB201&amp;M201="พนจ.ทั่วไปกำหนดเพิ่ม2568",108000,IF(M201="ว่างเดิม",VLOOKUP(BC201,ตำแหน่งว่าง!$A$2:$J$28,9,FALSE),IF(M201&amp;C201="กำหนดเพิ่ม2567ครู",VLOOKUP(BC201,ตำแหน่งว่าง!$A$2:$J$28,8,FALSE),IF(M201&amp;C201="กำหนดเพิ่ม2567ครูผู้ช่วย",VLOOKUP(BC201,ตำแหน่งว่าง!$A$2:$J$28,8,FALSE),IF(M201&amp;C201="กำหนดเพิ่ม2567บุคลากรทางการศึกษา",VLOOKUP(BC201,ตำแหน่งว่าง!$A$2:$J$28,8,FALSE),IF(M201&amp;C201="กำหนดเพิ่ม2567บริหารสถานศึกษา",VLOOKUP(BC201,ตำแหน่งว่าง!$A$2:$J$28,8,FALSE),IF(M201="กำหนดเพิ่ม2567",VLOOKUP(BC201,ตำแหน่งว่าง!$A$2:$J$28,9,FALSE),IF(M201="กำหนดเพิ่ม2568",VLOOKUP(BC201,ตำแหน่งว่าง!$A$2:$H$28,7,FALSE),IF(M201="กำหนดเพิ่ม2569",0,IF(M201="ยุบเลิก2567",0,IF(M201="ยุบเลิก2568",0,IF(M201="ว่างยุบเลิก2567",0,IF(M201="ว่างยุบเลิก2568",0,IF(M201="ว่างยุบเลิก2569",VLOOKUP(BC201,ตำแหน่งว่าง!$A$2:$J$28,9,FALSE),IF(M201="เงินอุดหนุน (ว่าง)",VLOOKUP(BC201,ตำแหน่งว่าง!$A$2:$J$28,9,FALSE),IF(M201="จ่ายจากเงินรายได้ (ว่าง)",VLOOKUP(BC201,ตำแหน่งว่าง!$A$2:$J$28,9,FALSE),(BJ201-BG201)*12)))))))))))))))))</f>
        <v>0</v>
      </c>
      <c r="BL201" s="177" t="str">
        <f t="shared" si="19"/>
        <v>3</v>
      </c>
      <c r="BM201" s="177" t="b">
        <f>IF(BB201="บริหารท้องถิ่นสูง",VLOOKUP(BL201,'เงินเดือนบัญชี 5'!$AL$2:$AM$65,2,FALSE),IF(BB201="บริหารท้องถิ่นกลาง",VLOOKUP(BL201,'เงินเดือนบัญชี 5'!$AI$2:$AJ$65,2,FALSE),IF(BB201="บริหารท้องถิ่นต้น",VLOOKUP(BL201,'เงินเดือนบัญชี 5'!$AF$2:$AG$65,2,FALSE),IF(BB201="อำนวยการท้องถิ่นสูง",VLOOKUP(BL201,'เงินเดือนบัญชี 5'!$AC$2:$AD$65,2,FALSE),IF(BB201="อำนวยการท้องถิ่นกลาง",VLOOKUP(BL201,'เงินเดือนบัญชี 5'!$Z$2:$AA$65,2,FALSE),IF(BB201="อำนวยการท้องถิ่นต้น",VLOOKUP(BL201,'เงินเดือนบัญชี 5'!$W$2:$X$65,2,FALSE),IF(BB201="วิชาการชช.",VLOOKUP(BL201,'เงินเดือนบัญชี 5'!$T$2:$U$65,2,FALSE),IF(BB201="วิชาการชพ.",VLOOKUP(BL201,'เงินเดือนบัญชี 5'!$Q$2:$R$65,2,FALSE),IF(BB201="วิชาการชก.",VLOOKUP(BL201,'เงินเดือนบัญชี 5'!$N$2:$O$65,2,FALSE),IF(BB201="วิชาการปก.",VLOOKUP(BL201,'เงินเดือนบัญชี 5'!$K$2:$L$65,2,FALSE),IF(BB201="ทั่วไปอส.",VLOOKUP(BL201,'เงินเดือนบัญชี 5'!$H$2:$I$65,2,FALSE),IF(BB201="ทั่วไปชง.",VLOOKUP(BL201,'เงินเดือนบัญชี 5'!$E$2:$F$65,2,FALSE),IF(BB201="ทั่วไปปง.",VLOOKUP(BL201,'เงินเดือนบัญชี 5'!$B$2:$C$65,2,FALSE),IF(BB201="พนจ.ทั่วไป",0,IF(BB201="พนจ.ภารกิจ(ปวช.)",CEILING((BJ201*4/100)+BJ201,10),IF(BB201="พนจ.ภารกิจ(ปวท.)",CEILING((BJ201*4/100)+BJ201,10),IF(BB201="พนจ.ภารกิจ(ปวส.)",CEILING((BJ201*4/100)+BJ201,10),IF(BB201="พนจ.ภารกิจ(ป.ตรี)",CEILING((BJ201*4/100)+BJ201,10),IF(BB201="พนจ.ภารกิจ(ป.โท)",CEILING((BJ201*4/100)+BJ201,10),IF(BB201="พนจ.ภารกิจ(ทักษะ พนง.ขับเครื่องจักรกลขนาดกลาง/ใหญ่)",CEILING((BJ201*4/100)+BJ201,10),IF(BB201="พนจ.ภารกิจ(ทักษะ)",CEILING((BJ201*4/100)+BJ201,10),IF(BB201="พนจ.ภารกิจ(ทักษะ)","",IF(C201="ครู",CEILING((BJ201*6/100)+BJ201,10),IF(C201="ครูผู้ช่วย",CEILING((BJ201*6/100)+BJ201,10),IF(C201="บริหารสถานศึกษา",CEILING((BJ201*6/100)+BJ201,10),IF(C201="บุคลากรทางการศึกษา",CEILING((BJ201*6/100)+BJ201,10),IF(BB201="ลูกจ้างประจำ(ช่าง)",VLOOKUP(BL201,บัญชีลูกจ้างประจำ!$H$2:$I$110,2,FALSE),IF(BB201="ลูกจ้างประจำ(สนับสนุน)",VLOOKUP(BL201,บัญชีลูกจ้างประจำ!$E$2:$F$103,2,FALSE),IF(BB201="ลูกจ้างประจำ(บริการพื้นฐาน)",VLOOKUP(BL201,บัญชีลูกจ้างประจำ!$B$2:$C$74,2,FALSE))))))))))))))))))))))))))))))</f>
        <v>0</v>
      </c>
      <c r="BN201" s="177">
        <f>IF(BB201&amp;M201="พนจ.ทั่วไป",0,IF(BB201&amp;M201="พนจ.ทั่วไปกำหนดเพิ่ม2569",108000,IF(M201="ว่างเดิม",VLOOKUP(BC201,ตำแหน่งว่าง!$A$2:$J$28,10,FALSE),IF(M201&amp;C201="กำหนดเพิ่ม2567ครู",VLOOKUP(BC201,ตำแหน่งว่าง!$A$2:$J$28,9,FALSE),IF(M201&amp;C201="กำหนดเพิ่ม2567ครูผู้ช่วย",VLOOKUP(BC201,ตำแหน่งว่าง!$A$2:$J$28,9,FALSE),IF(M201&amp;C201="กำหนดเพิ่ม2567บุคลากรทางการศึกษา",VLOOKUP(BC201,ตำแหน่งว่าง!$A$2:$J$28,9,FALSE),IF(M201&amp;C201="กำหนดเพิ่ม2567บริหารสถานศึกษา",VLOOKUP(BC201,ตำแหน่งว่าง!$A$2:$J$28,9,FALSE),IF(M201="กำหนดเพิ่ม2567",VLOOKUP(BC201,ตำแหน่งว่าง!$A$2:$J$28,10,FALSE),IF(M201&amp;C201="กำหนดเพิ่ม2568ครู",VLOOKUP(BC201,ตำแหน่งว่าง!$A$2:$J$28,8,FALSE),IF(M201&amp;C201="กำหนดเพิ่ม2568ครูผู้ช่วย",VLOOKUP(BC201,ตำแหน่งว่าง!$A$2:$J$28,8,FALSE),IF(M201&amp;C201="กำหนดเพิ่ม2568บุคลากรทางการศึกษา",VLOOKUP(BC201,ตำแหน่งว่าง!$A$2:$J$28,8,FALSE),IF(M201&amp;C201="กำหนดเพิ่ม2568บริหารสถานศึกษา",VLOOKUP(BC201,ตำแหน่งว่าง!$A$2:$J$28,8,FALSE),IF(M201="กำหนดเพิ่ม2568",VLOOKUP(BC201,ตำแหน่งว่าง!$A$2:$J$28,9,FALSE),IF(M201="กำหนดเพิ่ม2569",VLOOKUP(BC201,ตำแหน่งว่าง!$A$2:$H$28,7,FALSE),IF(M201="เงินอุดหนุน (ว่าง)",VLOOKUP(BC201,ตำแหน่งว่าง!$A$2:$J$28,10,FALSE),IF(M201="จ่ายจากเงินรายได้ (ว่าง)",VLOOKUP(BC201,ตำแหน่งว่าง!$A$2:$J$28,10,FALSE),IF(M201="ยุบเลิก2567",0,IF(M201="ยุบเลิก2568",0,IF(M201="ยุบเลิก2569",0,IF(M201="ว่างยุบเลิก2567",0,IF(M201="ว่างยุบเลิก2568",0,IF(M201="ว่างยุบเลิก2569",0,(BM201-BJ201)*12))))))))))))))))))))))</f>
        <v>0</v>
      </c>
    </row>
    <row r="202" spans="1:66">
      <c r="A202" s="107" t="str">
        <f>IF(C202=0,"",IF(D202=0,"",SUBTOTAL(3,$D$7:D202)*1))</f>
        <v/>
      </c>
      <c r="B202" s="113"/>
      <c r="C202" s="183"/>
      <c r="D202" s="113"/>
      <c r="E202" s="114"/>
      <c r="F202" s="114"/>
      <c r="G202" s="110"/>
      <c r="H202" s="120"/>
      <c r="I202" s="121"/>
      <c r="J202" s="122"/>
      <c r="K202" s="122"/>
      <c r="L202" s="122"/>
      <c r="M202" s="120"/>
      <c r="BB202" s="177" t="str">
        <f t="shared" si="15"/>
        <v/>
      </c>
      <c r="BC202" s="177" t="str">
        <f t="shared" si="16"/>
        <v>()</v>
      </c>
      <c r="BD202" s="177" t="b">
        <f>IF(BB202="บริหารท้องถิ่นสูง",VLOOKUP(I202,'เงินเดือนบัญชี 5'!$AM$2:$AN$65,2,FALSE),IF(BB202="บริหารท้องถิ่นกลาง",VLOOKUP(I202,'เงินเดือนบัญชี 5'!$AJ$2:$AK$65,2,FALSE),IF(BB202="บริหารท้องถิ่นต้น",VLOOKUP(I202,'เงินเดือนบัญชี 5'!$AG$2:$AH$65,2,FALSE),IF(BB202="อำนวยการท้องถิ่นสูง",VLOOKUP(I202,'เงินเดือนบัญชี 5'!$AD$2:$AE$65,2,FALSE),IF(BB202="อำนวยการท้องถิ่นกลาง",VLOOKUP(I202,'เงินเดือนบัญชี 5'!$AA$2:$AB$65,2,FALSE),IF(BB202="อำนวยการท้องถิ่นต้น",VLOOKUP(I202,'เงินเดือนบัญชี 5'!$X$2:$Y$65,2,FALSE),IF(BB202="วิชาการชช.",VLOOKUP(I202,'เงินเดือนบัญชี 5'!$U$2:$V$65,2,FALSE),IF(BB202="วิชาการชพ.",VLOOKUP(I202,'เงินเดือนบัญชี 5'!$R$2:$S$65,2,FALSE),IF(BB202="วิชาการชก.",VLOOKUP(I202,'เงินเดือนบัญชี 5'!$O$2:$P$65,2,FALSE),IF(BB202="วิชาการปก.",VLOOKUP(I202,'เงินเดือนบัญชี 5'!$L$2:$M$65,2,FALSE),IF(BB202="ทั่วไปอส.",VLOOKUP(I202,'เงินเดือนบัญชี 5'!$I$2:$J$65,2,FALSE),IF(BB202="ทั่วไปชง.",VLOOKUP(I202,'เงินเดือนบัญชี 5'!$F$2:$G$65,2,FALSE),IF(BB202="ทั่วไปปง.",VLOOKUP(I202,'เงินเดือนบัญชี 5'!$C$2:$D$65,2,FALSE),IF(BB202="พนจ.ทั่วไป","",IF(BB202="พนจ.ภารกิจ(ปวช.)","",IF(BB202="พนจ.ภารกิจ(ปวท.)","",IF(BB202="พนจ.ภารกิจ(ปวส.)","",IF(BB202="พนจ.ภารกิจ(ป.ตรี)","",IF(BB202="พนจ.ภารกิจ(ป.โท)","",IF(BB202="พนจ.ภารกิจ(ทักษะ พนง.ขับเครื่องจักรกลขนาดกลาง/ใหญ่)","",IF(BB202="พนจ.ภารกิจ(ทักษะ)","",IF(BB202="ลูกจ้างประจำ(ช่าง)",VLOOKUP(I202,บัญชีลูกจ้างประจำ!$I$2:$J$110,2,FALSE),IF(BB202="ลูกจ้างประจำ(สนับสนุน)",VLOOKUP(I202,บัญชีลูกจ้างประจำ!$F$2:$G$102,2,FALSE),IF(BB202="ลูกจ้างประจำ(บริการพื้นฐาน)",VLOOKUP(I202,บัญชีลูกจ้างประจำ!$C$2:$D$74,2,FALSE)))))))))))))))))))))))))</f>
        <v>0</v>
      </c>
      <c r="BE202" s="177">
        <f>IF(M202="ว่างเดิม",VLOOKUP(BC202,ตำแหน่งว่าง!$A$2:$J$28,2,FALSE),IF(M202="ว่างยุบเลิก2567",VLOOKUP(BC202,ตำแหน่งว่าง!$A$2:$J$28,2,FALSE),IF(M202="ว่างยุบเลิก2568",VLOOKUP(BC202,ตำแหน่งว่าง!$A$2:$J$28,2,FALSE),IF(M202="ว่างยุบเลิก2569",VLOOKUP(BC202,ตำแหน่งว่าง!$A$2:$J$28,2,FALSE),IF(M202="เงินอุดหนุน (ว่าง)",VLOOKUP(BC202,ตำแหน่งว่าง!$A$2:$J$28,2,FALSE),IF(M202="จ่ายจากเงินรายได้ (ว่าง)",VLOOKUP(BC202,ตำแหน่งว่าง!$A$2:$J$28,2,FALSE),IF(M202="กำหนดเพิ่ม2567",0,IF(M202="กำหนดเพิ่ม2568",0,IF(M202="กำหนดเพิ่ม2569",0,I202*12)))))))))</f>
        <v>0</v>
      </c>
      <c r="BF202" s="177" t="str">
        <f t="shared" si="17"/>
        <v>1</v>
      </c>
      <c r="BG202" s="177" t="b">
        <f>IF(BB202="บริหารท้องถิ่นสูง",VLOOKUP(BF202,'เงินเดือนบัญชี 5'!$AL$2:$AM$65,2,FALSE),IF(BB202="บริหารท้องถิ่นกลาง",VLOOKUP(BF202,'เงินเดือนบัญชี 5'!$AI$2:$AJ$65,2,FALSE),IF(BB202="บริหารท้องถิ่นต้น",VLOOKUP(BF202,'เงินเดือนบัญชี 5'!$AF$2:$AG$65,2,FALSE),IF(BB202="อำนวยการท้องถิ่นสูง",VLOOKUP(BF202,'เงินเดือนบัญชี 5'!$AC$2:$AD$65,2,FALSE),IF(BB202="อำนวยการท้องถิ่นกลาง",VLOOKUP(BF202,'เงินเดือนบัญชี 5'!$Z$2:$AA$65,2,FALSE),IF(BB202="อำนวยการท้องถิ่นต้น",VLOOKUP(BF202,'เงินเดือนบัญชี 5'!$W$2:$X$65,2,FALSE),IF(BB202="วิชาการชช.",VLOOKUP(BF202,'เงินเดือนบัญชี 5'!$T$2:$U$65,2,FALSE),IF(BB202="วิชาการชพ.",VLOOKUP(BF202,'เงินเดือนบัญชี 5'!$Q$2:$R$65,2,FALSE),IF(BB202="วิชาการชก.",VLOOKUP(BF202,'เงินเดือนบัญชี 5'!$N$2:$O$65,2,FALSE),IF(BB202="วิชาการปก.",VLOOKUP(BF202,'เงินเดือนบัญชี 5'!$K$2:$L$65,2,FALSE),IF(BB202="ทั่วไปอส.",VLOOKUP(BF202,'เงินเดือนบัญชี 5'!$H$2:$I$65,2,FALSE),IF(BB202="ทั่วไปชง.",VLOOKUP(BF202,'เงินเดือนบัญชี 5'!$E$2:$F$65,2,FALSE),IF(BB202="ทั่วไปปง.",VLOOKUP(BF202,'เงินเดือนบัญชี 5'!$B$2:$C$65,2,FALSE),IF(BB202="พนจ.ทั่วไป",0,IF(BB202="พนจ.ภารกิจ(ปวช.)",CEILING((I202*4/100)+I202,10),IF(BB202="พนจ.ภารกิจ(ปวท.)",CEILING((I202*4/100)+I202,10),IF(BB202="พนจ.ภารกิจ(ปวส.)",CEILING((I202*4/100)+I202,10),IF(BB202="พนจ.ภารกิจ(ป.ตรี)",CEILING((I202*4/100)+I202,10),IF(BB202="พนจ.ภารกิจ(ป.โท)",CEILING((I202*4/100)+I202,10),IF(BB202="พนจ.ภารกิจ(ทักษะ พนง.ขับเครื่องจักรกลขนาดกลาง/ใหญ่)",CEILING((I202*4/100)+I202,10),IF(BB202="พนจ.ภารกิจ(ทักษะ)",CEILING((I202*4/100)+I202,10),IF(BB202="พนจ.ภารกิจ(ทักษะ)","",IF(C202="ครู",CEILING((I202*6/100)+I202,10),IF(C202="ครูผู้ช่วย",CEILING((I202*6/100)+I202,10),IF(C202="บริหารสถานศึกษา",CEILING((I202*6/100)+I202,10),IF(C202="บุคลากรทางการศึกษา",CEILING((I202*6/100)+I202,10),IF(BB202="ลูกจ้างประจำ(ช่าง)",VLOOKUP(BF202,บัญชีลูกจ้างประจำ!$H$2:$I$110,2,FALSE),IF(BB202="ลูกจ้างประจำ(สนับสนุน)",VLOOKUP(BF202,บัญชีลูกจ้างประจำ!$E$2:$F$102,2,FALSE),IF(BB202="ลูกจ้างประจำ(บริการพื้นฐาน)",VLOOKUP(BF202,บัญชีลูกจ้างประจำ!$B$2:$C$74,2,FALSE))))))))))))))))))))))))))))))</f>
        <v>0</v>
      </c>
      <c r="BH202" s="177">
        <f>IF(BB202&amp;M202="พนจ.ทั่วไป",0,IF(BB202&amp;M202="พนจ.ทั่วไปกำหนดเพิ่ม2567",108000,IF(M202="ว่างเดิม",VLOOKUP(BC202,ตำแหน่งว่าง!$A$2:$J$28,8,FALSE),IF(M202="กำหนดเพิ่ม2567",VLOOKUP(BC202,ตำแหน่งว่าง!$A$2:$H$28,7,FALSE),IF(M202="กำหนดเพิ่ม2568",0,IF(M202="กำหนดเพิ่ม2569",0,IF(M202="ยุบเลิก2567",0,IF(M202="ว่างยุบเลิก2567",0,IF(M202="ว่างยุบเลิก2568",VLOOKUP(BC202,ตำแหน่งว่าง!$A$2:$J$28,8,FALSE),IF(M202="ว่างยุบเลิก2569",VLOOKUP(BC202,ตำแหน่งว่าง!$A$2:$J$28,8,FALSE),IF(M202="เงินอุดหนุน (ว่าง)",VLOOKUP(BC202,ตำแหน่งว่าง!$A$2:$J$28,8,FALSE),IF(M202&amp;C202="จ่ายจากเงินรายได้พนจ.ทั่วไป",0,IF(M202="จ่ายจากเงินรายได้ (ว่าง)",VLOOKUP(BC202,ตำแหน่งว่าง!$A$2:$J$28,8,FALSE),(BG202-I202)*12)))))))))))))</f>
        <v>0</v>
      </c>
      <c r="BI202" s="177" t="str">
        <f t="shared" si="18"/>
        <v>2</v>
      </c>
      <c r="BJ202" s="177" t="b">
        <f>IF(BB202="บริหารท้องถิ่นสูง",VLOOKUP(BI202,'เงินเดือนบัญชี 5'!$AL$2:$AM$65,2,FALSE),IF(BB202="บริหารท้องถิ่นกลาง",VLOOKUP(BI202,'เงินเดือนบัญชี 5'!$AI$2:$AJ$65,2,FALSE),IF(BB202="บริหารท้องถิ่นต้น",VLOOKUP(BI202,'เงินเดือนบัญชี 5'!$AF$2:$AG$65,2,FALSE),IF(BB202="อำนวยการท้องถิ่นสูง",VLOOKUP(BI202,'เงินเดือนบัญชี 5'!$AC$2:$AD$65,2,FALSE),IF(BB202="อำนวยการท้องถิ่นกลาง",VLOOKUP(BI202,'เงินเดือนบัญชี 5'!$Z$2:$AA$65,2,FALSE),IF(BB202="อำนวยการท้องถิ่นต้น",VLOOKUP(BI202,'เงินเดือนบัญชี 5'!$W$2:$X$65,2,FALSE),IF(BB202="วิชาการชช.",VLOOKUP(BI202,'เงินเดือนบัญชี 5'!$T$2:$U$65,2,FALSE),IF(BB202="วิชาการชพ.",VLOOKUP(BI202,'เงินเดือนบัญชี 5'!$Q$2:$R$65,2,FALSE),IF(BB202="วิชาการชก.",VLOOKUP(BI202,'เงินเดือนบัญชี 5'!$N$2:$O$65,2,FALSE),IF(BB202="วิชาการปก.",VLOOKUP(BI202,'เงินเดือนบัญชี 5'!$K$2:$L$65,2,FALSE),IF(BB202="ทั่วไปอส.",VLOOKUP(BI202,'เงินเดือนบัญชี 5'!$H$2:$I$65,2,FALSE),IF(BB202="ทั่วไปชง.",VLOOKUP(BI202,'เงินเดือนบัญชี 5'!$E$2:$F$65,2,FALSE),IF(BB202="ทั่วไปปง.",VLOOKUP(BI202,'เงินเดือนบัญชี 5'!$B$2:$C$65,2,FALSE),IF(BB202="พนจ.ทั่วไป",0,IF(BB202="พนจ.ภารกิจ(ปวช.)",CEILING((BG202*4/100)+BG202,10),IF(BB202="พนจ.ภารกิจ(ปวท.)",CEILING((BG202*4/100)+BG202,10),IF(BB202="พนจ.ภารกิจ(ปวส.)",CEILING((BG202*4/100)+BG202,10),IF(BB202="พนจ.ภารกิจ(ป.ตรี)",CEILING((BG202*4/100)+BG202,10),IF(BB202="พนจ.ภารกิจ(ป.โท)",CEILING((BG202*4/100)+BG202,10),IF(BB202="พนจ.ภารกิจ(ทักษะ พนง.ขับเครื่องจักรกลขนาดกลาง/ใหญ่)",CEILING((BG202*4/100)+BG202,10),IF(BB202="พนจ.ภารกิจ(ทักษะ)",CEILING((BG202*4/100)+BG202,10),IF(BB202="พนจ.ภารกิจ(ทักษะ)","",IF(C202="ครู",CEILING((BG202*6/100)+BG202,10),IF(C202="ครูผู้ช่วย",CEILING((BG202*6/100)+BG202,10),IF(C202="บริหารสถานศึกษา",CEILING((BG202*6/100)+BG202,10),IF(C202="บุคลากรทางการศึกษา",CEILING((BG202*6/100)+BG202,10),IF(BB202="ลูกจ้างประจำ(ช่าง)",VLOOKUP(BI202,บัญชีลูกจ้างประจำ!$H$2:$I$110,2,FALSE),IF(BB202="ลูกจ้างประจำ(สนับสนุน)",VLOOKUP(BI202,บัญชีลูกจ้างประจำ!$E$2:$F$102,2,FALSE),IF(BB202="ลูกจ้างประจำ(บริการพื้นฐาน)",VLOOKUP(BI202,บัญชีลูกจ้างประจำ!$B$2:$C$74,2,FALSE))))))))))))))))))))))))))))))</f>
        <v>0</v>
      </c>
      <c r="BK202" s="177">
        <f>IF(BB202&amp;M202="พนจ.ทั่วไป",0,IF(BB202&amp;M202="พนจ.ทั่วไปกำหนดเพิ่ม2568",108000,IF(M202="ว่างเดิม",VLOOKUP(BC202,ตำแหน่งว่าง!$A$2:$J$28,9,FALSE),IF(M202&amp;C202="กำหนดเพิ่ม2567ครู",VLOOKUP(BC202,ตำแหน่งว่าง!$A$2:$J$28,8,FALSE),IF(M202&amp;C202="กำหนดเพิ่ม2567ครูผู้ช่วย",VLOOKUP(BC202,ตำแหน่งว่าง!$A$2:$J$28,8,FALSE),IF(M202&amp;C202="กำหนดเพิ่ม2567บุคลากรทางการศึกษา",VLOOKUP(BC202,ตำแหน่งว่าง!$A$2:$J$28,8,FALSE),IF(M202&amp;C202="กำหนดเพิ่ม2567บริหารสถานศึกษา",VLOOKUP(BC202,ตำแหน่งว่าง!$A$2:$J$28,8,FALSE),IF(M202="กำหนดเพิ่ม2567",VLOOKUP(BC202,ตำแหน่งว่าง!$A$2:$J$28,9,FALSE),IF(M202="กำหนดเพิ่ม2568",VLOOKUP(BC202,ตำแหน่งว่าง!$A$2:$H$28,7,FALSE),IF(M202="กำหนดเพิ่ม2569",0,IF(M202="ยุบเลิก2567",0,IF(M202="ยุบเลิก2568",0,IF(M202="ว่างยุบเลิก2567",0,IF(M202="ว่างยุบเลิก2568",0,IF(M202="ว่างยุบเลิก2569",VLOOKUP(BC202,ตำแหน่งว่าง!$A$2:$J$28,9,FALSE),IF(M202="เงินอุดหนุน (ว่าง)",VLOOKUP(BC202,ตำแหน่งว่าง!$A$2:$J$28,9,FALSE),IF(M202="จ่ายจากเงินรายได้ (ว่าง)",VLOOKUP(BC202,ตำแหน่งว่าง!$A$2:$J$28,9,FALSE),(BJ202-BG202)*12)))))))))))))))))</f>
        <v>0</v>
      </c>
      <c r="BL202" s="177" t="str">
        <f t="shared" si="19"/>
        <v>3</v>
      </c>
      <c r="BM202" s="177" t="b">
        <f>IF(BB202="บริหารท้องถิ่นสูง",VLOOKUP(BL202,'เงินเดือนบัญชี 5'!$AL$2:$AM$65,2,FALSE),IF(BB202="บริหารท้องถิ่นกลาง",VLOOKUP(BL202,'เงินเดือนบัญชี 5'!$AI$2:$AJ$65,2,FALSE),IF(BB202="บริหารท้องถิ่นต้น",VLOOKUP(BL202,'เงินเดือนบัญชี 5'!$AF$2:$AG$65,2,FALSE),IF(BB202="อำนวยการท้องถิ่นสูง",VLOOKUP(BL202,'เงินเดือนบัญชี 5'!$AC$2:$AD$65,2,FALSE),IF(BB202="อำนวยการท้องถิ่นกลาง",VLOOKUP(BL202,'เงินเดือนบัญชี 5'!$Z$2:$AA$65,2,FALSE),IF(BB202="อำนวยการท้องถิ่นต้น",VLOOKUP(BL202,'เงินเดือนบัญชี 5'!$W$2:$X$65,2,FALSE),IF(BB202="วิชาการชช.",VLOOKUP(BL202,'เงินเดือนบัญชี 5'!$T$2:$U$65,2,FALSE),IF(BB202="วิชาการชพ.",VLOOKUP(BL202,'เงินเดือนบัญชี 5'!$Q$2:$R$65,2,FALSE),IF(BB202="วิชาการชก.",VLOOKUP(BL202,'เงินเดือนบัญชี 5'!$N$2:$O$65,2,FALSE),IF(BB202="วิชาการปก.",VLOOKUP(BL202,'เงินเดือนบัญชี 5'!$K$2:$L$65,2,FALSE),IF(BB202="ทั่วไปอส.",VLOOKUP(BL202,'เงินเดือนบัญชี 5'!$H$2:$I$65,2,FALSE),IF(BB202="ทั่วไปชง.",VLOOKUP(BL202,'เงินเดือนบัญชี 5'!$E$2:$F$65,2,FALSE),IF(BB202="ทั่วไปปง.",VLOOKUP(BL202,'เงินเดือนบัญชี 5'!$B$2:$C$65,2,FALSE),IF(BB202="พนจ.ทั่วไป",0,IF(BB202="พนจ.ภารกิจ(ปวช.)",CEILING((BJ202*4/100)+BJ202,10),IF(BB202="พนจ.ภารกิจ(ปวท.)",CEILING((BJ202*4/100)+BJ202,10),IF(BB202="พนจ.ภารกิจ(ปวส.)",CEILING((BJ202*4/100)+BJ202,10),IF(BB202="พนจ.ภารกิจ(ป.ตรี)",CEILING((BJ202*4/100)+BJ202,10),IF(BB202="พนจ.ภารกิจ(ป.โท)",CEILING((BJ202*4/100)+BJ202,10),IF(BB202="พนจ.ภารกิจ(ทักษะ พนง.ขับเครื่องจักรกลขนาดกลาง/ใหญ่)",CEILING((BJ202*4/100)+BJ202,10),IF(BB202="พนจ.ภารกิจ(ทักษะ)",CEILING((BJ202*4/100)+BJ202,10),IF(BB202="พนจ.ภารกิจ(ทักษะ)","",IF(C202="ครู",CEILING((BJ202*6/100)+BJ202,10),IF(C202="ครูผู้ช่วย",CEILING((BJ202*6/100)+BJ202,10),IF(C202="บริหารสถานศึกษา",CEILING((BJ202*6/100)+BJ202,10),IF(C202="บุคลากรทางการศึกษา",CEILING((BJ202*6/100)+BJ202,10),IF(BB202="ลูกจ้างประจำ(ช่าง)",VLOOKUP(BL202,บัญชีลูกจ้างประจำ!$H$2:$I$110,2,FALSE),IF(BB202="ลูกจ้างประจำ(สนับสนุน)",VLOOKUP(BL202,บัญชีลูกจ้างประจำ!$E$2:$F$103,2,FALSE),IF(BB202="ลูกจ้างประจำ(บริการพื้นฐาน)",VLOOKUP(BL202,บัญชีลูกจ้างประจำ!$B$2:$C$74,2,FALSE))))))))))))))))))))))))))))))</f>
        <v>0</v>
      </c>
      <c r="BN202" s="177">
        <f>IF(BB202&amp;M202="พนจ.ทั่วไป",0,IF(BB202&amp;M202="พนจ.ทั่วไปกำหนดเพิ่ม2569",108000,IF(M202="ว่างเดิม",VLOOKUP(BC202,ตำแหน่งว่าง!$A$2:$J$28,10,FALSE),IF(M202&amp;C202="กำหนดเพิ่ม2567ครู",VLOOKUP(BC202,ตำแหน่งว่าง!$A$2:$J$28,9,FALSE),IF(M202&amp;C202="กำหนดเพิ่ม2567ครูผู้ช่วย",VLOOKUP(BC202,ตำแหน่งว่าง!$A$2:$J$28,9,FALSE),IF(M202&amp;C202="กำหนดเพิ่ม2567บุคลากรทางการศึกษา",VLOOKUP(BC202,ตำแหน่งว่าง!$A$2:$J$28,9,FALSE),IF(M202&amp;C202="กำหนดเพิ่ม2567บริหารสถานศึกษา",VLOOKUP(BC202,ตำแหน่งว่าง!$A$2:$J$28,9,FALSE),IF(M202="กำหนดเพิ่ม2567",VLOOKUP(BC202,ตำแหน่งว่าง!$A$2:$J$28,10,FALSE),IF(M202&amp;C202="กำหนดเพิ่ม2568ครู",VLOOKUP(BC202,ตำแหน่งว่าง!$A$2:$J$28,8,FALSE),IF(M202&amp;C202="กำหนดเพิ่ม2568ครูผู้ช่วย",VLOOKUP(BC202,ตำแหน่งว่าง!$A$2:$J$28,8,FALSE),IF(M202&amp;C202="กำหนดเพิ่ม2568บุคลากรทางการศึกษา",VLOOKUP(BC202,ตำแหน่งว่าง!$A$2:$J$28,8,FALSE),IF(M202&amp;C202="กำหนดเพิ่ม2568บริหารสถานศึกษา",VLOOKUP(BC202,ตำแหน่งว่าง!$A$2:$J$28,8,FALSE),IF(M202="กำหนดเพิ่ม2568",VLOOKUP(BC202,ตำแหน่งว่าง!$A$2:$J$28,9,FALSE),IF(M202="กำหนดเพิ่ม2569",VLOOKUP(BC202,ตำแหน่งว่าง!$A$2:$H$28,7,FALSE),IF(M202="เงินอุดหนุน (ว่าง)",VLOOKUP(BC202,ตำแหน่งว่าง!$A$2:$J$28,10,FALSE),IF(M202="จ่ายจากเงินรายได้ (ว่าง)",VLOOKUP(BC202,ตำแหน่งว่าง!$A$2:$J$28,10,FALSE),IF(M202="ยุบเลิก2567",0,IF(M202="ยุบเลิก2568",0,IF(M202="ยุบเลิก2569",0,IF(M202="ว่างยุบเลิก2567",0,IF(M202="ว่างยุบเลิก2568",0,IF(M202="ว่างยุบเลิก2569",0,(BM202-BJ202)*12))))))))))))))))))))))</f>
        <v>0</v>
      </c>
    </row>
    <row r="203" spans="1:66">
      <c r="A203" s="107" t="str">
        <f>IF(C203=0,"",IF(D203=0,"",SUBTOTAL(3,$D$7:D203)*1))</f>
        <v/>
      </c>
      <c r="B203" s="113"/>
      <c r="C203" s="183"/>
      <c r="D203" s="113"/>
      <c r="E203" s="114"/>
      <c r="F203" s="114"/>
      <c r="G203" s="110"/>
      <c r="H203" s="120"/>
      <c r="I203" s="121"/>
      <c r="J203" s="122"/>
      <c r="K203" s="122"/>
      <c r="L203" s="122"/>
      <c r="M203" s="120"/>
      <c r="BB203" s="177" t="str">
        <f t="shared" si="15"/>
        <v/>
      </c>
      <c r="BC203" s="177" t="str">
        <f t="shared" si="16"/>
        <v>()</v>
      </c>
      <c r="BD203" s="177" t="b">
        <f>IF(BB203="บริหารท้องถิ่นสูง",VLOOKUP(I203,'เงินเดือนบัญชี 5'!$AM$2:$AN$65,2,FALSE),IF(BB203="บริหารท้องถิ่นกลาง",VLOOKUP(I203,'เงินเดือนบัญชี 5'!$AJ$2:$AK$65,2,FALSE),IF(BB203="บริหารท้องถิ่นต้น",VLOOKUP(I203,'เงินเดือนบัญชี 5'!$AG$2:$AH$65,2,FALSE),IF(BB203="อำนวยการท้องถิ่นสูง",VLOOKUP(I203,'เงินเดือนบัญชี 5'!$AD$2:$AE$65,2,FALSE),IF(BB203="อำนวยการท้องถิ่นกลาง",VLOOKUP(I203,'เงินเดือนบัญชี 5'!$AA$2:$AB$65,2,FALSE),IF(BB203="อำนวยการท้องถิ่นต้น",VLOOKUP(I203,'เงินเดือนบัญชี 5'!$X$2:$Y$65,2,FALSE),IF(BB203="วิชาการชช.",VLOOKUP(I203,'เงินเดือนบัญชี 5'!$U$2:$V$65,2,FALSE),IF(BB203="วิชาการชพ.",VLOOKUP(I203,'เงินเดือนบัญชี 5'!$R$2:$S$65,2,FALSE),IF(BB203="วิชาการชก.",VLOOKUP(I203,'เงินเดือนบัญชี 5'!$O$2:$P$65,2,FALSE),IF(BB203="วิชาการปก.",VLOOKUP(I203,'เงินเดือนบัญชี 5'!$L$2:$M$65,2,FALSE),IF(BB203="ทั่วไปอส.",VLOOKUP(I203,'เงินเดือนบัญชี 5'!$I$2:$J$65,2,FALSE),IF(BB203="ทั่วไปชง.",VLOOKUP(I203,'เงินเดือนบัญชี 5'!$F$2:$G$65,2,FALSE),IF(BB203="ทั่วไปปง.",VLOOKUP(I203,'เงินเดือนบัญชี 5'!$C$2:$D$65,2,FALSE),IF(BB203="พนจ.ทั่วไป","",IF(BB203="พนจ.ภารกิจ(ปวช.)","",IF(BB203="พนจ.ภารกิจ(ปวท.)","",IF(BB203="พนจ.ภารกิจ(ปวส.)","",IF(BB203="พนจ.ภารกิจ(ป.ตรี)","",IF(BB203="พนจ.ภารกิจ(ป.โท)","",IF(BB203="พนจ.ภารกิจ(ทักษะ พนง.ขับเครื่องจักรกลขนาดกลาง/ใหญ่)","",IF(BB203="พนจ.ภารกิจ(ทักษะ)","",IF(BB203="ลูกจ้างประจำ(ช่าง)",VLOOKUP(I203,บัญชีลูกจ้างประจำ!$I$2:$J$110,2,FALSE),IF(BB203="ลูกจ้างประจำ(สนับสนุน)",VLOOKUP(I203,บัญชีลูกจ้างประจำ!$F$2:$G$102,2,FALSE),IF(BB203="ลูกจ้างประจำ(บริการพื้นฐาน)",VLOOKUP(I203,บัญชีลูกจ้างประจำ!$C$2:$D$74,2,FALSE)))))))))))))))))))))))))</f>
        <v>0</v>
      </c>
      <c r="BE203" s="177">
        <f>IF(M203="ว่างเดิม",VLOOKUP(BC203,ตำแหน่งว่าง!$A$2:$J$28,2,FALSE),IF(M203="ว่างยุบเลิก2567",VLOOKUP(BC203,ตำแหน่งว่าง!$A$2:$J$28,2,FALSE),IF(M203="ว่างยุบเลิก2568",VLOOKUP(BC203,ตำแหน่งว่าง!$A$2:$J$28,2,FALSE),IF(M203="ว่างยุบเลิก2569",VLOOKUP(BC203,ตำแหน่งว่าง!$A$2:$J$28,2,FALSE),IF(M203="เงินอุดหนุน (ว่าง)",VLOOKUP(BC203,ตำแหน่งว่าง!$A$2:$J$28,2,FALSE),IF(M203="จ่ายจากเงินรายได้ (ว่าง)",VLOOKUP(BC203,ตำแหน่งว่าง!$A$2:$J$28,2,FALSE),IF(M203="กำหนดเพิ่ม2567",0,IF(M203="กำหนดเพิ่ม2568",0,IF(M203="กำหนดเพิ่ม2569",0,I203*12)))))))))</f>
        <v>0</v>
      </c>
      <c r="BF203" s="177" t="str">
        <f t="shared" si="17"/>
        <v>1</v>
      </c>
      <c r="BG203" s="177" t="b">
        <f>IF(BB203="บริหารท้องถิ่นสูง",VLOOKUP(BF203,'เงินเดือนบัญชี 5'!$AL$2:$AM$65,2,FALSE),IF(BB203="บริหารท้องถิ่นกลาง",VLOOKUP(BF203,'เงินเดือนบัญชี 5'!$AI$2:$AJ$65,2,FALSE),IF(BB203="บริหารท้องถิ่นต้น",VLOOKUP(BF203,'เงินเดือนบัญชี 5'!$AF$2:$AG$65,2,FALSE),IF(BB203="อำนวยการท้องถิ่นสูง",VLOOKUP(BF203,'เงินเดือนบัญชี 5'!$AC$2:$AD$65,2,FALSE),IF(BB203="อำนวยการท้องถิ่นกลาง",VLOOKUP(BF203,'เงินเดือนบัญชี 5'!$Z$2:$AA$65,2,FALSE),IF(BB203="อำนวยการท้องถิ่นต้น",VLOOKUP(BF203,'เงินเดือนบัญชี 5'!$W$2:$X$65,2,FALSE),IF(BB203="วิชาการชช.",VLOOKUP(BF203,'เงินเดือนบัญชี 5'!$T$2:$U$65,2,FALSE),IF(BB203="วิชาการชพ.",VLOOKUP(BF203,'เงินเดือนบัญชี 5'!$Q$2:$R$65,2,FALSE),IF(BB203="วิชาการชก.",VLOOKUP(BF203,'เงินเดือนบัญชี 5'!$N$2:$O$65,2,FALSE),IF(BB203="วิชาการปก.",VLOOKUP(BF203,'เงินเดือนบัญชี 5'!$K$2:$L$65,2,FALSE),IF(BB203="ทั่วไปอส.",VLOOKUP(BF203,'เงินเดือนบัญชี 5'!$H$2:$I$65,2,FALSE),IF(BB203="ทั่วไปชง.",VLOOKUP(BF203,'เงินเดือนบัญชี 5'!$E$2:$F$65,2,FALSE),IF(BB203="ทั่วไปปง.",VLOOKUP(BF203,'เงินเดือนบัญชี 5'!$B$2:$C$65,2,FALSE),IF(BB203="พนจ.ทั่วไป",0,IF(BB203="พนจ.ภารกิจ(ปวช.)",CEILING((I203*4/100)+I203,10),IF(BB203="พนจ.ภารกิจ(ปวท.)",CEILING((I203*4/100)+I203,10),IF(BB203="พนจ.ภารกิจ(ปวส.)",CEILING((I203*4/100)+I203,10),IF(BB203="พนจ.ภารกิจ(ป.ตรี)",CEILING((I203*4/100)+I203,10),IF(BB203="พนจ.ภารกิจ(ป.โท)",CEILING((I203*4/100)+I203,10),IF(BB203="พนจ.ภารกิจ(ทักษะ พนง.ขับเครื่องจักรกลขนาดกลาง/ใหญ่)",CEILING((I203*4/100)+I203,10),IF(BB203="พนจ.ภารกิจ(ทักษะ)",CEILING((I203*4/100)+I203,10),IF(BB203="พนจ.ภารกิจ(ทักษะ)","",IF(C203="ครู",CEILING((I203*6/100)+I203,10),IF(C203="ครูผู้ช่วย",CEILING((I203*6/100)+I203,10),IF(C203="บริหารสถานศึกษา",CEILING((I203*6/100)+I203,10),IF(C203="บุคลากรทางการศึกษา",CEILING((I203*6/100)+I203,10),IF(BB203="ลูกจ้างประจำ(ช่าง)",VLOOKUP(BF203,บัญชีลูกจ้างประจำ!$H$2:$I$110,2,FALSE),IF(BB203="ลูกจ้างประจำ(สนับสนุน)",VLOOKUP(BF203,บัญชีลูกจ้างประจำ!$E$2:$F$102,2,FALSE),IF(BB203="ลูกจ้างประจำ(บริการพื้นฐาน)",VLOOKUP(BF203,บัญชีลูกจ้างประจำ!$B$2:$C$74,2,FALSE))))))))))))))))))))))))))))))</f>
        <v>0</v>
      </c>
      <c r="BH203" s="177">
        <f>IF(BB203&amp;M203="พนจ.ทั่วไป",0,IF(BB203&amp;M203="พนจ.ทั่วไปกำหนดเพิ่ม2567",108000,IF(M203="ว่างเดิม",VLOOKUP(BC203,ตำแหน่งว่าง!$A$2:$J$28,8,FALSE),IF(M203="กำหนดเพิ่ม2567",VLOOKUP(BC203,ตำแหน่งว่าง!$A$2:$H$28,7,FALSE),IF(M203="กำหนดเพิ่ม2568",0,IF(M203="กำหนดเพิ่ม2569",0,IF(M203="ยุบเลิก2567",0,IF(M203="ว่างยุบเลิก2567",0,IF(M203="ว่างยุบเลิก2568",VLOOKUP(BC203,ตำแหน่งว่าง!$A$2:$J$28,8,FALSE),IF(M203="ว่างยุบเลิก2569",VLOOKUP(BC203,ตำแหน่งว่าง!$A$2:$J$28,8,FALSE),IF(M203="เงินอุดหนุน (ว่าง)",VLOOKUP(BC203,ตำแหน่งว่าง!$A$2:$J$28,8,FALSE),IF(M203&amp;C203="จ่ายจากเงินรายได้พนจ.ทั่วไป",0,IF(M203="จ่ายจากเงินรายได้ (ว่าง)",VLOOKUP(BC203,ตำแหน่งว่าง!$A$2:$J$28,8,FALSE),(BG203-I203)*12)))))))))))))</f>
        <v>0</v>
      </c>
      <c r="BI203" s="177" t="str">
        <f t="shared" si="18"/>
        <v>2</v>
      </c>
      <c r="BJ203" s="177" t="b">
        <f>IF(BB203="บริหารท้องถิ่นสูง",VLOOKUP(BI203,'เงินเดือนบัญชี 5'!$AL$2:$AM$65,2,FALSE),IF(BB203="บริหารท้องถิ่นกลาง",VLOOKUP(BI203,'เงินเดือนบัญชี 5'!$AI$2:$AJ$65,2,FALSE),IF(BB203="บริหารท้องถิ่นต้น",VLOOKUP(BI203,'เงินเดือนบัญชี 5'!$AF$2:$AG$65,2,FALSE),IF(BB203="อำนวยการท้องถิ่นสูง",VLOOKUP(BI203,'เงินเดือนบัญชี 5'!$AC$2:$AD$65,2,FALSE),IF(BB203="อำนวยการท้องถิ่นกลาง",VLOOKUP(BI203,'เงินเดือนบัญชี 5'!$Z$2:$AA$65,2,FALSE),IF(BB203="อำนวยการท้องถิ่นต้น",VLOOKUP(BI203,'เงินเดือนบัญชี 5'!$W$2:$X$65,2,FALSE),IF(BB203="วิชาการชช.",VLOOKUP(BI203,'เงินเดือนบัญชี 5'!$T$2:$U$65,2,FALSE),IF(BB203="วิชาการชพ.",VLOOKUP(BI203,'เงินเดือนบัญชี 5'!$Q$2:$R$65,2,FALSE),IF(BB203="วิชาการชก.",VLOOKUP(BI203,'เงินเดือนบัญชี 5'!$N$2:$O$65,2,FALSE),IF(BB203="วิชาการปก.",VLOOKUP(BI203,'เงินเดือนบัญชี 5'!$K$2:$L$65,2,FALSE),IF(BB203="ทั่วไปอส.",VLOOKUP(BI203,'เงินเดือนบัญชี 5'!$H$2:$I$65,2,FALSE),IF(BB203="ทั่วไปชง.",VLOOKUP(BI203,'เงินเดือนบัญชี 5'!$E$2:$F$65,2,FALSE),IF(BB203="ทั่วไปปง.",VLOOKUP(BI203,'เงินเดือนบัญชี 5'!$B$2:$C$65,2,FALSE),IF(BB203="พนจ.ทั่วไป",0,IF(BB203="พนจ.ภารกิจ(ปวช.)",CEILING((BG203*4/100)+BG203,10),IF(BB203="พนจ.ภารกิจ(ปวท.)",CEILING((BG203*4/100)+BG203,10),IF(BB203="พนจ.ภารกิจ(ปวส.)",CEILING((BG203*4/100)+BG203,10),IF(BB203="พนจ.ภารกิจ(ป.ตรี)",CEILING((BG203*4/100)+BG203,10),IF(BB203="พนจ.ภารกิจ(ป.โท)",CEILING((BG203*4/100)+BG203,10),IF(BB203="พนจ.ภารกิจ(ทักษะ พนง.ขับเครื่องจักรกลขนาดกลาง/ใหญ่)",CEILING((BG203*4/100)+BG203,10),IF(BB203="พนจ.ภารกิจ(ทักษะ)",CEILING((BG203*4/100)+BG203,10),IF(BB203="พนจ.ภารกิจ(ทักษะ)","",IF(C203="ครู",CEILING((BG203*6/100)+BG203,10),IF(C203="ครูผู้ช่วย",CEILING((BG203*6/100)+BG203,10),IF(C203="บริหารสถานศึกษา",CEILING((BG203*6/100)+BG203,10),IF(C203="บุคลากรทางการศึกษา",CEILING((BG203*6/100)+BG203,10),IF(BB203="ลูกจ้างประจำ(ช่าง)",VLOOKUP(BI203,บัญชีลูกจ้างประจำ!$H$2:$I$110,2,FALSE),IF(BB203="ลูกจ้างประจำ(สนับสนุน)",VLOOKUP(BI203,บัญชีลูกจ้างประจำ!$E$2:$F$102,2,FALSE),IF(BB203="ลูกจ้างประจำ(บริการพื้นฐาน)",VLOOKUP(BI203,บัญชีลูกจ้างประจำ!$B$2:$C$74,2,FALSE))))))))))))))))))))))))))))))</f>
        <v>0</v>
      </c>
      <c r="BK203" s="177">
        <f>IF(BB203&amp;M203="พนจ.ทั่วไป",0,IF(BB203&amp;M203="พนจ.ทั่วไปกำหนดเพิ่ม2568",108000,IF(M203="ว่างเดิม",VLOOKUP(BC203,ตำแหน่งว่าง!$A$2:$J$28,9,FALSE),IF(M203&amp;C203="กำหนดเพิ่ม2567ครู",VLOOKUP(BC203,ตำแหน่งว่าง!$A$2:$J$28,8,FALSE),IF(M203&amp;C203="กำหนดเพิ่ม2567ครูผู้ช่วย",VLOOKUP(BC203,ตำแหน่งว่าง!$A$2:$J$28,8,FALSE),IF(M203&amp;C203="กำหนดเพิ่ม2567บุคลากรทางการศึกษา",VLOOKUP(BC203,ตำแหน่งว่าง!$A$2:$J$28,8,FALSE),IF(M203&amp;C203="กำหนดเพิ่ม2567บริหารสถานศึกษา",VLOOKUP(BC203,ตำแหน่งว่าง!$A$2:$J$28,8,FALSE),IF(M203="กำหนดเพิ่ม2567",VLOOKUP(BC203,ตำแหน่งว่าง!$A$2:$J$28,9,FALSE),IF(M203="กำหนดเพิ่ม2568",VLOOKUP(BC203,ตำแหน่งว่าง!$A$2:$H$28,7,FALSE),IF(M203="กำหนดเพิ่ม2569",0,IF(M203="ยุบเลิก2567",0,IF(M203="ยุบเลิก2568",0,IF(M203="ว่างยุบเลิก2567",0,IF(M203="ว่างยุบเลิก2568",0,IF(M203="ว่างยุบเลิก2569",VLOOKUP(BC203,ตำแหน่งว่าง!$A$2:$J$28,9,FALSE),IF(M203="เงินอุดหนุน (ว่าง)",VLOOKUP(BC203,ตำแหน่งว่าง!$A$2:$J$28,9,FALSE),IF(M203="จ่ายจากเงินรายได้ (ว่าง)",VLOOKUP(BC203,ตำแหน่งว่าง!$A$2:$J$28,9,FALSE),(BJ203-BG203)*12)))))))))))))))))</f>
        <v>0</v>
      </c>
      <c r="BL203" s="177" t="str">
        <f t="shared" si="19"/>
        <v>3</v>
      </c>
      <c r="BM203" s="177" t="b">
        <f>IF(BB203="บริหารท้องถิ่นสูง",VLOOKUP(BL203,'เงินเดือนบัญชี 5'!$AL$2:$AM$65,2,FALSE),IF(BB203="บริหารท้องถิ่นกลาง",VLOOKUP(BL203,'เงินเดือนบัญชี 5'!$AI$2:$AJ$65,2,FALSE),IF(BB203="บริหารท้องถิ่นต้น",VLOOKUP(BL203,'เงินเดือนบัญชี 5'!$AF$2:$AG$65,2,FALSE),IF(BB203="อำนวยการท้องถิ่นสูง",VLOOKUP(BL203,'เงินเดือนบัญชี 5'!$AC$2:$AD$65,2,FALSE),IF(BB203="อำนวยการท้องถิ่นกลาง",VLOOKUP(BL203,'เงินเดือนบัญชี 5'!$Z$2:$AA$65,2,FALSE),IF(BB203="อำนวยการท้องถิ่นต้น",VLOOKUP(BL203,'เงินเดือนบัญชี 5'!$W$2:$X$65,2,FALSE),IF(BB203="วิชาการชช.",VLOOKUP(BL203,'เงินเดือนบัญชี 5'!$T$2:$U$65,2,FALSE),IF(BB203="วิชาการชพ.",VLOOKUP(BL203,'เงินเดือนบัญชี 5'!$Q$2:$R$65,2,FALSE),IF(BB203="วิชาการชก.",VLOOKUP(BL203,'เงินเดือนบัญชี 5'!$N$2:$O$65,2,FALSE),IF(BB203="วิชาการปก.",VLOOKUP(BL203,'เงินเดือนบัญชี 5'!$K$2:$L$65,2,FALSE),IF(BB203="ทั่วไปอส.",VLOOKUP(BL203,'เงินเดือนบัญชี 5'!$H$2:$I$65,2,FALSE),IF(BB203="ทั่วไปชง.",VLOOKUP(BL203,'เงินเดือนบัญชี 5'!$E$2:$F$65,2,FALSE),IF(BB203="ทั่วไปปง.",VLOOKUP(BL203,'เงินเดือนบัญชี 5'!$B$2:$C$65,2,FALSE),IF(BB203="พนจ.ทั่วไป",0,IF(BB203="พนจ.ภารกิจ(ปวช.)",CEILING((BJ203*4/100)+BJ203,10),IF(BB203="พนจ.ภารกิจ(ปวท.)",CEILING((BJ203*4/100)+BJ203,10),IF(BB203="พนจ.ภารกิจ(ปวส.)",CEILING((BJ203*4/100)+BJ203,10),IF(BB203="พนจ.ภารกิจ(ป.ตรี)",CEILING((BJ203*4/100)+BJ203,10),IF(BB203="พนจ.ภารกิจ(ป.โท)",CEILING((BJ203*4/100)+BJ203,10),IF(BB203="พนจ.ภารกิจ(ทักษะ พนง.ขับเครื่องจักรกลขนาดกลาง/ใหญ่)",CEILING((BJ203*4/100)+BJ203,10),IF(BB203="พนจ.ภารกิจ(ทักษะ)",CEILING((BJ203*4/100)+BJ203,10),IF(BB203="พนจ.ภารกิจ(ทักษะ)","",IF(C203="ครู",CEILING((BJ203*6/100)+BJ203,10),IF(C203="ครูผู้ช่วย",CEILING((BJ203*6/100)+BJ203,10),IF(C203="บริหารสถานศึกษา",CEILING((BJ203*6/100)+BJ203,10),IF(C203="บุคลากรทางการศึกษา",CEILING((BJ203*6/100)+BJ203,10),IF(BB203="ลูกจ้างประจำ(ช่าง)",VLOOKUP(BL203,บัญชีลูกจ้างประจำ!$H$2:$I$110,2,FALSE),IF(BB203="ลูกจ้างประจำ(สนับสนุน)",VLOOKUP(BL203,บัญชีลูกจ้างประจำ!$E$2:$F$103,2,FALSE),IF(BB203="ลูกจ้างประจำ(บริการพื้นฐาน)",VLOOKUP(BL203,บัญชีลูกจ้างประจำ!$B$2:$C$74,2,FALSE))))))))))))))))))))))))))))))</f>
        <v>0</v>
      </c>
      <c r="BN203" s="177">
        <f>IF(BB203&amp;M203="พนจ.ทั่วไป",0,IF(BB203&amp;M203="พนจ.ทั่วไปกำหนดเพิ่ม2569",108000,IF(M203="ว่างเดิม",VLOOKUP(BC203,ตำแหน่งว่าง!$A$2:$J$28,10,FALSE),IF(M203&amp;C203="กำหนดเพิ่ม2567ครู",VLOOKUP(BC203,ตำแหน่งว่าง!$A$2:$J$28,9,FALSE),IF(M203&amp;C203="กำหนดเพิ่ม2567ครูผู้ช่วย",VLOOKUP(BC203,ตำแหน่งว่าง!$A$2:$J$28,9,FALSE),IF(M203&amp;C203="กำหนดเพิ่ม2567บุคลากรทางการศึกษา",VLOOKUP(BC203,ตำแหน่งว่าง!$A$2:$J$28,9,FALSE),IF(M203&amp;C203="กำหนดเพิ่ม2567บริหารสถานศึกษา",VLOOKUP(BC203,ตำแหน่งว่าง!$A$2:$J$28,9,FALSE),IF(M203="กำหนดเพิ่ม2567",VLOOKUP(BC203,ตำแหน่งว่าง!$A$2:$J$28,10,FALSE),IF(M203&amp;C203="กำหนดเพิ่ม2568ครู",VLOOKUP(BC203,ตำแหน่งว่าง!$A$2:$J$28,8,FALSE),IF(M203&amp;C203="กำหนดเพิ่ม2568ครูผู้ช่วย",VLOOKUP(BC203,ตำแหน่งว่าง!$A$2:$J$28,8,FALSE),IF(M203&amp;C203="กำหนดเพิ่ม2568บุคลากรทางการศึกษา",VLOOKUP(BC203,ตำแหน่งว่าง!$A$2:$J$28,8,FALSE),IF(M203&amp;C203="กำหนดเพิ่ม2568บริหารสถานศึกษา",VLOOKUP(BC203,ตำแหน่งว่าง!$A$2:$J$28,8,FALSE),IF(M203="กำหนดเพิ่ม2568",VLOOKUP(BC203,ตำแหน่งว่าง!$A$2:$J$28,9,FALSE),IF(M203="กำหนดเพิ่ม2569",VLOOKUP(BC203,ตำแหน่งว่าง!$A$2:$H$28,7,FALSE),IF(M203="เงินอุดหนุน (ว่าง)",VLOOKUP(BC203,ตำแหน่งว่าง!$A$2:$J$28,10,FALSE),IF(M203="จ่ายจากเงินรายได้ (ว่าง)",VLOOKUP(BC203,ตำแหน่งว่าง!$A$2:$J$28,10,FALSE),IF(M203="ยุบเลิก2567",0,IF(M203="ยุบเลิก2568",0,IF(M203="ยุบเลิก2569",0,IF(M203="ว่างยุบเลิก2567",0,IF(M203="ว่างยุบเลิก2568",0,IF(M203="ว่างยุบเลิก2569",0,(BM203-BJ203)*12))))))))))))))))))))))</f>
        <v>0</v>
      </c>
    </row>
    <row r="204" spans="1:66">
      <c r="A204" s="107" t="str">
        <f>IF(C204=0,"",IF(D204=0,"",SUBTOTAL(3,$D$7:D204)*1))</f>
        <v/>
      </c>
      <c r="B204" s="113"/>
      <c r="C204" s="183"/>
      <c r="D204" s="113"/>
      <c r="E204" s="114"/>
      <c r="F204" s="114"/>
      <c r="G204" s="110"/>
      <c r="H204" s="120"/>
      <c r="I204" s="121"/>
      <c r="J204" s="122"/>
      <c r="K204" s="122"/>
      <c r="L204" s="122"/>
      <c r="M204" s="120"/>
      <c r="BB204" s="177" t="str">
        <f t="shared" si="15"/>
        <v/>
      </c>
      <c r="BC204" s="177" t="str">
        <f t="shared" si="16"/>
        <v>()</v>
      </c>
      <c r="BD204" s="177" t="b">
        <f>IF(BB204="บริหารท้องถิ่นสูง",VLOOKUP(I204,'เงินเดือนบัญชี 5'!$AM$2:$AN$65,2,FALSE),IF(BB204="บริหารท้องถิ่นกลาง",VLOOKUP(I204,'เงินเดือนบัญชี 5'!$AJ$2:$AK$65,2,FALSE),IF(BB204="บริหารท้องถิ่นต้น",VLOOKUP(I204,'เงินเดือนบัญชี 5'!$AG$2:$AH$65,2,FALSE),IF(BB204="อำนวยการท้องถิ่นสูง",VLOOKUP(I204,'เงินเดือนบัญชี 5'!$AD$2:$AE$65,2,FALSE),IF(BB204="อำนวยการท้องถิ่นกลาง",VLOOKUP(I204,'เงินเดือนบัญชี 5'!$AA$2:$AB$65,2,FALSE),IF(BB204="อำนวยการท้องถิ่นต้น",VLOOKUP(I204,'เงินเดือนบัญชี 5'!$X$2:$Y$65,2,FALSE),IF(BB204="วิชาการชช.",VLOOKUP(I204,'เงินเดือนบัญชี 5'!$U$2:$V$65,2,FALSE),IF(BB204="วิชาการชพ.",VLOOKUP(I204,'เงินเดือนบัญชี 5'!$R$2:$S$65,2,FALSE),IF(BB204="วิชาการชก.",VLOOKUP(I204,'เงินเดือนบัญชี 5'!$O$2:$P$65,2,FALSE),IF(BB204="วิชาการปก.",VLOOKUP(I204,'เงินเดือนบัญชี 5'!$L$2:$M$65,2,FALSE),IF(BB204="ทั่วไปอส.",VLOOKUP(I204,'เงินเดือนบัญชี 5'!$I$2:$J$65,2,FALSE),IF(BB204="ทั่วไปชง.",VLOOKUP(I204,'เงินเดือนบัญชี 5'!$F$2:$G$65,2,FALSE),IF(BB204="ทั่วไปปง.",VLOOKUP(I204,'เงินเดือนบัญชี 5'!$C$2:$D$65,2,FALSE),IF(BB204="พนจ.ทั่วไป","",IF(BB204="พนจ.ภารกิจ(ปวช.)","",IF(BB204="พนจ.ภารกิจ(ปวท.)","",IF(BB204="พนจ.ภารกิจ(ปวส.)","",IF(BB204="พนจ.ภารกิจ(ป.ตรี)","",IF(BB204="พนจ.ภารกิจ(ป.โท)","",IF(BB204="พนจ.ภารกิจ(ทักษะ พนง.ขับเครื่องจักรกลขนาดกลาง/ใหญ่)","",IF(BB204="พนจ.ภารกิจ(ทักษะ)","",IF(BB204="ลูกจ้างประจำ(ช่าง)",VLOOKUP(I204,บัญชีลูกจ้างประจำ!$I$2:$J$110,2,FALSE),IF(BB204="ลูกจ้างประจำ(สนับสนุน)",VLOOKUP(I204,บัญชีลูกจ้างประจำ!$F$2:$G$102,2,FALSE),IF(BB204="ลูกจ้างประจำ(บริการพื้นฐาน)",VLOOKUP(I204,บัญชีลูกจ้างประจำ!$C$2:$D$74,2,FALSE)))))))))))))))))))))))))</f>
        <v>0</v>
      </c>
      <c r="BE204" s="177">
        <f>IF(M204="ว่างเดิม",VLOOKUP(BC204,ตำแหน่งว่าง!$A$2:$J$28,2,FALSE),IF(M204="ว่างยุบเลิก2567",VLOOKUP(BC204,ตำแหน่งว่าง!$A$2:$J$28,2,FALSE),IF(M204="ว่างยุบเลิก2568",VLOOKUP(BC204,ตำแหน่งว่าง!$A$2:$J$28,2,FALSE),IF(M204="ว่างยุบเลิก2569",VLOOKUP(BC204,ตำแหน่งว่าง!$A$2:$J$28,2,FALSE),IF(M204="เงินอุดหนุน (ว่าง)",VLOOKUP(BC204,ตำแหน่งว่าง!$A$2:$J$28,2,FALSE),IF(M204="จ่ายจากเงินรายได้ (ว่าง)",VLOOKUP(BC204,ตำแหน่งว่าง!$A$2:$J$28,2,FALSE),IF(M204="กำหนดเพิ่ม2567",0,IF(M204="กำหนดเพิ่ม2568",0,IF(M204="กำหนดเพิ่ม2569",0,I204*12)))))))))</f>
        <v>0</v>
      </c>
      <c r="BF204" s="177" t="str">
        <f t="shared" si="17"/>
        <v>1</v>
      </c>
      <c r="BG204" s="177" t="b">
        <f>IF(BB204="บริหารท้องถิ่นสูง",VLOOKUP(BF204,'เงินเดือนบัญชี 5'!$AL$2:$AM$65,2,FALSE),IF(BB204="บริหารท้องถิ่นกลาง",VLOOKUP(BF204,'เงินเดือนบัญชี 5'!$AI$2:$AJ$65,2,FALSE),IF(BB204="บริหารท้องถิ่นต้น",VLOOKUP(BF204,'เงินเดือนบัญชี 5'!$AF$2:$AG$65,2,FALSE),IF(BB204="อำนวยการท้องถิ่นสูง",VLOOKUP(BF204,'เงินเดือนบัญชี 5'!$AC$2:$AD$65,2,FALSE),IF(BB204="อำนวยการท้องถิ่นกลาง",VLOOKUP(BF204,'เงินเดือนบัญชี 5'!$Z$2:$AA$65,2,FALSE),IF(BB204="อำนวยการท้องถิ่นต้น",VLOOKUP(BF204,'เงินเดือนบัญชี 5'!$W$2:$X$65,2,FALSE),IF(BB204="วิชาการชช.",VLOOKUP(BF204,'เงินเดือนบัญชี 5'!$T$2:$U$65,2,FALSE),IF(BB204="วิชาการชพ.",VLOOKUP(BF204,'เงินเดือนบัญชี 5'!$Q$2:$R$65,2,FALSE),IF(BB204="วิชาการชก.",VLOOKUP(BF204,'เงินเดือนบัญชี 5'!$N$2:$O$65,2,FALSE),IF(BB204="วิชาการปก.",VLOOKUP(BF204,'เงินเดือนบัญชี 5'!$K$2:$L$65,2,FALSE),IF(BB204="ทั่วไปอส.",VLOOKUP(BF204,'เงินเดือนบัญชี 5'!$H$2:$I$65,2,FALSE),IF(BB204="ทั่วไปชง.",VLOOKUP(BF204,'เงินเดือนบัญชี 5'!$E$2:$F$65,2,FALSE),IF(BB204="ทั่วไปปง.",VLOOKUP(BF204,'เงินเดือนบัญชี 5'!$B$2:$C$65,2,FALSE),IF(BB204="พนจ.ทั่วไป",0,IF(BB204="พนจ.ภารกิจ(ปวช.)",CEILING((I204*4/100)+I204,10),IF(BB204="พนจ.ภารกิจ(ปวท.)",CEILING((I204*4/100)+I204,10),IF(BB204="พนจ.ภารกิจ(ปวส.)",CEILING((I204*4/100)+I204,10),IF(BB204="พนจ.ภารกิจ(ป.ตรี)",CEILING((I204*4/100)+I204,10),IF(BB204="พนจ.ภารกิจ(ป.โท)",CEILING((I204*4/100)+I204,10),IF(BB204="พนจ.ภารกิจ(ทักษะ พนง.ขับเครื่องจักรกลขนาดกลาง/ใหญ่)",CEILING((I204*4/100)+I204,10),IF(BB204="พนจ.ภารกิจ(ทักษะ)",CEILING((I204*4/100)+I204,10),IF(BB204="พนจ.ภารกิจ(ทักษะ)","",IF(C204="ครู",CEILING((I204*6/100)+I204,10),IF(C204="ครูผู้ช่วย",CEILING((I204*6/100)+I204,10),IF(C204="บริหารสถานศึกษา",CEILING((I204*6/100)+I204,10),IF(C204="บุคลากรทางการศึกษา",CEILING((I204*6/100)+I204,10),IF(BB204="ลูกจ้างประจำ(ช่าง)",VLOOKUP(BF204,บัญชีลูกจ้างประจำ!$H$2:$I$110,2,FALSE),IF(BB204="ลูกจ้างประจำ(สนับสนุน)",VLOOKUP(BF204,บัญชีลูกจ้างประจำ!$E$2:$F$102,2,FALSE),IF(BB204="ลูกจ้างประจำ(บริการพื้นฐาน)",VLOOKUP(BF204,บัญชีลูกจ้างประจำ!$B$2:$C$74,2,FALSE))))))))))))))))))))))))))))))</f>
        <v>0</v>
      </c>
      <c r="BH204" s="177">
        <f>IF(BB204&amp;M204="พนจ.ทั่วไป",0,IF(BB204&amp;M204="พนจ.ทั่วไปกำหนดเพิ่ม2567",108000,IF(M204="ว่างเดิม",VLOOKUP(BC204,ตำแหน่งว่าง!$A$2:$J$28,8,FALSE),IF(M204="กำหนดเพิ่ม2567",VLOOKUP(BC204,ตำแหน่งว่าง!$A$2:$H$28,7,FALSE),IF(M204="กำหนดเพิ่ม2568",0,IF(M204="กำหนดเพิ่ม2569",0,IF(M204="ยุบเลิก2567",0,IF(M204="ว่างยุบเลิก2567",0,IF(M204="ว่างยุบเลิก2568",VLOOKUP(BC204,ตำแหน่งว่าง!$A$2:$J$28,8,FALSE),IF(M204="ว่างยุบเลิก2569",VLOOKUP(BC204,ตำแหน่งว่าง!$A$2:$J$28,8,FALSE),IF(M204="เงินอุดหนุน (ว่าง)",VLOOKUP(BC204,ตำแหน่งว่าง!$A$2:$J$28,8,FALSE),IF(M204&amp;C204="จ่ายจากเงินรายได้พนจ.ทั่วไป",0,IF(M204="จ่ายจากเงินรายได้ (ว่าง)",VLOOKUP(BC204,ตำแหน่งว่าง!$A$2:$J$28,8,FALSE),(BG204-I204)*12)))))))))))))</f>
        <v>0</v>
      </c>
      <c r="BI204" s="177" t="str">
        <f t="shared" si="18"/>
        <v>2</v>
      </c>
      <c r="BJ204" s="177" t="b">
        <f>IF(BB204="บริหารท้องถิ่นสูง",VLOOKUP(BI204,'เงินเดือนบัญชี 5'!$AL$2:$AM$65,2,FALSE),IF(BB204="บริหารท้องถิ่นกลาง",VLOOKUP(BI204,'เงินเดือนบัญชี 5'!$AI$2:$AJ$65,2,FALSE),IF(BB204="บริหารท้องถิ่นต้น",VLOOKUP(BI204,'เงินเดือนบัญชี 5'!$AF$2:$AG$65,2,FALSE),IF(BB204="อำนวยการท้องถิ่นสูง",VLOOKUP(BI204,'เงินเดือนบัญชี 5'!$AC$2:$AD$65,2,FALSE),IF(BB204="อำนวยการท้องถิ่นกลาง",VLOOKUP(BI204,'เงินเดือนบัญชี 5'!$Z$2:$AA$65,2,FALSE),IF(BB204="อำนวยการท้องถิ่นต้น",VLOOKUP(BI204,'เงินเดือนบัญชี 5'!$W$2:$X$65,2,FALSE),IF(BB204="วิชาการชช.",VLOOKUP(BI204,'เงินเดือนบัญชี 5'!$T$2:$U$65,2,FALSE),IF(BB204="วิชาการชพ.",VLOOKUP(BI204,'เงินเดือนบัญชี 5'!$Q$2:$R$65,2,FALSE),IF(BB204="วิชาการชก.",VLOOKUP(BI204,'เงินเดือนบัญชี 5'!$N$2:$O$65,2,FALSE),IF(BB204="วิชาการปก.",VLOOKUP(BI204,'เงินเดือนบัญชี 5'!$K$2:$L$65,2,FALSE),IF(BB204="ทั่วไปอส.",VLOOKUP(BI204,'เงินเดือนบัญชี 5'!$H$2:$I$65,2,FALSE),IF(BB204="ทั่วไปชง.",VLOOKUP(BI204,'เงินเดือนบัญชี 5'!$E$2:$F$65,2,FALSE),IF(BB204="ทั่วไปปง.",VLOOKUP(BI204,'เงินเดือนบัญชี 5'!$B$2:$C$65,2,FALSE),IF(BB204="พนจ.ทั่วไป",0,IF(BB204="พนจ.ภารกิจ(ปวช.)",CEILING((BG204*4/100)+BG204,10),IF(BB204="พนจ.ภารกิจ(ปวท.)",CEILING((BG204*4/100)+BG204,10),IF(BB204="พนจ.ภารกิจ(ปวส.)",CEILING((BG204*4/100)+BG204,10),IF(BB204="พนจ.ภารกิจ(ป.ตรี)",CEILING((BG204*4/100)+BG204,10),IF(BB204="พนจ.ภารกิจ(ป.โท)",CEILING((BG204*4/100)+BG204,10),IF(BB204="พนจ.ภารกิจ(ทักษะ พนง.ขับเครื่องจักรกลขนาดกลาง/ใหญ่)",CEILING((BG204*4/100)+BG204,10),IF(BB204="พนจ.ภารกิจ(ทักษะ)",CEILING((BG204*4/100)+BG204,10),IF(BB204="พนจ.ภารกิจ(ทักษะ)","",IF(C204="ครู",CEILING((BG204*6/100)+BG204,10),IF(C204="ครูผู้ช่วย",CEILING((BG204*6/100)+BG204,10),IF(C204="บริหารสถานศึกษา",CEILING((BG204*6/100)+BG204,10),IF(C204="บุคลากรทางการศึกษา",CEILING((BG204*6/100)+BG204,10),IF(BB204="ลูกจ้างประจำ(ช่าง)",VLOOKUP(BI204,บัญชีลูกจ้างประจำ!$H$2:$I$110,2,FALSE),IF(BB204="ลูกจ้างประจำ(สนับสนุน)",VLOOKUP(BI204,บัญชีลูกจ้างประจำ!$E$2:$F$102,2,FALSE),IF(BB204="ลูกจ้างประจำ(บริการพื้นฐาน)",VLOOKUP(BI204,บัญชีลูกจ้างประจำ!$B$2:$C$74,2,FALSE))))))))))))))))))))))))))))))</f>
        <v>0</v>
      </c>
      <c r="BK204" s="177">
        <f>IF(BB204&amp;M204="พนจ.ทั่วไป",0,IF(BB204&amp;M204="พนจ.ทั่วไปกำหนดเพิ่ม2568",108000,IF(M204="ว่างเดิม",VLOOKUP(BC204,ตำแหน่งว่าง!$A$2:$J$28,9,FALSE),IF(M204&amp;C204="กำหนดเพิ่ม2567ครู",VLOOKUP(BC204,ตำแหน่งว่าง!$A$2:$J$28,8,FALSE),IF(M204&amp;C204="กำหนดเพิ่ม2567ครูผู้ช่วย",VLOOKUP(BC204,ตำแหน่งว่าง!$A$2:$J$28,8,FALSE),IF(M204&amp;C204="กำหนดเพิ่ม2567บุคลากรทางการศึกษา",VLOOKUP(BC204,ตำแหน่งว่าง!$A$2:$J$28,8,FALSE),IF(M204&amp;C204="กำหนดเพิ่ม2567บริหารสถานศึกษา",VLOOKUP(BC204,ตำแหน่งว่าง!$A$2:$J$28,8,FALSE),IF(M204="กำหนดเพิ่ม2567",VLOOKUP(BC204,ตำแหน่งว่าง!$A$2:$J$28,9,FALSE),IF(M204="กำหนดเพิ่ม2568",VLOOKUP(BC204,ตำแหน่งว่าง!$A$2:$H$28,7,FALSE),IF(M204="กำหนดเพิ่ม2569",0,IF(M204="ยุบเลิก2567",0,IF(M204="ยุบเลิก2568",0,IF(M204="ว่างยุบเลิก2567",0,IF(M204="ว่างยุบเลิก2568",0,IF(M204="ว่างยุบเลิก2569",VLOOKUP(BC204,ตำแหน่งว่าง!$A$2:$J$28,9,FALSE),IF(M204="เงินอุดหนุน (ว่าง)",VLOOKUP(BC204,ตำแหน่งว่าง!$A$2:$J$28,9,FALSE),IF(M204="จ่ายจากเงินรายได้ (ว่าง)",VLOOKUP(BC204,ตำแหน่งว่าง!$A$2:$J$28,9,FALSE),(BJ204-BG204)*12)))))))))))))))))</f>
        <v>0</v>
      </c>
      <c r="BL204" s="177" t="str">
        <f t="shared" si="19"/>
        <v>3</v>
      </c>
      <c r="BM204" s="177" t="b">
        <f>IF(BB204="บริหารท้องถิ่นสูง",VLOOKUP(BL204,'เงินเดือนบัญชี 5'!$AL$2:$AM$65,2,FALSE),IF(BB204="บริหารท้องถิ่นกลาง",VLOOKUP(BL204,'เงินเดือนบัญชี 5'!$AI$2:$AJ$65,2,FALSE),IF(BB204="บริหารท้องถิ่นต้น",VLOOKUP(BL204,'เงินเดือนบัญชี 5'!$AF$2:$AG$65,2,FALSE),IF(BB204="อำนวยการท้องถิ่นสูง",VLOOKUP(BL204,'เงินเดือนบัญชี 5'!$AC$2:$AD$65,2,FALSE),IF(BB204="อำนวยการท้องถิ่นกลาง",VLOOKUP(BL204,'เงินเดือนบัญชี 5'!$Z$2:$AA$65,2,FALSE),IF(BB204="อำนวยการท้องถิ่นต้น",VLOOKUP(BL204,'เงินเดือนบัญชี 5'!$W$2:$X$65,2,FALSE),IF(BB204="วิชาการชช.",VLOOKUP(BL204,'เงินเดือนบัญชี 5'!$T$2:$U$65,2,FALSE),IF(BB204="วิชาการชพ.",VLOOKUP(BL204,'เงินเดือนบัญชี 5'!$Q$2:$R$65,2,FALSE),IF(BB204="วิชาการชก.",VLOOKUP(BL204,'เงินเดือนบัญชี 5'!$N$2:$O$65,2,FALSE),IF(BB204="วิชาการปก.",VLOOKUP(BL204,'เงินเดือนบัญชี 5'!$K$2:$L$65,2,FALSE),IF(BB204="ทั่วไปอส.",VLOOKUP(BL204,'เงินเดือนบัญชี 5'!$H$2:$I$65,2,FALSE),IF(BB204="ทั่วไปชง.",VLOOKUP(BL204,'เงินเดือนบัญชี 5'!$E$2:$F$65,2,FALSE),IF(BB204="ทั่วไปปง.",VLOOKUP(BL204,'เงินเดือนบัญชี 5'!$B$2:$C$65,2,FALSE),IF(BB204="พนจ.ทั่วไป",0,IF(BB204="พนจ.ภารกิจ(ปวช.)",CEILING((BJ204*4/100)+BJ204,10),IF(BB204="พนจ.ภารกิจ(ปวท.)",CEILING((BJ204*4/100)+BJ204,10),IF(BB204="พนจ.ภารกิจ(ปวส.)",CEILING((BJ204*4/100)+BJ204,10),IF(BB204="พนจ.ภารกิจ(ป.ตรี)",CEILING((BJ204*4/100)+BJ204,10),IF(BB204="พนจ.ภารกิจ(ป.โท)",CEILING((BJ204*4/100)+BJ204,10),IF(BB204="พนจ.ภารกิจ(ทักษะ พนง.ขับเครื่องจักรกลขนาดกลาง/ใหญ่)",CEILING((BJ204*4/100)+BJ204,10),IF(BB204="พนจ.ภารกิจ(ทักษะ)",CEILING((BJ204*4/100)+BJ204,10),IF(BB204="พนจ.ภารกิจ(ทักษะ)","",IF(C204="ครู",CEILING((BJ204*6/100)+BJ204,10),IF(C204="ครูผู้ช่วย",CEILING((BJ204*6/100)+BJ204,10),IF(C204="บริหารสถานศึกษา",CEILING((BJ204*6/100)+BJ204,10),IF(C204="บุคลากรทางการศึกษา",CEILING((BJ204*6/100)+BJ204,10),IF(BB204="ลูกจ้างประจำ(ช่าง)",VLOOKUP(BL204,บัญชีลูกจ้างประจำ!$H$2:$I$110,2,FALSE),IF(BB204="ลูกจ้างประจำ(สนับสนุน)",VLOOKUP(BL204,บัญชีลูกจ้างประจำ!$E$2:$F$103,2,FALSE),IF(BB204="ลูกจ้างประจำ(บริการพื้นฐาน)",VLOOKUP(BL204,บัญชีลูกจ้างประจำ!$B$2:$C$74,2,FALSE))))))))))))))))))))))))))))))</f>
        <v>0</v>
      </c>
      <c r="BN204" s="177">
        <f>IF(BB204&amp;M204="พนจ.ทั่วไป",0,IF(BB204&amp;M204="พนจ.ทั่วไปกำหนดเพิ่ม2569",108000,IF(M204="ว่างเดิม",VLOOKUP(BC204,ตำแหน่งว่าง!$A$2:$J$28,10,FALSE),IF(M204&amp;C204="กำหนดเพิ่ม2567ครู",VLOOKUP(BC204,ตำแหน่งว่าง!$A$2:$J$28,9,FALSE),IF(M204&amp;C204="กำหนดเพิ่ม2567ครูผู้ช่วย",VLOOKUP(BC204,ตำแหน่งว่าง!$A$2:$J$28,9,FALSE),IF(M204&amp;C204="กำหนดเพิ่ม2567บุคลากรทางการศึกษา",VLOOKUP(BC204,ตำแหน่งว่าง!$A$2:$J$28,9,FALSE),IF(M204&amp;C204="กำหนดเพิ่ม2567บริหารสถานศึกษา",VLOOKUP(BC204,ตำแหน่งว่าง!$A$2:$J$28,9,FALSE),IF(M204="กำหนดเพิ่ม2567",VLOOKUP(BC204,ตำแหน่งว่าง!$A$2:$J$28,10,FALSE),IF(M204&amp;C204="กำหนดเพิ่ม2568ครู",VLOOKUP(BC204,ตำแหน่งว่าง!$A$2:$J$28,8,FALSE),IF(M204&amp;C204="กำหนดเพิ่ม2568ครูผู้ช่วย",VLOOKUP(BC204,ตำแหน่งว่าง!$A$2:$J$28,8,FALSE),IF(M204&amp;C204="กำหนดเพิ่ม2568บุคลากรทางการศึกษา",VLOOKUP(BC204,ตำแหน่งว่าง!$A$2:$J$28,8,FALSE),IF(M204&amp;C204="กำหนดเพิ่ม2568บริหารสถานศึกษา",VLOOKUP(BC204,ตำแหน่งว่าง!$A$2:$J$28,8,FALSE),IF(M204="กำหนดเพิ่ม2568",VLOOKUP(BC204,ตำแหน่งว่าง!$A$2:$J$28,9,FALSE),IF(M204="กำหนดเพิ่ม2569",VLOOKUP(BC204,ตำแหน่งว่าง!$A$2:$H$28,7,FALSE),IF(M204="เงินอุดหนุน (ว่าง)",VLOOKUP(BC204,ตำแหน่งว่าง!$A$2:$J$28,10,FALSE),IF(M204="จ่ายจากเงินรายได้ (ว่าง)",VLOOKUP(BC204,ตำแหน่งว่าง!$A$2:$J$28,10,FALSE),IF(M204="ยุบเลิก2567",0,IF(M204="ยุบเลิก2568",0,IF(M204="ยุบเลิก2569",0,IF(M204="ว่างยุบเลิก2567",0,IF(M204="ว่างยุบเลิก2568",0,IF(M204="ว่างยุบเลิก2569",0,(BM204-BJ204)*12))))))))))))))))))))))</f>
        <v>0</v>
      </c>
    </row>
    <row r="205" spans="1:66">
      <c r="A205" s="107" t="str">
        <f>IF(C205=0,"",IF(D205=0,"",SUBTOTAL(3,$D$7:D205)*1))</f>
        <v/>
      </c>
      <c r="B205" s="113"/>
      <c r="C205" s="183"/>
      <c r="D205" s="113"/>
      <c r="E205" s="114"/>
      <c r="F205" s="114"/>
      <c r="G205" s="110"/>
      <c r="H205" s="120"/>
      <c r="I205" s="121"/>
      <c r="J205" s="122"/>
      <c r="K205" s="122"/>
      <c r="L205" s="122"/>
      <c r="M205" s="120"/>
      <c r="BB205" s="177" t="str">
        <f t="shared" si="15"/>
        <v/>
      </c>
      <c r="BC205" s="177" t="str">
        <f t="shared" si="16"/>
        <v>()</v>
      </c>
      <c r="BD205" s="177" t="b">
        <f>IF(BB205="บริหารท้องถิ่นสูง",VLOOKUP(I205,'เงินเดือนบัญชี 5'!$AM$2:$AN$65,2,FALSE),IF(BB205="บริหารท้องถิ่นกลาง",VLOOKUP(I205,'เงินเดือนบัญชี 5'!$AJ$2:$AK$65,2,FALSE),IF(BB205="บริหารท้องถิ่นต้น",VLOOKUP(I205,'เงินเดือนบัญชี 5'!$AG$2:$AH$65,2,FALSE),IF(BB205="อำนวยการท้องถิ่นสูง",VLOOKUP(I205,'เงินเดือนบัญชี 5'!$AD$2:$AE$65,2,FALSE),IF(BB205="อำนวยการท้องถิ่นกลาง",VLOOKUP(I205,'เงินเดือนบัญชี 5'!$AA$2:$AB$65,2,FALSE),IF(BB205="อำนวยการท้องถิ่นต้น",VLOOKUP(I205,'เงินเดือนบัญชี 5'!$X$2:$Y$65,2,FALSE),IF(BB205="วิชาการชช.",VLOOKUP(I205,'เงินเดือนบัญชี 5'!$U$2:$V$65,2,FALSE),IF(BB205="วิชาการชพ.",VLOOKUP(I205,'เงินเดือนบัญชี 5'!$R$2:$S$65,2,FALSE),IF(BB205="วิชาการชก.",VLOOKUP(I205,'เงินเดือนบัญชี 5'!$O$2:$P$65,2,FALSE),IF(BB205="วิชาการปก.",VLOOKUP(I205,'เงินเดือนบัญชี 5'!$L$2:$M$65,2,FALSE),IF(BB205="ทั่วไปอส.",VLOOKUP(I205,'เงินเดือนบัญชี 5'!$I$2:$J$65,2,FALSE),IF(BB205="ทั่วไปชง.",VLOOKUP(I205,'เงินเดือนบัญชี 5'!$F$2:$G$65,2,FALSE),IF(BB205="ทั่วไปปง.",VLOOKUP(I205,'เงินเดือนบัญชี 5'!$C$2:$D$65,2,FALSE),IF(BB205="พนจ.ทั่วไป","",IF(BB205="พนจ.ภารกิจ(ปวช.)","",IF(BB205="พนจ.ภารกิจ(ปวท.)","",IF(BB205="พนจ.ภารกิจ(ปวส.)","",IF(BB205="พนจ.ภารกิจ(ป.ตรี)","",IF(BB205="พนจ.ภารกิจ(ป.โท)","",IF(BB205="พนจ.ภารกิจ(ทักษะ พนง.ขับเครื่องจักรกลขนาดกลาง/ใหญ่)","",IF(BB205="พนจ.ภารกิจ(ทักษะ)","",IF(BB205="ลูกจ้างประจำ(ช่าง)",VLOOKUP(I205,บัญชีลูกจ้างประจำ!$I$2:$J$110,2,FALSE),IF(BB205="ลูกจ้างประจำ(สนับสนุน)",VLOOKUP(I205,บัญชีลูกจ้างประจำ!$F$2:$G$102,2,FALSE),IF(BB205="ลูกจ้างประจำ(บริการพื้นฐาน)",VLOOKUP(I205,บัญชีลูกจ้างประจำ!$C$2:$D$74,2,FALSE)))))))))))))))))))))))))</f>
        <v>0</v>
      </c>
      <c r="BE205" s="177">
        <f>IF(M205="ว่างเดิม",VLOOKUP(BC205,ตำแหน่งว่าง!$A$2:$J$28,2,FALSE),IF(M205="ว่างยุบเลิก2567",VLOOKUP(BC205,ตำแหน่งว่าง!$A$2:$J$28,2,FALSE),IF(M205="ว่างยุบเลิก2568",VLOOKUP(BC205,ตำแหน่งว่าง!$A$2:$J$28,2,FALSE),IF(M205="ว่างยุบเลิก2569",VLOOKUP(BC205,ตำแหน่งว่าง!$A$2:$J$28,2,FALSE),IF(M205="เงินอุดหนุน (ว่าง)",VLOOKUP(BC205,ตำแหน่งว่าง!$A$2:$J$28,2,FALSE),IF(M205="จ่ายจากเงินรายได้ (ว่าง)",VLOOKUP(BC205,ตำแหน่งว่าง!$A$2:$J$28,2,FALSE),IF(M205="กำหนดเพิ่ม2567",0,IF(M205="กำหนดเพิ่ม2568",0,IF(M205="กำหนดเพิ่ม2569",0,I205*12)))))))))</f>
        <v>0</v>
      </c>
      <c r="BF205" s="177" t="str">
        <f t="shared" si="17"/>
        <v>1</v>
      </c>
      <c r="BG205" s="177" t="b">
        <f>IF(BB205="บริหารท้องถิ่นสูง",VLOOKUP(BF205,'เงินเดือนบัญชี 5'!$AL$2:$AM$65,2,FALSE),IF(BB205="บริหารท้องถิ่นกลาง",VLOOKUP(BF205,'เงินเดือนบัญชี 5'!$AI$2:$AJ$65,2,FALSE),IF(BB205="บริหารท้องถิ่นต้น",VLOOKUP(BF205,'เงินเดือนบัญชี 5'!$AF$2:$AG$65,2,FALSE),IF(BB205="อำนวยการท้องถิ่นสูง",VLOOKUP(BF205,'เงินเดือนบัญชี 5'!$AC$2:$AD$65,2,FALSE),IF(BB205="อำนวยการท้องถิ่นกลาง",VLOOKUP(BF205,'เงินเดือนบัญชี 5'!$Z$2:$AA$65,2,FALSE),IF(BB205="อำนวยการท้องถิ่นต้น",VLOOKUP(BF205,'เงินเดือนบัญชี 5'!$W$2:$X$65,2,FALSE),IF(BB205="วิชาการชช.",VLOOKUP(BF205,'เงินเดือนบัญชี 5'!$T$2:$U$65,2,FALSE),IF(BB205="วิชาการชพ.",VLOOKUP(BF205,'เงินเดือนบัญชี 5'!$Q$2:$R$65,2,FALSE),IF(BB205="วิชาการชก.",VLOOKUP(BF205,'เงินเดือนบัญชี 5'!$N$2:$O$65,2,FALSE),IF(BB205="วิชาการปก.",VLOOKUP(BF205,'เงินเดือนบัญชี 5'!$K$2:$L$65,2,FALSE),IF(BB205="ทั่วไปอส.",VLOOKUP(BF205,'เงินเดือนบัญชี 5'!$H$2:$I$65,2,FALSE),IF(BB205="ทั่วไปชง.",VLOOKUP(BF205,'เงินเดือนบัญชี 5'!$E$2:$F$65,2,FALSE),IF(BB205="ทั่วไปปง.",VLOOKUP(BF205,'เงินเดือนบัญชี 5'!$B$2:$C$65,2,FALSE),IF(BB205="พนจ.ทั่วไป",0,IF(BB205="พนจ.ภารกิจ(ปวช.)",CEILING((I205*4/100)+I205,10),IF(BB205="พนจ.ภารกิจ(ปวท.)",CEILING((I205*4/100)+I205,10),IF(BB205="พนจ.ภารกิจ(ปวส.)",CEILING((I205*4/100)+I205,10),IF(BB205="พนจ.ภารกิจ(ป.ตรี)",CEILING((I205*4/100)+I205,10),IF(BB205="พนจ.ภารกิจ(ป.โท)",CEILING((I205*4/100)+I205,10),IF(BB205="พนจ.ภารกิจ(ทักษะ พนง.ขับเครื่องจักรกลขนาดกลาง/ใหญ่)",CEILING((I205*4/100)+I205,10),IF(BB205="พนจ.ภารกิจ(ทักษะ)",CEILING((I205*4/100)+I205,10),IF(BB205="พนจ.ภารกิจ(ทักษะ)","",IF(C205="ครู",CEILING((I205*6/100)+I205,10),IF(C205="ครูผู้ช่วย",CEILING((I205*6/100)+I205,10),IF(C205="บริหารสถานศึกษา",CEILING((I205*6/100)+I205,10),IF(C205="บุคลากรทางการศึกษา",CEILING((I205*6/100)+I205,10),IF(BB205="ลูกจ้างประจำ(ช่าง)",VLOOKUP(BF205,บัญชีลูกจ้างประจำ!$H$2:$I$110,2,FALSE),IF(BB205="ลูกจ้างประจำ(สนับสนุน)",VLOOKUP(BF205,บัญชีลูกจ้างประจำ!$E$2:$F$102,2,FALSE),IF(BB205="ลูกจ้างประจำ(บริการพื้นฐาน)",VLOOKUP(BF205,บัญชีลูกจ้างประจำ!$B$2:$C$74,2,FALSE))))))))))))))))))))))))))))))</f>
        <v>0</v>
      </c>
      <c r="BH205" s="177">
        <f>IF(BB205&amp;M205="พนจ.ทั่วไป",0,IF(BB205&amp;M205="พนจ.ทั่วไปกำหนดเพิ่ม2567",108000,IF(M205="ว่างเดิม",VLOOKUP(BC205,ตำแหน่งว่าง!$A$2:$J$28,8,FALSE),IF(M205="กำหนดเพิ่ม2567",VLOOKUP(BC205,ตำแหน่งว่าง!$A$2:$H$28,7,FALSE),IF(M205="กำหนดเพิ่ม2568",0,IF(M205="กำหนดเพิ่ม2569",0,IF(M205="ยุบเลิก2567",0,IF(M205="ว่างยุบเลิก2567",0,IF(M205="ว่างยุบเลิก2568",VLOOKUP(BC205,ตำแหน่งว่าง!$A$2:$J$28,8,FALSE),IF(M205="ว่างยุบเลิก2569",VLOOKUP(BC205,ตำแหน่งว่าง!$A$2:$J$28,8,FALSE),IF(M205="เงินอุดหนุน (ว่าง)",VLOOKUP(BC205,ตำแหน่งว่าง!$A$2:$J$28,8,FALSE),IF(M205&amp;C205="จ่ายจากเงินรายได้พนจ.ทั่วไป",0,IF(M205="จ่ายจากเงินรายได้ (ว่าง)",VLOOKUP(BC205,ตำแหน่งว่าง!$A$2:$J$28,8,FALSE),(BG205-I205)*12)))))))))))))</f>
        <v>0</v>
      </c>
      <c r="BI205" s="177" t="str">
        <f t="shared" si="18"/>
        <v>2</v>
      </c>
      <c r="BJ205" s="177" t="b">
        <f>IF(BB205="บริหารท้องถิ่นสูง",VLOOKUP(BI205,'เงินเดือนบัญชี 5'!$AL$2:$AM$65,2,FALSE),IF(BB205="บริหารท้องถิ่นกลาง",VLOOKUP(BI205,'เงินเดือนบัญชี 5'!$AI$2:$AJ$65,2,FALSE),IF(BB205="บริหารท้องถิ่นต้น",VLOOKUP(BI205,'เงินเดือนบัญชี 5'!$AF$2:$AG$65,2,FALSE),IF(BB205="อำนวยการท้องถิ่นสูง",VLOOKUP(BI205,'เงินเดือนบัญชี 5'!$AC$2:$AD$65,2,FALSE),IF(BB205="อำนวยการท้องถิ่นกลาง",VLOOKUP(BI205,'เงินเดือนบัญชี 5'!$Z$2:$AA$65,2,FALSE),IF(BB205="อำนวยการท้องถิ่นต้น",VLOOKUP(BI205,'เงินเดือนบัญชี 5'!$W$2:$X$65,2,FALSE),IF(BB205="วิชาการชช.",VLOOKUP(BI205,'เงินเดือนบัญชี 5'!$T$2:$U$65,2,FALSE),IF(BB205="วิชาการชพ.",VLOOKUP(BI205,'เงินเดือนบัญชี 5'!$Q$2:$R$65,2,FALSE),IF(BB205="วิชาการชก.",VLOOKUP(BI205,'เงินเดือนบัญชี 5'!$N$2:$O$65,2,FALSE),IF(BB205="วิชาการปก.",VLOOKUP(BI205,'เงินเดือนบัญชี 5'!$K$2:$L$65,2,FALSE),IF(BB205="ทั่วไปอส.",VLOOKUP(BI205,'เงินเดือนบัญชี 5'!$H$2:$I$65,2,FALSE),IF(BB205="ทั่วไปชง.",VLOOKUP(BI205,'เงินเดือนบัญชี 5'!$E$2:$F$65,2,FALSE),IF(BB205="ทั่วไปปง.",VLOOKUP(BI205,'เงินเดือนบัญชี 5'!$B$2:$C$65,2,FALSE),IF(BB205="พนจ.ทั่วไป",0,IF(BB205="พนจ.ภารกิจ(ปวช.)",CEILING((BG205*4/100)+BG205,10),IF(BB205="พนจ.ภารกิจ(ปวท.)",CEILING((BG205*4/100)+BG205,10),IF(BB205="พนจ.ภารกิจ(ปวส.)",CEILING((BG205*4/100)+BG205,10),IF(BB205="พนจ.ภารกิจ(ป.ตรี)",CEILING((BG205*4/100)+BG205,10),IF(BB205="พนจ.ภารกิจ(ป.โท)",CEILING((BG205*4/100)+BG205,10),IF(BB205="พนจ.ภารกิจ(ทักษะ พนง.ขับเครื่องจักรกลขนาดกลาง/ใหญ่)",CEILING((BG205*4/100)+BG205,10),IF(BB205="พนจ.ภารกิจ(ทักษะ)",CEILING((BG205*4/100)+BG205,10),IF(BB205="พนจ.ภารกิจ(ทักษะ)","",IF(C205="ครู",CEILING((BG205*6/100)+BG205,10),IF(C205="ครูผู้ช่วย",CEILING((BG205*6/100)+BG205,10),IF(C205="บริหารสถานศึกษา",CEILING((BG205*6/100)+BG205,10),IF(C205="บุคลากรทางการศึกษา",CEILING((BG205*6/100)+BG205,10),IF(BB205="ลูกจ้างประจำ(ช่าง)",VLOOKUP(BI205,บัญชีลูกจ้างประจำ!$H$2:$I$110,2,FALSE),IF(BB205="ลูกจ้างประจำ(สนับสนุน)",VLOOKUP(BI205,บัญชีลูกจ้างประจำ!$E$2:$F$102,2,FALSE),IF(BB205="ลูกจ้างประจำ(บริการพื้นฐาน)",VLOOKUP(BI205,บัญชีลูกจ้างประจำ!$B$2:$C$74,2,FALSE))))))))))))))))))))))))))))))</f>
        <v>0</v>
      </c>
      <c r="BK205" s="177">
        <f>IF(BB205&amp;M205="พนจ.ทั่วไป",0,IF(BB205&amp;M205="พนจ.ทั่วไปกำหนดเพิ่ม2568",108000,IF(M205="ว่างเดิม",VLOOKUP(BC205,ตำแหน่งว่าง!$A$2:$J$28,9,FALSE),IF(M205&amp;C205="กำหนดเพิ่ม2567ครู",VLOOKUP(BC205,ตำแหน่งว่าง!$A$2:$J$28,8,FALSE),IF(M205&amp;C205="กำหนดเพิ่ม2567ครูผู้ช่วย",VLOOKUP(BC205,ตำแหน่งว่าง!$A$2:$J$28,8,FALSE),IF(M205&amp;C205="กำหนดเพิ่ม2567บุคลากรทางการศึกษา",VLOOKUP(BC205,ตำแหน่งว่าง!$A$2:$J$28,8,FALSE),IF(M205&amp;C205="กำหนดเพิ่ม2567บริหารสถานศึกษา",VLOOKUP(BC205,ตำแหน่งว่าง!$A$2:$J$28,8,FALSE),IF(M205="กำหนดเพิ่ม2567",VLOOKUP(BC205,ตำแหน่งว่าง!$A$2:$J$28,9,FALSE),IF(M205="กำหนดเพิ่ม2568",VLOOKUP(BC205,ตำแหน่งว่าง!$A$2:$H$28,7,FALSE),IF(M205="กำหนดเพิ่ม2569",0,IF(M205="ยุบเลิก2567",0,IF(M205="ยุบเลิก2568",0,IF(M205="ว่างยุบเลิก2567",0,IF(M205="ว่างยุบเลิก2568",0,IF(M205="ว่างยุบเลิก2569",VLOOKUP(BC205,ตำแหน่งว่าง!$A$2:$J$28,9,FALSE),IF(M205="เงินอุดหนุน (ว่าง)",VLOOKUP(BC205,ตำแหน่งว่าง!$A$2:$J$28,9,FALSE),IF(M205="จ่ายจากเงินรายได้ (ว่าง)",VLOOKUP(BC205,ตำแหน่งว่าง!$A$2:$J$28,9,FALSE),(BJ205-BG205)*12)))))))))))))))))</f>
        <v>0</v>
      </c>
      <c r="BL205" s="177" t="str">
        <f t="shared" si="19"/>
        <v>3</v>
      </c>
      <c r="BM205" s="177" t="b">
        <f>IF(BB205="บริหารท้องถิ่นสูง",VLOOKUP(BL205,'เงินเดือนบัญชี 5'!$AL$2:$AM$65,2,FALSE),IF(BB205="บริหารท้องถิ่นกลาง",VLOOKUP(BL205,'เงินเดือนบัญชี 5'!$AI$2:$AJ$65,2,FALSE),IF(BB205="บริหารท้องถิ่นต้น",VLOOKUP(BL205,'เงินเดือนบัญชี 5'!$AF$2:$AG$65,2,FALSE),IF(BB205="อำนวยการท้องถิ่นสูง",VLOOKUP(BL205,'เงินเดือนบัญชี 5'!$AC$2:$AD$65,2,FALSE),IF(BB205="อำนวยการท้องถิ่นกลาง",VLOOKUP(BL205,'เงินเดือนบัญชี 5'!$Z$2:$AA$65,2,FALSE),IF(BB205="อำนวยการท้องถิ่นต้น",VLOOKUP(BL205,'เงินเดือนบัญชี 5'!$W$2:$X$65,2,FALSE),IF(BB205="วิชาการชช.",VLOOKUP(BL205,'เงินเดือนบัญชี 5'!$T$2:$U$65,2,FALSE),IF(BB205="วิชาการชพ.",VLOOKUP(BL205,'เงินเดือนบัญชี 5'!$Q$2:$R$65,2,FALSE),IF(BB205="วิชาการชก.",VLOOKUP(BL205,'เงินเดือนบัญชี 5'!$N$2:$O$65,2,FALSE),IF(BB205="วิชาการปก.",VLOOKUP(BL205,'เงินเดือนบัญชี 5'!$K$2:$L$65,2,FALSE),IF(BB205="ทั่วไปอส.",VLOOKUP(BL205,'เงินเดือนบัญชี 5'!$H$2:$I$65,2,FALSE),IF(BB205="ทั่วไปชง.",VLOOKUP(BL205,'เงินเดือนบัญชี 5'!$E$2:$F$65,2,FALSE),IF(BB205="ทั่วไปปง.",VLOOKUP(BL205,'เงินเดือนบัญชี 5'!$B$2:$C$65,2,FALSE),IF(BB205="พนจ.ทั่วไป",0,IF(BB205="พนจ.ภารกิจ(ปวช.)",CEILING((BJ205*4/100)+BJ205,10),IF(BB205="พนจ.ภารกิจ(ปวท.)",CEILING((BJ205*4/100)+BJ205,10),IF(BB205="พนจ.ภารกิจ(ปวส.)",CEILING((BJ205*4/100)+BJ205,10),IF(BB205="พนจ.ภารกิจ(ป.ตรี)",CEILING((BJ205*4/100)+BJ205,10),IF(BB205="พนจ.ภารกิจ(ป.โท)",CEILING((BJ205*4/100)+BJ205,10),IF(BB205="พนจ.ภารกิจ(ทักษะ พนง.ขับเครื่องจักรกลขนาดกลาง/ใหญ่)",CEILING((BJ205*4/100)+BJ205,10),IF(BB205="พนจ.ภารกิจ(ทักษะ)",CEILING((BJ205*4/100)+BJ205,10),IF(BB205="พนจ.ภารกิจ(ทักษะ)","",IF(C205="ครู",CEILING((BJ205*6/100)+BJ205,10),IF(C205="ครูผู้ช่วย",CEILING((BJ205*6/100)+BJ205,10),IF(C205="บริหารสถานศึกษา",CEILING((BJ205*6/100)+BJ205,10),IF(C205="บุคลากรทางการศึกษา",CEILING((BJ205*6/100)+BJ205,10),IF(BB205="ลูกจ้างประจำ(ช่าง)",VLOOKUP(BL205,บัญชีลูกจ้างประจำ!$H$2:$I$110,2,FALSE),IF(BB205="ลูกจ้างประจำ(สนับสนุน)",VLOOKUP(BL205,บัญชีลูกจ้างประจำ!$E$2:$F$103,2,FALSE),IF(BB205="ลูกจ้างประจำ(บริการพื้นฐาน)",VLOOKUP(BL205,บัญชีลูกจ้างประจำ!$B$2:$C$74,2,FALSE))))))))))))))))))))))))))))))</f>
        <v>0</v>
      </c>
      <c r="BN205" s="177">
        <f>IF(BB205&amp;M205="พนจ.ทั่วไป",0,IF(BB205&amp;M205="พนจ.ทั่วไปกำหนดเพิ่ม2569",108000,IF(M205="ว่างเดิม",VLOOKUP(BC205,ตำแหน่งว่าง!$A$2:$J$28,10,FALSE),IF(M205&amp;C205="กำหนดเพิ่ม2567ครู",VLOOKUP(BC205,ตำแหน่งว่าง!$A$2:$J$28,9,FALSE),IF(M205&amp;C205="กำหนดเพิ่ม2567ครูผู้ช่วย",VLOOKUP(BC205,ตำแหน่งว่าง!$A$2:$J$28,9,FALSE),IF(M205&amp;C205="กำหนดเพิ่ม2567บุคลากรทางการศึกษา",VLOOKUP(BC205,ตำแหน่งว่าง!$A$2:$J$28,9,FALSE),IF(M205&amp;C205="กำหนดเพิ่ม2567บริหารสถานศึกษา",VLOOKUP(BC205,ตำแหน่งว่าง!$A$2:$J$28,9,FALSE),IF(M205="กำหนดเพิ่ม2567",VLOOKUP(BC205,ตำแหน่งว่าง!$A$2:$J$28,10,FALSE),IF(M205&amp;C205="กำหนดเพิ่ม2568ครู",VLOOKUP(BC205,ตำแหน่งว่าง!$A$2:$J$28,8,FALSE),IF(M205&amp;C205="กำหนดเพิ่ม2568ครูผู้ช่วย",VLOOKUP(BC205,ตำแหน่งว่าง!$A$2:$J$28,8,FALSE),IF(M205&amp;C205="กำหนดเพิ่ม2568บุคลากรทางการศึกษา",VLOOKUP(BC205,ตำแหน่งว่าง!$A$2:$J$28,8,FALSE),IF(M205&amp;C205="กำหนดเพิ่ม2568บริหารสถานศึกษา",VLOOKUP(BC205,ตำแหน่งว่าง!$A$2:$J$28,8,FALSE),IF(M205="กำหนดเพิ่ม2568",VLOOKUP(BC205,ตำแหน่งว่าง!$A$2:$J$28,9,FALSE),IF(M205="กำหนดเพิ่ม2569",VLOOKUP(BC205,ตำแหน่งว่าง!$A$2:$H$28,7,FALSE),IF(M205="เงินอุดหนุน (ว่าง)",VLOOKUP(BC205,ตำแหน่งว่าง!$A$2:$J$28,10,FALSE),IF(M205="จ่ายจากเงินรายได้ (ว่าง)",VLOOKUP(BC205,ตำแหน่งว่าง!$A$2:$J$28,10,FALSE),IF(M205="ยุบเลิก2567",0,IF(M205="ยุบเลิก2568",0,IF(M205="ยุบเลิก2569",0,IF(M205="ว่างยุบเลิก2567",0,IF(M205="ว่างยุบเลิก2568",0,IF(M205="ว่างยุบเลิก2569",0,(BM205-BJ205)*12))))))))))))))))))))))</f>
        <v>0</v>
      </c>
    </row>
    <row r="206" spans="1:66">
      <c r="A206" s="107" t="str">
        <f>IF(C206=0,"",IF(D206=0,"",SUBTOTAL(3,$D$7:D206)*1))</f>
        <v/>
      </c>
      <c r="B206" s="113"/>
      <c r="C206" s="183"/>
      <c r="D206" s="113"/>
      <c r="E206" s="114"/>
      <c r="F206" s="114"/>
      <c r="G206" s="110"/>
      <c r="H206" s="120"/>
      <c r="I206" s="121"/>
      <c r="J206" s="122"/>
      <c r="K206" s="122"/>
      <c r="L206" s="122"/>
      <c r="M206" s="120"/>
      <c r="BB206" s="177" t="str">
        <f t="shared" si="15"/>
        <v/>
      </c>
      <c r="BC206" s="177" t="str">
        <f t="shared" si="16"/>
        <v>()</v>
      </c>
      <c r="BD206" s="177" t="b">
        <f>IF(BB206="บริหารท้องถิ่นสูง",VLOOKUP(I206,'เงินเดือนบัญชี 5'!$AM$2:$AN$65,2,FALSE),IF(BB206="บริหารท้องถิ่นกลาง",VLOOKUP(I206,'เงินเดือนบัญชี 5'!$AJ$2:$AK$65,2,FALSE),IF(BB206="บริหารท้องถิ่นต้น",VLOOKUP(I206,'เงินเดือนบัญชี 5'!$AG$2:$AH$65,2,FALSE),IF(BB206="อำนวยการท้องถิ่นสูง",VLOOKUP(I206,'เงินเดือนบัญชี 5'!$AD$2:$AE$65,2,FALSE),IF(BB206="อำนวยการท้องถิ่นกลาง",VLOOKUP(I206,'เงินเดือนบัญชี 5'!$AA$2:$AB$65,2,FALSE),IF(BB206="อำนวยการท้องถิ่นต้น",VLOOKUP(I206,'เงินเดือนบัญชี 5'!$X$2:$Y$65,2,FALSE),IF(BB206="วิชาการชช.",VLOOKUP(I206,'เงินเดือนบัญชี 5'!$U$2:$V$65,2,FALSE),IF(BB206="วิชาการชพ.",VLOOKUP(I206,'เงินเดือนบัญชี 5'!$R$2:$S$65,2,FALSE),IF(BB206="วิชาการชก.",VLOOKUP(I206,'เงินเดือนบัญชี 5'!$O$2:$P$65,2,FALSE),IF(BB206="วิชาการปก.",VLOOKUP(I206,'เงินเดือนบัญชี 5'!$L$2:$M$65,2,FALSE),IF(BB206="ทั่วไปอส.",VLOOKUP(I206,'เงินเดือนบัญชี 5'!$I$2:$J$65,2,FALSE),IF(BB206="ทั่วไปชง.",VLOOKUP(I206,'เงินเดือนบัญชี 5'!$F$2:$G$65,2,FALSE),IF(BB206="ทั่วไปปง.",VLOOKUP(I206,'เงินเดือนบัญชี 5'!$C$2:$D$65,2,FALSE),IF(BB206="พนจ.ทั่วไป","",IF(BB206="พนจ.ภารกิจ(ปวช.)","",IF(BB206="พนจ.ภารกิจ(ปวท.)","",IF(BB206="พนจ.ภารกิจ(ปวส.)","",IF(BB206="พนจ.ภารกิจ(ป.ตรี)","",IF(BB206="พนจ.ภารกิจ(ป.โท)","",IF(BB206="พนจ.ภารกิจ(ทักษะ พนง.ขับเครื่องจักรกลขนาดกลาง/ใหญ่)","",IF(BB206="พนจ.ภารกิจ(ทักษะ)","",IF(BB206="ลูกจ้างประจำ(ช่าง)",VLOOKUP(I206,บัญชีลูกจ้างประจำ!$I$2:$J$110,2,FALSE),IF(BB206="ลูกจ้างประจำ(สนับสนุน)",VLOOKUP(I206,บัญชีลูกจ้างประจำ!$F$2:$G$102,2,FALSE),IF(BB206="ลูกจ้างประจำ(บริการพื้นฐาน)",VLOOKUP(I206,บัญชีลูกจ้างประจำ!$C$2:$D$74,2,FALSE)))))))))))))))))))))))))</f>
        <v>0</v>
      </c>
      <c r="BE206" s="177">
        <f>IF(M206="ว่างเดิม",VLOOKUP(BC206,ตำแหน่งว่าง!$A$2:$J$28,2,FALSE),IF(M206="ว่างยุบเลิก2567",VLOOKUP(BC206,ตำแหน่งว่าง!$A$2:$J$28,2,FALSE),IF(M206="ว่างยุบเลิก2568",VLOOKUP(BC206,ตำแหน่งว่าง!$A$2:$J$28,2,FALSE),IF(M206="ว่างยุบเลิก2569",VLOOKUP(BC206,ตำแหน่งว่าง!$A$2:$J$28,2,FALSE),IF(M206="เงินอุดหนุน (ว่าง)",VLOOKUP(BC206,ตำแหน่งว่าง!$A$2:$J$28,2,FALSE),IF(M206="จ่ายจากเงินรายได้ (ว่าง)",VLOOKUP(BC206,ตำแหน่งว่าง!$A$2:$J$28,2,FALSE),IF(M206="กำหนดเพิ่ม2567",0,IF(M206="กำหนดเพิ่ม2568",0,IF(M206="กำหนดเพิ่ม2569",0,I206*12)))))))))</f>
        <v>0</v>
      </c>
      <c r="BF206" s="177" t="str">
        <f t="shared" si="17"/>
        <v>1</v>
      </c>
      <c r="BG206" s="177" t="b">
        <f>IF(BB206="บริหารท้องถิ่นสูง",VLOOKUP(BF206,'เงินเดือนบัญชี 5'!$AL$2:$AM$65,2,FALSE),IF(BB206="บริหารท้องถิ่นกลาง",VLOOKUP(BF206,'เงินเดือนบัญชี 5'!$AI$2:$AJ$65,2,FALSE),IF(BB206="บริหารท้องถิ่นต้น",VLOOKUP(BF206,'เงินเดือนบัญชี 5'!$AF$2:$AG$65,2,FALSE),IF(BB206="อำนวยการท้องถิ่นสูง",VLOOKUP(BF206,'เงินเดือนบัญชี 5'!$AC$2:$AD$65,2,FALSE),IF(BB206="อำนวยการท้องถิ่นกลาง",VLOOKUP(BF206,'เงินเดือนบัญชี 5'!$Z$2:$AA$65,2,FALSE),IF(BB206="อำนวยการท้องถิ่นต้น",VLOOKUP(BF206,'เงินเดือนบัญชี 5'!$W$2:$X$65,2,FALSE),IF(BB206="วิชาการชช.",VLOOKUP(BF206,'เงินเดือนบัญชี 5'!$T$2:$U$65,2,FALSE),IF(BB206="วิชาการชพ.",VLOOKUP(BF206,'เงินเดือนบัญชี 5'!$Q$2:$R$65,2,FALSE),IF(BB206="วิชาการชก.",VLOOKUP(BF206,'เงินเดือนบัญชี 5'!$N$2:$O$65,2,FALSE),IF(BB206="วิชาการปก.",VLOOKUP(BF206,'เงินเดือนบัญชี 5'!$K$2:$L$65,2,FALSE),IF(BB206="ทั่วไปอส.",VLOOKUP(BF206,'เงินเดือนบัญชี 5'!$H$2:$I$65,2,FALSE),IF(BB206="ทั่วไปชง.",VLOOKUP(BF206,'เงินเดือนบัญชี 5'!$E$2:$F$65,2,FALSE),IF(BB206="ทั่วไปปง.",VLOOKUP(BF206,'เงินเดือนบัญชี 5'!$B$2:$C$65,2,FALSE),IF(BB206="พนจ.ทั่วไป",0,IF(BB206="พนจ.ภารกิจ(ปวช.)",CEILING((I206*4/100)+I206,10),IF(BB206="พนจ.ภารกิจ(ปวท.)",CEILING((I206*4/100)+I206,10),IF(BB206="พนจ.ภารกิจ(ปวส.)",CEILING((I206*4/100)+I206,10),IF(BB206="พนจ.ภารกิจ(ป.ตรี)",CEILING((I206*4/100)+I206,10),IF(BB206="พนจ.ภารกิจ(ป.โท)",CEILING((I206*4/100)+I206,10),IF(BB206="พนจ.ภารกิจ(ทักษะ พนง.ขับเครื่องจักรกลขนาดกลาง/ใหญ่)",CEILING((I206*4/100)+I206,10),IF(BB206="พนจ.ภารกิจ(ทักษะ)",CEILING((I206*4/100)+I206,10),IF(BB206="พนจ.ภารกิจ(ทักษะ)","",IF(C206="ครู",CEILING((I206*6/100)+I206,10),IF(C206="ครูผู้ช่วย",CEILING((I206*6/100)+I206,10),IF(C206="บริหารสถานศึกษา",CEILING((I206*6/100)+I206,10),IF(C206="บุคลากรทางการศึกษา",CEILING((I206*6/100)+I206,10),IF(BB206="ลูกจ้างประจำ(ช่าง)",VLOOKUP(BF206,บัญชีลูกจ้างประจำ!$H$2:$I$110,2,FALSE),IF(BB206="ลูกจ้างประจำ(สนับสนุน)",VLOOKUP(BF206,บัญชีลูกจ้างประจำ!$E$2:$F$102,2,FALSE),IF(BB206="ลูกจ้างประจำ(บริการพื้นฐาน)",VLOOKUP(BF206,บัญชีลูกจ้างประจำ!$B$2:$C$74,2,FALSE))))))))))))))))))))))))))))))</f>
        <v>0</v>
      </c>
      <c r="BH206" s="177">
        <f>IF(BB206&amp;M206="พนจ.ทั่วไป",0,IF(BB206&amp;M206="พนจ.ทั่วไปกำหนดเพิ่ม2567",108000,IF(M206="ว่างเดิม",VLOOKUP(BC206,ตำแหน่งว่าง!$A$2:$J$28,8,FALSE),IF(M206="กำหนดเพิ่ม2567",VLOOKUP(BC206,ตำแหน่งว่าง!$A$2:$H$28,7,FALSE),IF(M206="กำหนดเพิ่ม2568",0,IF(M206="กำหนดเพิ่ม2569",0,IF(M206="ยุบเลิก2567",0,IF(M206="ว่างยุบเลิก2567",0,IF(M206="ว่างยุบเลิก2568",VLOOKUP(BC206,ตำแหน่งว่าง!$A$2:$J$28,8,FALSE),IF(M206="ว่างยุบเลิก2569",VLOOKUP(BC206,ตำแหน่งว่าง!$A$2:$J$28,8,FALSE),IF(M206="เงินอุดหนุน (ว่าง)",VLOOKUP(BC206,ตำแหน่งว่าง!$A$2:$J$28,8,FALSE),IF(M206&amp;C206="จ่ายจากเงินรายได้พนจ.ทั่วไป",0,IF(M206="จ่ายจากเงินรายได้ (ว่าง)",VLOOKUP(BC206,ตำแหน่งว่าง!$A$2:$J$28,8,FALSE),(BG206-I206)*12)))))))))))))</f>
        <v>0</v>
      </c>
      <c r="BI206" s="177" t="str">
        <f t="shared" si="18"/>
        <v>2</v>
      </c>
      <c r="BJ206" s="177" t="b">
        <f>IF(BB206="บริหารท้องถิ่นสูง",VLOOKUP(BI206,'เงินเดือนบัญชี 5'!$AL$2:$AM$65,2,FALSE),IF(BB206="บริหารท้องถิ่นกลาง",VLOOKUP(BI206,'เงินเดือนบัญชี 5'!$AI$2:$AJ$65,2,FALSE),IF(BB206="บริหารท้องถิ่นต้น",VLOOKUP(BI206,'เงินเดือนบัญชี 5'!$AF$2:$AG$65,2,FALSE),IF(BB206="อำนวยการท้องถิ่นสูง",VLOOKUP(BI206,'เงินเดือนบัญชี 5'!$AC$2:$AD$65,2,FALSE),IF(BB206="อำนวยการท้องถิ่นกลาง",VLOOKUP(BI206,'เงินเดือนบัญชี 5'!$Z$2:$AA$65,2,FALSE),IF(BB206="อำนวยการท้องถิ่นต้น",VLOOKUP(BI206,'เงินเดือนบัญชี 5'!$W$2:$X$65,2,FALSE),IF(BB206="วิชาการชช.",VLOOKUP(BI206,'เงินเดือนบัญชี 5'!$T$2:$U$65,2,FALSE),IF(BB206="วิชาการชพ.",VLOOKUP(BI206,'เงินเดือนบัญชี 5'!$Q$2:$R$65,2,FALSE),IF(BB206="วิชาการชก.",VLOOKUP(BI206,'เงินเดือนบัญชี 5'!$N$2:$O$65,2,FALSE),IF(BB206="วิชาการปก.",VLOOKUP(BI206,'เงินเดือนบัญชี 5'!$K$2:$L$65,2,FALSE),IF(BB206="ทั่วไปอส.",VLOOKUP(BI206,'เงินเดือนบัญชี 5'!$H$2:$I$65,2,FALSE),IF(BB206="ทั่วไปชง.",VLOOKUP(BI206,'เงินเดือนบัญชี 5'!$E$2:$F$65,2,FALSE),IF(BB206="ทั่วไปปง.",VLOOKUP(BI206,'เงินเดือนบัญชี 5'!$B$2:$C$65,2,FALSE),IF(BB206="พนจ.ทั่วไป",0,IF(BB206="พนจ.ภารกิจ(ปวช.)",CEILING((BG206*4/100)+BG206,10),IF(BB206="พนจ.ภารกิจ(ปวท.)",CEILING((BG206*4/100)+BG206,10),IF(BB206="พนจ.ภารกิจ(ปวส.)",CEILING((BG206*4/100)+BG206,10),IF(BB206="พนจ.ภารกิจ(ป.ตรี)",CEILING((BG206*4/100)+BG206,10),IF(BB206="พนจ.ภารกิจ(ป.โท)",CEILING((BG206*4/100)+BG206,10),IF(BB206="พนจ.ภารกิจ(ทักษะ พนง.ขับเครื่องจักรกลขนาดกลาง/ใหญ่)",CEILING((BG206*4/100)+BG206,10),IF(BB206="พนจ.ภารกิจ(ทักษะ)",CEILING((BG206*4/100)+BG206,10),IF(BB206="พนจ.ภารกิจ(ทักษะ)","",IF(C206="ครู",CEILING((BG206*6/100)+BG206,10),IF(C206="ครูผู้ช่วย",CEILING((BG206*6/100)+BG206,10),IF(C206="บริหารสถานศึกษา",CEILING((BG206*6/100)+BG206,10),IF(C206="บุคลากรทางการศึกษา",CEILING((BG206*6/100)+BG206,10),IF(BB206="ลูกจ้างประจำ(ช่าง)",VLOOKUP(BI206,บัญชีลูกจ้างประจำ!$H$2:$I$110,2,FALSE),IF(BB206="ลูกจ้างประจำ(สนับสนุน)",VLOOKUP(BI206,บัญชีลูกจ้างประจำ!$E$2:$F$102,2,FALSE),IF(BB206="ลูกจ้างประจำ(บริการพื้นฐาน)",VLOOKUP(BI206,บัญชีลูกจ้างประจำ!$B$2:$C$74,2,FALSE))))))))))))))))))))))))))))))</f>
        <v>0</v>
      </c>
      <c r="BK206" s="177">
        <f>IF(BB206&amp;M206="พนจ.ทั่วไป",0,IF(BB206&amp;M206="พนจ.ทั่วไปกำหนดเพิ่ม2568",108000,IF(M206="ว่างเดิม",VLOOKUP(BC206,ตำแหน่งว่าง!$A$2:$J$28,9,FALSE),IF(M206&amp;C206="กำหนดเพิ่ม2567ครู",VLOOKUP(BC206,ตำแหน่งว่าง!$A$2:$J$28,8,FALSE),IF(M206&amp;C206="กำหนดเพิ่ม2567ครูผู้ช่วย",VLOOKUP(BC206,ตำแหน่งว่าง!$A$2:$J$28,8,FALSE),IF(M206&amp;C206="กำหนดเพิ่ม2567บุคลากรทางการศึกษา",VLOOKUP(BC206,ตำแหน่งว่าง!$A$2:$J$28,8,FALSE),IF(M206&amp;C206="กำหนดเพิ่ม2567บริหารสถานศึกษา",VLOOKUP(BC206,ตำแหน่งว่าง!$A$2:$J$28,8,FALSE),IF(M206="กำหนดเพิ่ม2567",VLOOKUP(BC206,ตำแหน่งว่าง!$A$2:$J$28,9,FALSE),IF(M206="กำหนดเพิ่ม2568",VLOOKUP(BC206,ตำแหน่งว่าง!$A$2:$H$28,7,FALSE),IF(M206="กำหนดเพิ่ม2569",0,IF(M206="ยุบเลิก2567",0,IF(M206="ยุบเลิก2568",0,IF(M206="ว่างยุบเลิก2567",0,IF(M206="ว่างยุบเลิก2568",0,IF(M206="ว่างยุบเลิก2569",VLOOKUP(BC206,ตำแหน่งว่าง!$A$2:$J$28,9,FALSE),IF(M206="เงินอุดหนุน (ว่าง)",VLOOKUP(BC206,ตำแหน่งว่าง!$A$2:$J$28,9,FALSE),IF(M206="จ่ายจากเงินรายได้ (ว่าง)",VLOOKUP(BC206,ตำแหน่งว่าง!$A$2:$J$28,9,FALSE),(BJ206-BG206)*12)))))))))))))))))</f>
        <v>0</v>
      </c>
      <c r="BL206" s="177" t="str">
        <f t="shared" si="19"/>
        <v>3</v>
      </c>
      <c r="BM206" s="177" t="b">
        <f>IF(BB206="บริหารท้องถิ่นสูง",VLOOKUP(BL206,'เงินเดือนบัญชี 5'!$AL$2:$AM$65,2,FALSE),IF(BB206="บริหารท้องถิ่นกลาง",VLOOKUP(BL206,'เงินเดือนบัญชี 5'!$AI$2:$AJ$65,2,FALSE),IF(BB206="บริหารท้องถิ่นต้น",VLOOKUP(BL206,'เงินเดือนบัญชี 5'!$AF$2:$AG$65,2,FALSE),IF(BB206="อำนวยการท้องถิ่นสูง",VLOOKUP(BL206,'เงินเดือนบัญชี 5'!$AC$2:$AD$65,2,FALSE),IF(BB206="อำนวยการท้องถิ่นกลาง",VLOOKUP(BL206,'เงินเดือนบัญชี 5'!$Z$2:$AA$65,2,FALSE),IF(BB206="อำนวยการท้องถิ่นต้น",VLOOKUP(BL206,'เงินเดือนบัญชี 5'!$W$2:$X$65,2,FALSE),IF(BB206="วิชาการชช.",VLOOKUP(BL206,'เงินเดือนบัญชี 5'!$T$2:$U$65,2,FALSE),IF(BB206="วิชาการชพ.",VLOOKUP(BL206,'เงินเดือนบัญชี 5'!$Q$2:$R$65,2,FALSE),IF(BB206="วิชาการชก.",VLOOKUP(BL206,'เงินเดือนบัญชี 5'!$N$2:$O$65,2,FALSE),IF(BB206="วิชาการปก.",VLOOKUP(BL206,'เงินเดือนบัญชี 5'!$K$2:$L$65,2,FALSE),IF(BB206="ทั่วไปอส.",VLOOKUP(BL206,'เงินเดือนบัญชี 5'!$H$2:$I$65,2,FALSE),IF(BB206="ทั่วไปชง.",VLOOKUP(BL206,'เงินเดือนบัญชี 5'!$E$2:$F$65,2,FALSE),IF(BB206="ทั่วไปปง.",VLOOKUP(BL206,'เงินเดือนบัญชี 5'!$B$2:$C$65,2,FALSE),IF(BB206="พนจ.ทั่วไป",0,IF(BB206="พนจ.ภารกิจ(ปวช.)",CEILING((BJ206*4/100)+BJ206,10),IF(BB206="พนจ.ภารกิจ(ปวท.)",CEILING((BJ206*4/100)+BJ206,10),IF(BB206="พนจ.ภารกิจ(ปวส.)",CEILING((BJ206*4/100)+BJ206,10),IF(BB206="พนจ.ภารกิจ(ป.ตรี)",CEILING((BJ206*4/100)+BJ206,10),IF(BB206="พนจ.ภารกิจ(ป.โท)",CEILING((BJ206*4/100)+BJ206,10),IF(BB206="พนจ.ภารกิจ(ทักษะ พนง.ขับเครื่องจักรกลขนาดกลาง/ใหญ่)",CEILING((BJ206*4/100)+BJ206,10),IF(BB206="พนจ.ภารกิจ(ทักษะ)",CEILING((BJ206*4/100)+BJ206,10),IF(BB206="พนจ.ภารกิจ(ทักษะ)","",IF(C206="ครู",CEILING((BJ206*6/100)+BJ206,10),IF(C206="ครูผู้ช่วย",CEILING((BJ206*6/100)+BJ206,10),IF(C206="บริหารสถานศึกษา",CEILING((BJ206*6/100)+BJ206,10),IF(C206="บุคลากรทางการศึกษา",CEILING((BJ206*6/100)+BJ206,10),IF(BB206="ลูกจ้างประจำ(ช่าง)",VLOOKUP(BL206,บัญชีลูกจ้างประจำ!$H$2:$I$110,2,FALSE),IF(BB206="ลูกจ้างประจำ(สนับสนุน)",VLOOKUP(BL206,บัญชีลูกจ้างประจำ!$E$2:$F$103,2,FALSE),IF(BB206="ลูกจ้างประจำ(บริการพื้นฐาน)",VLOOKUP(BL206,บัญชีลูกจ้างประจำ!$B$2:$C$74,2,FALSE))))))))))))))))))))))))))))))</f>
        <v>0</v>
      </c>
      <c r="BN206" s="177">
        <f>IF(BB206&amp;M206="พนจ.ทั่วไป",0,IF(BB206&amp;M206="พนจ.ทั่วไปกำหนดเพิ่ม2569",108000,IF(M206="ว่างเดิม",VLOOKUP(BC206,ตำแหน่งว่าง!$A$2:$J$28,10,FALSE),IF(M206&amp;C206="กำหนดเพิ่ม2567ครู",VLOOKUP(BC206,ตำแหน่งว่าง!$A$2:$J$28,9,FALSE),IF(M206&amp;C206="กำหนดเพิ่ม2567ครูผู้ช่วย",VLOOKUP(BC206,ตำแหน่งว่าง!$A$2:$J$28,9,FALSE),IF(M206&amp;C206="กำหนดเพิ่ม2567บุคลากรทางการศึกษา",VLOOKUP(BC206,ตำแหน่งว่าง!$A$2:$J$28,9,FALSE),IF(M206&amp;C206="กำหนดเพิ่ม2567บริหารสถานศึกษา",VLOOKUP(BC206,ตำแหน่งว่าง!$A$2:$J$28,9,FALSE),IF(M206="กำหนดเพิ่ม2567",VLOOKUP(BC206,ตำแหน่งว่าง!$A$2:$J$28,10,FALSE),IF(M206&amp;C206="กำหนดเพิ่ม2568ครู",VLOOKUP(BC206,ตำแหน่งว่าง!$A$2:$J$28,8,FALSE),IF(M206&amp;C206="กำหนดเพิ่ม2568ครูผู้ช่วย",VLOOKUP(BC206,ตำแหน่งว่าง!$A$2:$J$28,8,FALSE),IF(M206&amp;C206="กำหนดเพิ่ม2568บุคลากรทางการศึกษา",VLOOKUP(BC206,ตำแหน่งว่าง!$A$2:$J$28,8,FALSE),IF(M206&amp;C206="กำหนดเพิ่ม2568บริหารสถานศึกษา",VLOOKUP(BC206,ตำแหน่งว่าง!$A$2:$J$28,8,FALSE),IF(M206="กำหนดเพิ่ม2568",VLOOKUP(BC206,ตำแหน่งว่าง!$A$2:$J$28,9,FALSE),IF(M206="กำหนดเพิ่ม2569",VLOOKUP(BC206,ตำแหน่งว่าง!$A$2:$H$28,7,FALSE),IF(M206="เงินอุดหนุน (ว่าง)",VLOOKUP(BC206,ตำแหน่งว่าง!$A$2:$J$28,10,FALSE),IF(M206="จ่ายจากเงินรายได้ (ว่าง)",VLOOKUP(BC206,ตำแหน่งว่าง!$A$2:$J$28,10,FALSE),IF(M206="ยุบเลิก2567",0,IF(M206="ยุบเลิก2568",0,IF(M206="ยุบเลิก2569",0,IF(M206="ว่างยุบเลิก2567",0,IF(M206="ว่างยุบเลิก2568",0,IF(M206="ว่างยุบเลิก2569",0,(BM206-BJ206)*12))))))))))))))))))))))</f>
        <v>0</v>
      </c>
    </row>
    <row r="207" spans="1:66">
      <c r="A207" s="107" t="str">
        <f>IF(C207=0,"",IF(D207=0,"",SUBTOTAL(3,$D$7:D207)*1))</f>
        <v/>
      </c>
      <c r="B207" s="113"/>
      <c r="C207" s="183"/>
      <c r="D207" s="113"/>
      <c r="E207" s="114"/>
      <c r="F207" s="114"/>
      <c r="G207" s="110"/>
      <c r="H207" s="120"/>
      <c r="I207" s="121"/>
      <c r="J207" s="122"/>
      <c r="K207" s="122"/>
      <c r="L207" s="122"/>
      <c r="M207" s="120"/>
      <c r="BB207" s="177" t="str">
        <f t="shared" si="15"/>
        <v/>
      </c>
      <c r="BC207" s="177" t="str">
        <f t="shared" si="16"/>
        <v>()</v>
      </c>
      <c r="BD207" s="177" t="b">
        <f>IF(BB207="บริหารท้องถิ่นสูง",VLOOKUP(I207,'เงินเดือนบัญชี 5'!$AM$2:$AN$65,2,FALSE),IF(BB207="บริหารท้องถิ่นกลาง",VLOOKUP(I207,'เงินเดือนบัญชี 5'!$AJ$2:$AK$65,2,FALSE),IF(BB207="บริหารท้องถิ่นต้น",VLOOKUP(I207,'เงินเดือนบัญชี 5'!$AG$2:$AH$65,2,FALSE),IF(BB207="อำนวยการท้องถิ่นสูง",VLOOKUP(I207,'เงินเดือนบัญชี 5'!$AD$2:$AE$65,2,FALSE),IF(BB207="อำนวยการท้องถิ่นกลาง",VLOOKUP(I207,'เงินเดือนบัญชี 5'!$AA$2:$AB$65,2,FALSE),IF(BB207="อำนวยการท้องถิ่นต้น",VLOOKUP(I207,'เงินเดือนบัญชี 5'!$X$2:$Y$65,2,FALSE),IF(BB207="วิชาการชช.",VLOOKUP(I207,'เงินเดือนบัญชี 5'!$U$2:$V$65,2,FALSE),IF(BB207="วิชาการชพ.",VLOOKUP(I207,'เงินเดือนบัญชี 5'!$R$2:$S$65,2,FALSE),IF(BB207="วิชาการชก.",VLOOKUP(I207,'เงินเดือนบัญชี 5'!$O$2:$P$65,2,FALSE),IF(BB207="วิชาการปก.",VLOOKUP(I207,'เงินเดือนบัญชี 5'!$L$2:$M$65,2,FALSE),IF(BB207="ทั่วไปอส.",VLOOKUP(I207,'เงินเดือนบัญชี 5'!$I$2:$J$65,2,FALSE),IF(BB207="ทั่วไปชง.",VLOOKUP(I207,'เงินเดือนบัญชี 5'!$F$2:$G$65,2,FALSE),IF(BB207="ทั่วไปปง.",VLOOKUP(I207,'เงินเดือนบัญชี 5'!$C$2:$D$65,2,FALSE),IF(BB207="พนจ.ทั่วไป","",IF(BB207="พนจ.ภารกิจ(ปวช.)","",IF(BB207="พนจ.ภารกิจ(ปวท.)","",IF(BB207="พนจ.ภารกิจ(ปวส.)","",IF(BB207="พนจ.ภารกิจ(ป.ตรี)","",IF(BB207="พนจ.ภารกิจ(ป.โท)","",IF(BB207="พนจ.ภารกิจ(ทักษะ พนง.ขับเครื่องจักรกลขนาดกลาง/ใหญ่)","",IF(BB207="พนจ.ภารกิจ(ทักษะ)","",IF(BB207="ลูกจ้างประจำ(ช่าง)",VLOOKUP(I207,บัญชีลูกจ้างประจำ!$I$2:$J$110,2,FALSE),IF(BB207="ลูกจ้างประจำ(สนับสนุน)",VLOOKUP(I207,บัญชีลูกจ้างประจำ!$F$2:$G$102,2,FALSE),IF(BB207="ลูกจ้างประจำ(บริการพื้นฐาน)",VLOOKUP(I207,บัญชีลูกจ้างประจำ!$C$2:$D$74,2,FALSE)))))))))))))))))))))))))</f>
        <v>0</v>
      </c>
      <c r="BE207" s="177">
        <f>IF(M207="ว่างเดิม",VLOOKUP(BC207,ตำแหน่งว่าง!$A$2:$J$28,2,FALSE),IF(M207="ว่างยุบเลิก2567",VLOOKUP(BC207,ตำแหน่งว่าง!$A$2:$J$28,2,FALSE),IF(M207="ว่างยุบเลิก2568",VLOOKUP(BC207,ตำแหน่งว่าง!$A$2:$J$28,2,FALSE),IF(M207="ว่างยุบเลิก2569",VLOOKUP(BC207,ตำแหน่งว่าง!$A$2:$J$28,2,FALSE),IF(M207="เงินอุดหนุน (ว่าง)",VLOOKUP(BC207,ตำแหน่งว่าง!$A$2:$J$28,2,FALSE),IF(M207="จ่ายจากเงินรายได้ (ว่าง)",VLOOKUP(BC207,ตำแหน่งว่าง!$A$2:$J$28,2,FALSE),IF(M207="กำหนดเพิ่ม2567",0,IF(M207="กำหนดเพิ่ม2568",0,IF(M207="กำหนดเพิ่ม2569",0,I207*12)))))))))</f>
        <v>0</v>
      </c>
      <c r="BF207" s="177" t="str">
        <f t="shared" si="17"/>
        <v>1</v>
      </c>
      <c r="BG207" s="177" t="b">
        <f>IF(BB207="บริหารท้องถิ่นสูง",VLOOKUP(BF207,'เงินเดือนบัญชี 5'!$AL$2:$AM$65,2,FALSE),IF(BB207="บริหารท้องถิ่นกลาง",VLOOKUP(BF207,'เงินเดือนบัญชี 5'!$AI$2:$AJ$65,2,FALSE),IF(BB207="บริหารท้องถิ่นต้น",VLOOKUP(BF207,'เงินเดือนบัญชี 5'!$AF$2:$AG$65,2,FALSE),IF(BB207="อำนวยการท้องถิ่นสูง",VLOOKUP(BF207,'เงินเดือนบัญชี 5'!$AC$2:$AD$65,2,FALSE),IF(BB207="อำนวยการท้องถิ่นกลาง",VLOOKUP(BF207,'เงินเดือนบัญชี 5'!$Z$2:$AA$65,2,FALSE),IF(BB207="อำนวยการท้องถิ่นต้น",VLOOKUP(BF207,'เงินเดือนบัญชี 5'!$W$2:$X$65,2,FALSE),IF(BB207="วิชาการชช.",VLOOKUP(BF207,'เงินเดือนบัญชี 5'!$T$2:$U$65,2,FALSE),IF(BB207="วิชาการชพ.",VLOOKUP(BF207,'เงินเดือนบัญชี 5'!$Q$2:$R$65,2,FALSE),IF(BB207="วิชาการชก.",VLOOKUP(BF207,'เงินเดือนบัญชี 5'!$N$2:$O$65,2,FALSE),IF(BB207="วิชาการปก.",VLOOKUP(BF207,'เงินเดือนบัญชี 5'!$K$2:$L$65,2,FALSE),IF(BB207="ทั่วไปอส.",VLOOKUP(BF207,'เงินเดือนบัญชี 5'!$H$2:$I$65,2,FALSE),IF(BB207="ทั่วไปชง.",VLOOKUP(BF207,'เงินเดือนบัญชี 5'!$E$2:$F$65,2,FALSE),IF(BB207="ทั่วไปปง.",VLOOKUP(BF207,'เงินเดือนบัญชี 5'!$B$2:$C$65,2,FALSE),IF(BB207="พนจ.ทั่วไป",0,IF(BB207="พนจ.ภารกิจ(ปวช.)",CEILING((I207*4/100)+I207,10),IF(BB207="พนจ.ภารกิจ(ปวท.)",CEILING((I207*4/100)+I207,10),IF(BB207="พนจ.ภารกิจ(ปวส.)",CEILING((I207*4/100)+I207,10),IF(BB207="พนจ.ภารกิจ(ป.ตรี)",CEILING((I207*4/100)+I207,10),IF(BB207="พนจ.ภารกิจ(ป.โท)",CEILING((I207*4/100)+I207,10),IF(BB207="พนจ.ภารกิจ(ทักษะ พนง.ขับเครื่องจักรกลขนาดกลาง/ใหญ่)",CEILING((I207*4/100)+I207,10),IF(BB207="พนจ.ภารกิจ(ทักษะ)",CEILING((I207*4/100)+I207,10),IF(BB207="พนจ.ภารกิจ(ทักษะ)","",IF(C207="ครู",CEILING((I207*6/100)+I207,10),IF(C207="ครูผู้ช่วย",CEILING((I207*6/100)+I207,10),IF(C207="บริหารสถานศึกษา",CEILING((I207*6/100)+I207,10),IF(C207="บุคลากรทางการศึกษา",CEILING((I207*6/100)+I207,10),IF(BB207="ลูกจ้างประจำ(ช่าง)",VLOOKUP(BF207,บัญชีลูกจ้างประจำ!$H$2:$I$110,2,FALSE),IF(BB207="ลูกจ้างประจำ(สนับสนุน)",VLOOKUP(BF207,บัญชีลูกจ้างประจำ!$E$2:$F$102,2,FALSE),IF(BB207="ลูกจ้างประจำ(บริการพื้นฐาน)",VLOOKUP(BF207,บัญชีลูกจ้างประจำ!$B$2:$C$74,2,FALSE))))))))))))))))))))))))))))))</f>
        <v>0</v>
      </c>
      <c r="BH207" s="177">
        <f>IF(BB207&amp;M207="พนจ.ทั่วไป",0,IF(BB207&amp;M207="พนจ.ทั่วไปกำหนดเพิ่ม2567",108000,IF(M207="ว่างเดิม",VLOOKUP(BC207,ตำแหน่งว่าง!$A$2:$J$28,8,FALSE),IF(M207="กำหนดเพิ่ม2567",VLOOKUP(BC207,ตำแหน่งว่าง!$A$2:$H$28,7,FALSE),IF(M207="กำหนดเพิ่ม2568",0,IF(M207="กำหนดเพิ่ม2569",0,IF(M207="ยุบเลิก2567",0,IF(M207="ว่างยุบเลิก2567",0,IF(M207="ว่างยุบเลิก2568",VLOOKUP(BC207,ตำแหน่งว่าง!$A$2:$J$28,8,FALSE),IF(M207="ว่างยุบเลิก2569",VLOOKUP(BC207,ตำแหน่งว่าง!$A$2:$J$28,8,FALSE),IF(M207="เงินอุดหนุน (ว่าง)",VLOOKUP(BC207,ตำแหน่งว่าง!$A$2:$J$28,8,FALSE),IF(M207&amp;C207="จ่ายจากเงินรายได้พนจ.ทั่วไป",0,IF(M207="จ่ายจากเงินรายได้ (ว่าง)",VLOOKUP(BC207,ตำแหน่งว่าง!$A$2:$J$28,8,FALSE),(BG207-I207)*12)))))))))))))</f>
        <v>0</v>
      </c>
      <c r="BI207" s="177" t="str">
        <f t="shared" si="18"/>
        <v>2</v>
      </c>
      <c r="BJ207" s="177" t="b">
        <f>IF(BB207="บริหารท้องถิ่นสูง",VLOOKUP(BI207,'เงินเดือนบัญชี 5'!$AL$2:$AM$65,2,FALSE),IF(BB207="บริหารท้องถิ่นกลาง",VLOOKUP(BI207,'เงินเดือนบัญชี 5'!$AI$2:$AJ$65,2,FALSE),IF(BB207="บริหารท้องถิ่นต้น",VLOOKUP(BI207,'เงินเดือนบัญชี 5'!$AF$2:$AG$65,2,FALSE),IF(BB207="อำนวยการท้องถิ่นสูง",VLOOKUP(BI207,'เงินเดือนบัญชี 5'!$AC$2:$AD$65,2,FALSE),IF(BB207="อำนวยการท้องถิ่นกลาง",VLOOKUP(BI207,'เงินเดือนบัญชี 5'!$Z$2:$AA$65,2,FALSE),IF(BB207="อำนวยการท้องถิ่นต้น",VLOOKUP(BI207,'เงินเดือนบัญชี 5'!$W$2:$X$65,2,FALSE),IF(BB207="วิชาการชช.",VLOOKUP(BI207,'เงินเดือนบัญชี 5'!$T$2:$U$65,2,FALSE),IF(BB207="วิชาการชพ.",VLOOKUP(BI207,'เงินเดือนบัญชี 5'!$Q$2:$R$65,2,FALSE),IF(BB207="วิชาการชก.",VLOOKUP(BI207,'เงินเดือนบัญชี 5'!$N$2:$O$65,2,FALSE),IF(BB207="วิชาการปก.",VLOOKUP(BI207,'เงินเดือนบัญชี 5'!$K$2:$L$65,2,FALSE),IF(BB207="ทั่วไปอส.",VLOOKUP(BI207,'เงินเดือนบัญชี 5'!$H$2:$I$65,2,FALSE),IF(BB207="ทั่วไปชง.",VLOOKUP(BI207,'เงินเดือนบัญชี 5'!$E$2:$F$65,2,FALSE),IF(BB207="ทั่วไปปง.",VLOOKUP(BI207,'เงินเดือนบัญชี 5'!$B$2:$C$65,2,FALSE),IF(BB207="พนจ.ทั่วไป",0,IF(BB207="พนจ.ภารกิจ(ปวช.)",CEILING((BG207*4/100)+BG207,10),IF(BB207="พนจ.ภารกิจ(ปวท.)",CEILING((BG207*4/100)+BG207,10),IF(BB207="พนจ.ภารกิจ(ปวส.)",CEILING((BG207*4/100)+BG207,10),IF(BB207="พนจ.ภารกิจ(ป.ตรี)",CEILING((BG207*4/100)+BG207,10),IF(BB207="พนจ.ภารกิจ(ป.โท)",CEILING((BG207*4/100)+BG207,10),IF(BB207="พนจ.ภารกิจ(ทักษะ พนง.ขับเครื่องจักรกลขนาดกลาง/ใหญ่)",CEILING((BG207*4/100)+BG207,10),IF(BB207="พนจ.ภารกิจ(ทักษะ)",CEILING((BG207*4/100)+BG207,10),IF(BB207="พนจ.ภารกิจ(ทักษะ)","",IF(C207="ครู",CEILING((BG207*6/100)+BG207,10),IF(C207="ครูผู้ช่วย",CEILING((BG207*6/100)+BG207,10),IF(C207="บริหารสถานศึกษา",CEILING((BG207*6/100)+BG207,10),IF(C207="บุคลากรทางการศึกษา",CEILING((BG207*6/100)+BG207,10),IF(BB207="ลูกจ้างประจำ(ช่าง)",VLOOKUP(BI207,บัญชีลูกจ้างประจำ!$H$2:$I$110,2,FALSE),IF(BB207="ลูกจ้างประจำ(สนับสนุน)",VLOOKUP(BI207,บัญชีลูกจ้างประจำ!$E$2:$F$102,2,FALSE),IF(BB207="ลูกจ้างประจำ(บริการพื้นฐาน)",VLOOKUP(BI207,บัญชีลูกจ้างประจำ!$B$2:$C$74,2,FALSE))))))))))))))))))))))))))))))</f>
        <v>0</v>
      </c>
      <c r="BK207" s="177">
        <f>IF(BB207&amp;M207="พนจ.ทั่วไป",0,IF(BB207&amp;M207="พนจ.ทั่วไปกำหนดเพิ่ม2568",108000,IF(M207="ว่างเดิม",VLOOKUP(BC207,ตำแหน่งว่าง!$A$2:$J$28,9,FALSE),IF(M207&amp;C207="กำหนดเพิ่ม2567ครู",VLOOKUP(BC207,ตำแหน่งว่าง!$A$2:$J$28,8,FALSE),IF(M207&amp;C207="กำหนดเพิ่ม2567ครูผู้ช่วย",VLOOKUP(BC207,ตำแหน่งว่าง!$A$2:$J$28,8,FALSE),IF(M207&amp;C207="กำหนดเพิ่ม2567บุคลากรทางการศึกษา",VLOOKUP(BC207,ตำแหน่งว่าง!$A$2:$J$28,8,FALSE),IF(M207&amp;C207="กำหนดเพิ่ม2567บริหารสถานศึกษา",VLOOKUP(BC207,ตำแหน่งว่าง!$A$2:$J$28,8,FALSE),IF(M207="กำหนดเพิ่ม2567",VLOOKUP(BC207,ตำแหน่งว่าง!$A$2:$J$28,9,FALSE),IF(M207="กำหนดเพิ่ม2568",VLOOKUP(BC207,ตำแหน่งว่าง!$A$2:$H$28,7,FALSE),IF(M207="กำหนดเพิ่ม2569",0,IF(M207="ยุบเลิก2567",0,IF(M207="ยุบเลิก2568",0,IF(M207="ว่างยุบเลิก2567",0,IF(M207="ว่างยุบเลิก2568",0,IF(M207="ว่างยุบเลิก2569",VLOOKUP(BC207,ตำแหน่งว่าง!$A$2:$J$28,9,FALSE),IF(M207="เงินอุดหนุน (ว่าง)",VLOOKUP(BC207,ตำแหน่งว่าง!$A$2:$J$28,9,FALSE),IF(M207="จ่ายจากเงินรายได้ (ว่าง)",VLOOKUP(BC207,ตำแหน่งว่าง!$A$2:$J$28,9,FALSE),(BJ207-BG207)*12)))))))))))))))))</f>
        <v>0</v>
      </c>
      <c r="BL207" s="177" t="str">
        <f t="shared" si="19"/>
        <v>3</v>
      </c>
      <c r="BM207" s="177" t="b">
        <f>IF(BB207="บริหารท้องถิ่นสูง",VLOOKUP(BL207,'เงินเดือนบัญชี 5'!$AL$2:$AM$65,2,FALSE),IF(BB207="บริหารท้องถิ่นกลาง",VLOOKUP(BL207,'เงินเดือนบัญชี 5'!$AI$2:$AJ$65,2,FALSE),IF(BB207="บริหารท้องถิ่นต้น",VLOOKUP(BL207,'เงินเดือนบัญชี 5'!$AF$2:$AG$65,2,FALSE),IF(BB207="อำนวยการท้องถิ่นสูง",VLOOKUP(BL207,'เงินเดือนบัญชี 5'!$AC$2:$AD$65,2,FALSE),IF(BB207="อำนวยการท้องถิ่นกลาง",VLOOKUP(BL207,'เงินเดือนบัญชี 5'!$Z$2:$AA$65,2,FALSE),IF(BB207="อำนวยการท้องถิ่นต้น",VLOOKUP(BL207,'เงินเดือนบัญชี 5'!$W$2:$X$65,2,FALSE),IF(BB207="วิชาการชช.",VLOOKUP(BL207,'เงินเดือนบัญชี 5'!$T$2:$U$65,2,FALSE),IF(BB207="วิชาการชพ.",VLOOKUP(BL207,'เงินเดือนบัญชี 5'!$Q$2:$R$65,2,FALSE),IF(BB207="วิชาการชก.",VLOOKUP(BL207,'เงินเดือนบัญชี 5'!$N$2:$O$65,2,FALSE),IF(BB207="วิชาการปก.",VLOOKUP(BL207,'เงินเดือนบัญชี 5'!$K$2:$L$65,2,FALSE),IF(BB207="ทั่วไปอส.",VLOOKUP(BL207,'เงินเดือนบัญชี 5'!$H$2:$I$65,2,FALSE),IF(BB207="ทั่วไปชง.",VLOOKUP(BL207,'เงินเดือนบัญชี 5'!$E$2:$F$65,2,FALSE),IF(BB207="ทั่วไปปง.",VLOOKUP(BL207,'เงินเดือนบัญชี 5'!$B$2:$C$65,2,FALSE),IF(BB207="พนจ.ทั่วไป",0,IF(BB207="พนจ.ภารกิจ(ปวช.)",CEILING((BJ207*4/100)+BJ207,10),IF(BB207="พนจ.ภารกิจ(ปวท.)",CEILING((BJ207*4/100)+BJ207,10),IF(BB207="พนจ.ภารกิจ(ปวส.)",CEILING((BJ207*4/100)+BJ207,10),IF(BB207="พนจ.ภารกิจ(ป.ตรี)",CEILING((BJ207*4/100)+BJ207,10),IF(BB207="พนจ.ภารกิจ(ป.โท)",CEILING((BJ207*4/100)+BJ207,10),IF(BB207="พนจ.ภารกิจ(ทักษะ พนง.ขับเครื่องจักรกลขนาดกลาง/ใหญ่)",CEILING((BJ207*4/100)+BJ207,10),IF(BB207="พนจ.ภารกิจ(ทักษะ)",CEILING((BJ207*4/100)+BJ207,10),IF(BB207="พนจ.ภารกิจ(ทักษะ)","",IF(C207="ครู",CEILING((BJ207*6/100)+BJ207,10),IF(C207="ครูผู้ช่วย",CEILING((BJ207*6/100)+BJ207,10),IF(C207="บริหารสถานศึกษา",CEILING((BJ207*6/100)+BJ207,10),IF(C207="บุคลากรทางการศึกษา",CEILING((BJ207*6/100)+BJ207,10),IF(BB207="ลูกจ้างประจำ(ช่าง)",VLOOKUP(BL207,บัญชีลูกจ้างประจำ!$H$2:$I$110,2,FALSE),IF(BB207="ลูกจ้างประจำ(สนับสนุน)",VLOOKUP(BL207,บัญชีลูกจ้างประจำ!$E$2:$F$103,2,FALSE),IF(BB207="ลูกจ้างประจำ(บริการพื้นฐาน)",VLOOKUP(BL207,บัญชีลูกจ้างประจำ!$B$2:$C$74,2,FALSE))))))))))))))))))))))))))))))</f>
        <v>0</v>
      </c>
      <c r="BN207" s="177">
        <f>IF(BB207&amp;M207="พนจ.ทั่วไป",0,IF(BB207&amp;M207="พนจ.ทั่วไปกำหนดเพิ่ม2569",108000,IF(M207="ว่างเดิม",VLOOKUP(BC207,ตำแหน่งว่าง!$A$2:$J$28,10,FALSE),IF(M207&amp;C207="กำหนดเพิ่ม2567ครู",VLOOKUP(BC207,ตำแหน่งว่าง!$A$2:$J$28,9,FALSE),IF(M207&amp;C207="กำหนดเพิ่ม2567ครูผู้ช่วย",VLOOKUP(BC207,ตำแหน่งว่าง!$A$2:$J$28,9,FALSE),IF(M207&amp;C207="กำหนดเพิ่ม2567บุคลากรทางการศึกษา",VLOOKUP(BC207,ตำแหน่งว่าง!$A$2:$J$28,9,FALSE),IF(M207&amp;C207="กำหนดเพิ่ม2567บริหารสถานศึกษา",VLOOKUP(BC207,ตำแหน่งว่าง!$A$2:$J$28,9,FALSE),IF(M207="กำหนดเพิ่ม2567",VLOOKUP(BC207,ตำแหน่งว่าง!$A$2:$J$28,10,FALSE),IF(M207&amp;C207="กำหนดเพิ่ม2568ครู",VLOOKUP(BC207,ตำแหน่งว่าง!$A$2:$J$28,8,FALSE),IF(M207&amp;C207="กำหนดเพิ่ม2568ครูผู้ช่วย",VLOOKUP(BC207,ตำแหน่งว่าง!$A$2:$J$28,8,FALSE),IF(M207&amp;C207="กำหนดเพิ่ม2568บุคลากรทางการศึกษา",VLOOKUP(BC207,ตำแหน่งว่าง!$A$2:$J$28,8,FALSE),IF(M207&amp;C207="กำหนดเพิ่ม2568บริหารสถานศึกษา",VLOOKUP(BC207,ตำแหน่งว่าง!$A$2:$J$28,8,FALSE),IF(M207="กำหนดเพิ่ม2568",VLOOKUP(BC207,ตำแหน่งว่าง!$A$2:$J$28,9,FALSE),IF(M207="กำหนดเพิ่ม2569",VLOOKUP(BC207,ตำแหน่งว่าง!$A$2:$H$28,7,FALSE),IF(M207="เงินอุดหนุน (ว่าง)",VLOOKUP(BC207,ตำแหน่งว่าง!$A$2:$J$28,10,FALSE),IF(M207="จ่ายจากเงินรายได้ (ว่าง)",VLOOKUP(BC207,ตำแหน่งว่าง!$A$2:$J$28,10,FALSE),IF(M207="ยุบเลิก2567",0,IF(M207="ยุบเลิก2568",0,IF(M207="ยุบเลิก2569",0,IF(M207="ว่างยุบเลิก2567",0,IF(M207="ว่างยุบเลิก2568",0,IF(M207="ว่างยุบเลิก2569",0,(BM207-BJ207)*12))))))))))))))))))))))</f>
        <v>0</v>
      </c>
    </row>
    <row r="208" spans="1:66">
      <c r="A208" s="107" t="str">
        <f>IF(C208=0,"",IF(D208=0,"",SUBTOTAL(3,$D$7:D208)*1))</f>
        <v/>
      </c>
      <c r="B208" s="113"/>
      <c r="C208" s="183"/>
      <c r="D208" s="113"/>
      <c r="E208" s="114"/>
      <c r="F208" s="114"/>
      <c r="G208" s="110"/>
      <c r="H208" s="120"/>
      <c r="I208" s="121"/>
      <c r="J208" s="122"/>
      <c r="K208" s="122"/>
      <c r="L208" s="122"/>
      <c r="M208" s="120"/>
      <c r="BB208" s="177" t="str">
        <f t="shared" si="15"/>
        <v/>
      </c>
      <c r="BC208" s="177" t="str">
        <f t="shared" si="16"/>
        <v>()</v>
      </c>
      <c r="BD208" s="177" t="b">
        <f>IF(BB208="บริหารท้องถิ่นสูง",VLOOKUP(I208,'เงินเดือนบัญชี 5'!$AM$2:$AN$65,2,FALSE),IF(BB208="บริหารท้องถิ่นกลาง",VLOOKUP(I208,'เงินเดือนบัญชี 5'!$AJ$2:$AK$65,2,FALSE),IF(BB208="บริหารท้องถิ่นต้น",VLOOKUP(I208,'เงินเดือนบัญชี 5'!$AG$2:$AH$65,2,FALSE),IF(BB208="อำนวยการท้องถิ่นสูง",VLOOKUP(I208,'เงินเดือนบัญชี 5'!$AD$2:$AE$65,2,FALSE),IF(BB208="อำนวยการท้องถิ่นกลาง",VLOOKUP(I208,'เงินเดือนบัญชี 5'!$AA$2:$AB$65,2,FALSE),IF(BB208="อำนวยการท้องถิ่นต้น",VLOOKUP(I208,'เงินเดือนบัญชี 5'!$X$2:$Y$65,2,FALSE),IF(BB208="วิชาการชช.",VLOOKUP(I208,'เงินเดือนบัญชี 5'!$U$2:$V$65,2,FALSE),IF(BB208="วิชาการชพ.",VLOOKUP(I208,'เงินเดือนบัญชี 5'!$R$2:$S$65,2,FALSE),IF(BB208="วิชาการชก.",VLOOKUP(I208,'เงินเดือนบัญชี 5'!$O$2:$P$65,2,FALSE),IF(BB208="วิชาการปก.",VLOOKUP(I208,'เงินเดือนบัญชี 5'!$L$2:$M$65,2,FALSE),IF(BB208="ทั่วไปอส.",VLOOKUP(I208,'เงินเดือนบัญชี 5'!$I$2:$J$65,2,FALSE),IF(BB208="ทั่วไปชง.",VLOOKUP(I208,'เงินเดือนบัญชี 5'!$F$2:$G$65,2,FALSE),IF(BB208="ทั่วไปปง.",VLOOKUP(I208,'เงินเดือนบัญชี 5'!$C$2:$D$65,2,FALSE),IF(BB208="พนจ.ทั่วไป","",IF(BB208="พนจ.ภารกิจ(ปวช.)","",IF(BB208="พนจ.ภารกิจ(ปวท.)","",IF(BB208="พนจ.ภารกิจ(ปวส.)","",IF(BB208="พนจ.ภารกิจ(ป.ตรี)","",IF(BB208="พนจ.ภารกิจ(ป.โท)","",IF(BB208="พนจ.ภารกิจ(ทักษะ พนง.ขับเครื่องจักรกลขนาดกลาง/ใหญ่)","",IF(BB208="พนจ.ภารกิจ(ทักษะ)","",IF(BB208="ลูกจ้างประจำ(ช่าง)",VLOOKUP(I208,บัญชีลูกจ้างประจำ!$I$2:$J$110,2,FALSE),IF(BB208="ลูกจ้างประจำ(สนับสนุน)",VLOOKUP(I208,บัญชีลูกจ้างประจำ!$F$2:$G$102,2,FALSE),IF(BB208="ลูกจ้างประจำ(บริการพื้นฐาน)",VLOOKUP(I208,บัญชีลูกจ้างประจำ!$C$2:$D$74,2,FALSE)))))))))))))))))))))))))</f>
        <v>0</v>
      </c>
      <c r="BE208" s="177">
        <f>IF(M208="ว่างเดิม",VLOOKUP(BC208,ตำแหน่งว่าง!$A$2:$J$28,2,FALSE),IF(M208="ว่างยุบเลิก2567",VLOOKUP(BC208,ตำแหน่งว่าง!$A$2:$J$28,2,FALSE),IF(M208="ว่างยุบเลิก2568",VLOOKUP(BC208,ตำแหน่งว่าง!$A$2:$J$28,2,FALSE),IF(M208="ว่างยุบเลิก2569",VLOOKUP(BC208,ตำแหน่งว่าง!$A$2:$J$28,2,FALSE),IF(M208="เงินอุดหนุน (ว่าง)",VLOOKUP(BC208,ตำแหน่งว่าง!$A$2:$J$28,2,FALSE),IF(M208="จ่ายจากเงินรายได้ (ว่าง)",VLOOKUP(BC208,ตำแหน่งว่าง!$A$2:$J$28,2,FALSE),IF(M208="กำหนดเพิ่ม2567",0,IF(M208="กำหนดเพิ่ม2568",0,IF(M208="กำหนดเพิ่ม2569",0,I208*12)))))))))</f>
        <v>0</v>
      </c>
      <c r="BF208" s="177" t="str">
        <f t="shared" si="17"/>
        <v>1</v>
      </c>
      <c r="BG208" s="177" t="b">
        <f>IF(BB208="บริหารท้องถิ่นสูง",VLOOKUP(BF208,'เงินเดือนบัญชี 5'!$AL$2:$AM$65,2,FALSE),IF(BB208="บริหารท้องถิ่นกลาง",VLOOKUP(BF208,'เงินเดือนบัญชี 5'!$AI$2:$AJ$65,2,FALSE),IF(BB208="บริหารท้องถิ่นต้น",VLOOKUP(BF208,'เงินเดือนบัญชี 5'!$AF$2:$AG$65,2,FALSE),IF(BB208="อำนวยการท้องถิ่นสูง",VLOOKUP(BF208,'เงินเดือนบัญชี 5'!$AC$2:$AD$65,2,FALSE),IF(BB208="อำนวยการท้องถิ่นกลาง",VLOOKUP(BF208,'เงินเดือนบัญชี 5'!$Z$2:$AA$65,2,FALSE),IF(BB208="อำนวยการท้องถิ่นต้น",VLOOKUP(BF208,'เงินเดือนบัญชี 5'!$W$2:$X$65,2,FALSE),IF(BB208="วิชาการชช.",VLOOKUP(BF208,'เงินเดือนบัญชี 5'!$T$2:$U$65,2,FALSE),IF(BB208="วิชาการชพ.",VLOOKUP(BF208,'เงินเดือนบัญชี 5'!$Q$2:$R$65,2,FALSE),IF(BB208="วิชาการชก.",VLOOKUP(BF208,'เงินเดือนบัญชี 5'!$N$2:$O$65,2,FALSE),IF(BB208="วิชาการปก.",VLOOKUP(BF208,'เงินเดือนบัญชี 5'!$K$2:$L$65,2,FALSE),IF(BB208="ทั่วไปอส.",VLOOKUP(BF208,'เงินเดือนบัญชี 5'!$H$2:$I$65,2,FALSE),IF(BB208="ทั่วไปชง.",VLOOKUP(BF208,'เงินเดือนบัญชี 5'!$E$2:$F$65,2,FALSE),IF(BB208="ทั่วไปปง.",VLOOKUP(BF208,'เงินเดือนบัญชี 5'!$B$2:$C$65,2,FALSE),IF(BB208="พนจ.ทั่วไป",0,IF(BB208="พนจ.ภารกิจ(ปวช.)",CEILING((I208*4/100)+I208,10),IF(BB208="พนจ.ภารกิจ(ปวท.)",CEILING((I208*4/100)+I208,10),IF(BB208="พนจ.ภารกิจ(ปวส.)",CEILING((I208*4/100)+I208,10),IF(BB208="พนจ.ภารกิจ(ป.ตรี)",CEILING((I208*4/100)+I208,10),IF(BB208="พนจ.ภารกิจ(ป.โท)",CEILING((I208*4/100)+I208,10),IF(BB208="พนจ.ภารกิจ(ทักษะ พนง.ขับเครื่องจักรกลขนาดกลาง/ใหญ่)",CEILING((I208*4/100)+I208,10),IF(BB208="พนจ.ภารกิจ(ทักษะ)",CEILING((I208*4/100)+I208,10),IF(BB208="พนจ.ภารกิจ(ทักษะ)","",IF(C208="ครู",CEILING((I208*6/100)+I208,10),IF(C208="ครูผู้ช่วย",CEILING((I208*6/100)+I208,10),IF(C208="บริหารสถานศึกษา",CEILING((I208*6/100)+I208,10),IF(C208="บุคลากรทางการศึกษา",CEILING((I208*6/100)+I208,10),IF(BB208="ลูกจ้างประจำ(ช่าง)",VLOOKUP(BF208,บัญชีลูกจ้างประจำ!$H$2:$I$110,2,FALSE),IF(BB208="ลูกจ้างประจำ(สนับสนุน)",VLOOKUP(BF208,บัญชีลูกจ้างประจำ!$E$2:$F$102,2,FALSE),IF(BB208="ลูกจ้างประจำ(บริการพื้นฐาน)",VLOOKUP(BF208,บัญชีลูกจ้างประจำ!$B$2:$C$74,2,FALSE))))))))))))))))))))))))))))))</f>
        <v>0</v>
      </c>
      <c r="BH208" s="177">
        <f>IF(BB208&amp;M208="พนจ.ทั่วไป",0,IF(BB208&amp;M208="พนจ.ทั่วไปกำหนดเพิ่ม2567",108000,IF(M208="ว่างเดิม",VLOOKUP(BC208,ตำแหน่งว่าง!$A$2:$J$28,8,FALSE),IF(M208="กำหนดเพิ่ม2567",VLOOKUP(BC208,ตำแหน่งว่าง!$A$2:$H$28,7,FALSE),IF(M208="กำหนดเพิ่ม2568",0,IF(M208="กำหนดเพิ่ม2569",0,IF(M208="ยุบเลิก2567",0,IF(M208="ว่างยุบเลิก2567",0,IF(M208="ว่างยุบเลิก2568",VLOOKUP(BC208,ตำแหน่งว่าง!$A$2:$J$28,8,FALSE),IF(M208="ว่างยุบเลิก2569",VLOOKUP(BC208,ตำแหน่งว่าง!$A$2:$J$28,8,FALSE),IF(M208="เงินอุดหนุน (ว่าง)",VLOOKUP(BC208,ตำแหน่งว่าง!$A$2:$J$28,8,FALSE),IF(M208&amp;C208="จ่ายจากเงินรายได้พนจ.ทั่วไป",0,IF(M208="จ่ายจากเงินรายได้ (ว่าง)",VLOOKUP(BC208,ตำแหน่งว่าง!$A$2:$J$28,8,FALSE),(BG208-I208)*12)))))))))))))</f>
        <v>0</v>
      </c>
      <c r="BI208" s="177" t="str">
        <f t="shared" si="18"/>
        <v>2</v>
      </c>
      <c r="BJ208" s="177" t="b">
        <f>IF(BB208="บริหารท้องถิ่นสูง",VLOOKUP(BI208,'เงินเดือนบัญชี 5'!$AL$2:$AM$65,2,FALSE),IF(BB208="บริหารท้องถิ่นกลาง",VLOOKUP(BI208,'เงินเดือนบัญชี 5'!$AI$2:$AJ$65,2,FALSE),IF(BB208="บริหารท้องถิ่นต้น",VLOOKUP(BI208,'เงินเดือนบัญชี 5'!$AF$2:$AG$65,2,FALSE),IF(BB208="อำนวยการท้องถิ่นสูง",VLOOKUP(BI208,'เงินเดือนบัญชี 5'!$AC$2:$AD$65,2,FALSE),IF(BB208="อำนวยการท้องถิ่นกลาง",VLOOKUP(BI208,'เงินเดือนบัญชี 5'!$Z$2:$AA$65,2,FALSE),IF(BB208="อำนวยการท้องถิ่นต้น",VLOOKUP(BI208,'เงินเดือนบัญชี 5'!$W$2:$X$65,2,FALSE),IF(BB208="วิชาการชช.",VLOOKUP(BI208,'เงินเดือนบัญชี 5'!$T$2:$U$65,2,FALSE),IF(BB208="วิชาการชพ.",VLOOKUP(BI208,'เงินเดือนบัญชี 5'!$Q$2:$R$65,2,FALSE),IF(BB208="วิชาการชก.",VLOOKUP(BI208,'เงินเดือนบัญชี 5'!$N$2:$O$65,2,FALSE),IF(BB208="วิชาการปก.",VLOOKUP(BI208,'เงินเดือนบัญชี 5'!$K$2:$L$65,2,FALSE),IF(BB208="ทั่วไปอส.",VLOOKUP(BI208,'เงินเดือนบัญชี 5'!$H$2:$I$65,2,FALSE),IF(BB208="ทั่วไปชง.",VLOOKUP(BI208,'เงินเดือนบัญชี 5'!$E$2:$F$65,2,FALSE),IF(BB208="ทั่วไปปง.",VLOOKUP(BI208,'เงินเดือนบัญชี 5'!$B$2:$C$65,2,FALSE),IF(BB208="พนจ.ทั่วไป",0,IF(BB208="พนจ.ภารกิจ(ปวช.)",CEILING((BG208*4/100)+BG208,10),IF(BB208="พนจ.ภารกิจ(ปวท.)",CEILING((BG208*4/100)+BG208,10),IF(BB208="พนจ.ภารกิจ(ปวส.)",CEILING((BG208*4/100)+BG208,10),IF(BB208="พนจ.ภารกิจ(ป.ตรี)",CEILING((BG208*4/100)+BG208,10),IF(BB208="พนจ.ภารกิจ(ป.โท)",CEILING((BG208*4/100)+BG208,10),IF(BB208="พนจ.ภารกิจ(ทักษะ พนง.ขับเครื่องจักรกลขนาดกลาง/ใหญ่)",CEILING((BG208*4/100)+BG208,10),IF(BB208="พนจ.ภารกิจ(ทักษะ)",CEILING((BG208*4/100)+BG208,10),IF(BB208="พนจ.ภารกิจ(ทักษะ)","",IF(C208="ครู",CEILING((BG208*6/100)+BG208,10),IF(C208="ครูผู้ช่วย",CEILING((BG208*6/100)+BG208,10),IF(C208="บริหารสถานศึกษา",CEILING((BG208*6/100)+BG208,10),IF(C208="บุคลากรทางการศึกษา",CEILING((BG208*6/100)+BG208,10),IF(BB208="ลูกจ้างประจำ(ช่าง)",VLOOKUP(BI208,บัญชีลูกจ้างประจำ!$H$2:$I$110,2,FALSE),IF(BB208="ลูกจ้างประจำ(สนับสนุน)",VLOOKUP(BI208,บัญชีลูกจ้างประจำ!$E$2:$F$102,2,FALSE),IF(BB208="ลูกจ้างประจำ(บริการพื้นฐาน)",VLOOKUP(BI208,บัญชีลูกจ้างประจำ!$B$2:$C$74,2,FALSE))))))))))))))))))))))))))))))</f>
        <v>0</v>
      </c>
      <c r="BK208" s="177">
        <f>IF(BB208&amp;M208="พนจ.ทั่วไป",0,IF(BB208&amp;M208="พนจ.ทั่วไปกำหนดเพิ่ม2568",108000,IF(M208="ว่างเดิม",VLOOKUP(BC208,ตำแหน่งว่าง!$A$2:$J$28,9,FALSE),IF(M208&amp;C208="กำหนดเพิ่ม2567ครู",VLOOKUP(BC208,ตำแหน่งว่าง!$A$2:$J$28,8,FALSE),IF(M208&amp;C208="กำหนดเพิ่ม2567ครูผู้ช่วย",VLOOKUP(BC208,ตำแหน่งว่าง!$A$2:$J$28,8,FALSE),IF(M208&amp;C208="กำหนดเพิ่ม2567บุคลากรทางการศึกษา",VLOOKUP(BC208,ตำแหน่งว่าง!$A$2:$J$28,8,FALSE),IF(M208&amp;C208="กำหนดเพิ่ม2567บริหารสถานศึกษา",VLOOKUP(BC208,ตำแหน่งว่าง!$A$2:$J$28,8,FALSE),IF(M208="กำหนดเพิ่ม2567",VLOOKUP(BC208,ตำแหน่งว่าง!$A$2:$J$28,9,FALSE),IF(M208="กำหนดเพิ่ม2568",VLOOKUP(BC208,ตำแหน่งว่าง!$A$2:$H$28,7,FALSE),IF(M208="กำหนดเพิ่ม2569",0,IF(M208="ยุบเลิก2567",0,IF(M208="ยุบเลิก2568",0,IF(M208="ว่างยุบเลิก2567",0,IF(M208="ว่างยุบเลิก2568",0,IF(M208="ว่างยุบเลิก2569",VLOOKUP(BC208,ตำแหน่งว่าง!$A$2:$J$28,9,FALSE),IF(M208="เงินอุดหนุน (ว่าง)",VLOOKUP(BC208,ตำแหน่งว่าง!$A$2:$J$28,9,FALSE),IF(M208="จ่ายจากเงินรายได้ (ว่าง)",VLOOKUP(BC208,ตำแหน่งว่าง!$A$2:$J$28,9,FALSE),(BJ208-BG208)*12)))))))))))))))))</f>
        <v>0</v>
      </c>
      <c r="BL208" s="177" t="str">
        <f t="shared" si="19"/>
        <v>3</v>
      </c>
      <c r="BM208" s="177" t="b">
        <f>IF(BB208="บริหารท้องถิ่นสูง",VLOOKUP(BL208,'เงินเดือนบัญชี 5'!$AL$2:$AM$65,2,FALSE),IF(BB208="บริหารท้องถิ่นกลาง",VLOOKUP(BL208,'เงินเดือนบัญชี 5'!$AI$2:$AJ$65,2,FALSE),IF(BB208="บริหารท้องถิ่นต้น",VLOOKUP(BL208,'เงินเดือนบัญชี 5'!$AF$2:$AG$65,2,FALSE),IF(BB208="อำนวยการท้องถิ่นสูง",VLOOKUP(BL208,'เงินเดือนบัญชี 5'!$AC$2:$AD$65,2,FALSE),IF(BB208="อำนวยการท้องถิ่นกลาง",VLOOKUP(BL208,'เงินเดือนบัญชี 5'!$Z$2:$AA$65,2,FALSE),IF(BB208="อำนวยการท้องถิ่นต้น",VLOOKUP(BL208,'เงินเดือนบัญชี 5'!$W$2:$X$65,2,FALSE),IF(BB208="วิชาการชช.",VLOOKUP(BL208,'เงินเดือนบัญชี 5'!$T$2:$U$65,2,FALSE),IF(BB208="วิชาการชพ.",VLOOKUP(BL208,'เงินเดือนบัญชี 5'!$Q$2:$R$65,2,FALSE),IF(BB208="วิชาการชก.",VLOOKUP(BL208,'เงินเดือนบัญชี 5'!$N$2:$O$65,2,FALSE),IF(BB208="วิชาการปก.",VLOOKUP(BL208,'เงินเดือนบัญชี 5'!$K$2:$L$65,2,FALSE),IF(BB208="ทั่วไปอส.",VLOOKUP(BL208,'เงินเดือนบัญชี 5'!$H$2:$I$65,2,FALSE),IF(BB208="ทั่วไปชง.",VLOOKUP(BL208,'เงินเดือนบัญชี 5'!$E$2:$F$65,2,FALSE),IF(BB208="ทั่วไปปง.",VLOOKUP(BL208,'เงินเดือนบัญชี 5'!$B$2:$C$65,2,FALSE),IF(BB208="พนจ.ทั่วไป",0,IF(BB208="พนจ.ภารกิจ(ปวช.)",CEILING((BJ208*4/100)+BJ208,10),IF(BB208="พนจ.ภารกิจ(ปวท.)",CEILING((BJ208*4/100)+BJ208,10),IF(BB208="พนจ.ภารกิจ(ปวส.)",CEILING((BJ208*4/100)+BJ208,10),IF(BB208="พนจ.ภารกิจ(ป.ตรี)",CEILING((BJ208*4/100)+BJ208,10),IF(BB208="พนจ.ภารกิจ(ป.โท)",CEILING((BJ208*4/100)+BJ208,10),IF(BB208="พนจ.ภารกิจ(ทักษะ พนง.ขับเครื่องจักรกลขนาดกลาง/ใหญ่)",CEILING((BJ208*4/100)+BJ208,10),IF(BB208="พนจ.ภารกิจ(ทักษะ)",CEILING((BJ208*4/100)+BJ208,10),IF(BB208="พนจ.ภารกิจ(ทักษะ)","",IF(C208="ครู",CEILING((BJ208*6/100)+BJ208,10),IF(C208="ครูผู้ช่วย",CEILING((BJ208*6/100)+BJ208,10),IF(C208="บริหารสถานศึกษา",CEILING((BJ208*6/100)+BJ208,10),IF(C208="บุคลากรทางการศึกษา",CEILING((BJ208*6/100)+BJ208,10),IF(BB208="ลูกจ้างประจำ(ช่าง)",VLOOKUP(BL208,บัญชีลูกจ้างประจำ!$H$2:$I$110,2,FALSE),IF(BB208="ลูกจ้างประจำ(สนับสนุน)",VLOOKUP(BL208,บัญชีลูกจ้างประจำ!$E$2:$F$103,2,FALSE),IF(BB208="ลูกจ้างประจำ(บริการพื้นฐาน)",VLOOKUP(BL208,บัญชีลูกจ้างประจำ!$B$2:$C$74,2,FALSE))))))))))))))))))))))))))))))</f>
        <v>0</v>
      </c>
      <c r="BN208" s="177">
        <f>IF(BB208&amp;M208="พนจ.ทั่วไป",0,IF(BB208&amp;M208="พนจ.ทั่วไปกำหนดเพิ่ม2569",108000,IF(M208="ว่างเดิม",VLOOKUP(BC208,ตำแหน่งว่าง!$A$2:$J$28,10,FALSE),IF(M208&amp;C208="กำหนดเพิ่ม2567ครู",VLOOKUP(BC208,ตำแหน่งว่าง!$A$2:$J$28,9,FALSE),IF(M208&amp;C208="กำหนดเพิ่ม2567ครูผู้ช่วย",VLOOKUP(BC208,ตำแหน่งว่าง!$A$2:$J$28,9,FALSE),IF(M208&amp;C208="กำหนดเพิ่ม2567บุคลากรทางการศึกษา",VLOOKUP(BC208,ตำแหน่งว่าง!$A$2:$J$28,9,FALSE),IF(M208&amp;C208="กำหนดเพิ่ม2567บริหารสถานศึกษา",VLOOKUP(BC208,ตำแหน่งว่าง!$A$2:$J$28,9,FALSE),IF(M208="กำหนดเพิ่ม2567",VLOOKUP(BC208,ตำแหน่งว่าง!$A$2:$J$28,10,FALSE),IF(M208&amp;C208="กำหนดเพิ่ม2568ครู",VLOOKUP(BC208,ตำแหน่งว่าง!$A$2:$J$28,8,FALSE),IF(M208&amp;C208="กำหนดเพิ่ม2568ครูผู้ช่วย",VLOOKUP(BC208,ตำแหน่งว่าง!$A$2:$J$28,8,FALSE),IF(M208&amp;C208="กำหนดเพิ่ม2568บุคลากรทางการศึกษา",VLOOKUP(BC208,ตำแหน่งว่าง!$A$2:$J$28,8,FALSE),IF(M208&amp;C208="กำหนดเพิ่ม2568บริหารสถานศึกษา",VLOOKUP(BC208,ตำแหน่งว่าง!$A$2:$J$28,8,FALSE),IF(M208="กำหนดเพิ่ม2568",VLOOKUP(BC208,ตำแหน่งว่าง!$A$2:$J$28,9,FALSE),IF(M208="กำหนดเพิ่ม2569",VLOOKUP(BC208,ตำแหน่งว่าง!$A$2:$H$28,7,FALSE),IF(M208="เงินอุดหนุน (ว่าง)",VLOOKUP(BC208,ตำแหน่งว่าง!$A$2:$J$28,10,FALSE),IF(M208="จ่ายจากเงินรายได้ (ว่าง)",VLOOKUP(BC208,ตำแหน่งว่าง!$A$2:$J$28,10,FALSE),IF(M208="ยุบเลิก2567",0,IF(M208="ยุบเลิก2568",0,IF(M208="ยุบเลิก2569",0,IF(M208="ว่างยุบเลิก2567",0,IF(M208="ว่างยุบเลิก2568",0,IF(M208="ว่างยุบเลิก2569",0,(BM208-BJ208)*12))))))))))))))))))))))</f>
        <v>0</v>
      </c>
    </row>
    <row r="209" spans="1:66">
      <c r="A209" s="107" t="str">
        <f>IF(C209=0,"",IF(D209=0,"",SUBTOTAL(3,$D$7:D209)*1))</f>
        <v/>
      </c>
      <c r="B209" s="113"/>
      <c r="C209" s="183"/>
      <c r="D209" s="113"/>
      <c r="E209" s="114"/>
      <c r="F209" s="114"/>
      <c r="G209" s="110"/>
      <c r="H209" s="120"/>
      <c r="I209" s="121"/>
      <c r="J209" s="122"/>
      <c r="K209" s="122"/>
      <c r="L209" s="122"/>
      <c r="M209" s="120"/>
      <c r="BB209" s="177" t="str">
        <f t="shared" si="15"/>
        <v/>
      </c>
      <c r="BC209" s="177" t="str">
        <f t="shared" si="16"/>
        <v>()</v>
      </c>
      <c r="BD209" s="177" t="b">
        <f>IF(BB209="บริหารท้องถิ่นสูง",VLOOKUP(I209,'เงินเดือนบัญชี 5'!$AM$2:$AN$65,2,FALSE),IF(BB209="บริหารท้องถิ่นกลาง",VLOOKUP(I209,'เงินเดือนบัญชี 5'!$AJ$2:$AK$65,2,FALSE),IF(BB209="บริหารท้องถิ่นต้น",VLOOKUP(I209,'เงินเดือนบัญชี 5'!$AG$2:$AH$65,2,FALSE),IF(BB209="อำนวยการท้องถิ่นสูง",VLOOKUP(I209,'เงินเดือนบัญชี 5'!$AD$2:$AE$65,2,FALSE),IF(BB209="อำนวยการท้องถิ่นกลาง",VLOOKUP(I209,'เงินเดือนบัญชี 5'!$AA$2:$AB$65,2,FALSE),IF(BB209="อำนวยการท้องถิ่นต้น",VLOOKUP(I209,'เงินเดือนบัญชี 5'!$X$2:$Y$65,2,FALSE),IF(BB209="วิชาการชช.",VLOOKUP(I209,'เงินเดือนบัญชี 5'!$U$2:$V$65,2,FALSE),IF(BB209="วิชาการชพ.",VLOOKUP(I209,'เงินเดือนบัญชี 5'!$R$2:$S$65,2,FALSE),IF(BB209="วิชาการชก.",VLOOKUP(I209,'เงินเดือนบัญชี 5'!$O$2:$P$65,2,FALSE),IF(BB209="วิชาการปก.",VLOOKUP(I209,'เงินเดือนบัญชี 5'!$L$2:$M$65,2,FALSE),IF(BB209="ทั่วไปอส.",VLOOKUP(I209,'เงินเดือนบัญชี 5'!$I$2:$J$65,2,FALSE),IF(BB209="ทั่วไปชง.",VLOOKUP(I209,'เงินเดือนบัญชี 5'!$F$2:$G$65,2,FALSE),IF(BB209="ทั่วไปปง.",VLOOKUP(I209,'เงินเดือนบัญชี 5'!$C$2:$D$65,2,FALSE),IF(BB209="พนจ.ทั่วไป","",IF(BB209="พนจ.ภารกิจ(ปวช.)","",IF(BB209="พนจ.ภารกิจ(ปวท.)","",IF(BB209="พนจ.ภารกิจ(ปวส.)","",IF(BB209="พนจ.ภารกิจ(ป.ตรี)","",IF(BB209="พนจ.ภารกิจ(ป.โท)","",IF(BB209="พนจ.ภารกิจ(ทักษะ พนง.ขับเครื่องจักรกลขนาดกลาง/ใหญ่)","",IF(BB209="พนจ.ภารกิจ(ทักษะ)","",IF(BB209="ลูกจ้างประจำ(ช่าง)",VLOOKUP(I209,บัญชีลูกจ้างประจำ!$I$2:$J$110,2,FALSE),IF(BB209="ลูกจ้างประจำ(สนับสนุน)",VLOOKUP(I209,บัญชีลูกจ้างประจำ!$F$2:$G$102,2,FALSE),IF(BB209="ลูกจ้างประจำ(บริการพื้นฐาน)",VLOOKUP(I209,บัญชีลูกจ้างประจำ!$C$2:$D$74,2,FALSE)))))))))))))))))))))))))</f>
        <v>0</v>
      </c>
      <c r="BE209" s="177">
        <f>IF(M209="ว่างเดิม",VLOOKUP(BC209,ตำแหน่งว่าง!$A$2:$J$28,2,FALSE),IF(M209="ว่างยุบเลิก2567",VLOOKUP(BC209,ตำแหน่งว่าง!$A$2:$J$28,2,FALSE),IF(M209="ว่างยุบเลิก2568",VLOOKUP(BC209,ตำแหน่งว่าง!$A$2:$J$28,2,FALSE),IF(M209="ว่างยุบเลิก2569",VLOOKUP(BC209,ตำแหน่งว่าง!$A$2:$J$28,2,FALSE),IF(M209="เงินอุดหนุน (ว่าง)",VLOOKUP(BC209,ตำแหน่งว่าง!$A$2:$J$28,2,FALSE),IF(M209="จ่ายจากเงินรายได้ (ว่าง)",VLOOKUP(BC209,ตำแหน่งว่าง!$A$2:$J$28,2,FALSE),IF(M209="กำหนดเพิ่ม2567",0,IF(M209="กำหนดเพิ่ม2568",0,IF(M209="กำหนดเพิ่ม2569",0,I209*12)))))))))</f>
        <v>0</v>
      </c>
      <c r="BF209" s="177" t="str">
        <f t="shared" si="17"/>
        <v>1</v>
      </c>
      <c r="BG209" s="177" t="b">
        <f>IF(BB209="บริหารท้องถิ่นสูง",VLOOKUP(BF209,'เงินเดือนบัญชี 5'!$AL$2:$AM$65,2,FALSE),IF(BB209="บริหารท้องถิ่นกลาง",VLOOKUP(BF209,'เงินเดือนบัญชี 5'!$AI$2:$AJ$65,2,FALSE),IF(BB209="บริหารท้องถิ่นต้น",VLOOKUP(BF209,'เงินเดือนบัญชี 5'!$AF$2:$AG$65,2,FALSE),IF(BB209="อำนวยการท้องถิ่นสูง",VLOOKUP(BF209,'เงินเดือนบัญชี 5'!$AC$2:$AD$65,2,FALSE),IF(BB209="อำนวยการท้องถิ่นกลาง",VLOOKUP(BF209,'เงินเดือนบัญชี 5'!$Z$2:$AA$65,2,FALSE),IF(BB209="อำนวยการท้องถิ่นต้น",VLOOKUP(BF209,'เงินเดือนบัญชี 5'!$W$2:$X$65,2,FALSE),IF(BB209="วิชาการชช.",VLOOKUP(BF209,'เงินเดือนบัญชี 5'!$T$2:$U$65,2,FALSE),IF(BB209="วิชาการชพ.",VLOOKUP(BF209,'เงินเดือนบัญชี 5'!$Q$2:$R$65,2,FALSE),IF(BB209="วิชาการชก.",VLOOKUP(BF209,'เงินเดือนบัญชี 5'!$N$2:$O$65,2,FALSE),IF(BB209="วิชาการปก.",VLOOKUP(BF209,'เงินเดือนบัญชี 5'!$K$2:$L$65,2,FALSE),IF(BB209="ทั่วไปอส.",VLOOKUP(BF209,'เงินเดือนบัญชี 5'!$H$2:$I$65,2,FALSE),IF(BB209="ทั่วไปชง.",VLOOKUP(BF209,'เงินเดือนบัญชี 5'!$E$2:$F$65,2,FALSE),IF(BB209="ทั่วไปปง.",VLOOKUP(BF209,'เงินเดือนบัญชี 5'!$B$2:$C$65,2,FALSE),IF(BB209="พนจ.ทั่วไป",0,IF(BB209="พนจ.ภารกิจ(ปวช.)",CEILING((I209*4/100)+I209,10),IF(BB209="พนจ.ภารกิจ(ปวท.)",CEILING((I209*4/100)+I209,10),IF(BB209="พนจ.ภารกิจ(ปวส.)",CEILING((I209*4/100)+I209,10),IF(BB209="พนจ.ภารกิจ(ป.ตรี)",CEILING((I209*4/100)+I209,10),IF(BB209="พนจ.ภารกิจ(ป.โท)",CEILING((I209*4/100)+I209,10),IF(BB209="พนจ.ภารกิจ(ทักษะ พนง.ขับเครื่องจักรกลขนาดกลาง/ใหญ่)",CEILING((I209*4/100)+I209,10),IF(BB209="พนจ.ภารกิจ(ทักษะ)",CEILING((I209*4/100)+I209,10),IF(BB209="พนจ.ภารกิจ(ทักษะ)","",IF(C209="ครู",CEILING((I209*6/100)+I209,10),IF(C209="ครูผู้ช่วย",CEILING((I209*6/100)+I209,10),IF(C209="บริหารสถานศึกษา",CEILING((I209*6/100)+I209,10),IF(C209="บุคลากรทางการศึกษา",CEILING((I209*6/100)+I209,10),IF(BB209="ลูกจ้างประจำ(ช่าง)",VLOOKUP(BF209,บัญชีลูกจ้างประจำ!$H$2:$I$110,2,FALSE),IF(BB209="ลูกจ้างประจำ(สนับสนุน)",VLOOKUP(BF209,บัญชีลูกจ้างประจำ!$E$2:$F$102,2,FALSE),IF(BB209="ลูกจ้างประจำ(บริการพื้นฐาน)",VLOOKUP(BF209,บัญชีลูกจ้างประจำ!$B$2:$C$74,2,FALSE))))))))))))))))))))))))))))))</f>
        <v>0</v>
      </c>
      <c r="BH209" s="177">
        <f>IF(BB209&amp;M209="พนจ.ทั่วไป",0,IF(BB209&amp;M209="พนจ.ทั่วไปกำหนดเพิ่ม2567",108000,IF(M209="ว่างเดิม",VLOOKUP(BC209,ตำแหน่งว่าง!$A$2:$J$28,8,FALSE),IF(M209="กำหนดเพิ่ม2567",VLOOKUP(BC209,ตำแหน่งว่าง!$A$2:$H$28,7,FALSE),IF(M209="กำหนดเพิ่ม2568",0,IF(M209="กำหนดเพิ่ม2569",0,IF(M209="ยุบเลิก2567",0,IF(M209="ว่างยุบเลิก2567",0,IF(M209="ว่างยุบเลิก2568",VLOOKUP(BC209,ตำแหน่งว่าง!$A$2:$J$28,8,FALSE),IF(M209="ว่างยุบเลิก2569",VLOOKUP(BC209,ตำแหน่งว่าง!$A$2:$J$28,8,FALSE),IF(M209="เงินอุดหนุน (ว่าง)",VLOOKUP(BC209,ตำแหน่งว่าง!$A$2:$J$28,8,FALSE),IF(M209&amp;C209="จ่ายจากเงินรายได้พนจ.ทั่วไป",0,IF(M209="จ่ายจากเงินรายได้ (ว่าง)",VLOOKUP(BC209,ตำแหน่งว่าง!$A$2:$J$28,8,FALSE),(BG209-I209)*12)))))))))))))</f>
        <v>0</v>
      </c>
      <c r="BI209" s="177" t="str">
        <f t="shared" si="18"/>
        <v>2</v>
      </c>
      <c r="BJ209" s="177" t="b">
        <f>IF(BB209="บริหารท้องถิ่นสูง",VLOOKUP(BI209,'เงินเดือนบัญชี 5'!$AL$2:$AM$65,2,FALSE),IF(BB209="บริหารท้องถิ่นกลาง",VLOOKUP(BI209,'เงินเดือนบัญชี 5'!$AI$2:$AJ$65,2,FALSE),IF(BB209="บริหารท้องถิ่นต้น",VLOOKUP(BI209,'เงินเดือนบัญชี 5'!$AF$2:$AG$65,2,FALSE),IF(BB209="อำนวยการท้องถิ่นสูง",VLOOKUP(BI209,'เงินเดือนบัญชี 5'!$AC$2:$AD$65,2,FALSE),IF(BB209="อำนวยการท้องถิ่นกลาง",VLOOKUP(BI209,'เงินเดือนบัญชี 5'!$Z$2:$AA$65,2,FALSE),IF(BB209="อำนวยการท้องถิ่นต้น",VLOOKUP(BI209,'เงินเดือนบัญชี 5'!$W$2:$X$65,2,FALSE),IF(BB209="วิชาการชช.",VLOOKUP(BI209,'เงินเดือนบัญชี 5'!$T$2:$U$65,2,FALSE),IF(BB209="วิชาการชพ.",VLOOKUP(BI209,'เงินเดือนบัญชี 5'!$Q$2:$R$65,2,FALSE),IF(BB209="วิชาการชก.",VLOOKUP(BI209,'เงินเดือนบัญชี 5'!$N$2:$O$65,2,FALSE),IF(BB209="วิชาการปก.",VLOOKUP(BI209,'เงินเดือนบัญชี 5'!$K$2:$L$65,2,FALSE),IF(BB209="ทั่วไปอส.",VLOOKUP(BI209,'เงินเดือนบัญชี 5'!$H$2:$I$65,2,FALSE),IF(BB209="ทั่วไปชง.",VLOOKUP(BI209,'เงินเดือนบัญชี 5'!$E$2:$F$65,2,FALSE),IF(BB209="ทั่วไปปง.",VLOOKUP(BI209,'เงินเดือนบัญชี 5'!$B$2:$C$65,2,FALSE),IF(BB209="พนจ.ทั่วไป",0,IF(BB209="พนจ.ภารกิจ(ปวช.)",CEILING((BG209*4/100)+BG209,10),IF(BB209="พนจ.ภารกิจ(ปวท.)",CEILING((BG209*4/100)+BG209,10),IF(BB209="พนจ.ภารกิจ(ปวส.)",CEILING((BG209*4/100)+BG209,10),IF(BB209="พนจ.ภารกิจ(ป.ตรี)",CEILING((BG209*4/100)+BG209,10),IF(BB209="พนจ.ภารกิจ(ป.โท)",CEILING((BG209*4/100)+BG209,10),IF(BB209="พนจ.ภารกิจ(ทักษะ พนง.ขับเครื่องจักรกลขนาดกลาง/ใหญ่)",CEILING((BG209*4/100)+BG209,10),IF(BB209="พนจ.ภารกิจ(ทักษะ)",CEILING((BG209*4/100)+BG209,10),IF(BB209="พนจ.ภารกิจ(ทักษะ)","",IF(C209="ครู",CEILING((BG209*6/100)+BG209,10),IF(C209="ครูผู้ช่วย",CEILING((BG209*6/100)+BG209,10),IF(C209="บริหารสถานศึกษา",CEILING((BG209*6/100)+BG209,10),IF(C209="บุคลากรทางการศึกษา",CEILING((BG209*6/100)+BG209,10),IF(BB209="ลูกจ้างประจำ(ช่าง)",VLOOKUP(BI209,บัญชีลูกจ้างประจำ!$H$2:$I$110,2,FALSE),IF(BB209="ลูกจ้างประจำ(สนับสนุน)",VLOOKUP(BI209,บัญชีลูกจ้างประจำ!$E$2:$F$102,2,FALSE),IF(BB209="ลูกจ้างประจำ(บริการพื้นฐาน)",VLOOKUP(BI209,บัญชีลูกจ้างประจำ!$B$2:$C$74,2,FALSE))))))))))))))))))))))))))))))</f>
        <v>0</v>
      </c>
      <c r="BK209" s="177">
        <f>IF(BB209&amp;M209="พนจ.ทั่วไป",0,IF(BB209&amp;M209="พนจ.ทั่วไปกำหนดเพิ่ม2568",108000,IF(M209="ว่างเดิม",VLOOKUP(BC209,ตำแหน่งว่าง!$A$2:$J$28,9,FALSE),IF(M209&amp;C209="กำหนดเพิ่ม2567ครู",VLOOKUP(BC209,ตำแหน่งว่าง!$A$2:$J$28,8,FALSE),IF(M209&amp;C209="กำหนดเพิ่ม2567ครูผู้ช่วย",VLOOKUP(BC209,ตำแหน่งว่าง!$A$2:$J$28,8,FALSE),IF(M209&amp;C209="กำหนดเพิ่ม2567บุคลากรทางการศึกษา",VLOOKUP(BC209,ตำแหน่งว่าง!$A$2:$J$28,8,FALSE),IF(M209&amp;C209="กำหนดเพิ่ม2567บริหารสถานศึกษา",VLOOKUP(BC209,ตำแหน่งว่าง!$A$2:$J$28,8,FALSE),IF(M209="กำหนดเพิ่ม2567",VLOOKUP(BC209,ตำแหน่งว่าง!$A$2:$J$28,9,FALSE),IF(M209="กำหนดเพิ่ม2568",VLOOKUP(BC209,ตำแหน่งว่าง!$A$2:$H$28,7,FALSE),IF(M209="กำหนดเพิ่ม2569",0,IF(M209="ยุบเลิก2567",0,IF(M209="ยุบเลิก2568",0,IF(M209="ว่างยุบเลิก2567",0,IF(M209="ว่างยุบเลิก2568",0,IF(M209="ว่างยุบเลิก2569",VLOOKUP(BC209,ตำแหน่งว่าง!$A$2:$J$28,9,FALSE),IF(M209="เงินอุดหนุน (ว่าง)",VLOOKUP(BC209,ตำแหน่งว่าง!$A$2:$J$28,9,FALSE),IF(M209="จ่ายจากเงินรายได้ (ว่าง)",VLOOKUP(BC209,ตำแหน่งว่าง!$A$2:$J$28,9,FALSE),(BJ209-BG209)*12)))))))))))))))))</f>
        <v>0</v>
      </c>
      <c r="BL209" s="177" t="str">
        <f t="shared" si="19"/>
        <v>3</v>
      </c>
      <c r="BM209" s="177" t="b">
        <f>IF(BB209="บริหารท้องถิ่นสูง",VLOOKUP(BL209,'เงินเดือนบัญชี 5'!$AL$2:$AM$65,2,FALSE),IF(BB209="บริหารท้องถิ่นกลาง",VLOOKUP(BL209,'เงินเดือนบัญชี 5'!$AI$2:$AJ$65,2,FALSE),IF(BB209="บริหารท้องถิ่นต้น",VLOOKUP(BL209,'เงินเดือนบัญชี 5'!$AF$2:$AG$65,2,FALSE),IF(BB209="อำนวยการท้องถิ่นสูง",VLOOKUP(BL209,'เงินเดือนบัญชี 5'!$AC$2:$AD$65,2,FALSE),IF(BB209="อำนวยการท้องถิ่นกลาง",VLOOKUP(BL209,'เงินเดือนบัญชี 5'!$Z$2:$AA$65,2,FALSE),IF(BB209="อำนวยการท้องถิ่นต้น",VLOOKUP(BL209,'เงินเดือนบัญชี 5'!$W$2:$X$65,2,FALSE),IF(BB209="วิชาการชช.",VLOOKUP(BL209,'เงินเดือนบัญชี 5'!$T$2:$U$65,2,FALSE),IF(BB209="วิชาการชพ.",VLOOKUP(BL209,'เงินเดือนบัญชี 5'!$Q$2:$R$65,2,FALSE),IF(BB209="วิชาการชก.",VLOOKUP(BL209,'เงินเดือนบัญชี 5'!$N$2:$O$65,2,FALSE),IF(BB209="วิชาการปก.",VLOOKUP(BL209,'เงินเดือนบัญชี 5'!$K$2:$L$65,2,FALSE),IF(BB209="ทั่วไปอส.",VLOOKUP(BL209,'เงินเดือนบัญชี 5'!$H$2:$I$65,2,FALSE),IF(BB209="ทั่วไปชง.",VLOOKUP(BL209,'เงินเดือนบัญชี 5'!$E$2:$F$65,2,FALSE),IF(BB209="ทั่วไปปง.",VLOOKUP(BL209,'เงินเดือนบัญชี 5'!$B$2:$C$65,2,FALSE),IF(BB209="พนจ.ทั่วไป",0,IF(BB209="พนจ.ภารกิจ(ปวช.)",CEILING((BJ209*4/100)+BJ209,10),IF(BB209="พนจ.ภารกิจ(ปวท.)",CEILING((BJ209*4/100)+BJ209,10),IF(BB209="พนจ.ภารกิจ(ปวส.)",CEILING((BJ209*4/100)+BJ209,10),IF(BB209="พนจ.ภารกิจ(ป.ตรี)",CEILING((BJ209*4/100)+BJ209,10),IF(BB209="พนจ.ภารกิจ(ป.โท)",CEILING((BJ209*4/100)+BJ209,10),IF(BB209="พนจ.ภารกิจ(ทักษะ พนง.ขับเครื่องจักรกลขนาดกลาง/ใหญ่)",CEILING((BJ209*4/100)+BJ209,10),IF(BB209="พนจ.ภารกิจ(ทักษะ)",CEILING((BJ209*4/100)+BJ209,10),IF(BB209="พนจ.ภารกิจ(ทักษะ)","",IF(C209="ครู",CEILING((BJ209*6/100)+BJ209,10),IF(C209="ครูผู้ช่วย",CEILING((BJ209*6/100)+BJ209,10),IF(C209="บริหารสถานศึกษา",CEILING((BJ209*6/100)+BJ209,10),IF(C209="บุคลากรทางการศึกษา",CEILING((BJ209*6/100)+BJ209,10),IF(BB209="ลูกจ้างประจำ(ช่าง)",VLOOKUP(BL209,บัญชีลูกจ้างประจำ!$H$2:$I$110,2,FALSE),IF(BB209="ลูกจ้างประจำ(สนับสนุน)",VLOOKUP(BL209,บัญชีลูกจ้างประจำ!$E$2:$F$103,2,FALSE),IF(BB209="ลูกจ้างประจำ(บริการพื้นฐาน)",VLOOKUP(BL209,บัญชีลูกจ้างประจำ!$B$2:$C$74,2,FALSE))))))))))))))))))))))))))))))</f>
        <v>0</v>
      </c>
      <c r="BN209" s="177">
        <f>IF(BB209&amp;M209="พนจ.ทั่วไป",0,IF(BB209&amp;M209="พนจ.ทั่วไปกำหนดเพิ่ม2569",108000,IF(M209="ว่างเดิม",VLOOKUP(BC209,ตำแหน่งว่าง!$A$2:$J$28,10,FALSE),IF(M209&amp;C209="กำหนดเพิ่ม2567ครู",VLOOKUP(BC209,ตำแหน่งว่าง!$A$2:$J$28,9,FALSE),IF(M209&amp;C209="กำหนดเพิ่ม2567ครูผู้ช่วย",VLOOKUP(BC209,ตำแหน่งว่าง!$A$2:$J$28,9,FALSE),IF(M209&amp;C209="กำหนดเพิ่ม2567บุคลากรทางการศึกษา",VLOOKUP(BC209,ตำแหน่งว่าง!$A$2:$J$28,9,FALSE),IF(M209&amp;C209="กำหนดเพิ่ม2567บริหารสถานศึกษา",VLOOKUP(BC209,ตำแหน่งว่าง!$A$2:$J$28,9,FALSE),IF(M209="กำหนดเพิ่ม2567",VLOOKUP(BC209,ตำแหน่งว่าง!$A$2:$J$28,10,FALSE),IF(M209&amp;C209="กำหนดเพิ่ม2568ครู",VLOOKUP(BC209,ตำแหน่งว่าง!$A$2:$J$28,8,FALSE),IF(M209&amp;C209="กำหนดเพิ่ม2568ครูผู้ช่วย",VLOOKUP(BC209,ตำแหน่งว่าง!$A$2:$J$28,8,FALSE),IF(M209&amp;C209="กำหนดเพิ่ม2568บุคลากรทางการศึกษา",VLOOKUP(BC209,ตำแหน่งว่าง!$A$2:$J$28,8,FALSE),IF(M209&amp;C209="กำหนดเพิ่ม2568บริหารสถานศึกษา",VLOOKUP(BC209,ตำแหน่งว่าง!$A$2:$J$28,8,FALSE),IF(M209="กำหนดเพิ่ม2568",VLOOKUP(BC209,ตำแหน่งว่าง!$A$2:$J$28,9,FALSE),IF(M209="กำหนดเพิ่ม2569",VLOOKUP(BC209,ตำแหน่งว่าง!$A$2:$H$28,7,FALSE),IF(M209="เงินอุดหนุน (ว่าง)",VLOOKUP(BC209,ตำแหน่งว่าง!$A$2:$J$28,10,FALSE),IF(M209="จ่ายจากเงินรายได้ (ว่าง)",VLOOKUP(BC209,ตำแหน่งว่าง!$A$2:$J$28,10,FALSE),IF(M209="ยุบเลิก2567",0,IF(M209="ยุบเลิก2568",0,IF(M209="ยุบเลิก2569",0,IF(M209="ว่างยุบเลิก2567",0,IF(M209="ว่างยุบเลิก2568",0,IF(M209="ว่างยุบเลิก2569",0,(BM209-BJ209)*12))))))))))))))))))))))</f>
        <v>0</v>
      </c>
    </row>
    <row r="210" spans="1:66">
      <c r="A210" s="107" t="str">
        <f>IF(C210=0,"",IF(D210=0,"",SUBTOTAL(3,$D$7:D210)*1))</f>
        <v/>
      </c>
      <c r="B210" s="113"/>
      <c r="C210" s="183"/>
      <c r="D210" s="113"/>
      <c r="E210" s="114"/>
      <c r="F210" s="114"/>
      <c r="G210" s="110"/>
      <c r="H210" s="120"/>
      <c r="I210" s="121"/>
      <c r="J210" s="122"/>
      <c r="K210" s="122"/>
      <c r="L210" s="122"/>
      <c r="M210" s="120"/>
      <c r="BB210" s="177" t="str">
        <f t="shared" si="15"/>
        <v/>
      </c>
      <c r="BC210" s="177" t="str">
        <f t="shared" si="16"/>
        <v>()</v>
      </c>
      <c r="BD210" s="177" t="b">
        <f>IF(BB210="บริหารท้องถิ่นสูง",VLOOKUP(I210,'เงินเดือนบัญชี 5'!$AM$2:$AN$65,2,FALSE),IF(BB210="บริหารท้องถิ่นกลาง",VLOOKUP(I210,'เงินเดือนบัญชี 5'!$AJ$2:$AK$65,2,FALSE),IF(BB210="บริหารท้องถิ่นต้น",VLOOKUP(I210,'เงินเดือนบัญชี 5'!$AG$2:$AH$65,2,FALSE),IF(BB210="อำนวยการท้องถิ่นสูง",VLOOKUP(I210,'เงินเดือนบัญชี 5'!$AD$2:$AE$65,2,FALSE),IF(BB210="อำนวยการท้องถิ่นกลาง",VLOOKUP(I210,'เงินเดือนบัญชี 5'!$AA$2:$AB$65,2,FALSE),IF(BB210="อำนวยการท้องถิ่นต้น",VLOOKUP(I210,'เงินเดือนบัญชี 5'!$X$2:$Y$65,2,FALSE),IF(BB210="วิชาการชช.",VLOOKUP(I210,'เงินเดือนบัญชี 5'!$U$2:$V$65,2,FALSE),IF(BB210="วิชาการชพ.",VLOOKUP(I210,'เงินเดือนบัญชี 5'!$R$2:$S$65,2,FALSE),IF(BB210="วิชาการชก.",VLOOKUP(I210,'เงินเดือนบัญชี 5'!$O$2:$P$65,2,FALSE),IF(BB210="วิชาการปก.",VLOOKUP(I210,'เงินเดือนบัญชี 5'!$L$2:$M$65,2,FALSE),IF(BB210="ทั่วไปอส.",VLOOKUP(I210,'เงินเดือนบัญชี 5'!$I$2:$J$65,2,FALSE),IF(BB210="ทั่วไปชง.",VLOOKUP(I210,'เงินเดือนบัญชี 5'!$F$2:$G$65,2,FALSE),IF(BB210="ทั่วไปปง.",VLOOKUP(I210,'เงินเดือนบัญชี 5'!$C$2:$D$65,2,FALSE),IF(BB210="พนจ.ทั่วไป","",IF(BB210="พนจ.ภารกิจ(ปวช.)","",IF(BB210="พนจ.ภารกิจ(ปวท.)","",IF(BB210="พนจ.ภารกิจ(ปวส.)","",IF(BB210="พนจ.ภารกิจ(ป.ตรี)","",IF(BB210="พนจ.ภารกิจ(ป.โท)","",IF(BB210="พนจ.ภารกิจ(ทักษะ พนง.ขับเครื่องจักรกลขนาดกลาง/ใหญ่)","",IF(BB210="พนจ.ภารกิจ(ทักษะ)","",IF(BB210="ลูกจ้างประจำ(ช่าง)",VLOOKUP(I210,บัญชีลูกจ้างประจำ!$I$2:$J$110,2,FALSE),IF(BB210="ลูกจ้างประจำ(สนับสนุน)",VLOOKUP(I210,บัญชีลูกจ้างประจำ!$F$2:$G$102,2,FALSE),IF(BB210="ลูกจ้างประจำ(บริการพื้นฐาน)",VLOOKUP(I210,บัญชีลูกจ้างประจำ!$C$2:$D$74,2,FALSE)))))))))))))))))))))))))</f>
        <v>0</v>
      </c>
      <c r="BE210" s="177">
        <f>IF(M210="ว่างเดิม",VLOOKUP(BC210,ตำแหน่งว่าง!$A$2:$J$28,2,FALSE),IF(M210="ว่างยุบเลิก2567",VLOOKUP(BC210,ตำแหน่งว่าง!$A$2:$J$28,2,FALSE),IF(M210="ว่างยุบเลิก2568",VLOOKUP(BC210,ตำแหน่งว่าง!$A$2:$J$28,2,FALSE),IF(M210="ว่างยุบเลิก2569",VLOOKUP(BC210,ตำแหน่งว่าง!$A$2:$J$28,2,FALSE),IF(M210="เงินอุดหนุน (ว่าง)",VLOOKUP(BC210,ตำแหน่งว่าง!$A$2:$J$28,2,FALSE),IF(M210="จ่ายจากเงินรายได้ (ว่าง)",VLOOKUP(BC210,ตำแหน่งว่าง!$A$2:$J$28,2,FALSE),IF(M210="กำหนดเพิ่ม2567",0,IF(M210="กำหนดเพิ่ม2568",0,IF(M210="กำหนดเพิ่ม2569",0,I210*12)))))))))</f>
        <v>0</v>
      </c>
      <c r="BF210" s="177" t="str">
        <f t="shared" si="17"/>
        <v>1</v>
      </c>
      <c r="BG210" s="177" t="b">
        <f>IF(BB210="บริหารท้องถิ่นสูง",VLOOKUP(BF210,'เงินเดือนบัญชี 5'!$AL$2:$AM$65,2,FALSE),IF(BB210="บริหารท้องถิ่นกลาง",VLOOKUP(BF210,'เงินเดือนบัญชี 5'!$AI$2:$AJ$65,2,FALSE),IF(BB210="บริหารท้องถิ่นต้น",VLOOKUP(BF210,'เงินเดือนบัญชี 5'!$AF$2:$AG$65,2,FALSE),IF(BB210="อำนวยการท้องถิ่นสูง",VLOOKUP(BF210,'เงินเดือนบัญชี 5'!$AC$2:$AD$65,2,FALSE),IF(BB210="อำนวยการท้องถิ่นกลาง",VLOOKUP(BF210,'เงินเดือนบัญชี 5'!$Z$2:$AA$65,2,FALSE),IF(BB210="อำนวยการท้องถิ่นต้น",VLOOKUP(BF210,'เงินเดือนบัญชี 5'!$W$2:$X$65,2,FALSE),IF(BB210="วิชาการชช.",VLOOKUP(BF210,'เงินเดือนบัญชี 5'!$T$2:$U$65,2,FALSE),IF(BB210="วิชาการชพ.",VLOOKUP(BF210,'เงินเดือนบัญชี 5'!$Q$2:$R$65,2,FALSE),IF(BB210="วิชาการชก.",VLOOKUP(BF210,'เงินเดือนบัญชี 5'!$N$2:$O$65,2,FALSE),IF(BB210="วิชาการปก.",VLOOKUP(BF210,'เงินเดือนบัญชี 5'!$K$2:$L$65,2,FALSE),IF(BB210="ทั่วไปอส.",VLOOKUP(BF210,'เงินเดือนบัญชี 5'!$H$2:$I$65,2,FALSE),IF(BB210="ทั่วไปชง.",VLOOKUP(BF210,'เงินเดือนบัญชี 5'!$E$2:$F$65,2,FALSE),IF(BB210="ทั่วไปปง.",VLOOKUP(BF210,'เงินเดือนบัญชี 5'!$B$2:$C$65,2,FALSE),IF(BB210="พนจ.ทั่วไป",0,IF(BB210="พนจ.ภารกิจ(ปวช.)",CEILING((I210*4/100)+I210,10),IF(BB210="พนจ.ภารกิจ(ปวท.)",CEILING((I210*4/100)+I210,10),IF(BB210="พนจ.ภารกิจ(ปวส.)",CEILING((I210*4/100)+I210,10),IF(BB210="พนจ.ภารกิจ(ป.ตรี)",CEILING((I210*4/100)+I210,10),IF(BB210="พนจ.ภารกิจ(ป.โท)",CEILING((I210*4/100)+I210,10),IF(BB210="พนจ.ภารกิจ(ทักษะ พนง.ขับเครื่องจักรกลขนาดกลาง/ใหญ่)",CEILING((I210*4/100)+I210,10),IF(BB210="พนจ.ภารกิจ(ทักษะ)",CEILING((I210*4/100)+I210,10),IF(BB210="พนจ.ภารกิจ(ทักษะ)","",IF(C210="ครู",CEILING((I210*6/100)+I210,10),IF(C210="ครูผู้ช่วย",CEILING((I210*6/100)+I210,10),IF(C210="บริหารสถานศึกษา",CEILING((I210*6/100)+I210,10),IF(C210="บุคลากรทางการศึกษา",CEILING((I210*6/100)+I210,10),IF(BB210="ลูกจ้างประจำ(ช่าง)",VLOOKUP(BF210,บัญชีลูกจ้างประจำ!$H$2:$I$110,2,FALSE),IF(BB210="ลูกจ้างประจำ(สนับสนุน)",VLOOKUP(BF210,บัญชีลูกจ้างประจำ!$E$2:$F$102,2,FALSE),IF(BB210="ลูกจ้างประจำ(บริการพื้นฐาน)",VLOOKUP(BF210,บัญชีลูกจ้างประจำ!$B$2:$C$74,2,FALSE))))))))))))))))))))))))))))))</f>
        <v>0</v>
      </c>
      <c r="BH210" s="177">
        <f>IF(BB210&amp;M210="พนจ.ทั่วไป",0,IF(BB210&amp;M210="พนจ.ทั่วไปกำหนดเพิ่ม2567",108000,IF(M210="ว่างเดิม",VLOOKUP(BC210,ตำแหน่งว่าง!$A$2:$J$28,8,FALSE),IF(M210="กำหนดเพิ่ม2567",VLOOKUP(BC210,ตำแหน่งว่าง!$A$2:$H$28,7,FALSE),IF(M210="กำหนดเพิ่ม2568",0,IF(M210="กำหนดเพิ่ม2569",0,IF(M210="ยุบเลิก2567",0,IF(M210="ว่างยุบเลิก2567",0,IF(M210="ว่างยุบเลิก2568",VLOOKUP(BC210,ตำแหน่งว่าง!$A$2:$J$28,8,FALSE),IF(M210="ว่างยุบเลิก2569",VLOOKUP(BC210,ตำแหน่งว่าง!$A$2:$J$28,8,FALSE),IF(M210="เงินอุดหนุน (ว่าง)",VLOOKUP(BC210,ตำแหน่งว่าง!$A$2:$J$28,8,FALSE),IF(M210&amp;C210="จ่ายจากเงินรายได้พนจ.ทั่วไป",0,IF(M210="จ่ายจากเงินรายได้ (ว่าง)",VLOOKUP(BC210,ตำแหน่งว่าง!$A$2:$J$28,8,FALSE),(BG210-I210)*12)))))))))))))</f>
        <v>0</v>
      </c>
      <c r="BI210" s="177" t="str">
        <f t="shared" si="18"/>
        <v>2</v>
      </c>
      <c r="BJ210" s="177" t="b">
        <f>IF(BB210="บริหารท้องถิ่นสูง",VLOOKUP(BI210,'เงินเดือนบัญชี 5'!$AL$2:$AM$65,2,FALSE),IF(BB210="บริหารท้องถิ่นกลาง",VLOOKUP(BI210,'เงินเดือนบัญชี 5'!$AI$2:$AJ$65,2,FALSE),IF(BB210="บริหารท้องถิ่นต้น",VLOOKUP(BI210,'เงินเดือนบัญชี 5'!$AF$2:$AG$65,2,FALSE),IF(BB210="อำนวยการท้องถิ่นสูง",VLOOKUP(BI210,'เงินเดือนบัญชี 5'!$AC$2:$AD$65,2,FALSE),IF(BB210="อำนวยการท้องถิ่นกลาง",VLOOKUP(BI210,'เงินเดือนบัญชี 5'!$Z$2:$AA$65,2,FALSE),IF(BB210="อำนวยการท้องถิ่นต้น",VLOOKUP(BI210,'เงินเดือนบัญชี 5'!$W$2:$X$65,2,FALSE),IF(BB210="วิชาการชช.",VLOOKUP(BI210,'เงินเดือนบัญชี 5'!$T$2:$U$65,2,FALSE),IF(BB210="วิชาการชพ.",VLOOKUP(BI210,'เงินเดือนบัญชี 5'!$Q$2:$R$65,2,FALSE),IF(BB210="วิชาการชก.",VLOOKUP(BI210,'เงินเดือนบัญชี 5'!$N$2:$O$65,2,FALSE),IF(BB210="วิชาการปก.",VLOOKUP(BI210,'เงินเดือนบัญชี 5'!$K$2:$L$65,2,FALSE),IF(BB210="ทั่วไปอส.",VLOOKUP(BI210,'เงินเดือนบัญชี 5'!$H$2:$I$65,2,FALSE),IF(BB210="ทั่วไปชง.",VLOOKUP(BI210,'เงินเดือนบัญชี 5'!$E$2:$F$65,2,FALSE),IF(BB210="ทั่วไปปง.",VLOOKUP(BI210,'เงินเดือนบัญชี 5'!$B$2:$C$65,2,FALSE),IF(BB210="พนจ.ทั่วไป",0,IF(BB210="พนจ.ภารกิจ(ปวช.)",CEILING((BG210*4/100)+BG210,10),IF(BB210="พนจ.ภารกิจ(ปวท.)",CEILING((BG210*4/100)+BG210,10),IF(BB210="พนจ.ภารกิจ(ปวส.)",CEILING((BG210*4/100)+BG210,10),IF(BB210="พนจ.ภารกิจ(ป.ตรี)",CEILING((BG210*4/100)+BG210,10),IF(BB210="พนจ.ภารกิจ(ป.โท)",CEILING((BG210*4/100)+BG210,10),IF(BB210="พนจ.ภารกิจ(ทักษะ พนง.ขับเครื่องจักรกลขนาดกลาง/ใหญ่)",CEILING((BG210*4/100)+BG210,10),IF(BB210="พนจ.ภารกิจ(ทักษะ)",CEILING((BG210*4/100)+BG210,10),IF(BB210="พนจ.ภารกิจ(ทักษะ)","",IF(C210="ครู",CEILING((BG210*6/100)+BG210,10),IF(C210="ครูผู้ช่วย",CEILING((BG210*6/100)+BG210,10),IF(C210="บริหารสถานศึกษา",CEILING((BG210*6/100)+BG210,10),IF(C210="บุคลากรทางการศึกษา",CEILING((BG210*6/100)+BG210,10),IF(BB210="ลูกจ้างประจำ(ช่าง)",VLOOKUP(BI210,บัญชีลูกจ้างประจำ!$H$2:$I$110,2,FALSE),IF(BB210="ลูกจ้างประจำ(สนับสนุน)",VLOOKUP(BI210,บัญชีลูกจ้างประจำ!$E$2:$F$102,2,FALSE),IF(BB210="ลูกจ้างประจำ(บริการพื้นฐาน)",VLOOKUP(BI210,บัญชีลูกจ้างประจำ!$B$2:$C$74,2,FALSE))))))))))))))))))))))))))))))</f>
        <v>0</v>
      </c>
      <c r="BK210" s="177">
        <f>IF(BB210&amp;M210="พนจ.ทั่วไป",0,IF(BB210&amp;M210="พนจ.ทั่วไปกำหนดเพิ่ม2568",108000,IF(M210="ว่างเดิม",VLOOKUP(BC210,ตำแหน่งว่าง!$A$2:$J$28,9,FALSE),IF(M210&amp;C210="กำหนดเพิ่ม2567ครู",VLOOKUP(BC210,ตำแหน่งว่าง!$A$2:$J$28,8,FALSE),IF(M210&amp;C210="กำหนดเพิ่ม2567ครูผู้ช่วย",VLOOKUP(BC210,ตำแหน่งว่าง!$A$2:$J$28,8,FALSE),IF(M210&amp;C210="กำหนดเพิ่ม2567บุคลากรทางการศึกษา",VLOOKUP(BC210,ตำแหน่งว่าง!$A$2:$J$28,8,FALSE),IF(M210&amp;C210="กำหนดเพิ่ม2567บริหารสถานศึกษา",VLOOKUP(BC210,ตำแหน่งว่าง!$A$2:$J$28,8,FALSE),IF(M210="กำหนดเพิ่ม2567",VLOOKUP(BC210,ตำแหน่งว่าง!$A$2:$J$28,9,FALSE),IF(M210="กำหนดเพิ่ม2568",VLOOKUP(BC210,ตำแหน่งว่าง!$A$2:$H$28,7,FALSE),IF(M210="กำหนดเพิ่ม2569",0,IF(M210="ยุบเลิก2567",0,IF(M210="ยุบเลิก2568",0,IF(M210="ว่างยุบเลิก2567",0,IF(M210="ว่างยุบเลิก2568",0,IF(M210="ว่างยุบเลิก2569",VLOOKUP(BC210,ตำแหน่งว่าง!$A$2:$J$28,9,FALSE),IF(M210="เงินอุดหนุน (ว่าง)",VLOOKUP(BC210,ตำแหน่งว่าง!$A$2:$J$28,9,FALSE),IF(M210="จ่ายจากเงินรายได้ (ว่าง)",VLOOKUP(BC210,ตำแหน่งว่าง!$A$2:$J$28,9,FALSE),(BJ210-BG210)*12)))))))))))))))))</f>
        <v>0</v>
      </c>
      <c r="BL210" s="177" t="str">
        <f t="shared" si="19"/>
        <v>3</v>
      </c>
      <c r="BM210" s="177" t="b">
        <f>IF(BB210="บริหารท้องถิ่นสูง",VLOOKUP(BL210,'เงินเดือนบัญชี 5'!$AL$2:$AM$65,2,FALSE),IF(BB210="บริหารท้องถิ่นกลาง",VLOOKUP(BL210,'เงินเดือนบัญชี 5'!$AI$2:$AJ$65,2,FALSE),IF(BB210="บริหารท้องถิ่นต้น",VLOOKUP(BL210,'เงินเดือนบัญชี 5'!$AF$2:$AG$65,2,FALSE),IF(BB210="อำนวยการท้องถิ่นสูง",VLOOKUP(BL210,'เงินเดือนบัญชี 5'!$AC$2:$AD$65,2,FALSE),IF(BB210="อำนวยการท้องถิ่นกลาง",VLOOKUP(BL210,'เงินเดือนบัญชี 5'!$Z$2:$AA$65,2,FALSE),IF(BB210="อำนวยการท้องถิ่นต้น",VLOOKUP(BL210,'เงินเดือนบัญชี 5'!$W$2:$X$65,2,FALSE),IF(BB210="วิชาการชช.",VLOOKUP(BL210,'เงินเดือนบัญชี 5'!$T$2:$U$65,2,FALSE),IF(BB210="วิชาการชพ.",VLOOKUP(BL210,'เงินเดือนบัญชี 5'!$Q$2:$R$65,2,FALSE),IF(BB210="วิชาการชก.",VLOOKUP(BL210,'เงินเดือนบัญชี 5'!$N$2:$O$65,2,FALSE),IF(BB210="วิชาการปก.",VLOOKUP(BL210,'เงินเดือนบัญชี 5'!$K$2:$L$65,2,FALSE),IF(BB210="ทั่วไปอส.",VLOOKUP(BL210,'เงินเดือนบัญชี 5'!$H$2:$I$65,2,FALSE),IF(BB210="ทั่วไปชง.",VLOOKUP(BL210,'เงินเดือนบัญชี 5'!$E$2:$F$65,2,FALSE),IF(BB210="ทั่วไปปง.",VLOOKUP(BL210,'เงินเดือนบัญชี 5'!$B$2:$C$65,2,FALSE),IF(BB210="พนจ.ทั่วไป",0,IF(BB210="พนจ.ภารกิจ(ปวช.)",CEILING((BJ210*4/100)+BJ210,10),IF(BB210="พนจ.ภารกิจ(ปวท.)",CEILING((BJ210*4/100)+BJ210,10),IF(BB210="พนจ.ภารกิจ(ปวส.)",CEILING((BJ210*4/100)+BJ210,10),IF(BB210="พนจ.ภารกิจ(ป.ตรี)",CEILING((BJ210*4/100)+BJ210,10),IF(BB210="พนจ.ภารกิจ(ป.โท)",CEILING((BJ210*4/100)+BJ210,10),IF(BB210="พนจ.ภารกิจ(ทักษะ พนง.ขับเครื่องจักรกลขนาดกลาง/ใหญ่)",CEILING((BJ210*4/100)+BJ210,10),IF(BB210="พนจ.ภารกิจ(ทักษะ)",CEILING((BJ210*4/100)+BJ210,10),IF(BB210="พนจ.ภารกิจ(ทักษะ)","",IF(C210="ครู",CEILING((BJ210*6/100)+BJ210,10),IF(C210="ครูผู้ช่วย",CEILING((BJ210*6/100)+BJ210,10),IF(C210="บริหารสถานศึกษา",CEILING((BJ210*6/100)+BJ210,10),IF(C210="บุคลากรทางการศึกษา",CEILING((BJ210*6/100)+BJ210,10),IF(BB210="ลูกจ้างประจำ(ช่าง)",VLOOKUP(BL210,บัญชีลูกจ้างประจำ!$H$2:$I$110,2,FALSE),IF(BB210="ลูกจ้างประจำ(สนับสนุน)",VLOOKUP(BL210,บัญชีลูกจ้างประจำ!$E$2:$F$103,2,FALSE),IF(BB210="ลูกจ้างประจำ(บริการพื้นฐาน)",VLOOKUP(BL210,บัญชีลูกจ้างประจำ!$B$2:$C$74,2,FALSE))))))))))))))))))))))))))))))</f>
        <v>0</v>
      </c>
      <c r="BN210" s="177">
        <f>IF(BB210&amp;M210="พนจ.ทั่วไป",0,IF(BB210&amp;M210="พนจ.ทั่วไปกำหนดเพิ่ม2569",108000,IF(M210="ว่างเดิม",VLOOKUP(BC210,ตำแหน่งว่าง!$A$2:$J$28,10,FALSE),IF(M210&amp;C210="กำหนดเพิ่ม2567ครู",VLOOKUP(BC210,ตำแหน่งว่าง!$A$2:$J$28,9,FALSE),IF(M210&amp;C210="กำหนดเพิ่ม2567ครูผู้ช่วย",VLOOKUP(BC210,ตำแหน่งว่าง!$A$2:$J$28,9,FALSE),IF(M210&amp;C210="กำหนดเพิ่ม2567บุคลากรทางการศึกษา",VLOOKUP(BC210,ตำแหน่งว่าง!$A$2:$J$28,9,FALSE),IF(M210&amp;C210="กำหนดเพิ่ม2567บริหารสถานศึกษา",VLOOKUP(BC210,ตำแหน่งว่าง!$A$2:$J$28,9,FALSE),IF(M210="กำหนดเพิ่ม2567",VLOOKUP(BC210,ตำแหน่งว่าง!$A$2:$J$28,10,FALSE),IF(M210&amp;C210="กำหนดเพิ่ม2568ครู",VLOOKUP(BC210,ตำแหน่งว่าง!$A$2:$J$28,8,FALSE),IF(M210&amp;C210="กำหนดเพิ่ม2568ครูผู้ช่วย",VLOOKUP(BC210,ตำแหน่งว่าง!$A$2:$J$28,8,FALSE),IF(M210&amp;C210="กำหนดเพิ่ม2568บุคลากรทางการศึกษา",VLOOKUP(BC210,ตำแหน่งว่าง!$A$2:$J$28,8,FALSE),IF(M210&amp;C210="กำหนดเพิ่ม2568บริหารสถานศึกษา",VLOOKUP(BC210,ตำแหน่งว่าง!$A$2:$J$28,8,FALSE),IF(M210="กำหนดเพิ่ม2568",VLOOKUP(BC210,ตำแหน่งว่าง!$A$2:$J$28,9,FALSE),IF(M210="กำหนดเพิ่ม2569",VLOOKUP(BC210,ตำแหน่งว่าง!$A$2:$H$28,7,FALSE),IF(M210="เงินอุดหนุน (ว่าง)",VLOOKUP(BC210,ตำแหน่งว่าง!$A$2:$J$28,10,FALSE),IF(M210="จ่ายจากเงินรายได้ (ว่าง)",VLOOKUP(BC210,ตำแหน่งว่าง!$A$2:$J$28,10,FALSE),IF(M210="ยุบเลิก2567",0,IF(M210="ยุบเลิก2568",0,IF(M210="ยุบเลิก2569",0,IF(M210="ว่างยุบเลิก2567",0,IF(M210="ว่างยุบเลิก2568",0,IF(M210="ว่างยุบเลิก2569",0,(BM210-BJ210)*12))))))))))))))))))))))</f>
        <v>0</v>
      </c>
    </row>
    <row r="211" spans="1:66">
      <c r="A211" s="107" t="str">
        <f>IF(C211=0,"",IF(D211=0,"",SUBTOTAL(3,$D$7:D211)*1))</f>
        <v/>
      </c>
      <c r="B211" s="113"/>
      <c r="C211" s="183"/>
      <c r="D211" s="113"/>
      <c r="E211" s="114"/>
      <c r="F211" s="114"/>
      <c r="G211" s="110"/>
      <c r="H211" s="120"/>
      <c r="I211" s="121"/>
      <c r="J211" s="122"/>
      <c r="K211" s="122"/>
      <c r="L211" s="122"/>
      <c r="M211" s="120"/>
      <c r="BB211" s="177" t="str">
        <f t="shared" si="15"/>
        <v/>
      </c>
      <c r="BC211" s="177" t="str">
        <f t="shared" si="16"/>
        <v>()</v>
      </c>
      <c r="BD211" s="177" t="b">
        <f>IF(BB211="บริหารท้องถิ่นสูง",VLOOKUP(I211,'เงินเดือนบัญชี 5'!$AM$2:$AN$65,2,FALSE),IF(BB211="บริหารท้องถิ่นกลาง",VLOOKUP(I211,'เงินเดือนบัญชี 5'!$AJ$2:$AK$65,2,FALSE),IF(BB211="บริหารท้องถิ่นต้น",VLOOKUP(I211,'เงินเดือนบัญชี 5'!$AG$2:$AH$65,2,FALSE),IF(BB211="อำนวยการท้องถิ่นสูง",VLOOKUP(I211,'เงินเดือนบัญชี 5'!$AD$2:$AE$65,2,FALSE),IF(BB211="อำนวยการท้องถิ่นกลาง",VLOOKUP(I211,'เงินเดือนบัญชี 5'!$AA$2:$AB$65,2,FALSE),IF(BB211="อำนวยการท้องถิ่นต้น",VLOOKUP(I211,'เงินเดือนบัญชี 5'!$X$2:$Y$65,2,FALSE),IF(BB211="วิชาการชช.",VLOOKUP(I211,'เงินเดือนบัญชี 5'!$U$2:$V$65,2,FALSE),IF(BB211="วิชาการชพ.",VLOOKUP(I211,'เงินเดือนบัญชี 5'!$R$2:$S$65,2,FALSE),IF(BB211="วิชาการชก.",VLOOKUP(I211,'เงินเดือนบัญชี 5'!$O$2:$P$65,2,FALSE),IF(BB211="วิชาการปก.",VLOOKUP(I211,'เงินเดือนบัญชี 5'!$L$2:$M$65,2,FALSE),IF(BB211="ทั่วไปอส.",VLOOKUP(I211,'เงินเดือนบัญชี 5'!$I$2:$J$65,2,FALSE),IF(BB211="ทั่วไปชง.",VLOOKUP(I211,'เงินเดือนบัญชี 5'!$F$2:$G$65,2,FALSE),IF(BB211="ทั่วไปปง.",VLOOKUP(I211,'เงินเดือนบัญชี 5'!$C$2:$D$65,2,FALSE),IF(BB211="พนจ.ทั่วไป","",IF(BB211="พนจ.ภารกิจ(ปวช.)","",IF(BB211="พนจ.ภารกิจ(ปวท.)","",IF(BB211="พนจ.ภารกิจ(ปวส.)","",IF(BB211="พนจ.ภารกิจ(ป.ตรี)","",IF(BB211="พนจ.ภารกิจ(ป.โท)","",IF(BB211="พนจ.ภารกิจ(ทักษะ พนง.ขับเครื่องจักรกลขนาดกลาง/ใหญ่)","",IF(BB211="พนจ.ภารกิจ(ทักษะ)","",IF(BB211="ลูกจ้างประจำ(ช่าง)",VLOOKUP(I211,บัญชีลูกจ้างประจำ!$I$2:$J$110,2,FALSE),IF(BB211="ลูกจ้างประจำ(สนับสนุน)",VLOOKUP(I211,บัญชีลูกจ้างประจำ!$F$2:$G$102,2,FALSE),IF(BB211="ลูกจ้างประจำ(บริการพื้นฐาน)",VLOOKUP(I211,บัญชีลูกจ้างประจำ!$C$2:$D$74,2,FALSE)))))))))))))))))))))))))</f>
        <v>0</v>
      </c>
      <c r="BE211" s="177">
        <f>IF(M211="ว่างเดิม",VLOOKUP(BC211,ตำแหน่งว่าง!$A$2:$J$28,2,FALSE),IF(M211="ว่างยุบเลิก2567",VLOOKUP(BC211,ตำแหน่งว่าง!$A$2:$J$28,2,FALSE),IF(M211="ว่างยุบเลิก2568",VLOOKUP(BC211,ตำแหน่งว่าง!$A$2:$J$28,2,FALSE),IF(M211="ว่างยุบเลิก2569",VLOOKUP(BC211,ตำแหน่งว่าง!$A$2:$J$28,2,FALSE),IF(M211="เงินอุดหนุน (ว่าง)",VLOOKUP(BC211,ตำแหน่งว่าง!$A$2:$J$28,2,FALSE),IF(M211="จ่ายจากเงินรายได้ (ว่าง)",VLOOKUP(BC211,ตำแหน่งว่าง!$A$2:$J$28,2,FALSE),IF(M211="กำหนดเพิ่ม2567",0,IF(M211="กำหนดเพิ่ม2568",0,IF(M211="กำหนดเพิ่ม2569",0,I211*12)))))))))</f>
        <v>0</v>
      </c>
      <c r="BF211" s="177" t="str">
        <f t="shared" si="17"/>
        <v>1</v>
      </c>
      <c r="BG211" s="177" t="b">
        <f>IF(BB211="บริหารท้องถิ่นสูง",VLOOKUP(BF211,'เงินเดือนบัญชี 5'!$AL$2:$AM$65,2,FALSE),IF(BB211="บริหารท้องถิ่นกลาง",VLOOKUP(BF211,'เงินเดือนบัญชี 5'!$AI$2:$AJ$65,2,FALSE),IF(BB211="บริหารท้องถิ่นต้น",VLOOKUP(BF211,'เงินเดือนบัญชี 5'!$AF$2:$AG$65,2,FALSE),IF(BB211="อำนวยการท้องถิ่นสูง",VLOOKUP(BF211,'เงินเดือนบัญชี 5'!$AC$2:$AD$65,2,FALSE),IF(BB211="อำนวยการท้องถิ่นกลาง",VLOOKUP(BF211,'เงินเดือนบัญชี 5'!$Z$2:$AA$65,2,FALSE),IF(BB211="อำนวยการท้องถิ่นต้น",VLOOKUP(BF211,'เงินเดือนบัญชี 5'!$W$2:$X$65,2,FALSE),IF(BB211="วิชาการชช.",VLOOKUP(BF211,'เงินเดือนบัญชี 5'!$T$2:$U$65,2,FALSE),IF(BB211="วิชาการชพ.",VLOOKUP(BF211,'เงินเดือนบัญชี 5'!$Q$2:$R$65,2,FALSE),IF(BB211="วิชาการชก.",VLOOKUP(BF211,'เงินเดือนบัญชี 5'!$N$2:$O$65,2,FALSE),IF(BB211="วิชาการปก.",VLOOKUP(BF211,'เงินเดือนบัญชี 5'!$K$2:$L$65,2,FALSE),IF(BB211="ทั่วไปอส.",VLOOKUP(BF211,'เงินเดือนบัญชี 5'!$H$2:$I$65,2,FALSE),IF(BB211="ทั่วไปชง.",VLOOKUP(BF211,'เงินเดือนบัญชี 5'!$E$2:$F$65,2,FALSE),IF(BB211="ทั่วไปปง.",VLOOKUP(BF211,'เงินเดือนบัญชี 5'!$B$2:$C$65,2,FALSE),IF(BB211="พนจ.ทั่วไป",0,IF(BB211="พนจ.ภารกิจ(ปวช.)",CEILING((I211*4/100)+I211,10),IF(BB211="พนจ.ภารกิจ(ปวท.)",CEILING((I211*4/100)+I211,10),IF(BB211="พนจ.ภารกิจ(ปวส.)",CEILING((I211*4/100)+I211,10),IF(BB211="พนจ.ภารกิจ(ป.ตรี)",CEILING((I211*4/100)+I211,10),IF(BB211="พนจ.ภารกิจ(ป.โท)",CEILING((I211*4/100)+I211,10),IF(BB211="พนจ.ภารกิจ(ทักษะ พนง.ขับเครื่องจักรกลขนาดกลาง/ใหญ่)",CEILING((I211*4/100)+I211,10),IF(BB211="พนจ.ภารกิจ(ทักษะ)",CEILING((I211*4/100)+I211,10),IF(BB211="พนจ.ภารกิจ(ทักษะ)","",IF(C211="ครู",CEILING((I211*6/100)+I211,10),IF(C211="ครูผู้ช่วย",CEILING((I211*6/100)+I211,10),IF(C211="บริหารสถานศึกษา",CEILING((I211*6/100)+I211,10),IF(C211="บุคลากรทางการศึกษา",CEILING((I211*6/100)+I211,10),IF(BB211="ลูกจ้างประจำ(ช่าง)",VLOOKUP(BF211,บัญชีลูกจ้างประจำ!$H$2:$I$110,2,FALSE),IF(BB211="ลูกจ้างประจำ(สนับสนุน)",VLOOKUP(BF211,บัญชีลูกจ้างประจำ!$E$2:$F$102,2,FALSE),IF(BB211="ลูกจ้างประจำ(บริการพื้นฐาน)",VLOOKUP(BF211,บัญชีลูกจ้างประจำ!$B$2:$C$74,2,FALSE))))))))))))))))))))))))))))))</f>
        <v>0</v>
      </c>
      <c r="BH211" s="177">
        <f>IF(BB211&amp;M211="พนจ.ทั่วไป",0,IF(BB211&amp;M211="พนจ.ทั่วไปกำหนดเพิ่ม2567",108000,IF(M211="ว่างเดิม",VLOOKUP(BC211,ตำแหน่งว่าง!$A$2:$J$28,8,FALSE),IF(M211="กำหนดเพิ่ม2567",VLOOKUP(BC211,ตำแหน่งว่าง!$A$2:$H$28,7,FALSE),IF(M211="กำหนดเพิ่ม2568",0,IF(M211="กำหนดเพิ่ม2569",0,IF(M211="ยุบเลิก2567",0,IF(M211="ว่างยุบเลิก2567",0,IF(M211="ว่างยุบเลิก2568",VLOOKUP(BC211,ตำแหน่งว่าง!$A$2:$J$28,8,FALSE),IF(M211="ว่างยุบเลิก2569",VLOOKUP(BC211,ตำแหน่งว่าง!$A$2:$J$28,8,FALSE),IF(M211="เงินอุดหนุน (ว่าง)",VLOOKUP(BC211,ตำแหน่งว่าง!$A$2:$J$28,8,FALSE),IF(M211&amp;C211="จ่ายจากเงินรายได้พนจ.ทั่วไป",0,IF(M211="จ่ายจากเงินรายได้ (ว่าง)",VLOOKUP(BC211,ตำแหน่งว่าง!$A$2:$J$28,8,FALSE),(BG211-I211)*12)))))))))))))</f>
        <v>0</v>
      </c>
      <c r="BI211" s="177" t="str">
        <f t="shared" si="18"/>
        <v>2</v>
      </c>
      <c r="BJ211" s="177" t="b">
        <f>IF(BB211="บริหารท้องถิ่นสูง",VLOOKUP(BI211,'เงินเดือนบัญชี 5'!$AL$2:$AM$65,2,FALSE),IF(BB211="บริหารท้องถิ่นกลาง",VLOOKUP(BI211,'เงินเดือนบัญชี 5'!$AI$2:$AJ$65,2,FALSE),IF(BB211="บริหารท้องถิ่นต้น",VLOOKUP(BI211,'เงินเดือนบัญชี 5'!$AF$2:$AG$65,2,FALSE),IF(BB211="อำนวยการท้องถิ่นสูง",VLOOKUP(BI211,'เงินเดือนบัญชี 5'!$AC$2:$AD$65,2,FALSE),IF(BB211="อำนวยการท้องถิ่นกลาง",VLOOKUP(BI211,'เงินเดือนบัญชี 5'!$Z$2:$AA$65,2,FALSE),IF(BB211="อำนวยการท้องถิ่นต้น",VLOOKUP(BI211,'เงินเดือนบัญชี 5'!$W$2:$X$65,2,FALSE),IF(BB211="วิชาการชช.",VLOOKUP(BI211,'เงินเดือนบัญชี 5'!$T$2:$U$65,2,FALSE),IF(BB211="วิชาการชพ.",VLOOKUP(BI211,'เงินเดือนบัญชี 5'!$Q$2:$R$65,2,FALSE),IF(BB211="วิชาการชก.",VLOOKUP(BI211,'เงินเดือนบัญชี 5'!$N$2:$O$65,2,FALSE),IF(BB211="วิชาการปก.",VLOOKUP(BI211,'เงินเดือนบัญชี 5'!$K$2:$L$65,2,FALSE),IF(BB211="ทั่วไปอส.",VLOOKUP(BI211,'เงินเดือนบัญชี 5'!$H$2:$I$65,2,FALSE),IF(BB211="ทั่วไปชง.",VLOOKUP(BI211,'เงินเดือนบัญชี 5'!$E$2:$F$65,2,FALSE),IF(BB211="ทั่วไปปง.",VLOOKUP(BI211,'เงินเดือนบัญชี 5'!$B$2:$C$65,2,FALSE),IF(BB211="พนจ.ทั่วไป",0,IF(BB211="พนจ.ภารกิจ(ปวช.)",CEILING((BG211*4/100)+BG211,10),IF(BB211="พนจ.ภารกิจ(ปวท.)",CEILING((BG211*4/100)+BG211,10),IF(BB211="พนจ.ภารกิจ(ปวส.)",CEILING((BG211*4/100)+BG211,10),IF(BB211="พนจ.ภารกิจ(ป.ตรี)",CEILING((BG211*4/100)+BG211,10),IF(BB211="พนจ.ภารกิจ(ป.โท)",CEILING((BG211*4/100)+BG211,10),IF(BB211="พนจ.ภารกิจ(ทักษะ พนง.ขับเครื่องจักรกลขนาดกลาง/ใหญ่)",CEILING((BG211*4/100)+BG211,10),IF(BB211="พนจ.ภารกิจ(ทักษะ)",CEILING((BG211*4/100)+BG211,10),IF(BB211="พนจ.ภารกิจ(ทักษะ)","",IF(C211="ครู",CEILING((BG211*6/100)+BG211,10),IF(C211="ครูผู้ช่วย",CEILING((BG211*6/100)+BG211,10),IF(C211="บริหารสถานศึกษา",CEILING((BG211*6/100)+BG211,10),IF(C211="บุคลากรทางการศึกษา",CEILING((BG211*6/100)+BG211,10),IF(BB211="ลูกจ้างประจำ(ช่าง)",VLOOKUP(BI211,บัญชีลูกจ้างประจำ!$H$2:$I$110,2,FALSE),IF(BB211="ลูกจ้างประจำ(สนับสนุน)",VLOOKUP(BI211,บัญชีลูกจ้างประจำ!$E$2:$F$102,2,FALSE),IF(BB211="ลูกจ้างประจำ(บริการพื้นฐาน)",VLOOKUP(BI211,บัญชีลูกจ้างประจำ!$B$2:$C$74,2,FALSE))))))))))))))))))))))))))))))</f>
        <v>0</v>
      </c>
      <c r="BK211" s="177">
        <f>IF(BB211&amp;M211="พนจ.ทั่วไป",0,IF(BB211&amp;M211="พนจ.ทั่วไปกำหนดเพิ่ม2568",108000,IF(M211="ว่างเดิม",VLOOKUP(BC211,ตำแหน่งว่าง!$A$2:$J$28,9,FALSE),IF(M211&amp;C211="กำหนดเพิ่ม2567ครู",VLOOKUP(BC211,ตำแหน่งว่าง!$A$2:$J$28,8,FALSE),IF(M211&amp;C211="กำหนดเพิ่ม2567ครูผู้ช่วย",VLOOKUP(BC211,ตำแหน่งว่าง!$A$2:$J$28,8,FALSE),IF(M211&amp;C211="กำหนดเพิ่ม2567บุคลากรทางการศึกษา",VLOOKUP(BC211,ตำแหน่งว่าง!$A$2:$J$28,8,FALSE),IF(M211&amp;C211="กำหนดเพิ่ม2567บริหารสถานศึกษา",VLOOKUP(BC211,ตำแหน่งว่าง!$A$2:$J$28,8,FALSE),IF(M211="กำหนดเพิ่ม2567",VLOOKUP(BC211,ตำแหน่งว่าง!$A$2:$J$28,9,FALSE),IF(M211="กำหนดเพิ่ม2568",VLOOKUP(BC211,ตำแหน่งว่าง!$A$2:$H$28,7,FALSE),IF(M211="กำหนดเพิ่ม2569",0,IF(M211="ยุบเลิก2567",0,IF(M211="ยุบเลิก2568",0,IF(M211="ว่างยุบเลิก2567",0,IF(M211="ว่างยุบเลิก2568",0,IF(M211="ว่างยุบเลิก2569",VLOOKUP(BC211,ตำแหน่งว่าง!$A$2:$J$28,9,FALSE),IF(M211="เงินอุดหนุน (ว่าง)",VLOOKUP(BC211,ตำแหน่งว่าง!$A$2:$J$28,9,FALSE),IF(M211="จ่ายจากเงินรายได้ (ว่าง)",VLOOKUP(BC211,ตำแหน่งว่าง!$A$2:$J$28,9,FALSE),(BJ211-BG211)*12)))))))))))))))))</f>
        <v>0</v>
      </c>
      <c r="BL211" s="177" t="str">
        <f t="shared" si="19"/>
        <v>3</v>
      </c>
      <c r="BM211" s="177" t="b">
        <f>IF(BB211="บริหารท้องถิ่นสูง",VLOOKUP(BL211,'เงินเดือนบัญชี 5'!$AL$2:$AM$65,2,FALSE),IF(BB211="บริหารท้องถิ่นกลาง",VLOOKUP(BL211,'เงินเดือนบัญชี 5'!$AI$2:$AJ$65,2,FALSE),IF(BB211="บริหารท้องถิ่นต้น",VLOOKUP(BL211,'เงินเดือนบัญชี 5'!$AF$2:$AG$65,2,FALSE),IF(BB211="อำนวยการท้องถิ่นสูง",VLOOKUP(BL211,'เงินเดือนบัญชี 5'!$AC$2:$AD$65,2,FALSE),IF(BB211="อำนวยการท้องถิ่นกลาง",VLOOKUP(BL211,'เงินเดือนบัญชี 5'!$Z$2:$AA$65,2,FALSE),IF(BB211="อำนวยการท้องถิ่นต้น",VLOOKUP(BL211,'เงินเดือนบัญชี 5'!$W$2:$X$65,2,FALSE),IF(BB211="วิชาการชช.",VLOOKUP(BL211,'เงินเดือนบัญชี 5'!$T$2:$U$65,2,FALSE),IF(BB211="วิชาการชพ.",VLOOKUP(BL211,'เงินเดือนบัญชี 5'!$Q$2:$R$65,2,FALSE),IF(BB211="วิชาการชก.",VLOOKUP(BL211,'เงินเดือนบัญชี 5'!$N$2:$O$65,2,FALSE),IF(BB211="วิชาการปก.",VLOOKUP(BL211,'เงินเดือนบัญชี 5'!$K$2:$L$65,2,FALSE),IF(BB211="ทั่วไปอส.",VLOOKUP(BL211,'เงินเดือนบัญชี 5'!$H$2:$I$65,2,FALSE),IF(BB211="ทั่วไปชง.",VLOOKUP(BL211,'เงินเดือนบัญชี 5'!$E$2:$F$65,2,FALSE),IF(BB211="ทั่วไปปง.",VLOOKUP(BL211,'เงินเดือนบัญชี 5'!$B$2:$C$65,2,FALSE),IF(BB211="พนจ.ทั่วไป",0,IF(BB211="พนจ.ภารกิจ(ปวช.)",CEILING((BJ211*4/100)+BJ211,10),IF(BB211="พนจ.ภารกิจ(ปวท.)",CEILING((BJ211*4/100)+BJ211,10),IF(BB211="พนจ.ภารกิจ(ปวส.)",CEILING((BJ211*4/100)+BJ211,10),IF(BB211="พนจ.ภารกิจ(ป.ตรี)",CEILING((BJ211*4/100)+BJ211,10),IF(BB211="พนจ.ภารกิจ(ป.โท)",CEILING((BJ211*4/100)+BJ211,10),IF(BB211="พนจ.ภารกิจ(ทักษะ พนง.ขับเครื่องจักรกลขนาดกลาง/ใหญ่)",CEILING((BJ211*4/100)+BJ211,10),IF(BB211="พนจ.ภารกิจ(ทักษะ)",CEILING((BJ211*4/100)+BJ211,10),IF(BB211="พนจ.ภารกิจ(ทักษะ)","",IF(C211="ครู",CEILING((BJ211*6/100)+BJ211,10),IF(C211="ครูผู้ช่วย",CEILING((BJ211*6/100)+BJ211,10),IF(C211="บริหารสถานศึกษา",CEILING((BJ211*6/100)+BJ211,10),IF(C211="บุคลากรทางการศึกษา",CEILING((BJ211*6/100)+BJ211,10),IF(BB211="ลูกจ้างประจำ(ช่าง)",VLOOKUP(BL211,บัญชีลูกจ้างประจำ!$H$2:$I$110,2,FALSE),IF(BB211="ลูกจ้างประจำ(สนับสนุน)",VLOOKUP(BL211,บัญชีลูกจ้างประจำ!$E$2:$F$103,2,FALSE),IF(BB211="ลูกจ้างประจำ(บริการพื้นฐาน)",VLOOKUP(BL211,บัญชีลูกจ้างประจำ!$B$2:$C$74,2,FALSE))))))))))))))))))))))))))))))</f>
        <v>0</v>
      </c>
      <c r="BN211" s="177">
        <f>IF(BB211&amp;M211="พนจ.ทั่วไป",0,IF(BB211&amp;M211="พนจ.ทั่วไปกำหนดเพิ่ม2569",108000,IF(M211="ว่างเดิม",VLOOKUP(BC211,ตำแหน่งว่าง!$A$2:$J$28,10,FALSE),IF(M211&amp;C211="กำหนดเพิ่ม2567ครู",VLOOKUP(BC211,ตำแหน่งว่าง!$A$2:$J$28,9,FALSE),IF(M211&amp;C211="กำหนดเพิ่ม2567ครูผู้ช่วย",VLOOKUP(BC211,ตำแหน่งว่าง!$A$2:$J$28,9,FALSE),IF(M211&amp;C211="กำหนดเพิ่ม2567บุคลากรทางการศึกษา",VLOOKUP(BC211,ตำแหน่งว่าง!$A$2:$J$28,9,FALSE),IF(M211&amp;C211="กำหนดเพิ่ม2567บริหารสถานศึกษา",VLOOKUP(BC211,ตำแหน่งว่าง!$A$2:$J$28,9,FALSE),IF(M211="กำหนดเพิ่ม2567",VLOOKUP(BC211,ตำแหน่งว่าง!$A$2:$J$28,10,FALSE),IF(M211&amp;C211="กำหนดเพิ่ม2568ครู",VLOOKUP(BC211,ตำแหน่งว่าง!$A$2:$J$28,8,FALSE),IF(M211&amp;C211="กำหนดเพิ่ม2568ครูผู้ช่วย",VLOOKUP(BC211,ตำแหน่งว่าง!$A$2:$J$28,8,FALSE),IF(M211&amp;C211="กำหนดเพิ่ม2568บุคลากรทางการศึกษา",VLOOKUP(BC211,ตำแหน่งว่าง!$A$2:$J$28,8,FALSE),IF(M211&amp;C211="กำหนดเพิ่ม2568บริหารสถานศึกษา",VLOOKUP(BC211,ตำแหน่งว่าง!$A$2:$J$28,8,FALSE),IF(M211="กำหนดเพิ่ม2568",VLOOKUP(BC211,ตำแหน่งว่าง!$A$2:$J$28,9,FALSE),IF(M211="กำหนดเพิ่ม2569",VLOOKUP(BC211,ตำแหน่งว่าง!$A$2:$H$28,7,FALSE),IF(M211="เงินอุดหนุน (ว่าง)",VLOOKUP(BC211,ตำแหน่งว่าง!$A$2:$J$28,10,FALSE),IF(M211="จ่ายจากเงินรายได้ (ว่าง)",VLOOKUP(BC211,ตำแหน่งว่าง!$A$2:$J$28,10,FALSE),IF(M211="ยุบเลิก2567",0,IF(M211="ยุบเลิก2568",0,IF(M211="ยุบเลิก2569",0,IF(M211="ว่างยุบเลิก2567",0,IF(M211="ว่างยุบเลิก2568",0,IF(M211="ว่างยุบเลิก2569",0,(BM211-BJ211)*12))))))))))))))))))))))</f>
        <v>0</v>
      </c>
    </row>
    <row r="212" spans="1:66">
      <c r="A212" s="107" t="str">
        <f>IF(C212=0,"",IF(D212=0,"",SUBTOTAL(3,$D$7:D212)*1))</f>
        <v/>
      </c>
      <c r="B212" s="113"/>
      <c r="C212" s="183"/>
      <c r="D212" s="113"/>
      <c r="E212" s="114"/>
      <c r="F212" s="114"/>
      <c r="G212" s="110"/>
      <c r="H212" s="120"/>
      <c r="I212" s="121"/>
      <c r="J212" s="122"/>
      <c r="K212" s="122"/>
      <c r="L212" s="122"/>
      <c r="M212" s="120"/>
      <c r="BB212" s="177" t="str">
        <f t="shared" si="15"/>
        <v/>
      </c>
      <c r="BC212" s="177" t="str">
        <f t="shared" si="16"/>
        <v>()</v>
      </c>
      <c r="BD212" s="177" t="b">
        <f>IF(BB212="บริหารท้องถิ่นสูง",VLOOKUP(I212,'เงินเดือนบัญชี 5'!$AM$2:$AN$65,2,FALSE),IF(BB212="บริหารท้องถิ่นกลาง",VLOOKUP(I212,'เงินเดือนบัญชี 5'!$AJ$2:$AK$65,2,FALSE),IF(BB212="บริหารท้องถิ่นต้น",VLOOKUP(I212,'เงินเดือนบัญชี 5'!$AG$2:$AH$65,2,FALSE),IF(BB212="อำนวยการท้องถิ่นสูง",VLOOKUP(I212,'เงินเดือนบัญชี 5'!$AD$2:$AE$65,2,FALSE),IF(BB212="อำนวยการท้องถิ่นกลาง",VLOOKUP(I212,'เงินเดือนบัญชี 5'!$AA$2:$AB$65,2,FALSE),IF(BB212="อำนวยการท้องถิ่นต้น",VLOOKUP(I212,'เงินเดือนบัญชี 5'!$X$2:$Y$65,2,FALSE),IF(BB212="วิชาการชช.",VLOOKUP(I212,'เงินเดือนบัญชี 5'!$U$2:$V$65,2,FALSE),IF(BB212="วิชาการชพ.",VLOOKUP(I212,'เงินเดือนบัญชี 5'!$R$2:$S$65,2,FALSE),IF(BB212="วิชาการชก.",VLOOKUP(I212,'เงินเดือนบัญชี 5'!$O$2:$P$65,2,FALSE),IF(BB212="วิชาการปก.",VLOOKUP(I212,'เงินเดือนบัญชี 5'!$L$2:$M$65,2,FALSE),IF(BB212="ทั่วไปอส.",VLOOKUP(I212,'เงินเดือนบัญชี 5'!$I$2:$J$65,2,FALSE),IF(BB212="ทั่วไปชง.",VLOOKUP(I212,'เงินเดือนบัญชี 5'!$F$2:$G$65,2,FALSE),IF(BB212="ทั่วไปปง.",VLOOKUP(I212,'เงินเดือนบัญชี 5'!$C$2:$D$65,2,FALSE),IF(BB212="พนจ.ทั่วไป","",IF(BB212="พนจ.ภารกิจ(ปวช.)","",IF(BB212="พนจ.ภารกิจ(ปวท.)","",IF(BB212="พนจ.ภารกิจ(ปวส.)","",IF(BB212="พนจ.ภารกิจ(ป.ตรี)","",IF(BB212="พนจ.ภารกิจ(ป.โท)","",IF(BB212="พนจ.ภารกิจ(ทักษะ พนง.ขับเครื่องจักรกลขนาดกลาง/ใหญ่)","",IF(BB212="พนจ.ภารกิจ(ทักษะ)","",IF(BB212="ลูกจ้างประจำ(ช่าง)",VLOOKUP(I212,บัญชีลูกจ้างประจำ!$I$2:$J$110,2,FALSE),IF(BB212="ลูกจ้างประจำ(สนับสนุน)",VLOOKUP(I212,บัญชีลูกจ้างประจำ!$F$2:$G$102,2,FALSE),IF(BB212="ลูกจ้างประจำ(บริการพื้นฐาน)",VLOOKUP(I212,บัญชีลูกจ้างประจำ!$C$2:$D$74,2,FALSE)))))))))))))))))))))))))</f>
        <v>0</v>
      </c>
      <c r="BE212" s="177">
        <f>IF(M212="ว่างเดิม",VLOOKUP(BC212,ตำแหน่งว่าง!$A$2:$J$28,2,FALSE),IF(M212="ว่างยุบเลิก2567",VLOOKUP(BC212,ตำแหน่งว่าง!$A$2:$J$28,2,FALSE),IF(M212="ว่างยุบเลิก2568",VLOOKUP(BC212,ตำแหน่งว่าง!$A$2:$J$28,2,FALSE),IF(M212="ว่างยุบเลิก2569",VLOOKUP(BC212,ตำแหน่งว่าง!$A$2:$J$28,2,FALSE),IF(M212="เงินอุดหนุน (ว่าง)",VLOOKUP(BC212,ตำแหน่งว่าง!$A$2:$J$28,2,FALSE),IF(M212="จ่ายจากเงินรายได้ (ว่าง)",VLOOKUP(BC212,ตำแหน่งว่าง!$A$2:$J$28,2,FALSE),IF(M212="กำหนดเพิ่ม2567",0,IF(M212="กำหนดเพิ่ม2568",0,IF(M212="กำหนดเพิ่ม2569",0,I212*12)))))))))</f>
        <v>0</v>
      </c>
      <c r="BF212" s="177" t="str">
        <f t="shared" si="17"/>
        <v>1</v>
      </c>
      <c r="BG212" s="177" t="b">
        <f>IF(BB212="บริหารท้องถิ่นสูง",VLOOKUP(BF212,'เงินเดือนบัญชี 5'!$AL$2:$AM$65,2,FALSE),IF(BB212="บริหารท้องถิ่นกลาง",VLOOKUP(BF212,'เงินเดือนบัญชี 5'!$AI$2:$AJ$65,2,FALSE),IF(BB212="บริหารท้องถิ่นต้น",VLOOKUP(BF212,'เงินเดือนบัญชี 5'!$AF$2:$AG$65,2,FALSE),IF(BB212="อำนวยการท้องถิ่นสูง",VLOOKUP(BF212,'เงินเดือนบัญชี 5'!$AC$2:$AD$65,2,FALSE),IF(BB212="อำนวยการท้องถิ่นกลาง",VLOOKUP(BF212,'เงินเดือนบัญชี 5'!$Z$2:$AA$65,2,FALSE),IF(BB212="อำนวยการท้องถิ่นต้น",VLOOKUP(BF212,'เงินเดือนบัญชี 5'!$W$2:$X$65,2,FALSE),IF(BB212="วิชาการชช.",VLOOKUP(BF212,'เงินเดือนบัญชี 5'!$T$2:$U$65,2,FALSE),IF(BB212="วิชาการชพ.",VLOOKUP(BF212,'เงินเดือนบัญชี 5'!$Q$2:$R$65,2,FALSE),IF(BB212="วิชาการชก.",VLOOKUP(BF212,'เงินเดือนบัญชี 5'!$N$2:$O$65,2,FALSE),IF(BB212="วิชาการปก.",VLOOKUP(BF212,'เงินเดือนบัญชี 5'!$K$2:$L$65,2,FALSE),IF(BB212="ทั่วไปอส.",VLOOKUP(BF212,'เงินเดือนบัญชี 5'!$H$2:$I$65,2,FALSE),IF(BB212="ทั่วไปชง.",VLOOKUP(BF212,'เงินเดือนบัญชี 5'!$E$2:$F$65,2,FALSE),IF(BB212="ทั่วไปปง.",VLOOKUP(BF212,'เงินเดือนบัญชี 5'!$B$2:$C$65,2,FALSE),IF(BB212="พนจ.ทั่วไป",0,IF(BB212="พนจ.ภารกิจ(ปวช.)",CEILING((I212*4/100)+I212,10),IF(BB212="พนจ.ภารกิจ(ปวท.)",CEILING((I212*4/100)+I212,10),IF(BB212="พนจ.ภารกิจ(ปวส.)",CEILING((I212*4/100)+I212,10),IF(BB212="พนจ.ภารกิจ(ป.ตรี)",CEILING((I212*4/100)+I212,10),IF(BB212="พนจ.ภารกิจ(ป.โท)",CEILING((I212*4/100)+I212,10),IF(BB212="พนจ.ภารกิจ(ทักษะ พนง.ขับเครื่องจักรกลขนาดกลาง/ใหญ่)",CEILING((I212*4/100)+I212,10),IF(BB212="พนจ.ภารกิจ(ทักษะ)",CEILING((I212*4/100)+I212,10),IF(BB212="พนจ.ภารกิจ(ทักษะ)","",IF(C212="ครู",CEILING((I212*6/100)+I212,10),IF(C212="ครูผู้ช่วย",CEILING((I212*6/100)+I212,10),IF(C212="บริหารสถานศึกษา",CEILING((I212*6/100)+I212,10),IF(C212="บุคลากรทางการศึกษา",CEILING((I212*6/100)+I212,10),IF(BB212="ลูกจ้างประจำ(ช่าง)",VLOOKUP(BF212,บัญชีลูกจ้างประจำ!$H$2:$I$110,2,FALSE),IF(BB212="ลูกจ้างประจำ(สนับสนุน)",VLOOKUP(BF212,บัญชีลูกจ้างประจำ!$E$2:$F$102,2,FALSE),IF(BB212="ลูกจ้างประจำ(บริการพื้นฐาน)",VLOOKUP(BF212,บัญชีลูกจ้างประจำ!$B$2:$C$74,2,FALSE))))))))))))))))))))))))))))))</f>
        <v>0</v>
      </c>
      <c r="BH212" s="177">
        <f>IF(BB212&amp;M212="พนจ.ทั่วไป",0,IF(BB212&amp;M212="พนจ.ทั่วไปกำหนดเพิ่ม2567",108000,IF(M212="ว่างเดิม",VLOOKUP(BC212,ตำแหน่งว่าง!$A$2:$J$28,8,FALSE),IF(M212="กำหนดเพิ่ม2567",VLOOKUP(BC212,ตำแหน่งว่าง!$A$2:$H$28,7,FALSE),IF(M212="กำหนดเพิ่ม2568",0,IF(M212="กำหนดเพิ่ม2569",0,IF(M212="ยุบเลิก2567",0,IF(M212="ว่างยุบเลิก2567",0,IF(M212="ว่างยุบเลิก2568",VLOOKUP(BC212,ตำแหน่งว่าง!$A$2:$J$28,8,FALSE),IF(M212="ว่างยุบเลิก2569",VLOOKUP(BC212,ตำแหน่งว่าง!$A$2:$J$28,8,FALSE),IF(M212="เงินอุดหนุน (ว่าง)",VLOOKUP(BC212,ตำแหน่งว่าง!$A$2:$J$28,8,FALSE),IF(M212&amp;C212="จ่ายจากเงินรายได้พนจ.ทั่วไป",0,IF(M212="จ่ายจากเงินรายได้ (ว่าง)",VLOOKUP(BC212,ตำแหน่งว่าง!$A$2:$J$28,8,FALSE),(BG212-I212)*12)))))))))))))</f>
        <v>0</v>
      </c>
      <c r="BI212" s="177" t="str">
        <f t="shared" si="18"/>
        <v>2</v>
      </c>
      <c r="BJ212" s="177" t="b">
        <f>IF(BB212="บริหารท้องถิ่นสูง",VLOOKUP(BI212,'เงินเดือนบัญชี 5'!$AL$2:$AM$65,2,FALSE),IF(BB212="บริหารท้องถิ่นกลาง",VLOOKUP(BI212,'เงินเดือนบัญชี 5'!$AI$2:$AJ$65,2,FALSE),IF(BB212="บริหารท้องถิ่นต้น",VLOOKUP(BI212,'เงินเดือนบัญชี 5'!$AF$2:$AG$65,2,FALSE),IF(BB212="อำนวยการท้องถิ่นสูง",VLOOKUP(BI212,'เงินเดือนบัญชี 5'!$AC$2:$AD$65,2,FALSE),IF(BB212="อำนวยการท้องถิ่นกลาง",VLOOKUP(BI212,'เงินเดือนบัญชี 5'!$Z$2:$AA$65,2,FALSE),IF(BB212="อำนวยการท้องถิ่นต้น",VLOOKUP(BI212,'เงินเดือนบัญชี 5'!$W$2:$X$65,2,FALSE),IF(BB212="วิชาการชช.",VLOOKUP(BI212,'เงินเดือนบัญชี 5'!$T$2:$U$65,2,FALSE),IF(BB212="วิชาการชพ.",VLOOKUP(BI212,'เงินเดือนบัญชี 5'!$Q$2:$R$65,2,FALSE),IF(BB212="วิชาการชก.",VLOOKUP(BI212,'เงินเดือนบัญชี 5'!$N$2:$O$65,2,FALSE),IF(BB212="วิชาการปก.",VLOOKUP(BI212,'เงินเดือนบัญชี 5'!$K$2:$L$65,2,FALSE),IF(BB212="ทั่วไปอส.",VLOOKUP(BI212,'เงินเดือนบัญชี 5'!$H$2:$I$65,2,FALSE),IF(BB212="ทั่วไปชง.",VLOOKUP(BI212,'เงินเดือนบัญชี 5'!$E$2:$F$65,2,FALSE),IF(BB212="ทั่วไปปง.",VLOOKUP(BI212,'เงินเดือนบัญชี 5'!$B$2:$C$65,2,FALSE),IF(BB212="พนจ.ทั่วไป",0,IF(BB212="พนจ.ภารกิจ(ปวช.)",CEILING((BG212*4/100)+BG212,10),IF(BB212="พนจ.ภารกิจ(ปวท.)",CEILING((BG212*4/100)+BG212,10),IF(BB212="พนจ.ภารกิจ(ปวส.)",CEILING((BG212*4/100)+BG212,10),IF(BB212="พนจ.ภารกิจ(ป.ตรี)",CEILING((BG212*4/100)+BG212,10),IF(BB212="พนจ.ภารกิจ(ป.โท)",CEILING((BG212*4/100)+BG212,10),IF(BB212="พนจ.ภารกิจ(ทักษะ พนง.ขับเครื่องจักรกลขนาดกลาง/ใหญ่)",CEILING((BG212*4/100)+BG212,10),IF(BB212="พนจ.ภารกิจ(ทักษะ)",CEILING((BG212*4/100)+BG212,10),IF(BB212="พนจ.ภารกิจ(ทักษะ)","",IF(C212="ครู",CEILING((BG212*6/100)+BG212,10),IF(C212="ครูผู้ช่วย",CEILING((BG212*6/100)+BG212,10),IF(C212="บริหารสถานศึกษา",CEILING((BG212*6/100)+BG212,10),IF(C212="บุคลากรทางการศึกษา",CEILING((BG212*6/100)+BG212,10),IF(BB212="ลูกจ้างประจำ(ช่าง)",VLOOKUP(BI212,บัญชีลูกจ้างประจำ!$H$2:$I$110,2,FALSE),IF(BB212="ลูกจ้างประจำ(สนับสนุน)",VLOOKUP(BI212,บัญชีลูกจ้างประจำ!$E$2:$F$102,2,FALSE),IF(BB212="ลูกจ้างประจำ(บริการพื้นฐาน)",VLOOKUP(BI212,บัญชีลูกจ้างประจำ!$B$2:$C$74,2,FALSE))))))))))))))))))))))))))))))</f>
        <v>0</v>
      </c>
      <c r="BK212" s="177">
        <f>IF(BB212&amp;M212="พนจ.ทั่วไป",0,IF(BB212&amp;M212="พนจ.ทั่วไปกำหนดเพิ่ม2568",108000,IF(M212="ว่างเดิม",VLOOKUP(BC212,ตำแหน่งว่าง!$A$2:$J$28,9,FALSE),IF(M212&amp;C212="กำหนดเพิ่ม2567ครู",VLOOKUP(BC212,ตำแหน่งว่าง!$A$2:$J$28,8,FALSE),IF(M212&amp;C212="กำหนดเพิ่ม2567ครูผู้ช่วย",VLOOKUP(BC212,ตำแหน่งว่าง!$A$2:$J$28,8,FALSE),IF(M212&amp;C212="กำหนดเพิ่ม2567บุคลากรทางการศึกษา",VLOOKUP(BC212,ตำแหน่งว่าง!$A$2:$J$28,8,FALSE),IF(M212&amp;C212="กำหนดเพิ่ม2567บริหารสถานศึกษา",VLOOKUP(BC212,ตำแหน่งว่าง!$A$2:$J$28,8,FALSE),IF(M212="กำหนดเพิ่ม2567",VLOOKUP(BC212,ตำแหน่งว่าง!$A$2:$J$28,9,FALSE),IF(M212="กำหนดเพิ่ม2568",VLOOKUP(BC212,ตำแหน่งว่าง!$A$2:$H$28,7,FALSE),IF(M212="กำหนดเพิ่ม2569",0,IF(M212="ยุบเลิก2567",0,IF(M212="ยุบเลิก2568",0,IF(M212="ว่างยุบเลิก2567",0,IF(M212="ว่างยุบเลิก2568",0,IF(M212="ว่างยุบเลิก2569",VLOOKUP(BC212,ตำแหน่งว่าง!$A$2:$J$28,9,FALSE),IF(M212="เงินอุดหนุน (ว่าง)",VLOOKUP(BC212,ตำแหน่งว่าง!$A$2:$J$28,9,FALSE),IF(M212="จ่ายจากเงินรายได้ (ว่าง)",VLOOKUP(BC212,ตำแหน่งว่าง!$A$2:$J$28,9,FALSE),(BJ212-BG212)*12)))))))))))))))))</f>
        <v>0</v>
      </c>
      <c r="BL212" s="177" t="str">
        <f t="shared" si="19"/>
        <v>3</v>
      </c>
      <c r="BM212" s="177" t="b">
        <f>IF(BB212="บริหารท้องถิ่นสูง",VLOOKUP(BL212,'เงินเดือนบัญชี 5'!$AL$2:$AM$65,2,FALSE),IF(BB212="บริหารท้องถิ่นกลาง",VLOOKUP(BL212,'เงินเดือนบัญชี 5'!$AI$2:$AJ$65,2,FALSE),IF(BB212="บริหารท้องถิ่นต้น",VLOOKUP(BL212,'เงินเดือนบัญชี 5'!$AF$2:$AG$65,2,FALSE),IF(BB212="อำนวยการท้องถิ่นสูง",VLOOKUP(BL212,'เงินเดือนบัญชี 5'!$AC$2:$AD$65,2,FALSE),IF(BB212="อำนวยการท้องถิ่นกลาง",VLOOKUP(BL212,'เงินเดือนบัญชี 5'!$Z$2:$AA$65,2,FALSE),IF(BB212="อำนวยการท้องถิ่นต้น",VLOOKUP(BL212,'เงินเดือนบัญชี 5'!$W$2:$X$65,2,FALSE),IF(BB212="วิชาการชช.",VLOOKUP(BL212,'เงินเดือนบัญชี 5'!$T$2:$U$65,2,FALSE),IF(BB212="วิชาการชพ.",VLOOKUP(BL212,'เงินเดือนบัญชี 5'!$Q$2:$R$65,2,FALSE),IF(BB212="วิชาการชก.",VLOOKUP(BL212,'เงินเดือนบัญชี 5'!$N$2:$O$65,2,FALSE),IF(BB212="วิชาการปก.",VLOOKUP(BL212,'เงินเดือนบัญชี 5'!$K$2:$L$65,2,FALSE),IF(BB212="ทั่วไปอส.",VLOOKUP(BL212,'เงินเดือนบัญชี 5'!$H$2:$I$65,2,FALSE),IF(BB212="ทั่วไปชง.",VLOOKUP(BL212,'เงินเดือนบัญชี 5'!$E$2:$F$65,2,FALSE),IF(BB212="ทั่วไปปง.",VLOOKUP(BL212,'เงินเดือนบัญชี 5'!$B$2:$C$65,2,FALSE),IF(BB212="พนจ.ทั่วไป",0,IF(BB212="พนจ.ภารกิจ(ปวช.)",CEILING((BJ212*4/100)+BJ212,10),IF(BB212="พนจ.ภารกิจ(ปวท.)",CEILING((BJ212*4/100)+BJ212,10),IF(BB212="พนจ.ภารกิจ(ปวส.)",CEILING((BJ212*4/100)+BJ212,10),IF(BB212="พนจ.ภารกิจ(ป.ตรี)",CEILING((BJ212*4/100)+BJ212,10),IF(BB212="พนจ.ภารกิจ(ป.โท)",CEILING((BJ212*4/100)+BJ212,10),IF(BB212="พนจ.ภารกิจ(ทักษะ พนง.ขับเครื่องจักรกลขนาดกลาง/ใหญ่)",CEILING((BJ212*4/100)+BJ212,10),IF(BB212="พนจ.ภารกิจ(ทักษะ)",CEILING((BJ212*4/100)+BJ212,10),IF(BB212="พนจ.ภารกิจ(ทักษะ)","",IF(C212="ครู",CEILING((BJ212*6/100)+BJ212,10),IF(C212="ครูผู้ช่วย",CEILING((BJ212*6/100)+BJ212,10),IF(C212="บริหารสถานศึกษา",CEILING((BJ212*6/100)+BJ212,10),IF(C212="บุคลากรทางการศึกษา",CEILING((BJ212*6/100)+BJ212,10),IF(BB212="ลูกจ้างประจำ(ช่าง)",VLOOKUP(BL212,บัญชีลูกจ้างประจำ!$H$2:$I$110,2,FALSE),IF(BB212="ลูกจ้างประจำ(สนับสนุน)",VLOOKUP(BL212,บัญชีลูกจ้างประจำ!$E$2:$F$103,2,FALSE),IF(BB212="ลูกจ้างประจำ(บริการพื้นฐาน)",VLOOKUP(BL212,บัญชีลูกจ้างประจำ!$B$2:$C$74,2,FALSE))))))))))))))))))))))))))))))</f>
        <v>0</v>
      </c>
      <c r="BN212" s="177">
        <f>IF(BB212&amp;M212="พนจ.ทั่วไป",0,IF(BB212&amp;M212="พนจ.ทั่วไปกำหนดเพิ่ม2569",108000,IF(M212="ว่างเดิม",VLOOKUP(BC212,ตำแหน่งว่าง!$A$2:$J$28,10,FALSE),IF(M212&amp;C212="กำหนดเพิ่ม2567ครู",VLOOKUP(BC212,ตำแหน่งว่าง!$A$2:$J$28,9,FALSE),IF(M212&amp;C212="กำหนดเพิ่ม2567ครูผู้ช่วย",VLOOKUP(BC212,ตำแหน่งว่าง!$A$2:$J$28,9,FALSE),IF(M212&amp;C212="กำหนดเพิ่ม2567บุคลากรทางการศึกษา",VLOOKUP(BC212,ตำแหน่งว่าง!$A$2:$J$28,9,FALSE),IF(M212&amp;C212="กำหนดเพิ่ม2567บริหารสถานศึกษา",VLOOKUP(BC212,ตำแหน่งว่าง!$A$2:$J$28,9,FALSE),IF(M212="กำหนดเพิ่ม2567",VLOOKUP(BC212,ตำแหน่งว่าง!$A$2:$J$28,10,FALSE),IF(M212&amp;C212="กำหนดเพิ่ม2568ครู",VLOOKUP(BC212,ตำแหน่งว่าง!$A$2:$J$28,8,FALSE),IF(M212&amp;C212="กำหนดเพิ่ม2568ครูผู้ช่วย",VLOOKUP(BC212,ตำแหน่งว่าง!$A$2:$J$28,8,FALSE),IF(M212&amp;C212="กำหนดเพิ่ม2568บุคลากรทางการศึกษา",VLOOKUP(BC212,ตำแหน่งว่าง!$A$2:$J$28,8,FALSE),IF(M212&amp;C212="กำหนดเพิ่ม2568บริหารสถานศึกษา",VLOOKUP(BC212,ตำแหน่งว่าง!$A$2:$J$28,8,FALSE),IF(M212="กำหนดเพิ่ม2568",VLOOKUP(BC212,ตำแหน่งว่าง!$A$2:$J$28,9,FALSE),IF(M212="กำหนดเพิ่ม2569",VLOOKUP(BC212,ตำแหน่งว่าง!$A$2:$H$28,7,FALSE),IF(M212="เงินอุดหนุน (ว่าง)",VLOOKUP(BC212,ตำแหน่งว่าง!$A$2:$J$28,10,FALSE),IF(M212="จ่ายจากเงินรายได้ (ว่าง)",VLOOKUP(BC212,ตำแหน่งว่าง!$A$2:$J$28,10,FALSE),IF(M212="ยุบเลิก2567",0,IF(M212="ยุบเลิก2568",0,IF(M212="ยุบเลิก2569",0,IF(M212="ว่างยุบเลิก2567",0,IF(M212="ว่างยุบเลิก2568",0,IF(M212="ว่างยุบเลิก2569",0,(BM212-BJ212)*12))))))))))))))))))))))</f>
        <v>0</v>
      </c>
    </row>
    <row r="213" spans="1:66">
      <c r="A213" s="107" t="str">
        <f>IF(C213=0,"",IF(D213=0,"",SUBTOTAL(3,$D$7:D213)*1))</f>
        <v/>
      </c>
      <c r="B213" s="113"/>
      <c r="C213" s="183"/>
      <c r="D213" s="113"/>
      <c r="E213" s="114"/>
      <c r="F213" s="114"/>
      <c r="G213" s="110"/>
      <c r="H213" s="120"/>
      <c r="I213" s="121"/>
      <c r="J213" s="122"/>
      <c r="K213" s="122"/>
      <c r="L213" s="122"/>
      <c r="M213" s="120"/>
      <c r="BB213" s="177" t="str">
        <f t="shared" si="15"/>
        <v/>
      </c>
      <c r="BC213" s="177" t="str">
        <f t="shared" si="16"/>
        <v>()</v>
      </c>
      <c r="BD213" s="177" t="b">
        <f>IF(BB213="บริหารท้องถิ่นสูง",VLOOKUP(I213,'เงินเดือนบัญชี 5'!$AM$2:$AN$65,2,FALSE),IF(BB213="บริหารท้องถิ่นกลาง",VLOOKUP(I213,'เงินเดือนบัญชี 5'!$AJ$2:$AK$65,2,FALSE),IF(BB213="บริหารท้องถิ่นต้น",VLOOKUP(I213,'เงินเดือนบัญชี 5'!$AG$2:$AH$65,2,FALSE),IF(BB213="อำนวยการท้องถิ่นสูง",VLOOKUP(I213,'เงินเดือนบัญชี 5'!$AD$2:$AE$65,2,FALSE),IF(BB213="อำนวยการท้องถิ่นกลาง",VLOOKUP(I213,'เงินเดือนบัญชี 5'!$AA$2:$AB$65,2,FALSE),IF(BB213="อำนวยการท้องถิ่นต้น",VLOOKUP(I213,'เงินเดือนบัญชี 5'!$X$2:$Y$65,2,FALSE),IF(BB213="วิชาการชช.",VLOOKUP(I213,'เงินเดือนบัญชี 5'!$U$2:$V$65,2,FALSE),IF(BB213="วิชาการชพ.",VLOOKUP(I213,'เงินเดือนบัญชี 5'!$R$2:$S$65,2,FALSE),IF(BB213="วิชาการชก.",VLOOKUP(I213,'เงินเดือนบัญชี 5'!$O$2:$P$65,2,FALSE),IF(BB213="วิชาการปก.",VLOOKUP(I213,'เงินเดือนบัญชี 5'!$L$2:$M$65,2,FALSE),IF(BB213="ทั่วไปอส.",VLOOKUP(I213,'เงินเดือนบัญชี 5'!$I$2:$J$65,2,FALSE),IF(BB213="ทั่วไปชง.",VLOOKUP(I213,'เงินเดือนบัญชี 5'!$F$2:$G$65,2,FALSE),IF(BB213="ทั่วไปปง.",VLOOKUP(I213,'เงินเดือนบัญชี 5'!$C$2:$D$65,2,FALSE),IF(BB213="พนจ.ทั่วไป","",IF(BB213="พนจ.ภารกิจ(ปวช.)","",IF(BB213="พนจ.ภารกิจ(ปวท.)","",IF(BB213="พนจ.ภารกิจ(ปวส.)","",IF(BB213="พนจ.ภารกิจ(ป.ตรี)","",IF(BB213="พนจ.ภารกิจ(ป.โท)","",IF(BB213="พนจ.ภารกิจ(ทักษะ พนง.ขับเครื่องจักรกลขนาดกลาง/ใหญ่)","",IF(BB213="พนจ.ภารกิจ(ทักษะ)","",IF(BB213="ลูกจ้างประจำ(ช่าง)",VLOOKUP(I213,บัญชีลูกจ้างประจำ!$I$2:$J$110,2,FALSE),IF(BB213="ลูกจ้างประจำ(สนับสนุน)",VLOOKUP(I213,บัญชีลูกจ้างประจำ!$F$2:$G$102,2,FALSE),IF(BB213="ลูกจ้างประจำ(บริการพื้นฐาน)",VLOOKUP(I213,บัญชีลูกจ้างประจำ!$C$2:$D$74,2,FALSE)))))))))))))))))))))))))</f>
        <v>0</v>
      </c>
      <c r="BE213" s="177">
        <f>IF(M213="ว่างเดิม",VLOOKUP(BC213,ตำแหน่งว่าง!$A$2:$J$28,2,FALSE),IF(M213="ว่างยุบเลิก2567",VLOOKUP(BC213,ตำแหน่งว่าง!$A$2:$J$28,2,FALSE),IF(M213="ว่างยุบเลิก2568",VLOOKUP(BC213,ตำแหน่งว่าง!$A$2:$J$28,2,FALSE),IF(M213="ว่างยุบเลิก2569",VLOOKUP(BC213,ตำแหน่งว่าง!$A$2:$J$28,2,FALSE),IF(M213="เงินอุดหนุน (ว่าง)",VLOOKUP(BC213,ตำแหน่งว่าง!$A$2:$J$28,2,FALSE),IF(M213="จ่ายจากเงินรายได้ (ว่าง)",VLOOKUP(BC213,ตำแหน่งว่าง!$A$2:$J$28,2,FALSE),IF(M213="กำหนดเพิ่ม2567",0,IF(M213="กำหนดเพิ่ม2568",0,IF(M213="กำหนดเพิ่ม2569",0,I213*12)))))))))</f>
        <v>0</v>
      </c>
      <c r="BF213" s="177" t="str">
        <f t="shared" si="17"/>
        <v>1</v>
      </c>
      <c r="BG213" s="177" t="b">
        <f>IF(BB213="บริหารท้องถิ่นสูง",VLOOKUP(BF213,'เงินเดือนบัญชี 5'!$AL$2:$AM$65,2,FALSE),IF(BB213="บริหารท้องถิ่นกลาง",VLOOKUP(BF213,'เงินเดือนบัญชี 5'!$AI$2:$AJ$65,2,FALSE),IF(BB213="บริหารท้องถิ่นต้น",VLOOKUP(BF213,'เงินเดือนบัญชี 5'!$AF$2:$AG$65,2,FALSE),IF(BB213="อำนวยการท้องถิ่นสูง",VLOOKUP(BF213,'เงินเดือนบัญชี 5'!$AC$2:$AD$65,2,FALSE),IF(BB213="อำนวยการท้องถิ่นกลาง",VLOOKUP(BF213,'เงินเดือนบัญชี 5'!$Z$2:$AA$65,2,FALSE),IF(BB213="อำนวยการท้องถิ่นต้น",VLOOKUP(BF213,'เงินเดือนบัญชี 5'!$W$2:$X$65,2,FALSE),IF(BB213="วิชาการชช.",VLOOKUP(BF213,'เงินเดือนบัญชี 5'!$T$2:$U$65,2,FALSE),IF(BB213="วิชาการชพ.",VLOOKUP(BF213,'เงินเดือนบัญชี 5'!$Q$2:$R$65,2,FALSE),IF(BB213="วิชาการชก.",VLOOKUP(BF213,'เงินเดือนบัญชี 5'!$N$2:$O$65,2,FALSE),IF(BB213="วิชาการปก.",VLOOKUP(BF213,'เงินเดือนบัญชี 5'!$K$2:$L$65,2,FALSE),IF(BB213="ทั่วไปอส.",VLOOKUP(BF213,'เงินเดือนบัญชี 5'!$H$2:$I$65,2,FALSE),IF(BB213="ทั่วไปชง.",VLOOKUP(BF213,'เงินเดือนบัญชี 5'!$E$2:$F$65,2,FALSE),IF(BB213="ทั่วไปปง.",VLOOKUP(BF213,'เงินเดือนบัญชี 5'!$B$2:$C$65,2,FALSE),IF(BB213="พนจ.ทั่วไป",0,IF(BB213="พนจ.ภารกิจ(ปวช.)",CEILING((I213*4/100)+I213,10),IF(BB213="พนจ.ภารกิจ(ปวท.)",CEILING((I213*4/100)+I213,10),IF(BB213="พนจ.ภารกิจ(ปวส.)",CEILING((I213*4/100)+I213,10),IF(BB213="พนจ.ภารกิจ(ป.ตรี)",CEILING((I213*4/100)+I213,10),IF(BB213="พนจ.ภารกิจ(ป.โท)",CEILING((I213*4/100)+I213,10),IF(BB213="พนจ.ภารกิจ(ทักษะ พนง.ขับเครื่องจักรกลขนาดกลาง/ใหญ่)",CEILING((I213*4/100)+I213,10),IF(BB213="พนจ.ภารกิจ(ทักษะ)",CEILING((I213*4/100)+I213,10),IF(BB213="พนจ.ภารกิจ(ทักษะ)","",IF(C213="ครู",CEILING((I213*6/100)+I213,10),IF(C213="ครูผู้ช่วย",CEILING((I213*6/100)+I213,10),IF(C213="บริหารสถานศึกษา",CEILING((I213*6/100)+I213,10),IF(C213="บุคลากรทางการศึกษา",CEILING((I213*6/100)+I213,10),IF(BB213="ลูกจ้างประจำ(ช่าง)",VLOOKUP(BF213,บัญชีลูกจ้างประจำ!$H$2:$I$110,2,FALSE),IF(BB213="ลูกจ้างประจำ(สนับสนุน)",VLOOKUP(BF213,บัญชีลูกจ้างประจำ!$E$2:$F$102,2,FALSE),IF(BB213="ลูกจ้างประจำ(บริการพื้นฐาน)",VLOOKUP(BF213,บัญชีลูกจ้างประจำ!$B$2:$C$74,2,FALSE))))))))))))))))))))))))))))))</f>
        <v>0</v>
      </c>
      <c r="BH213" s="177">
        <f>IF(BB213&amp;M213="พนจ.ทั่วไป",0,IF(BB213&amp;M213="พนจ.ทั่วไปกำหนดเพิ่ม2567",108000,IF(M213="ว่างเดิม",VLOOKUP(BC213,ตำแหน่งว่าง!$A$2:$J$28,8,FALSE),IF(M213="กำหนดเพิ่ม2567",VLOOKUP(BC213,ตำแหน่งว่าง!$A$2:$H$28,7,FALSE),IF(M213="กำหนดเพิ่ม2568",0,IF(M213="กำหนดเพิ่ม2569",0,IF(M213="ยุบเลิก2567",0,IF(M213="ว่างยุบเลิก2567",0,IF(M213="ว่างยุบเลิก2568",VLOOKUP(BC213,ตำแหน่งว่าง!$A$2:$J$28,8,FALSE),IF(M213="ว่างยุบเลิก2569",VLOOKUP(BC213,ตำแหน่งว่าง!$A$2:$J$28,8,FALSE),IF(M213="เงินอุดหนุน (ว่าง)",VLOOKUP(BC213,ตำแหน่งว่าง!$A$2:$J$28,8,FALSE),IF(M213&amp;C213="จ่ายจากเงินรายได้พนจ.ทั่วไป",0,IF(M213="จ่ายจากเงินรายได้ (ว่าง)",VLOOKUP(BC213,ตำแหน่งว่าง!$A$2:$J$28,8,FALSE),(BG213-I213)*12)))))))))))))</f>
        <v>0</v>
      </c>
      <c r="BI213" s="177" t="str">
        <f t="shared" si="18"/>
        <v>2</v>
      </c>
      <c r="BJ213" s="177" t="b">
        <f>IF(BB213="บริหารท้องถิ่นสูง",VLOOKUP(BI213,'เงินเดือนบัญชี 5'!$AL$2:$AM$65,2,FALSE),IF(BB213="บริหารท้องถิ่นกลาง",VLOOKUP(BI213,'เงินเดือนบัญชี 5'!$AI$2:$AJ$65,2,FALSE),IF(BB213="บริหารท้องถิ่นต้น",VLOOKUP(BI213,'เงินเดือนบัญชี 5'!$AF$2:$AG$65,2,FALSE),IF(BB213="อำนวยการท้องถิ่นสูง",VLOOKUP(BI213,'เงินเดือนบัญชี 5'!$AC$2:$AD$65,2,FALSE),IF(BB213="อำนวยการท้องถิ่นกลาง",VLOOKUP(BI213,'เงินเดือนบัญชี 5'!$Z$2:$AA$65,2,FALSE),IF(BB213="อำนวยการท้องถิ่นต้น",VLOOKUP(BI213,'เงินเดือนบัญชี 5'!$W$2:$X$65,2,FALSE),IF(BB213="วิชาการชช.",VLOOKUP(BI213,'เงินเดือนบัญชี 5'!$T$2:$U$65,2,FALSE),IF(BB213="วิชาการชพ.",VLOOKUP(BI213,'เงินเดือนบัญชี 5'!$Q$2:$R$65,2,FALSE),IF(BB213="วิชาการชก.",VLOOKUP(BI213,'เงินเดือนบัญชี 5'!$N$2:$O$65,2,FALSE),IF(BB213="วิชาการปก.",VLOOKUP(BI213,'เงินเดือนบัญชี 5'!$K$2:$L$65,2,FALSE),IF(BB213="ทั่วไปอส.",VLOOKUP(BI213,'เงินเดือนบัญชี 5'!$H$2:$I$65,2,FALSE),IF(BB213="ทั่วไปชง.",VLOOKUP(BI213,'เงินเดือนบัญชี 5'!$E$2:$F$65,2,FALSE),IF(BB213="ทั่วไปปง.",VLOOKUP(BI213,'เงินเดือนบัญชี 5'!$B$2:$C$65,2,FALSE),IF(BB213="พนจ.ทั่วไป",0,IF(BB213="พนจ.ภารกิจ(ปวช.)",CEILING((BG213*4/100)+BG213,10),IF(BB213="พนจ.ภารกิจ(ปวท.)",CEILING((BG213*4/100)+BG213,10),IF(BB213="พนจ.ภารกิจ(ปวส.)",CEILING((BG213*4/100)+BG213,10),IF(BB213="พนจ.ภารกิจ(ป.ตรี)",CEILING((BG213*4/100)+BG213,10),IF(BB213="พนจ.ภารกิจ(ป.โท)",CEILING((BG213*4/100)+BG213,10),IF(BB213="พนจ.ภารกิจ(ทักษะ พนง.ขับเครื่องจักรกลขนาดกลาง/ใหญ่)",CEILING((BG213*4/100)+BG213,10),IF(BB213="พนจ.ภารกิจ(ทักษะ)",CEILING((BG213*4/100)+BG213,10),IF(BB213="พนจ.ภารกิจ(ทักษะ)","",IF(C213="ครู",CEILING((BG213*6/100)+BG213,10),IF(C213="ครูผู้ช่วย",CEILING((BG213*6/100)+BG213,10),IF(C213="บริหารสถานศึกษา",CEILING((BG213*6/100)+BG213,10),IF(C213="บุคลากรทางการศึกษา",CEILING((BG213*6/100)+BG213,10),IF(BB213="ลูกจ้างประจำ(ช่าง)",VLOOKUP(BI213,บัญชีลูกจ้างประจำ!$H$2:$I$110,2,FALSE),IF(BB213="ลูกจ้างประจำ(สนับสนุน)",VLOOKUP(BI213,บัญชีลูกจ้างประจำ!$E$2:$F$102,2,FALSE),IF(BB213="ลูกจ้างประจำ(บริการพื้นฐาน)",VLOOKUP(BI213,บัญชีลูกจ้างประจำ!$B$2:$C$74,2,FALSE))))))))))))))))))))))))))))))</f>
        <v>0</v>
      </c>
      <c r="BK213" s="177">
        <f>IF(BB213&amp;M213="พนจ.ทั่วไป",0,IF(BB213&amp;M213="พนจ.ทั่วไปกำหนดเพิ่ม2568",108000,IF(M213="ว่างเดิม",VLOOKUP(BC213,ตำแหน่งว่าง!$A$2:$J$28,9,FALSE),IF(M213&amp;C213="กำหนดเพิ่ม2567ครู",VLOOKUP(BC213,ตำแหน่งว่าง!$A$2:$J$28,8,FALSE),IF(M213&amp;C213="กำหนดเพิ่ม2567ครูผู้ช่วย",VLOOKUP(BC213,ตำแหน่งว่าง!$A$2:$J$28,8,FALSE),IF(M213&amp;C213="กำหนดเพิ่ม2567บุคลากรทางการศึกษา",VLOOKUP(BC213,ตำแหน่งว่าง!$A$2:$J$28,8,FALSE),IF(M213&amp;C213="กำหนดเพิ่ม2567บริหารสถานศึกษา",VLOOKUP(BC213,ตำแหน่งว่าง!$A$2:$J$28,8,FALSE),IF(M213="กำหนดเพิ่ม2567",VLOOKUP(BC213,ตำแหน่งว่าง!$A$2:$J$28,9,FALSE),IF(M213="กำหนดเพิ่ม2568",VLOOKUP(BC213,ตำแหน่งว่าง!$A$2:$H$28,7,FALSE),IF(M213="กำหนดเพิ่ม2569",0,IF(M213="ยุบเลิก2567",0,IF(M213="ยุบเลิก2568",0,IF(M213="ว่างยุบเลิก2567",0,IF(M213="ว่างยุบเลิก2568",0,IF(M213="ว่างยุบเลิก2569",VLOOKUP(BC213,ตำแหน่งว่าง!$A$2:$J$28,9,FALSE),IF(M213="เงินอุดหนุน (ว่าง)",VLOOKUP(BC213,ตำแหน่งว่าง!$A$2:$J$28,9,FALSE),IF(M213="จ่ายจากเงินรายได้ (ว่าง)",VLOOKUP(BC213,ตำแหน่งว่าง!$A$2:$J$28,9,FALSE),(BJ213-BG213)*12)))))))))))))))))</f>
        <v>0</v>
      </c>
      <c r="BL213" s="177" t="str">
        <f t="shared" si="19"/>
        <v>3</v>
      </c>
      <c r="BM213" s="177" t="b">
        <f>IF(BB213="บริหารท้องถิ่นสูง",VLOOKUP(BL213,'เงินเดือนบัญชี 5'!$AL$2:$AM$65,2,FALSE),IF(BB213="บริหารท้องถิ่นกลาง",VLOOKUP(BL213,'เงินเดือนบัญชี 5'!$AI$2:$AJ$65,2,FALSE),IF(BB213="บริหารท้องถิ่นต้น",VLOOKUP(BL213,'เงินเดือนบัญชี 5'!$AF$2:$AG$65,2,FALSE),IF(BB213="อำนวยการท้องถิ่นสูง",VLOOKUP(BL213,'เงินเดือนบัญชี 5'!$AC$2:$AD$65,2,FALSE),IF(BB213="อำนวยการท้องถิ่นกลาง",VLOOKUP(BL213,'เงินเดือนบัญชี 5'!$Z$2:$AA$65,2,FALSE),IF(BB213="อำนวยการท้องถิ่นต้น",VLOOKUP(BL213,'เงินเดือนบัญชี 5'!$W$2:$X$65,2,FALSE),IF(BB213="วิชาการชช.",VLOOKUP(BL213,'เงินเดือนบัญชี 5'!$T$2:$U$65,2,FALSE),IF(BB213="วิชาการชพ.",VLOOKUP(BL213,'เงินเดือนบัญชี 5'!$Q$2:$R$65,2,FALSE),IF(BB213="วิชาการชก.",VLOOKUP(BL213,'เงินเดือนบัญชี 5'!$N$2:$O$65,2,FALSE),IF(BB213="วิชาการปก.",VLOOKUP(BL213,'เงินเดือนบัญชี 5'!$K$2:$L$65,2,FALSE),IF(BB213="ทั่วไปอส.",VLOOKUP(BL213,'เงินเดือนบัญชี 5'!$H$2:$I$65,2,FALSE),IF(BB213="ทั่วไปชง.",VLOOKUP(BL213,'เงินเดือนบัญชี 5'!$E$2:$F$65,2,FALSE),IF(BB213="ทั่วไปปง.",VLOOKUP(BL213,'เงินเดือนบัญชี 5'!$B$2:$C$65,2,FALSE),IF(BB213="พนจ.ทั่วไป",0,IF(BB213="พนจ.ภารกิจ(ปวช.)",CEILING((BJ213*4/100)+BJ213,10),IF(BB213="พนจ.ภารกิจ(ปวท.)",CEILING((BJ213*4/100)+BJ213,10),IF(BB213="พนจ.ภารกิจ(ปวส.)",CEILING((BJ213*4/100)+BJ213,10),IF(BB213="พนจ.ภารกิจ(ป.ตรี)",CEILING((BJ213*4/100)+BJ213,10),IF(BB213="พนจ.ภารกิจ(ป.โท)",CEILING((BJ213*4/100)+BJ213,10),IF(BB213="พนจ.ภารกิจ(ทักษะ พนง.ขับเครื่องจักรกลขนาดกลาง/ใหญ่)",CEILING((BJ213*4/100)+BJ213,10),IF(BB213="พนจ.ภารกิจ(ทักษะ)",CEILING((BJ213*4/100)+BJ213,10),IF(BB213="พนจ.ภารกิจ(ทักษะ)","",IF(C213="ครู",CEILING((BJ213*6/100)+BJ213,10),IF(C213="ครูผู้ช่วย",CEILING((BJ213*6/100)+BJ213,10),IF(C213="บริหารสถานศึกษา",CEILING((BJ213*6/100)+BJ213,10),IF(C213="บุคลากรทางการศึกษา",CEILING((BJ213*6/100)+BJ213,10),IF(BB213="ลูกจ้างประจำ(ช่าง)",VLOOKUP(BL213,บัญชีลูกจ้างประจำ!$H$2:$I$110,2,FALSE),IF(BB213="ลูกจ้างประจำ(สนับสนุน)",VLOOKUP(BL213,บัญชีลูกจ้างประจำ!$E$2:$F$103,2,FALSE),IF(BB213="ลูกจ้างประจำ(บริการพื้นฐาน)",VLOOKUP(BL213,บัญชีลูกจ้างประจำ!$B$2:$C$74,2,FALSE))))))))))))))))))))))))))))))</f>
        <v>0</v>
      </c>
      <c r="BN213" s="177">
        <f>IF(BB213&amp;M213="พนจ.ทั่วไป",0,IF(BB213&amp;M213="พนจ.ทั่วไปกำหนดเพิ่ม2569",108000,IF(M213="ว่างเดิม",VLOOKUP(BC213,ตำแหน่งว่าง!$A$2:$J$28,10,FALSE),IF(M213&amp;C213="กำหนดเพิ่ม2567ครู",VLOOKUP(BC213,ตำแหน่งว่าง!$A$2:$J$28,9,FALSE),IF(M213&amp;C213="กำหนดเพิ่ม2567ครูผู้ช่วย",VLOOKUP(BC213,ตำแหน่งว่าง!$A$2:$J$28,9,FALSE),IF(M213&amp;C213="กำหนดเพิ่ม2567บุคลากรทางการศึกษา",VLOOKUP(BC213,ตำแหน่งว่าง!$A$2:$J$28,9,FALSE),IF(M213&amp;C213="กำหนดเพิ่ม2567บริหารสถานศึกษา",VLOOKUP(BC213,ตำแหน่งว่าง!$A$2:$J$28,9,FALSE),IF(M213="กำหนดเพิ่ม2567",VLOOKUP(BC213,ตำแหน่งว่าง!$A$2:$J$28,10,FALSE),IF(M213&amp;C213="กำหนดเพิ่ม2568ครู",VLOOKUP(BC213,ตำแหน่งว่าง!$A$2:$J$28,8,FALSE),IF(M213&amp;C213="กำหนดเพิ่ม2568ครูผู้ช่วย",VLOOKUP(BC213,ตำแหน่งว่าง!$A$2:$J$28,8,FALSE),IF(M213&amp;C213="กำหนดเพิ่ม2568บุคลากรทางการศึกษา",VLOOKUP(BC213,ตำแหน่งว่าง!$A$2:$J$28,8,FALSE),IF(M213&amp;C213="กำหนดเพิ่ม2568บริหารสถานศึกษา",VLOOKUP(BC213,ตำแหน่งว่าง!$A$2:$J$28,8,FALSE),IF(M213="กำหนดเพิ่ม2568",VLOOKUP(BC213,ตำแหน่งว่าง!$A$2:$J$28,9,FALSE),IF(M213="กำหนดเพิ่ม2569",VLOOKUP(BC213,ตำแหน่งว่าง!$A$2:$H$28,7,FALSE),IF(M213="เงินอุดหนุน (ว่าง)",VLOOKUP(BC213,ตำแหน่งว่าง!$A$2:$J$28,10,FALSE),IF(M213="จ่ายจากเงินรายได้ (ว่าง)",VLOOKUP(BC213,ตำแหน่งว่าง!$A$2:$J$28,10,FALSE),IF(M213="ยุบเลิก2567",0,IF(M213="ยุบเลิก2568",0,IF(M213="ยุบเลิก2569",0,IF(M213="ว่างยุบเลิก2567",0,IF(M213="ว่างยุบเลิก2568",0,IF(M213="ว่างยุบเลิก2569",0,(BM213-BJ213)*12))))))))))))))))))))))</f>
        <v>0</v>
      </c>
    </row>
    <row r="214" spans="1:66">
      <c r="A214" s="107" t="str">
        <f>IF(C214=0,"",IF(D214=0,"",SUBTOTAL(3,$D$7:D214)*1))</f>
        <v/>
      </c>
      <c r="B214" s="113"/>
      <c r="C214" s="183"/>
      <c r="D214" s="113"/>
      <c r="E214" s="114"/>
      <c r="F214" s="114"/>
      <c r="G214" s="110"/>
      <c r="H214" s="120"/>
      <c r="I214" s="121"/>
      <c r="J214" s="122"/>
      <c r="K214" s="122"/>
      <c r="L214" s="122"/>
      <c r="M214" s="120"/>
      <c r="BB214" s="177" t="str">
        <f t="shared" si="15"/>
        <v/>
      </c>
      <c r="BC214" s="177" t="str">
        <f t="shared" si="16"/>
        <v>()</v>
      </c>
      <c r="BD214" s="177" t="b">
        <f>IF(BB214="บริหารท้องถิ่นสูง",VLOOKUP(I214,'เงินเดือนบัญชี 5'!$AM$2:$AN$65,2,FALSE),IF(BB214="บริหารท้องถิ่นกลาง",VLOOKUP(I214,'เงินเดือนบัญชี 5'!$AJ$2:$AK$65,2,FALSE),IF(BB214="บริหารท้องถิ่นต้น",VLOOKUP(I214,'เงินเดือนบัญชี 5'!$AG$2:$AH$65,2,FALSE),IF(BB214="อำนวยการท้องถิ่นสูง",VLOOKUP(I214,'เงินเดือนบัญชี 5'!$AD$2:$AE$65,2,FALSE),IF(BB214="อำนวยการท้องถิ่นกลาง",VLOOKUP(I214,'เงินเดือนบัญชี 5'!$AA$2:$AB$65,2,FALSE),IF(BB214="อำนวยการท้องถิ่นต้น",VLOOKUP(I214,'เงินเดือนบัญชี 5'!$X$2:$Y$65,2,FALSE),IF(BB214="วิชาการชช.",VLOOKUP(I214,'เงินเดือนบัญชี 5'!$U$2:$V$65,2,FALSE),IF(BB214="วิชาการชพ.",VLOOKUP(I214,'เงินเดือนบัญชี 5'!$R$2:$S$65,2,FALSE),IF(BB214="วิชาการชก.",VLOOKUP(I214,'เงินเดือนบัญชี 5'!$O$2:$P$65,2,FALSE),IF(BB214="วิชาการปก.",VLOOKUP(I214,'เงินเดือนบัญชี 5'!$L$2:$M$65,2,FALSE),IF(BB214="ทั่วไปอส.",VLOOKUP(I214,'เงินเดือนบัญชี 5'!$I$2:$J$65,2,FALSE),IF(BB214="ทั่วไปชง.",VLOOKUP(I214,'เงินเดือนบัญชี 5'!$F$2:$G$65,2,FALSE),IF(BB214="ทั่วไปปง.",VLOOKUP(I214,'เงินเดือนบัญชี 5'!$C$2:$D$65,2,FALSE),IF(BB214="พนจ.ทั่วไป","",IF(BB214="พนจ.ภารกิจ(ปวช.)","",IF(BB214="พนจ.ภารกิจ(ปวท.)","",IF(BB214="พนจ.ภารกิจ(ปวส.)","",IF(BB214="พนจ.ภารกิจ(ป.ตรี)","",IF(BB214="พนจ.ภารกิจ(ป.โท)","",IF(BB214="พนจ.ภารกิจ(ทักษะ พนง.ขับเครื่องจักรกลขนาดกลาง/ใหญ่)","",IF(BB214="พนจ.ภารกิจ(ทักษะ)","",IF(BB214="ลูกจ้างประจำ(ช่าง)",VLOOKUP(I214,บัญชีลูกจ้างประจำ!$I$2:$J$110,2,FALSE),IF(BB214="ลูกจ้างประจำ(สนับสนุน)",VLOOKUP(I214,บัญชีลูกจ้างประจำ!$F$2:$G$102,2,FALSE),IF(BB214="ลูกจ้างประจำ(บริการพื้นฐาน)",VLOOKUP(I214,บัญชีลูกจ้างประจำ!$C$2:$D$74,2,FALSE)))))))))))))))))))))))))</f>
        <v>0</v>
      </c>
      <c r="BE214" s="177">
        <f>IF(M214="ว่างเดิม",VLOOKUP(BC214,ตำแหน่งว่าง!$A$2:$J$28,2,FALSE),IF(M214="ว่างยุบเลิก2567",VLOOKUP(BC214,ตำแหน่งว่าง!$A$2:$J$28,2,FALSE),IF(M214="ว่างยุบเลิก2568",VLOOKUP(BC214,ตำแหน่งว่าง!$A$2:$J$28,2,FALSE),IF(M214="ว่างยุบเลิก2569",VLOOKUP(BC214,ตำแหน่งว่าง!$A$2:$J$28,2,FALSE),IF(M214="เงินอุดหนุน (ว่าง)",VLOOKUP(BC214,ตำแหน่งว่าง!$A$2:$J$28,2,FALSE),IF(M214="จ่ายจากเงินรายได้ (ว่าง)",VLOOKUP(BC214,ตำแหน่งว่าง!$A$2:$J$28,2,FALSE),IF(M214="กำหนดเพิ่ม2567",0,IF(M214="กำหนดเพิ่ม2568",0,IF(M214="กำหนดเพิ่ม2569",0,I214*12)))))))))</f>
        <v>0</v>
      </c>
      <c r="BF214" s="177" t="str">
        <f t="shared" si="17"/>
        <v>1</v>
      </c>
      <c r="BG214" s="177" t="b">
        <f>IF(BB214="บริหารท้องถิ่นสูง",VLOOKUP(BF214,'เงินเดือนบัญชี 5'!$AL$2:$AM$65,2,FALSE),IF(BB214="บริหารท้องถิ่นกลาง",VLOOKUP(BF214,'เงินเดือนบัญชี 5'!$AI$2:$AJ$65,2,FALSE),IF(BB214="บริหารท้องถิ่นต้น",VLOOKUP(BF214,'เงินเดือนบัญชี 5'!$AF$2:$AG$65,2,FALSE),IF(BB214="อำนวยการท้องถิ่นสูง",VLOOKUP(BF214,'เงินเดือนบัญชี 5'!$AC$2:$AD$65,2,FALSE),IF(BB214="อำนวยการท้องถิ่นกลาง",VLOOKUP(BF214,'เงินเดือนบัญชี 5'!$Z$2:$AA$65,2,FALSE),IF(BB214="อำนวยการท้องถิ่นต้น",VLOOKUP(BF214,'เงินเดือนบัญชี 5'!$W$2:$X$65,2,FALSE),IF(BB214="วิชาการชช.",VLOOKUP(BF214,'เงินเดือนบัญชี 5'!$T$2:$U$65,2,FALSE),IF(BB214="วิชาการชพ.",VLOOKUP(BF214,'เงินเดือนบัญชี 5'!$Q$2:$R$65,2,FALSE),IF(BB214="วิชาการชก.",VLOOKUP(BF214,'เงินเดือนบัญชี 5'!$N$2:$O$65,2,FALSE),IF(BB214="วิชาการปก.",VLOOKUP(BF214,'เงินเดือนบัญชี 5'!$K$2:$L$65,2,FALSE),IF(BB214="ทั่วไปอส.",VLOOKUP(BF214,'เงินเดือนบัญชี 5'!$H$2:$I$65,2,FALSE),IF(BB214="ทั่วไปชง.",VLOOKUP(BF214,'เงินเดือนบัญชี 5'!$E$2:$F$65,2,FALSE),IF(BB214="ทั่วไปปง.",VLOOKUP(BF214,'เงินเดือนบัญชี 5'!$B$2:$C$65,2,FALSE),IF(BB214="พนจ.ทั่วไป",0,IF(BB214="พนจ.ภารกิจ(ปวช.)",CEILING((I214*4/100)+I214,10),IF(BB214="พนจ.ภารกิจ(ปวท.)",CEILING((I214*4/100)+I214,10),IF(BB214="พนจ.ภารกิจ(ปวส.)",CEILING((I214*4/100)+I214,10),IF(BB214="พนจ.ภารกิจ(ป.ตรี)",CEILING((I214*4/100)+I214,10),IF(BB214="พนจ.ภารกิจ(ป.โท)",CEILING((I214*4/100)+I214,10),IF(BB214="พนจ.ภารกิจ(ทักษะ พนง.ขับเครื่องจักรกลขนาดกลาง/ใหญ่)",CEILING((I214*4/100)+I214,10),IF(BB214="พนจ.ภารกิจ(ทักษะ)",CEILING((I214*4/100)+I214,10),IF(BB214="พนจ.ภารกิจ(ทักษะ)","",IF(C214="ครู",CEILING((I214*6/100)+I214,10),IF(C214="ครูผู้ช่วย",CEILING((I214*6/100)+I214,10),IF(C214="บริหารสถานศึกษา",CEILING((I214*6/100)+I214,10),IF(C214="บุคลากรทางการศึกษา",CEILING((I214*6/100)+I214,10),IF(BB214="ลูกจ้างประจำ(ช่าง)",VLOOKUP(BF214,บัญชีลูกจ้างประจำ!$H$2:$I$110,2,FALSE),IF(BB214="ลูกจ้างประจำ(สนับสนุน)",VLOOKUP(BF214,บัญชีลูกจ้างประจำ!$E$2:$F$102,2,FALSE),IF(BB214="ลูกจ้างประจำ(บริการพื้นฐาน)",VLOOKUP(BF214,บัญชีลูกจ้างประจำ!$B$2:$C$74,2,FALSE))))))))))))))))))))))))))))))</f>
        <v>0</v>
      </c>
      <c r="BH214" s="177">
        <f>IF(BB214&amp;M214="พนจ.ทั่วไป",0,IF(BB214&amp;M214="พนจ.ทั่วไปกำหนดเพิ่ม2567",108000,IF(M214="ว่างเดิม",VLOOKUP(BC214,ตำแหน่งว่าง!$A$2:$J$28,8,FALSE),IF(M214="กำหนดเพิ่ม2567",VLOOKUP(BC214,ตำแหน่งว่าง!$A$2:$H$28,7,FALSE),IF(M214="กำหนดเพิ่ม2568",0,IF(M214="กำหนดเพิ่ม2569",0,IF(M214="ยุบเลิก2567",0,IF(M214="ว่างยุบเลิก2567",0,IF(M214="ว่างยุบเลิก2568",VLOOKUP(BC214,ตำแหน่งว่าง!$A$2:$J$28,8,FALSE),IF(M214="ว่างยุบเลิก2569",VLOOKUP(BC214,ตำแหน่งว่าง!$A$2:$J$28,8,FALSE),IF(M214="เงินอุดหนุน (ว่าง)",VLOOKUP(BC214,ตำแหน่งว่าง!$A$2:$J$28,8,FALSE),IF(M214&amp;C214="จ่ายจากเงินรายได้พนจ.ทั่วไป",0,IF(M214="จ่ายจากเงินรายได้ (ว่าง)",VLOOKUP(BC214,ตำแหน่งว่าง!$A$2:$J$28,8,FALSE),(BG214-I214)*12)))))))))))))</f>
        <v>0</v>
      </c>
      <c r="BI214" s="177" t="str">
        <f t="shared" si="18"/>
        <v>2</v>
      </c>
      <c r="BJ214" s="177" t="b">
        <f>IF(BB214="บริหารท้องถิ่นสูง",VLOOKUP(BI214,'เงินเดือนบัญชี 5'!$AL$2:$AM$65,2,FALSE),IF(BB214="บริหารท้องถิ่นกลาง",VLOOKUP(BI214,'เงินเดือนบัญชี 5'!$AI$2:$AJ$65,2,FALSE),IF(BB214="บริหารท้องถิ่นต้น",VLOOKUP(BI214,'เงินเดือนบัญชี 5'!$AF$2:$AG$65,2,FALSE),IF(BB214="อำนวยการท้องถิ่นสูง",VLOOKUP(BI214,'เงินเดือนบัญชี 5'!$AC$2:$AD$65,2,FALSE),IF(BB214="อำนวยการท้องถิ่นกลาง",VLOOKUP(BI214,'เงินเดือนบัญชี 5'!$Z$2:$AA$65,2,FALSE),IF(BB214="อำนวยการท้องถิ่นต้น",VLOOKUP(BI214,'เงินเดือนบัญชี 5'!$W$2:$X$65,2,FALSE),IF(BB214="วิชาการชช.",VLOOKUP(BI214,'เงินเดือนบัญชี 5'!$T$2:$U$65,2,FALSE),IF(BB214="วิชาการชพ.",VLOOKUP(BI214,'เงินเดือนบัญชี 5'!$Q$2:$R$65,2,FALSE),IF(BB214="วิชาการชก.",VLOOKUP(BI214,'เงินเดือนบัญชี 5'!$N$2:$O$65,2,FALSE),IF(BB214="วิชาการปก.",VLOOKUP(BI214,'เงินเดือนบัญชี 5'!$K$2:$L$65,2,FALSE),IF(BB214="ทั่วไปอส.",VLOOKUP(BI214,'เงินเดือนบัญชี 5'!$H$2:$I$65,2,FALSE),IF(BB214="ทั่วไปชง.",VLOOKUP(BI214,'เงินเดือนบัญชี 5'!$E$2:$F$65,2,FALSE),IF(BB214="ทั่วไปปง.",VLOOKUP(BI214,'เงินเดือนบัญชี 5'!$B$2:$C$65,2,FALSE),IF(BB214="พนจ.ทั่วไป",0,IF(BB214="พนจ.ภารกิจ(ปวช.)",CEILING((BG214*4/100)+BG214,10),IF(BB214="พนจ.ภารกิจ(ปวท.)",CEILING((BG214*4/100)+BG214,10),IF(BB214="พนจ.ภารกิจ(ปวส.)",CEILING((BG214*4/100)+BG214,10),IF(BB214="พนจ.ภารกิจ(ป.ตรี)",CEILING((BG214*4/100)+BG214,10),IF(BB214="พนจ.ภารกิจ(ป.โท)",CEILING((BG214*4/100)+BG214,10),IF(BB214="พนจ.ภารกิจ(ทักษะ พนง.ขับเครื่องจักรกลขนาดกลาง/ใหญ่)",CEILING((BG214*4/100)+BG214,10),IF(BB214="พนจ.ภารกิจ(ทักษะ)",CEILING((BG214*4/100)+BG214,10),IF(BB214="พนจ.ภารกิจ(ทักษะ)","",IF(C214="ครู",CEILING((BG214*6/100)+BG214,10),IF(C214="ครูผู้ช่วย",CEILING((BG214*6/100)+BG214,10),IF(C214="บริหารสถานศึกษา",CEILING((BG214*6/100)+BG214,10),IF(C214="บุคลากรทางการศึกษา",CEILING((BG214*6/100)+BG214,10),IF(BB214="ลูกจ้างประจำ(ช่าง)",VLOOKUP(BI214,บัญชีลูกจ้างประจำ!$H$2:$I$110,2,FALSE),IF(BB214="ลูกจ้างประจำ(สนับสนุน)",VLOOKUP(BI214,บัญชีลูกจ้างประจำ!$E$2:$F$102,2,FALSE),IF(BB214="ลูกจ้างประจำ(บริการพื้นฐาน)",VLOOKUP(BI214,บัญชีลูกจ้างประจำ!$B$2:$C$74,2,FALSE))))))))))))))))))))))))))))))</f>
        <v>0</v>
      </c>
      <c r="BK214" s="177">
        <f>IF(BB214&amp;M214="พนจ.ทั่วไป",0,IF(BB214&amp;M214="พนจ.ทั่วไปกำหนดเพิ่ม2568",108000,IF(M214="ว่างเดิม",VLOOKUP(BC214,ตำแหน่งว่าง!$A$2:$J$28,9,FALSE),IF(M214&amp;C214="กำหนดเพิ่ม2567ครู",VLOOKUP(BC214,ตำแหน่งว่าง!$A$2:$J$28,8,FALSE),IF(M214&amp;C214="กำหนดเพิ่ม2567ครูผู้ช่วย",VLOOKUP(BC214,ตำแหน่งว่าง!$A$2:$J$28,8,FALSE),IF(M214&amp;C214="กำหนดเพิ่ม2567บุคลากรทางการศึกษา",VLOOKUP(BC214,ตำแหน่งว่าง!$A$2:$J$28,8,FALSE),IF(M214&amp;C214="กำหนดเพิ่ม2567บริหารสถานศึกษา",VLOOKUP(BC214,ตำแหน่งว่าง!$A$2:$J$28,8,FALSE),IF(M214="กำหนดเพิ่ม2567",VLOOKUP(BC214,ตำแหน่งว่าง!$A$2:$J$28,9,FALSE),IF(M214="กำหนดเพิ่ม2568",VLOOKUP(BC214,ตำแหน่งว่าง!$A$2:$H$28,7,FALSE),IF(M214="กำหนดเพิ่ม2569",0,IF(M214="ยุบเลิก2567",0,IF(M214="ยุบเลิก2568",0,IF(M214="ว่างยุบเลิก2567",0,IF(M214="ว่างยุบเลิก2568",0,IF(M214="ว่างยุบเลิก2569",VLOOKUP(BC214,ตำแหน่งว่าง!$A$2:$J$28,9,FALSE),IF(M214="เงินอุดหนุน (ว่าง)",VLOOKUP(BC214,ตำแหน่งว่าง!$A$2:$J$28,9,FALSE),IF(M214="จ่ายจากเงินรายได้ (ว่าง)",VLOOKUP(BC214,ตำแหน่งว่าง!$A$2:$J$28,9,FALSE),(BJ214-BG214)*12)))))))))))))))))</f>
        <v>0</v>
      </c>
      <c r="BL214" s="177" t="str">
        <f t="shared" si="19"/>
        <v>3</v>
      </c>
      <c r="BM214" s="177" t="b">
        <f>IF(BB214="บริหารท้องถิ่นสูง",VLOOKUP(BL214,'เงินเดือนบัญชี 5'!$AL$2:$AM$65,2,FALSE),IF(BB214="บริหารท้องถิ่นกลาง",VLOOKUP(BL214,'เงินเดือนบัญชี 5'!$AI$2:$AJ$65,2,FALSE),IF(BB214="บริหารท้องถิ่นต้น",VLOOKUP(BL214,'เงินเดือนบัญชี 5'!$AF$2:$AG$65,2,FALSE),IF(BB214="อำนวยการท้องถิ่นสูง",VLOOKUP(BL214,'เงินเดือนบัญชี 5'!$AC$2:$AD$65,2,FALSE),IF(BB214="อำนวยการท้องถิ่นกลาง",VLOOKUP(BL214,'เงินเดือนบัญชี 5'!$Z$2:$AA$65,2,FALSE),IF(BB214="อำนวยการท้องถิ่นต้น",VLOOKUP(BL214,'เงินเดือนบัญชี 5'!$W$2:$X$65,2,FALSE),IF(BB214="วิชาการชช.",VLOOKUP(BL214,'เงินเดือนบัญชี 5'!$T$2:$U$65,2,FALSE),IF(BB214="วิชาการชพ.",VLOOKUP(BL214,'เงินเดือนบัญชี 5'!$Q$2:$R$65,2,FALSE),IF(BB214="วิชาการชก.",VLOOKUP(BL214,'เงินเดือนบัญชี 5'!$N$2:$O$65,2,FALSE),IF(BB214="วิชาการปก.",VLOOKUP(BL214,'เงินเดือนบัญชี 5'!$K$2:$L$65,2,FALSE),IF(BB214="ทั่วไปอส.",VLOOKUP(BL214,'เงินเดือนบัญชี 5'!$H$2:$I$65,2,FALSE),IF(BB214="ทั่วไปชง.",VLOOKUP(BL214,'เงินเดือนบัญชี 5'!$E$2:$F$65,2,FALSE),IF(BB214="ทั่วไปปง.",VLOOKUP(BL214,'เงินเดือนบัญชี 5'!$B$2:$C$65,2,FALSE),IF(BB214="พนจ.ทั่วไป",0,IF(BB214="พนจ.ภารกิจ(ปวช.)",CEILING((BJ214*4/100)+BJ214,10),IF(BB214="พนจ.ภารกิจ(ปวท.)",CEILING((BJ214*4/100)+BJ214,10),IF(BB214="พนจ.ภารกิจ(ปวส.)",CEILING((BJ214*4/100)+BJ214,10),IF(BB214="พนจ.ภารกิจ(ป.ตรี)",CEILING((BJ214*4/100)+BJ214,10),IF(BB214="พนจ.ภารกิจ(ป.โท)",CEILING((BJ214*4/100)+BJ214,10),IF(BB214="พนจ.ภารกิจ(ทักษะ พนง.ขับเครื่องจักรกลขนาดกลาง/ใหญ่)",CEILING((BJ214*4/100)+BJ214,10),IF(BB214="พนจ.ภารกิจ(ทักษะ)",CEILING((BJ214*4/100)+BJ214,10),IF(BB214="พนจ.ภารกิจ(ทักษะ)","",IF(C214="ครู",CEILING((BJ214*6/100)+BJ214,10),IF(C214="ครูผู้ช่วย",CEILING((BJ214*6/100)+BJ214,10),IF(C214="บริหารสถานศึกษา",CEILING((BJ214*6/100)+BJ214,10),IF(C214="บุคลากรทางการศึกษา",CEILING((BJ214*6/100)+BJ214,10),IF(BB214="ลูกจ้างประจำ(ช่าง)",VLOOKUP(BL214,บัญชีลูกจ้างประจำ!$H$2:$I$110,2,FALSE),IF(BB214="ลูกจ้างประจำ(สนับสนุน)",VLOOKUP(BL214,บัญชีลูกจ้างประจำ!$E$2:$F$103,2,FALSE),IF(BB214="ลูกจ้างประจำ(บริการพื้นฐาน)",VLOOKUP(BL214,บัญชีลูกจ้างประจำ!$B$2:$C$74,2,FALSE))))))))))))))))))))))))))))))</f>
        <v>0</v>
      </c>
      <c r="BN214" s="177">
        <f>IF(BB214&amp;M214="พนจ.ทั่วไป",0,IF(BB214&amp;M214="พนจ.ทั่วไปกำหนดเพิ่ม2569",108000,IF(M214="ว่างเดิม",VLOOKUP(BC214,ตำแหน่งว่าง!$A$2:$J$28,10,FALSE),IF(M214&amp;C214="กำหนดเพิ่ม2567ครู",VLOOKUP(BC214,ตำแหน่งว่าง!$A$2:$J$28,9,FALSE),IF(M214&amp;C214="กำหนดเพิ่ม2567ครูผู้ช่วย",VLOOKUP(BC214,ตำแหน่งว่าง!$A$2:$J$28,9,FALSE),IF(M214&amp;C214="กำหนดเพิ่ม2567บุคลากรทางการศึกษา",VLOOKUP(BC214,ตำแหน่งว่าง!$A$2:$J$28,9,FALSE),IF(M214&amp;C214="กำหนดเพิ่ม2567บริหารสถานศึกษา",VLOOKUP(BC214,ตำแหน่งว่าง!$A$2:$J$28,9,FALSE),IF(M214="กำหนดเพิ่ม2567",VLOOKUP(BC214,ตำแหน่งว่าง!$A$2:$J$28,10,FALSE),IF(M214&amp;C214="กำหนดเพิ่ม2568ครู",VLOOKUP(BC214,ตำแหน่งว่าง!$A$2:$J$28,8,FALSE),IF(M214&amp;C214="กำหนดเพิ่ม2568ครูผู้ช่วย",VLOOKUP(BC214,ตำแหน่งว่าง!$A$2:$J$28,8,FALSE),IF(M214&amp;C214="กำหนดเพิ่ม2568บุคลากรทางการศึกษา",VLOOKUP(BC214,ตำแหน่งว่าง!$A$2:$J$28,8,FALSE),IF(M214&amp;C214="กำหนดเพิ่ม2568บริหารสถานศึกษา",VLOOKUP(BC214,ตำแหน่งว่าง!$A$2:$J$28,8,FALSE),IF(M214="กำหนดเพิ่ม2568",VLOOKUP(BC214,ตำแหน่งว่าง!$A$2:$J$28,9,FALSE),IF(M214="กำหนดเพิ่ม2569",VLOOKUP(BC214,ตำแหน่งว่าง!$A$2:$H$28,7,FALSE),IF(M214="เงินอุดหนุน (ว่าง)",VLOOKUP(BC214,ตำแหน่งว่าง!$A$2:$J$28,10,FALSE),IF(M214="จ่ายจากเงินรายได้ (ว่าง)",VLOOKUP(BC214,ตำแหน่งว่าง!$A$2:$J$28,10,FALSE),IF(M214="ยุบเลิก2567",0,IF(M214="ยุบเลิก2568",0,IF(M214="ยุบเลิก2569",0,IF(M214="ว่างยุบเลิก2567",0,IF(M214="ว่างยุบเลิก2568",0,IF(M214="ว่างยุบเลิก2569",0,(BM214-BJ214)*12))))))))))))))))))))))</f>
        <v>0</v>
      </c>
    </row>
    <row r="215" spans="1:66">
      <c r="A215" s="107" t="str">
        <f>IF(C215=0,"",IF(D215=0,"",SUBTOTAL(3,$D$7:D215)*1))</f>
        <v/>
      </c>
      <c r="B215" s="113"/>
      <c r="C215" s="183"/>
      <c r="D215" s="113"/>
      <c r="E215" s="114"/>
      <c r="F215" s="114"/>
      <c r="G215" s="110"/>
      <c r="H215" s="120"/>
      <c r="I215" s="121"/>
      <c r="J215" s="122"/>
      <c r="K215" s="122"/>
      <c r="L215" s="122"/>
      <c r="M215" s="120"/>
      <c r="BB215" s="177" t="str">
        <f t="shared" si="15"/>
        <v/>
      </c>
      <c r="BC215" s="177" t="str">
        <f t="shared" si="16"/>
        <v>()</v>
      </c>
      <c r="BD215" s="177" t="b">
        <f>IF(BB215="บริหารท้องถิ่นสูง",VLOOKUP(I215,'เงินเดือนบัญชี 5'!$AM$2:$AN$65,2,FALSE),IF(BB215="บริหารท้องถิ่นกลาง",VLOOKUP(I215,'เงินเดือนบัญชี 5'!$AJ$2:$AK$65,2,FALSE),IF(BB215="บริหารท้องถิ่นต้น",VLOOKUP(I215,'เงินเดือนบัญชี 5'!$AG$2:$AH$65,2,FALSE),IF(BB215="อำนวยการท้องถิ่นสูง",VLOOKUP(I215,'เงินเดือนบัญชี 5'!$AD$2:$AE$65,2,FALSE),IF(BB215="อำนวยการท้องถิ่นกลาง",VLOOKUP(I215,'เงินเดือนบัญชี 5'!$AA$2:$AB$65,2,FALSE),IF(BB215="อำนวยการท้องถิ่นต้น",VLOOKUP(I215,'เงินเดือนบัญชี 5'!$X$2:$Y$65,2,FALSE),IF(BB215="วิชาการชช.",VLOOKUP(I215,'เงินเดือนบัญชี 5'!$U$2:$V$65,2,FALSE),IF(BB215="วิชาการชพ.",VLOOKUP(I215,'เงินเดือนบัญชี 5'!$R$2:$S$65,2,FALSE),IF(BB215="วิชาการชก.",VLOOKUP(I215,'เงินเดือนบัญชี 5'!$O$2:$P$65,2,FALSE),IF(BB215="วิชาการปก.",VLOOKUP(I215,'เงินเดือนบัญชี 5'!$L$2:$M$65,2,FALSE),IF(BB215="ทั่วไปอส.",VLOOKUP(I215,'เงินเดือนบัญชี 5'!$I$2:$J$65,2,FALSE),IF(BB215="ทั่วไปชง.",VLOOKUP(I215,'เงินเดือนบัญชี 5'!$F$2:$G$65,2,FALSE),IF(BB215="ทั่วไปปง.",VLOOKUP(I215,'เงินเดือนบัญชี 5'!$C$2:$D$65,2,FALSE),IF(BB215="พนจ.ทั่วไป","",IF(BB215="พนจ.ภารกิจ(ปวช.)","",IF(BB215="พนจ.ภารกิจ(ปวท.)","",IF(BB215="พนจ.ภารกิจ(ปวส.)","",IF(BB215="พนจ.ภารกิจ(ป.ตรี)","",IF(BB215="พนจ.ภารกิจ(ป.โท)","",IF(BB215="พนจ.ภารกิจ(ทักษะ พนง.ขับเครื่องจักรกลขนาดกลาง/ใหญ่)","",IF(BB215="พนจ.ภารกิจ(ทักษะ)","",IF(BB215="ลูกจ้างประจำ(ช่าง)",VLOOKUP(I215,บัญชีลูกจ้างประจำ!$I$2:$J$110,2,FALSE),IF(BB215="ลูกจ้างประจำ(สนับสนุน)",VLOOKUP(I215,บัญชีลูกจ้างประจำ!$F$2:$G$102,2,FALSE),IF(BB215="ลูกจ้างประจำ(บริการพื้นฐาน)",VLOOKUP(I215,บัญชีลูกจ้างประจำ!$C$2:$D$74,2,FALSE)))))))))))))))))))))))))</f>
        <v>0</v>
      </c>
      <c r="BE215" s="177">
        <f>IF(M215="ว่างเดิม",VLOOKUP(BC215,ตำแหน่งว่าง!$A$2:$J$28,2,FALSE),IF(M215="ว่างยุบเลิก2567",VLOOKUP(BC215,ตำแหน่งว่าง!$A$2:$J$28,2,FALSE),IF(M215="ว่างยุบเลิก2568",VLOOKUP(BC215,ตำแหน่งว่าง!$A$2:$J$28,2,FALSE),IF(M215="ว่างยุบเลิก2569",VLOOKUP(BC215,ตำแหน่งว่าง!$A$2:$J$28,2,FALSE),IF(M215="เงินอุดหนุน (ว่าง)",VLOOKUP(BC215,ตำแหน่งว่าง!$A$2:$J$28,2,FALSE),IF(M215="จ่ายจากเงินรายได้ (ว่าง)",VLOOKUP(BC215,ตำแหน่งว่าง!$A$2:$J$28,2,FALSE),IF(M215="กำหนดเพิ่ม2567",0,IF(M215="กำหนดเพิ่ม2568",0,IF(M215="กำหนดเพิ่ม2569",0,I215*12)))))))))</f>
        <v>0</v>
      </c>
      <c r="BF215" s="177" t="str">
        <f t="shared" si="17"/>
        <v>1</v>
      </c>
      <c r="BG215" s="177" t="b">
        <f>IF(BB215="บริหารท้องถิ่นสูง",VLOOKUP(BF215,'เงินเดือนบัญชี 5'!$AL$2:$AM$65,2,FALSE),IF(BB215="บริหารท้องถิ่นกลาง",VLOOKUP(BF215,'เงินเดือนบัญชี 5'!$AI$2:$AJ$65,2,FALSE),IF(BB215="บริหารท้องถิ่นต้น",VLOOKUP(BF215,'เงินเดือนบัญชี 5'!$AF$2:$AG$65,2,FALSE),IF(BB215="อำนวยการท้องถิ่นสูง",VLOOKUP(BF215,'เงินเดือนบัญชี 5'!$AC$2:$AD$65,2,FALSE),IF(BB215="อำนวยการท้องถิ่นกลาง",VLOOKUP(BF215,'เงินเดือนบัญชี 5'!$Z$2:$AA$65,2,FALSE),IF(BB215="อำนวยการท้องถิ่นต้น",VLOOKUP(BF215,'เงินเดือนบัญชี 5'!$W$2:$X$65,2,FALSE),IF(BB215="วิชาการชช.",VLOOKUP(BF215,'เงินเดือนบัญชี 5'!$T$2:$U$65,2,FALSE),IF(BB215="วิชาการชพ.",VLOOKUP(BF215,'เงินเดือนบัญชี 5'!$Q$2:$R$65,2,FALSE),IF(BB215="วิชาการชก.",VLOOKUP(BF215,'เงินเดือนบัญชี 5'!$N$2:$O$65,2,FALSE),IF(BB215="วิชาการปก.",VLOOKUP(BF215,'เงินเดือนบัญชี 5'!$K$2:$L$65,2,FALSE),IF(BB215="ทั่วไปอส.",VLOOKUP(BF215,'เงินเดือนบัญชี 5'!$H$2:$I$65,2,FALSE),IF(BB215="ทั่วไปชง.",VLOOKUP(BF215,'เงินเดือนบัญชี 5'!$E$2:$F$65,2,FALSE),IF(BB215="ทั่วไปปง.",VLOOKUP(BF215,'เงินเดือนบัญชี 5'!$B$2:$C$65,2,FALSE),IF(BB215="พนจ.ทั่วไป",0,IF(BB215="พนจ.ภารกิจ(ปวช.)",CEILING((I215*4/100)+I215,10),IF(BB215="พนจ.ภารกิจ(ปวท.)",CEILING((I215*4/100)+I215,10),IF(BB215="พนจ.ภารกิจ(ปวส.)",CEILING((I215*4/100)+I215,10),IF(BB215="พนจ.ภารกิจ(ป.ตรี)",CEILING((I215*4/100)+I215,10),IF(BB215="พนจ.ภารกิจ(ป.โท)",CEILING((I215*4/100)+I215,10),IF(BB215="พนจ.ภารกิจ(ทักษะ พนง.ขับเครื่องจักรกลขนาดกลาง/ใหญ่)",CEILING((I215*4/100)+I215,10),IF(BB215="พนจ.ภารกิจ(ทักษะ)",CEILING((I215*4/100)+I215,10),IF(BB215="พนจ.ภารกิจ(ทักษะ)","",IF(C215="ครู",CEILING((I215*6/100)+I215,10),IF(C215="ครูผู้ช่วย",CEILING((I215*6/100)+I215,10),IF(C215="บริหารสถานศึกษา",CEILING((I215*6/100)+I215,10),IF(C215="บุคลากรทางการศึกษา",CEILING((I215*6/100)+I215,10),IF(BB215="ลูกจ้างประจำ(ช่าง)",VLOOKUP(BF215,บัญชีลูกจ้างประจำ!$H$2:$I$110,2,FALSE),IF(BB215="ลูกจ้างประจำ(สนับสนุน)",VLOOKUP(BF215,บัญชีลูกจ้างประจำ!$E$2:$F$102,2,FALSE),IF(BB215="ลูกจ้างประจำ(บริการพื้นฐาน)",VLOOKUP(BF215,บัญชีลูกจ้างประจำ!$B$2:$C$74,2,FALSE))))))))))))))))))))))))))))))</f>
        <v>0</v>
      </c>
      <c r="BH215" s="177">
        <f>IF(BB215&amp;M215="พนจ.ทั่วไป",0,IF(BB215&amp;M215="พนจ.ทั่วไปกำหนดเพิ่ม2567",108000,IF(M215="ว่างเดิม",VLOOKUP(BC215,ตำแหน่งว่าง!$A$2:$J$28,8,FALSE),IF(M215="กำหนดเพิ่ม2567",VLOOKUP(BC215,ตำแหน่งว่าง!$A$2:$H$28,7,FALSE),IF(M215="กำหนดเพิ่ม2568",0,IF(M215="กำหนดเพิ่ม2569",0,IF(M215="ยุบเลิก2567",0,IF(M215="ว่างยุบเลิก2567",0,IF(M215="ว่างยุบเลิก2568",VLOOKUP(BC215,ตำแหน่งว่าง!$A$2:$J$28,8,FALSE),IF(M215="ว่างยุบเลิก2569",VLOOKUP(BC215,ตำแหน่งว่าง!$A$2:$J$28,8,FALSE),IF(M215="เงินอุดหนุน (ว่าง)",VLOOKUP(BC215,ตำแหน่งว่าง!$A$2:$J$28,8,FALSE),IF(M215&amp;C215="จ่ายจากเงินรายได้พนจ.ทั่วไป",0,IF(M215="จ่ายจากเงินรายได้ (ว่าง)",VLOOKUP(BC215,ตำแหน่งว่าง!$A$2:$J$28,8,FALSE),(BG215-I215)*12)))))))))))))</f>
        <v>0</v>
      </c>
      <c r="BI215" s="177" t="str">
        <f t="shared" si="18"/>
        <v>2</v>
      </c>
      <c r="BJ215" s="177" t="b">
        <f>IF(BB215="บริหารท้องถิ่นสูง",VLOOKUP(BI215,'เงินเดือนบัญชี 5'!$AL$2:$AM$65,2,FALSE),IF(BB215="บริหารท้องถิ่นกลาง",VLOOKUP(BI215,'เงินเดือนบัญชี 5'!$AI$2:$AJ$65,2,FALSE),IF(BB215="บริหารท้องถิ่นต้น",VLOOKUP(BI215,'เงินเดือนบัญชี 5'!$AF$2:$AG$65,2,FALSE),IF(BB215="อำนวยการท้องถิ่นสูง",VLOOKUP(BI215,'เงินเดือนบัญชี 5'!$AC$2:$AD$65,2,FALSE),IF(BB215="อำนวยการท้องถิ่นกลาง",VLOOKUP(BI215,'เงินเดือนบัญชี 5'!$Z$2:$AA$65,2,FALSE),IF(BB215="อำนวยการท้องถิ่นต้น",VLOOKUP(BI215,'เงินเดือนบัญชี 5'!$W$2:$X$65,2,FALSE),IF(BB215="วิชาการชช.",VLOOKUP(BI215,'เงินเดือนบัญชี 5'!$T$2:$U$65,2,FALSE),IF(BB215="วิชาการชพ.",VLOOKUP(BI215,'เงินเดือนบัญชี 5'!$Q$2:$R$65,2,FALSE),IF(BB215="วิชาการชก.",VLOOKUP(BI215,'เงินเดือนบัญชี 5'!$N$2:$O$65,2,FALSE),IF(BB215="วิชาการปก.",VLOOKUP(BI215,'เงินเดือนบัญชี 5'!$K$2:$L$65,2,FALSE),IF(BB215="ทั่วไปอส.",VLOOKUP(BI215,'เงินเดือนบัญชี 5'!$H$2:$I$65,2,FALSE),IF(BB215="ทั่วไปชง.",VLOOKUP(BI215,'เงินเดือนบัญชี 5'!$E$2:$F$65,2,FALSE),IF(BB215="ทั่วไปปง.",VLOOKUP(BI215,'เงินเดือนบัญชี 5'!$B$2:$C$65,2,FALSE),IF(BB215="พนจ.ทั่วไป",0,IF(BB215="พนจ.ภารกิจ(ปวช.)",CEILING((BG215*4/100)+BG215,10),IF(BB215="พนจ.ภารกิจ(ปวท.)",CEILING((BG215*4/100)+BG215,10),IF(BB215="พนจ.ภารกิจ(ปวส.)",CEILING((BG215*4/100)+BG215,10),IF(BB215="พนจ.ภารกิจ(ป.ตรี)",CEILING((BG215*4/100)+BG215,10),IF(BB215="พนจ.ภารกิจ(ป.โท)",CEILING((BG215*4/100)+BG215,10),IF(BB215="พนจ.ภารกิจ(ทักษะ พนง.ขับเครื่องจักรกลขนาดกลาง/ใหญ่)",CEILING((BG215*4/100)+BG215,10),IF(BB215="พนจ.ภารกิจ(ทักษะ)",CEILING((BG215*4/100)+BG215,10),IF(BB215="พนจ.ภารกิจ(ทักษะ)","",IF(C215="ครู",CEILING((BG215*6/100)+BG215,10),IF(C215="ครูผู้ช่วย",CEILING((BG215*6/100)+BG215,10),IF(C215="บริหารสถานศึกษา",CEILING((BG215*6/100)+BG215,10),IF(C215="บุคลากรทางการศึกษา",CEILING((BG215*6/100)+BG215,10),IF(BB215="ลูกจ้างประจำ(ช่าง)",VLOOKUP(BI215,บัญชีลูกจ้างประจำ!$H$2:$I$110,2,FALSE),IF(BB215="ลูกจ้างประจำ(สนับสนุน)",VLOOKUP(BI215,บัญชีลูกจ้างประจำ!$E$2:$F$102,2,FALSE),IF(BB215="ลูกจ้างประจำ(บริการพื้นฐาน)",VLOOKUP(BI215,บัญชีลูกจ้างประจำ!$B$2:$C$74,2,FALSE))))))))))))))))))))))))))))))</f>
        <v>0</v>
      </c>
      <c r="BK215" s="177">
        <f>IF(BB215&amp;M215="พนจ.ทั่วไป",0,IF(BB215&amp;M215="พนจ.ทั่วไปกำหนดเพิ่ม2568",108000,IF(M215="ว่างเดิม",VLOOKUP(BC215,ตำแหน่งว่าง!$A$2:$J$28,9,FALSE),IF(M215&amp;C215="กำหนดเพิ่ม2567ครู",VLOOKUP(BC215,ตำแหน่งว่าง!$A$2:$J$28,8,FALSE),IF(M215&amp;C215="กำหนดเพิ่ม2567ครูผู้ช่วย",VLOOKUP(BC215,ตำแหน่งว่าง!$A$2:$J$28,8,FALSE),IF(M215&amp;C215="กำหนดเพิ่ม2567บุคลากรทางการศึกษา",VLOOKUP(BC215,ตำแหน่งว่าง!$A$2:$J$28,8,FALSE),IF(M215&amp;C215="กำหนดเพิ่ม2567บริหารสถานศึกษา",VLOOKUP(BC215,ตำแหน่งว่าง!$A$2:$J$28,8,FALSE),IF(M215="กำหนดเพิ่ม2567",VLOOKUP(BC215,ตำแหน่งว่าง!$A$2:$J$28,9,FALSE),IF(M215="กำหนดเพิ่ม2568",VLOOKUP(BC215,ตำแหน่งว่าง!$A$2:$H$28,7,FALSE),IF(M215="กำหนดเพิ่ม2569",0,IF(M215="ยุบเลิก2567",0,IF(M215="ยุบเลิก2568",0,IF(M215="ว่างยุบเลิก2567",0,IF(M215="ว่างยุบเลิก2568",0,IF(M215="ว่างยุบเลิก2569",VLOOKUP(BC215,ตำแหน่งว่าง!$A$2:$J$28,9,FALSE),IF(M215="เงินอุดหนุน (ว่าง)",VLOOKUP(BC215,ตำแหน่งว่าง!$A$2:$J$28,9,FALSE),IF(M215="จ่ายจากเงินรายได้ (ว่าง)",VLOOKUP(BC215,ตำแหน่งว่าง!$A$2:$J$28,9,FALSE),(BJ215-BG215)*12)))))))))))))))))</f>
        <v>0</v>
      </c>
      <c r="BL215" s="177" t="str">
        <f t="shared" si="19"/>
        <v>3</v>
      </c>
      <c r="BM215" s="177" t="b">
        <f>IF(BB215="บริหารท้องถิ่นสูง",VLOOKUP(BL215,'เงินเดือนบัญชี 5'!$AL$2:$AM$65,2,FALSE),IF(BB215="บริหารท้องถิ่นกลาง",VLOOKUP(BL215,'เงินเดือนบัญชี 5'!$AI$2:$AJ$65,2,FALSE),IF(BB215="บริหารท้องถิ่นต้น",VLOOKUP(BL215,'เงินเดือนบัญชี 5'!$AF$2:$AG$65,2,FALSE),IF(BB215="อำนวยการท้องถิ่นสูง",VLOOKUP(BL215,'เงินเดือนบัญชี 5'!$AC$2:$AD$65,2,FALSE),IF(BB215="อำนวยการท้องถิ่นกลาง",VLOOKUP(BL215,'เงินเดือนบัญชี 5'!$Z$2:$AA$65,2,FALSE),IF(BB215="อำนวยการท้องถิ่นต้น",VLOOKUP(BL215,'เงินเดือนบัญชี 5'!$W$2:$X$65,2,FALSE),IF(BB215="วิชาการชช.",VLOOKUP(BL215,'เงินเดือนบัญชี 5'!$T$2:$U$65,2,FALSE),IF(BB215="วิชาการชพ.",VLOOKUP(BL215,'เงินเดือนบัญชี 5'!$Q$2:$R$65,2,FALSE),IF(BB215="วิชาการชก.",VLOOKUP(BL215,'เงินเดือนบัญชี 5'!$N$2:$O$65,2,FALSE),IF(BB215="วิชาการปก.",VLOOKUP(BL215,'เงินเดือนบัญชี 5'!$K$2:$L$65,2,FALSE),IF(BB215="ทั่วไปอส.",VLOOKUP(BL215,'เงินเดือนบัญชี 5'!$H$2:$I$65,2,FALSE),IF(BB215="ทั่วไปชง.",VLOOKUP(BL215,'เงินเดือนบัญชี 5'!$E$2:$F$65,2,FALSE),IF(BB215="ทั่วไปปง.",VLOOKUP(BL215,'เงินเดือนบัญชี 5'!$B$2:$C$65,2,FALSE),IF(BB215="พนจ.ทั่วไป",0,IF(BB215="พนจ.ภารกิจ(ปวช.)",CEILING((BJ215*4/100)+BJ215,10),IF(BB215="พนจ.ภารกิจ(ปวท.)",CEILING((BJ215*4/100)+BJ215,10),IF(BB215="พนจ.ภารกิจ(ปวส.)",CEILING((BJ215*4/100)+BJ215,10),IF(BB215="พนจ.ภารกิจ(ป.ตรี)",CEILING((BJ215*4/100)+BJ215,10),IF(BB215="พนจ.ภารกิจ(ป.โท)",CEILING((BJ215*4/100)+BJ215,10),IF(BB215="พนจ.ภารกิจ(ทักษะ พนง.ขับเครื่องจักรกลขนาดกลาง/ใหญ่)",CEILING((BJ215*4/100)+BJ215,10),IF(BB215="พนจ.ภารกิจ(ทักษะ)",CEILING((BJ215*4/100)+BJ215,10),IF(BB215="พนจ.ภารกิจ(ทักษะ)","",IF(C215="ครู",CEILING((BJ215*6/100)+BJ215,10),IF(C215="ครูผู้ช่วย",CEILING((BJ215*6/100)+BJ215,10),IF(C215="บริหารสถานศึกษา",CEILING((BJ215*6/100)+BJ215,10),IF(C215="บุคลากรทางการศึกษา",CEILING((BJ215*6/100)+BJ215,10),IF(BB215="ลูกจ้างประจำ(ช่าง)",VLOOKUP(BL215,บัญชีลูกจ้างประจำ!$H$2:$I$110,2,FALSE),IF(BB215="ลูกจ้างประจำ(สนับสนุน)",VLOOKUP(BL215,บัญชีลูกจ้างประจำ!$E$2:$F$103,2,FALSE),IF(BB215="ลูกจ้างประจำ(บริการพื้นฐาน)",VLOOKUP(BL215,บัญชีลูกจ้างประจำ!$B$2:$C$74,2,FALSE))))))))))))))))))))))))))))))</f>
        <v>0</v>
      </c>
      <c r="BN215" s="177">
        <f>IF(BB215&amp;M215="พนจ.ทั่วไป",0,IF(BB215&amp;M215="พนจ.ทั่วไปกำหนดเพิ่ม2569",108000,IF(M215="ว่างเดิม",VLOOKUP(BC215,ตำแหน่งว่าง!$A$2:$J$28,10,FALSE),IF(M215&amp;C215="กำหนดเพิ่ม2567ครู",VLOOKUP(BC215,ตำแหน่งว่าง!$A$2:$J$28,9,FALSE),IF(M215&amp;C215="กำหนดเพิ่ม2567ครูผู้ช่วย",VLOOKUP(BC215,ตำแหน่งว่าง!$A$2:$J$28,9,FALSE),IF(M215&amp;C215="กำหนดเพิ่ม2567บุคลากรทางการศึกษา",VLOOKUP(BC215,ตำแหน่งว่าง!$A$2:$J$28,9,FALSE),IF(M215&amp;C215="กำหนดเพิ่ม2567บริหารสถานศึกษา",VLOOKUP(BC215,ตำแหน่งว่าง!$A$2:$J$28,9,FALSE),IF(M215="กำหนดเพิ่ม2567",VLOOKUP(BC215,ตำแหน่งว่าง!$A$2:$J$28,10,FALSE),IF(M215&amp;C215="กำหนดเพิ่ม2568ครู",VLOOKUP(BC215,ตำแหน่งว่าง!$A$2:$J$28,8,FALSE),IF(M215&amp;C215="กำหนดเพิ่ม2568ครูผู้ช่วย",VLOOKUP(BC215,ตำแหน่งว่าง!$A$2:$J$28,8,FALSE),IF(M215&amp;C215="กำหนดเพิ่ม2568บุคลากรทางการศึกษา",VLOOKUP(BC215,ตำแหน่งว่าง!$A$2:$J$28,8,FALSE),IF(M215&amp;C215="กำหนดเพิ่ม2568บริหารสถานศึกษา",VLOOKUP(BC215,ตำแหน่งว่าง!$A$2:$J$28,8,FALSE),IF(M215="กำหนดเพิ่ม2568",VLOOKUP(BC215,ตำแหน่งว่าง!$A$2:$J$28,9,FALSE),IF(M215="กำหนดเพิ่ม2569",VLOOKUP(BC215,ตำแหน่งว่าง!$A$2:$H$28,7,FALSE),IF(M215="เงินอุดหนุน (ว่าง)",VLOOKUP(BC215,ตำแหน่งว่าง!$A$2:$J$28,10,FALSE),IF(M215="จ่ายจากเงินรายได้ (ว่าง)",VLOOKUP(BC215,ตำแหน่งว่าง!$A$2:$J$28,10,FALSE),IF(M215="ยุบเลิก2567",0,IF(M215="ยุบเลิก2568",0,IF(M215="ยุบเลิก2569",0,IF(M215="ว่างยุบเลิก2567",0,IF(M215="ว่างยุบเลิก2568",0,IF(M215="ว่างยุบเลิก2569",0,(BM215-BJ215)*12))))))))))))))))))))))</f>
        <v>0</v>
      </c>
    </row>
    <row r="216" spans="1:66">
      <c r="A216" s="107" t="str">
        <f>IF(C216=0,"",IF(D216=0,"",SUBTOTAL(3,$D$7:D216)*1))</f>
        <v/>
      </c>
      <c r="B216" s="113"/>
      <c r="C216" s="183"/>
      <c r="D216" s="113"/>
      <c r="E216" s="114"/>
      <c r="F216" s="114"/>
      <c r="G216" s="110"/>
      <c r="H216" s="120"/>
      <c r="I216" s="121"/>
      <c r="J216" s="122"/>
      <c r="K216" s="122"/>
      <c r="L216" s="122"/>
      <c r="M216" s="120"/>
      <c r="BB216" s="177" t="str">
        <f t="shared" si="15"/>
        <v/>
      </c>
      <c r="BC216" s="177" t="str">
        <f t="shared" si="16"/>
        <v>()</v>
      </c>
      <c r="BD216" s="177" t="b">
        <f>IF(BB216="บริหารท้องถิ่นสูง",VLOOKUP(I216,'เงินเดือนบัญชี 5'!$AM$2:$AN$65,2,FALSE),IF(BB216="บริหารท้องถิ่นกลาง",VLOOKUP(I216,'เงินเดือนบัญชี 5'!$AJ$2:$AK$65,2,FALSE),IF(BB216="บริหารท้องถิ่นต้น",VLOOKUP(I216,'เงินเดือนบัญชี 5'!$AG$2:$AH$65,2,FALSE),IF(BB216="อำนวยการท้องถิ่นสูง",VLOOKUP(I216,'เงินเดือนบัญชี 5'!$AD$2:$AE$65,2,FALSE),IF(BB216="อำนวยการท้องถิ่นกลาง",VLOOKUP(I216,'เงินเดือนบัญชี 5'!$AA$2:$AB$65,2,FALSE),IF(BB216="อำนวยการท้องถิ่นต้น",VLOOKUP(I216,'เงินเดือนบัญชี 5'!$X$2:$Y$65,2,FALSE),IF(BB216="วิชาการชช.",VLOOKUP(I216,'เงินเดือนบัญชี 5'!$U$2:$V$65,2,FALSE),IF(BB216="วิชาการชพ.",VLOOKUP(I216,'เงินเดือนบัญชี 5'!$R$2:$S$65,2,FALSE),IF(BB216="วิชาการชก.",VLOOKUP(I216,'เงินเดือนบัญชี 5'!$O$2:$P$65,2,FALSE),IF(BB216="วิชาการปก.",VLOOKUP(I216,'เงินเดือนบัญชี 5'!$L$2:$M$65,2,FALSE),IF(BB216="ทั่วไปอส.",VLOOKUP(I216,'เงินเดือนบัญชี 5'!$I$2:$J$65,2,FALSE),IF(BB216="ทั่วไปชง.",VLOOKUP(I216,'เงินเดือนบัญชี 5'!$F$2:$G$65,2,FALSE),IF(BB216="ทั่วไปปง.",VLOOKUP(I216,'เงินเดือนบัญชี 5'!$C$2:$D$65,2,FALSE),IF(BB216="พนจ.ทั่วไป","",IF(BB216="พนจ.ภารกิจ(ปวช.)","",IF(BB216="พนจ.ภารกิจ(ปวท.)","",IF(BB216="พนจ.ภารกิจ(ปวส.)","",IF(BB216="พนจ.ภารกิจ(ป.ตรี)","",IF(BB216="พนจ.ภารกิจ(ป.โท)","",IF(BB216="พนจ.ภารกิจ(ทักษะ พนง.ขับเครื่องจักรกลขนาดกลาง/ใหญ่)","",IF(BB216="พนจ.ภารกิจ(ทักษะ)","",IF(BB216="ลูกจ้างประจำ(ช่าง)",VLOOKUP(I216,บัญชีลูกจ้างประจำ!$I$2:$J$110,2,FALSE),IF(BB216="ลูกจ้างประจำ(สนับสนุน)",VLOOKUP(I216,บัญชีลูกจ้างประจำ!$F$2:$G$102,2,FALSE),IF(BB216="ลูกจ้างประจำ(บริการพื้นฐาน)",VLOOKUP(I216,บัญชีลูกจ้างประจำ!$C$2:$D$74,2,FALSE)))))))))))))))))))))))))</f>
        <v>0</v>
      </c>
      <c r="BE216" s="177">
        <f>IF(M216="ว่างเดิม",VLOOKUP(BC216,ตำแหน่งว่าง!$A$2:$J$28,2,FALSE),IF(M216="ว่างยุบเลิก2567",VLOOKUP(BC216,ตำแหน่งว่าง!$A$2:$J$28,2,FALSE),IF(M216="ว่างยุบเลิก2568",VLOOKUP(BC216,ตำแหน่งว่าง!$A$2:$J$28,2,FALSE),IF(M216="ว่างยุบเลิก2569",VLOOKUP(BC216,ตำแหน่งว่าง!$A$2:$J$28,2,FALSE),IF(M216="เงินอุดหนุน (ว่าง)",VLOOKUP(BC216,ตำแหน่งว่าง!$A$2:$J$28,2,FALSE),IF(M216="จ่ายจากเงินรายได้ (ว่าง)",VLOOKUP(BC216,ตำแหน่งว่าง!$A$2:$J$28,2,FALSE),IF(M216="กำหนดเพิ่ม2567",0,IF(M216="กำหนดเพิ่ม2568",0,IF(M216="กำหนดเพิ่ม2569",0,I216*12)))))))))</f>
        <v>0</v>
      </c>
      <c r="BF216" s="177" t="str">
        <f t="shared" si="17"/>
        <v>1</v>
      </c>
      <c r="BG216" s="177" t="b">
        <f>IF(BB216="บริหารท้องถิ่นสูง",VLOOKUP(BF216,'เงินเดือนบัญชี 5'!$AL$2:$AM$65,2,FALSE),IF(BB216="บริหารท้องถิ่นกลาง",VLOOKUP(BF216,'เงินเดือนบัญชี 5'!$AI$2:$AJ$65,2,FALSE),IF(BB216="บริหารท้องถิ่นต้น",VLOOKUP(BF216,'เงินเดือนบัญชี 5'!$AF$2:$AG$65,2,FALSE),IF(BB216="อำนวยการท้องถิ่นสูง",VLOOKUP(BF216,'เงินเดือนบัญชี 5'!$AC$2:$AD$65,2,FALSE),IF(BB216="อำนวยการท้องถิ่นกลาง",VLOOKUP(BF216,'เงินเดือนบัญชี 5'!$Z$2:$AA$65,2,FALSE),IF(BB216="อำนวยการท้องถิ่นต้น",VLOOKUP(BF216,'เงินเดือนบัญชี 5'!$W$2:$X$65,2,FALSE),IF(BB216="วิชาการชช.",VLOOKUP(BF216,'เงินเดือนบัญชี 5'!$T$2:$U$65,2,FALSE),IF(BB216="วิชาการชพ.",VLOOKUP(BF216,'เงินเดือนบัญชี 5'!$Q$2:$R$65,2,FALSE),IF(BB216="วิชาการชก.",VLOOKUP(BF216,'เงินเดือนบัญชี 5'!$N$2:$O$65,2,FALSE),IF(BB216="วิชาการปก.",VLOOKUP(BF216,'เงินเดือนบัญชี 5'!$K$2:$L$65,2,FALSE),IF(BB216="ทั่วไปอส.",VLOOKUP(BF216,'เงินเดือนบัญชี 5'!$H$2:$I$65,2,FALSE),IF(BB216="ทั่วไปชง.",VLOOKUP(BF216,'เงินเดือนบัญชี 5'!$E$2:$F$65,2,FALSE),IF(BB216="ทั่วไปปง.",VLOOKUP(BF216,'เงินเดือนบัญชี 5'!$B$2:$C$65,2,FALSE),IF(BB216="พนจ.ทั่วไป",0,IF(BB216="พนจ.ภารกิจ(ปวช.)",CEILING((I216*4/100)+I216,10),IF(BB216="พนจ.ภารกิจ(ปวท.)",CEILING((I216*4/100)+I216,10),IF(BB216="พนจ.ภารกิจ(ปวส.)",CEILING((I216*4/100)+I216,10),IF(BB216="พนจ.ภารกิจ(ป.ตรี)",CEILING((I216*4/100)+I216,10),IF(BB216="พนจ.ภารกิจ(ป.โท)",CEILING((I216*4/100)+I216,10),IF(BB216="พนจ.ภารกิจ(ทักษะ พนง.ขับเครื่องจักรกลขนาดกลาง/ใหญ่)",CEILING((I216*4/100)+I216,10),IF(BB216="พนจ.ภารกิจ(ทักษะ)",CEILING((I216*4/100)+I216,10),IF(BB216="พนจ.ภารกิจ(ทักษะ)","",IF(C216="ครู",CEILING((I216*6/100)+I216,10),IF(C216="ครูผู้ช่วย",CEILING((I216*6/100)+I216,10),IF(C216="บริหารสถานศึกษา",CEILING((I216*6/100)+I216,10),IF(C216="บุคลากรทางการศึกษา",CEILING((I216*6/100)+I216,10),IF(BB216="ลูกจ้างประจำ(ช่าง)",VLOOKUP(BF216,บัญชีลูกจ้างประจำ!$H$2:$I$110,2,FALSE),IF(BB216="ลูกจ้างประจำ(สนับสนุน)",VLOOKUP(BF216,บัญชีลูกจ้างประจำ!$E$2:$F$102,2,FALSE),IF(BB216="ลูกจ้างประจำ(บริการพื้นฐาน)",VLOOKUP(BF216,บัญชีลูกจ้างประจำ!$B$2:$C$74,2,FALSE))))))))))))))))))))))))))))))</f>
        <v>0</v>
      </c>
      <c r="BH216" s="177">
        <f>IF(BB216&amp;M216="พนจ.ทั่วไป",0,IF(BB216&amp;M216="พนจ.ทั่วไปกำหนดเพิ่ม2567",108000,IF(M216="ว่างเดิม",VLOOKUP(BC216,ตำแหน่งว่าง!$A$2:$J$28,8,FALSE),IF(M216="กำหนดเพิ่ม2567",VLOOKUP(BC216,ตำแหน่งว่าง!$A$2:$H$28,7,FALSE),IF(M216="กำหนดเพิ่ม2568",0,IF(M216="กำหนดเพิ่ม2569",0,IF(M216="ยุบเลิก2567",0,IF(M216="ว่างยุบเลิก2567",0,IF(M216="ว่างยุบเลิก2568",VLOOKUP(BC216,ตำแหน่งว่าง!$A$2:$J$28,8,FALSE),IF(M216="ว่างยุบเลิก2569",VLOOKUP(BC216,ตำแหน่งว่าง!$A$2:$J$28,8,FALSE),IF(M216="เงินอุดหนุน (ว่าง)",VLOOKUP(BC216,ตำแหน่งว่าง!$A$2:$J$28,8,FALSE),IF(M216&amp;C216="จ่ายจากเงินรายได้พนจ.ทั่วไป",0,IF(M216="จ่ายจากเงินรายได้ (ว่าง)",VLOOKUP(BC216,ตำแหน่งว่าง!$A$2:$J$28,8,FALSE),(BG216-I216)*12)))))))))))))</f>
        <v>0</v>
      </c>
      <c r="BI216" s="177" t="str">
        <f t="shared" si="18"/>
        <v>2</v>
      </c>
      <c r="BJ216" s="177" t="b">
        <f>IF(BB216="บริหารท้องถิ่นสูง",VLOOKUP(BI216,'เงินเดือนบัญชี 5'!$AL$2:$AM$65,2,FALSE),IF(BB216="บริหารท้องถิ่นกลาง",VLOOKUP(BI216,'เงินเดือนบัญชี 5'!$AI$2:$AJ$65,2,FALSE),IF(BB216="บริหารท้องถิ่นต้น",VLOOKUP(BI216,'เงินเดือนบัญชี 5'!$AF$2:$AG$65,2,FALSE),IF(BB216="อำนวยการท้องถิ่นสูง",VLOOKUP(BI216,'เงินเดือนบัญชี 5'!$AC$2:$AD$65,2,FALSE),IF(BB216="อำนวยการท้องถิ่นกลาง",VLOOKUP(BI216,'เงินเดือนบัญชี 5'!$Z$2:$AA$65,2,FALSE),IF(BB216="อำนวยการท้องถิ่นต้น",VLOOKUP(BI216,'เงินเดือนบัญชี 5'!$W$2:$X$65,2,FALSE),IF(BB216="วิชาการชช.",VLOOKUP(BI216,'เงินเดือนบัญชี 5'!$T$2:$U$65,2,FALSE),IF(BB216="วิชาการชพ.",VLOOKUP(BI216,'เงินเดือนบัญชี 5'!$Q$2:$R$65,2,FALSE),IF(BB216="วิชาการชก.",VLOOKUP(BI216,'เงินเดือนบัญชี 5'!$N$2:$O$65,2,FALSE),IF(BB216="วิชาการปก.",VLOOKUP(BI216,'เงินเดือนบัญชี 5'!$K$2:$L$65,2,FALSE),IF(BB216="ทั่วไปอส.",VLOOKUP(BI216,'เงินเดือนบัญชี 5'!$H$2:$I$65,2,FALSE),IF(BB216="ทั่วไปชง.",VLOOKUP(BI216,'เงินเดือนบัญชี 5'!$E$2:$F$65,2,FALSE),IF(BB216="ทั่วไปปง.",VLOOKUP(BI216,'เงินเดือนบัญชี 5'!$B$2:$C$65,2,FALSE),IF(BB216="พนจ.ทั่วไป",0,IF(BB216="พนจ.ภารกิจ(ปวช.)",CEILING((BG216*4/100)+BG216,10),IF(BB216="พนจ.ภารกิจ(ปวท.)",CEILING((BG216*4/100)+BG216,10),IF(BB216="พนจ.ภารกิจ(ปวส.)",CEILING((BG216*4/100)+BG216,10),IF(BB216="พนจ.ภารกิจ(ป.ตรี)",CEILING((BG216*4/100)+BG216,10),IF(BB216="พนจ.ภารกิจ(ป.โท)",CEILING((BG216*4/100)+BG216,10),IF(BB216="พนจ.ภารกิจ(ทักษะ พนง.ขับเครื่องจักรกลขนาดกลาง/ใหญ่)",CEILING((BG216*4/100)+BG216,10),IF(BB216="พนจ.ภารกิจ(ทักษะ)",CEILING((BG216*4/100)+BG216,10),IF(BB216="พนจ.ภารกิจ(ทักษะ)","",IF(C216="ครู",CEILING((BG216*6/100)+BG216,10),IF(C216="ครูผู้ช่วย",CEILING((BG216*6/100)+BG216,10),IF(C216="บริหารสถานศึกษา",CEILING((BG216*6/100)+BG216,10),IF(C216="บุคลากรทางการศึกษา",CEILING((BG216*6/100)+BG216,10),IF(BB216="ลูกจ้างประจำ(ช่าง)",VLOOKUP(BI216,บัญชีลูกจ้างประจำ!$H$2:$I$110,2,FALSE),IF(BB216="ลูกจ้างประจำ(สนับสนุน)",VLOOKUP(BI216,บัญชีลูกจ้างประจำ!$E$2:$F$102,2,FALSE),IF(BB216="ลูกจ้างประจำ(บริการพื้นฐาน)",VLOOKUP(BI216,บัญชีลูกจ้างประจำ!$B$2:$C$74,2,FALSE))))))))))))))))))))))))))))))</f>
        <v>0</v>
      </c>
      <c r="BK216" s="177">
        <f>IF(BB216&amp;M216="พนจ.ทั่วไป",0,IF(BB216&amp;M216="พนจ.ทั่วไปกำหนดเพิ่ม2568",108000,IF(M216="ว่างเดิม",VLOOKUP(BC216,ตำแหน่งว่าง!$A$2:$J$28,9,FALSE),IF(M216&amp;C216="กำหนดเพิ่ม2567ครู",VLOOKUP(BC216,ตำแหน่งว่าง!$A$2:$J$28,8,FALSE),IF(M216&amp;C216="กำหนดเพิ่ม2567ครูผู้ช่วย",VLOOKUP(BC216,ตำแหน่งว่าง!$A$2:$J$28,8,FALSE),IF(M216&amp;C216="กำหนดเพิ่ม2567บุคลากรทางการศึกษา",VLOOKUP(BC216,ตำแหน่งว่าง!$A$2:$J$28,8,FALSE),IF(M216&amp;C216="กำหนดเพิ่ม2567บริหารสถานศึกษา",VLOOKUP(BC216,ตำแหน่งว่าง!$A$2:$J$28,8,FALSE),IF(M216="กำหนดเพิ่ม2567",VLOOKUP(BC216,ตำแหน่งว่าง!$A$2:$J$28,9,FALSE),IF(M216="กำหนดเพิ่ม2568",VLOOKUP(BC216,ตำแหน่งว่าง!$A$2:$H$28,7,FALSE),IF(M216="กำหนดเพิ่ม2569",0,IF(M216="ยุบเลิก2567",0,IF(M216="ยุบเลิก2568",0,IF(M216="ว่างยุบเลิก2567",0,IF(M216="ว่างยุบเลิก2568",0,IF(M216="ว่างยุบเลิก2569",VLOOKUP(BC216,ตำแหน่งว่าง!$A$2:$J$28,9,FALSE),IF(M216="เงินอุดหนุน (ว่าง)",VLOOKUP(BC216,ตำแหน่งว่าง!$A$2:$J$28,9,FALSE),IF(M216="จ่ายจากเงินรายได้ (ว่าง)",VLOOKUP(BC216,ตำแหน่งว่าง!$A$2:$J$28,9,FALSE),(BJ216-BG216)*12)))))))))))))))))</f>
        <v>0</v>
      </c>
      <c r="BL216" s="177" t="str">
        <f t="shared" si="19"/>
        <v>3</v>
      </c>
      <c r="BM216" s="177" t="b">
        <f>IF(BB216="บริหารท้องถิ่นสูง",VLOOKUP(BL216,'เงินเดือนบัญชี 5'!$AL$2:$AM$65,2,FALSE),IF(BB216="บริหารท้องถิ่นกลาง",VLOOKUP(BL216,'เงินเดือนบัญชี 5'!$AI$2:$AJ$65,2,FALSE),IF(BB216="บริหารท้องถิ่นต้น",VLOOKUP(BL216,'เงินเดือนบัญชี 5'!$AF$2:$AG$65,2,FALSE),IF(BB216="อำนวยการท้องถิ่นสูง",VLOOKUP(BL216,'เงินเดือนบัญชี 5'!$AC$2:$AD$65,2,FALSE),IF(BB216="อำนวยการท้องถิ่นกลาง",VLOOKUP(BL216,'เงินเดือนบัญชี 5'!$Z$2:$AA$65,2,FALSE),IF(BB216="อำนวยการท้องถิ่นต้น",VLOOKUP(BL216,'เงินเดือนบัญชี 5'!$W$2:$X$65,2,FALSE),IF(BB216="วิชาการชช.",VLOOKUP(BL216,'เงินเดือนบัญชี 5'!$T$2:$U$65,2,FALSE),IF(BB216="วิชาการชพ.",VLOOKUP(BL216,'เงินเดือนบัญชี 5'!$Q$2:$R$65,2,FALSE),IF(BB216="วิชาการชก.",VLOOKUP(BL216,'เงินเดือนบัญชี 5'!$N$2:$O$65,2,FALSE),IF(BB216="วิชาการปก.",VLOOKUP(BL216,'เงินเดือนบัญชี 5'!$K$2:$L$65,2,FALSE),IF(BB216="ทั่วไปอส.",VLOOKUP(BL216,'เงินเดือนบัญชี 5'!$H$2:$I$65,2,FALSE),IF(BB216="ทั่วไปชง.",VLOOKUP(BL216,'เงินเดือนบัญชี 5'!$E$2:$F$65,2,FALSE),IF(BB216="ทั่วไปปง.",VLOOKUP(BL216,'เงินเดือนบัญชี 5'!$B$2:$C$65,2,FALSE),IF(BB216="พนจ.ทั่วไป",0,IF(BB216="พนจ.ภารกิจ(ปวช.)",CEILING((BJ216*4/100)+BJ216,10),IF(BB216="พนจ.ภารกิจ(ปวท.)",CEILING((BJ216*4/100)+BJ216,10),IF(BB216="พนจ.ภารกิจ(ปวส.)",CEILING((BJ216*4/100)+BJ216,10),IF(BB216="พนจ.ภารกิจ(ป.ตรี)",CEILING((BJ216*4/100)+BJ216,10),IF(BB216="พนจ.ภารกิจ(ป.โท)",CEILING((BJ216*4/100)+BJ216,10),IF(BB216="พนจ.ภารกิจ(ทักษะ พนง.ขับเครื่องจักรกลขนาดกลาง/ใหญ่)",CEILING((BJ216*4/100)+BJ216,10),IF(BB216="พนจ.ภารกิจ(ทักษะ)",CEILING((BJ216*4/100)+BJ216,10),IF(BB216="พนจ.ภารกิจ(ทักษะ)","",IF(C216="ครู",CEILING((BJ216*6/100)+BJ216,10),IF(C216="ครูผู้ช่วย",CEILING((BJ216*6/100)+BJ216,10),IF(C216="บริหารสถานศึกษา",CEILING((BJ216*6/100)+BJ216,10),IF(C216="บุคลากรทางการศึกษา",CEILING((BJ216*6/100)+BJ216,10),IF(BB216="ลูกจ้างประจำ(ช่าง)",VLOOKUP(BL216,บัญชีลูกจ้างประจำ!$H$2:$I$110,2,FALSE),IF(BB216="ลูกจ้างประจำ(สนับสนุน)",VLOOKUP(BL216,บัญชีลูกจ้างประจำ!$E$2:$F$103,2,FALSE),IF(BB216="ลูกจ้างประจำ(บริการพื้นฐาน)",VLOOKUP(BL216,บัญชีลูกจ้างประจำ!$B$2:$C$74,2,FALSE))))))))))))))))))))))))))))))</f>
        <v>0</v>
      </c>
      <c r="BN216" s="177">
        <f>IF(BB216&amp;M216="พนจ.ทั่วไป",0,IF(BB216&amp;M216="พนจ.ทั่วไปกำหนดเพิ่ม2569",108000,IF(M216="ว่างเดิม",VLOOKUP(BC216,ตำแหน่งว่าง!$A$2:$J$28,10,FALSE),IF(M216&amp;C216="กำหนดเพิ่ม2567ครู",VLOOKUP(BC216,ตำแหน่งว่าง!$A$2:$J$28,9,FALSE),IF(M216&amp;C216="กำหนดเพิ่ม2567ครูผู้ช่วย",VLOOKUP(BC216,ตำแหน่งว่าง!$A$2:$J$28,9,FALSE),IF(M216&amp;C216="กำหนดเพิ่ม2567บุคลากรทางการศึกษา",VLOOKUP(BC216,ตำแหน่งว่าง!$A$2:$J$28,9,FALSE),IF(M216&amp;C216="กำหนดเพิ่ม2567บริหารสถานศึกษา",VLOOKUP(BC216,ตำแหน่งว่าง!$A$2:$J$28,9,FALSE),IF(M216="กำหนดเพิ่ม2567",VLOOKUP(BC216,ตำแหน่งว่าง!$A$2:$J$28,10,FALSE),IF(M216&amp;C216="กำหนดเพิ่ม2568ครู",VLOOKUP(BC216,ตำแหน่งว่าง!$A$2:$J$28,8,FALSE),IF(M216&amp;C216="กำหนดเพิ่ม2568ครูผู้ช่วย",VLOOKUP(BC216,ตำแหน่งว่าง!$A$2:$J$28,8,FALSE),IF(M216&amp;C216="กำหนดเพิ่ม2568บุคลากรทางการศึกษา",VLOOKUP(BC216,ตำแหน่งว่าง!$A$2:$J$28,8,FALSE),IF(M216&amp;C216="กำหนดเพิ่ม2568บริหารสถานศึกษา",VLOOKUP(BC216,ตำแหน่งว่าง!$A$2:$J$28,8,FALSE),IF(M216="กำหนดเพิ่ม2568",VLOOKUP(BC216,ตำแหน่งว่าง!$A$2:$J$28,9,FALSE),IF(M216="กำหนดเพิ่ม2569",VLOOKUP(BC216,ตำแหน่งว่าง!$A$2:$H$28,7,FALSE),IF(M216="เงินอุดหนุน (ว่าง)",VLOOKUP(BC216,ตำแหน่งว่าง!$A$2:$J$28,10,FALSE),IF(M216="จ่ายจากเงินรายได้ (ว่าง)",VLOOKUP(BC216,ตำแหน่งว่าง!$A$2:$J$28,10,FALSE),IF(M216="ยุบเลิก2567",0,IF(M216="ยุบเลิก2568",0,IF(M216="ยุบเลิก2569",0,IF(M216="ว่างยุบเลิก2567",0,IF(M216="ว่างยุบเลิก2568",0,IF(M216="ว่างยุบเลิก2569",0,(BM216-BJ216)*12))))))))))))))))))))))</f>
        <v>0</v>
      </c>
    </row>
    <row r="217" spans="1:66">
      <c r="A217" s="107" t="str">
        <f>IF(C217=0,"",IF(D217=0,"",SUBTOTAL(3,$D$7:D217)*1))</f>
        <v/>
      </c>
      <c r="B217" s="113"/>
      <c r="C217" s="183"/>
      <c r="D217" s="113"/>
      <c r="E217" s="114"/>
      <c r="F217" s="114"/>
      <c r="G217" s="110"/>
      <c r="H217" s="120"/>
      <c r="I217" s="121"/>
      <c r="J217" s="122"/>
      <c r="K217" s="122"/>
      <c r="L217" s="122"/>
      <c r="M217" s="120"/>
      <c r="BB217" s="177" t="str">
        <f t="shared" si="15"/>
        <v/>
      </c>
      <c r="BC217" s="177" t="str">
        <f t="shared" si="16"/>
        <v>()</v>
      </c>
      <c r="BD217" s="177" t="b">
        <f>IF(BB217="บริหารท้องถิ่นสูง",VLOOKUP(I217,'เงินเดือนบัญชี 5'!$AM$2:$AN$65,2,FALSE),IF(BB217="บริหารท้องถิ่นกลาง",VLOOKUP(I217,'เงินเดือนบัญชี 5'!$AJ$2:$AK$65,2,FALSE),IF(BB217="บริหารท้องถิ่นต้น",VLOOKUP(I217,'เงินเดือนบัญชี 5'!$AG$2:$AH$65,2,FALSE),IF(BB217="อำนวยการท้องถิ่นสูง",VLOOKUP(I217,'เงินเดือนบัญชี 5'!$AD$2:$AE$65,2,FALSE),IF(BB217="อำนวยการท้องถิ่นกลาง",VLOOKUP(I217,'เงินเดือนบัญชี 5'!$AA$2:$AB$65,2,FALSE),IF(BB217="อำนวยการท้องถิ่นต้น",VLOOKUP(I217,'เงินเดือนบัญชี 5'!$X$2:$Y$65,2,FALSE),IF(BB217="วิชาการชช.",VLOOKUP(I217,'เงินเดือนบัญชี 5'!$U$2:$V$65,2,FALSE),IF(BB217="วิชาการชพ.",VLOOKUP(I217,'เงินเดือนบัญชี 5'!$R$2:$S$65,2,FALSE),IF(BB217="วิชาการชก.",VLOOKUP(I217,'เงินเดือนบัญชี 5'!$O$2:$P$65,2,FALSE),IF(BB217="วิชาการปก.",VLOOKUP(I217,'เงินเดือนบัญชี 5'!$L$2:$M$65,2,FALSE),IF(BB217="ทั่วไปอส.",VLOOKUP(I217,'เงินเดือนบัญชี 5'!$I$2:$J$65,2,FALSE),IF(BB217="ทั่วไปชง.",VLOOKUP(I217,'เงินเดือนบัญชี 5'!$F$2:$G$65,2,FALSE),IF(BB217="ทั่วไปปง.",VLOOKUP(I217,'เงินเดือนบัญชี 5'!$C$2:$D$65,2,FALSE),IF(BB217="พนจ.ทั่วไป","",IF(BB217="พนจ.ภารกิจ(ปวช.)","",IF(BB217="พนจ.ภารกิจ(ปวท.)","",IF(BB217="พนจ.ภารกิจ(ปวส.)","",IF(BB217="พนจ.ภารกิจ(ป.ตรี)","",IF(BB217="พนจ.ภารกิจ(ป.โท)","",IF(BB217="พนจ.ภารกิจ(ทักษะ พนง.ขับเครื่องจักรกลขนาดกลาง/ใหญ่)","",IF(BB217="พนจ.ภารกิจ(ทักษะ)","",IF(BB217="ลูกจ้างประจำ(ช่าง)",VLOOKUP(I217,บัญชีลูกจ้างประจำ!$I$2:$J$110,2,FALSE),IF(BB217="ลูกจ้างประจำ(สนับสนุน)",VLOOKUP(I217,บัญชีลูกจ้างประจำ!$F$2:$G$102,2,FALSE),IF(BB217="ลูกจ้างประจำ(บริการพื้นฐาน)",VLOOKUP(I217,บัญชีลูกจ้างประจำ!$C$2:$D$74,2,FALSE)))))))))))))))))))))))))</f>
        <v>0</v>
      </c>
      <c r="BE217" s="177">
        <f>IF(M217="ว่างเดิม",VLOOKUP(BC217,ตำแหน่งว่าง!$A$2:$J$28,2,FALSE),IF(M217="ว่างยุบเลิก2567",VLOOKUP(BC217,ตำแหน่งว่าง!$A$2:$J$28,2,FALSE),IF(M217="ว่างยุบเลิก2568",VLOOKUP(BC217,ตำแหน่งว่าง!$A$2:$J$28,2,FALSE),IF(M217="ว่างยุบเลิก2569",VLOOKUP(BC217,ตำแหน่งว่าง!$A$2:$J$28,2,FALSE),IF(M217="เงินอุดหนุน (ว่าง)",VLOOKUP(BC217,ตำแหน่งว่าง!$A$2:$J$28,2,FALSE),IF(M217="จ่ายจากเงินรายได้ (ว่าง)",VLOOKUP(BC217,ตำแหน่งว่าง!$A$2:$J$28,2,FALSE),IF(M217="กำหนดเพิ่ม2567",0,IF(M217="กำหนดเพิ่ม2568",0,IF(M217="กำหนดเพิ่ม2569",0,I217*12)))))))))</f>
        <v>0</v>
      </c>
      <c r="BF217" s="177" t="str">
        <f t="shared" si="17"/>
        <v>1</v>
      </c>
      <c r="BG217" s="177" t="b">
        <f>IF(BB217="บริหารท้องถิ่นสูง",VLOOKUP(BF217,'เงินเดือนบัญชี 5'!$AL$2:$AM$65,2,FALSE),IF(BB217="บริหารท้องถิ่นกลาง",VLOOKUP(BF217,'เงินเดือนบัญชี 5'!$AI$2:$AJ$65,2,FALSE),IF(BB217="บริหารท้องถิ่นต้น",VLOOKUP(BF217,'เงินเดือนบัญชี 5'!$AF$2:$AG$65,2,FALSE),IF(BB217="อำนวยการท้องถิ่นสูง",VLOOKUP(BF217,'เงินเดือนบัญชี 5'!$AC$2:$AD$65,2,FALSE),IF(BB217="อำนวยการท้องถิ่นกลาง",VLOOKUP(BF217,'เงินเดือนบัญชี 5'!$Z$2:$AA$65,2,FALSE),IF(BB217="อำนวยการท้องถิ่นต้น",VLOOKUP(BF217,'เงินเดือนบัญชี 5'!$W$2:$X$65,2,FALSE),IF(BB217="วิชาการชช.",VLOOKUP(BF217,'เงินเดือนบัญชี 5'!$T$2:$U$65,2,FALSE),IF(BB217="วิชาการชพ.",VLOOKUP(BF217,'เงินเดือนบัญชี 5'!$Q$2:$R$65,2,FALSE),IF(BB217="วิชาการชก.",VLOOKUP(BF217,'เงินเดือนบัญชี 5'!$N$2:$O$65,2,FALSE),IF(BB217="วิชาการปก.",VLOOKUP(BF217,'เงินเดือนบัญชี 5'!$K$2:$L$65,2,FALSE),IF(BB217="ทั่วไปอส.",VLOOKUP(BF217,'เงินเดือนบัญชี 5'!$H$2:$I$65,2,FALSE),IF(BB217="ทั่วไปชง.",VLOOKUP(BF217,'เงินเดือนบัญชี 5'!$E$2:$F$65,2,FALSE),IF(BB217="ทั่วไปปง.",VLOOKUP(BF217,'เงินเดือนบัญชี 5'!$B$2:$C$65,2,FALSE),IF(BB217="พนจ.ทั่วไป",0,IF(BB217="พนจ.ภารกิจ(ปวช.)",CEILING((I217*4/100)+I217,10),IF(BB217="พนจ.ภารกิจ(ปวท.)",CEILING((I217*4/100)+I217,10),IF(BB217="พนจ.ภารกิจ(ปวส.)",CEILING((I217*4/100)+I217,10),IF(BB217="พนจ.ภารกิจ(ป.ตรี)",CEILING((I217*4/100)+I217,10),IF(BB217="พนจ.ภารกิจ(ป.โท)",CEILING((I217*4/100)+I217,10),IF(BB217="พนจ.ภารกิจ(ทักษะ พนง.ขับเครื่องจักรกลขนาดกลาง/ใหญ่)",CEILING((I217*4/100)+I217,10),IF(BB217="พนจ.ภารกิจ(ทักษะ)",CEILING((I217*4/100)+I217,10),IF(BB217="พนจ.ภารกิจ(ทักษะ)","",IF(C217="ครู",CEILING((I217*6/100)+I217,10),IF(C217="ครูผู้ช่วย",CEILING((I217*6/100)+I217,10),IF(C217="บริหารสถานศึกษา",CEILING((I217*6/100)+I217,10),IF(C217="บุคลากรทางการศึกษา",CEILING((I217*6/100)+I217,10),IF(BB217="ลูกจ้างประจำ(ช่าง)",VLOOKUP(BF217,บัญชีลูกจ้างประจำ!$H$2:$I$110,2,FALSE),IF(BB217="ลูกจ้างประจำ(สนับสนุน)",VLOOKUP(BF217,บัญชีลูกจ้างประจำ!$E$2:$F$102,2,FALSE),IF(BB217="ลูกจ้างประจำ(บริการพื้นฐาน)",VLOOKUP(BF217,บัญชีลูกจ้างประจำ!$B$2:$C$74,2,FALSE))))))))))))))))))))))))))))))</f>
        <v>0</v>
      </c>
      <c r="BH217" s="177">
        <f>IF(BB217&amp;M217="พนจ.ทั่วไป",0,IF(BB217&amp;M217="พนจ.ทั่วไปกำหนดเพิ่ม2567",108000,IF(M217="ว่างเดิม",VLOOKUP(BC217,ตำแหน่งว่าง!$A$2:$J$28,8,FALSE),IF(M217="กำหนดเพิ่ม2567",VLOOKUP(BC217,ตำแหน่งว่าง!$A$2:$H$28,7,FALSE),IF(M217="กำหนดเพิ่ม2568",0,IF(M217="กำหนดเพิ่ม2569",0,IF(M217="ยุบเลิก2567",0,IF(M217="ว่างยุบเลิก2567",0,IF(M217="ว่างยุบเลิก2568",VLOOKUP(BC217,ตำแหน่งว่าง!$A$2:$J$28,8,FALSE),IF(M217="ว่างยุบเลิก2569",VLOOKUP(BC217,ตำแหน่งว่าง!$A$2:$J$28,8,FALSE),IF(M217="เงินอุดหนุน (ว่าง)",VLOOKUP(BC217,ตำแหน่งว่าง!$A$2:$J$28,8,FALSE),IF(M217&amp;C217="จ่ายจากเงินรายได้พนจ.ทั่วไป",0,IF(M217="จ่ายจากเงินรายได้ (ว่าง)",VLOOKUP(BC217,ตำแหน่งว่าง!$A$2:$J$28,8,FALSE),(BG217-I217)*12)))))))))))))</f>
        <v>0</v>
      </c>
      <c r="BI217" s="177" t="str">
        <f t="shared" si="18"/>
        <v>2</v>
      </c>
      <c r="BJ217" s="177" t="b">
        <f>IF(BB217="บริหารท้องถิ่นสูง",VLOOKUP(BI217,'เงินเดือนบัญชี 5'!$AL$2:$AM$65,2,FALSE),IF(BB217="บริหารท้องถิ่นกลาง",VLOOKUP(BI217,'เงินเดือนบัญชี 5'!$AI$2:$AJ$65,2,FALSE),IF(BB217="บริหารท้องถิ่นต้น",VLOOKUP(BI217,'เงินเดือนบัญชี 5'!$AF$2:$AG$65,2,FALSE),IF(BB217="อำนวยการท้องถิ่นสูง",VLOOKUP(BI217,'เงินเดือนบัญชี 5'!$AC$2:$AD$65,2,FALSE),IF(BB217="อำนวยการท้องถิ่นกลาง",VLOOKUP(BI217,'เงินเดือนบัญชี 5'!$Z$2:$AA$65,2,FALSE),IF(BB217="อำนวยการท้องถิ่นต้น",VLOOKUP(BI217,'เงินเดือนบัญชี 5'!$W$2:$X$65,2,FALSE),IF(BB217="วิชาการชช.",VLOOKUP(BI217,'เงินเดือนบัญชี 5'!$T$2:$U$65,2,FALSE),IF(BB217="วิชาการชพ.",VLOOKUP(BI217,'เงินเดือนบัญชี 5'!$Q$2:$R$65,2,FALSE),IF(BB217="วิชาการชก.",VLOOKUP(BI217,'เงินเดือนบัญชี 5'!$N$2:$O$65,2,FALSE),IF(BB217="วิชาการปก.",VLOOKUP(BI217,'เงินเดือนบัญชี 5'!$K$2:$L$65,2,FALSE),IF(BB217="ทั่วไปอส.",VLOOKUP(BI217,'เงินเดือนบัญชี 5'!$H$2:$I$65,2,FALSE),IF(BB217="ทั่วไปชง.",VLOOKUP(BI217,'เงินเดือนบัญชี 5'!$E$2:$F$65,2,FALSE),IF(BB217="ทั่วไปปง.",VLOOKUP(BI217,'เงินเดือนบัญชี 5'!$B$2:$C$65,2,FALSE),IF(BB217="พนจ.ทั่วไป",0,IF(BB217="พนจ.ภารกิจ(ปวช.)",CEILING((BG217*4/100)+BG217,10),IF(BB217="พนจ.ภารกิจ(ปวท.)",CEILING((BG217*4/100)+BG217,10),IF(BB217="พนจ.ภารกิจ(ปวส.)",CEILING((BG217*4/100)+BG217,10),IF(BB217="พนจ.ภารกิจ(ป.ตรี)",CEILING((BG217*4/100)+BG217,10),IF(BB217="พนจ.ภารกิจ(ป.โท)",CEILING((BG217*4/100)+BG217,10),IF(BB217="พนจ.ภารกิจ(ทักษะ พนง.ขับเครื่องจักรกลขนาดกลาง/ใหญ่)",CEILING((BG217*4/100)+BG217,10),IF(BB217="พนจ.ภารกิจ(ทักษะ)",CEILING((BG217*4/100)+BG217,10),IF(BB217="พนจ.ภารกิจ(ทักษะ)","",IF(C217="ครู",CEILING((BG217*6/100)+BG217,10),IF(C217="ครูผู้ช่วย",CEILING((BG217*6/100)+BG217,10),IF(C217="บริหารสถานศึกษา",CEILING((BG217*6/100)+BG217,10),IF(C217="บุคลากรทางการศึกษา",CEILING((BG217*6/100)+BG217,10),IF(BB217="ลูกจ้างประจำ(ช่าง)",VLOOKUP(BI217,บัญชีลูกจ้างประจำ!$H$2:$I$110,2,FALSE),IF(BB217="ลูกจ้างประจำ(สนับสนุน)",VLOOKUP(BI217,บัญชีลูกจ้างประจำ!$E$2:$F$102,2,FALSE),IF(BB217="ลูกจ้างประจำ(บริการพื้นฐาน)",VLOOKUP(BI217,บัญชีลูกจ้างประจำ!$B$2:$C$74,2,FALSE))))))))))))))))))))))))))))))</f>
        <v>0</v>
      </c>
      <c r="BK217" s="177">
        <f>IF(BB217&amp;M217="พนจ.ทั่วไป",0,IF(BB217&amp;M217="พนจ.ทั่วไปกำหนดเพิ่ม2568",108000,IF(M217="ว่างเดิม",VLOOKUP(BC217,ตำแหน่งว่าง!$A$2:$J$28,9,FALSE),IF(M217&amp;C217="กำหนดเพิ่ม2567ครู",VLOOKUP(BC217,ตำแหน่งว่าง!$A$2:$J$28,8,FALSE),IF(M217&amp;C217="กำหนดเพิ่ม2567ครูผู้ช่วย",VLOOKUP(BC217,ตำแหน่งว่าง!$A$2:$J$28,8,FALSE),IF(M217&amp;C217="กำหนดเพิ่ม2567บุคลากรทางการศึกษา",VLOOKUP(BC217,ตำแหน่งว่าง!$A$2:$J$28,8,FALSE),IF(M217&amp;C217="กำหนดเพิ่ม2567บริหารสถานศึกษา",VLOOKUP(BC217,ตำแหน่งว่าง!$A$2:$J$28,8,FALSE),IF(M217="กำหนดเพิ่ม2567",VLOOKUP(BC217,ตำแหน่งว่าง!$A$2:$J$28,9,FALSE),IF(M217="กำหนดเพิ่ม2568",VLOOKUP(BC217,ตำแหน่งว่าง!$A$2:$H$28,7,FALSE),IF(M217="กำหนดเพิ่ม2569",0,IF(M217="ยุบเลิก2567",0,IF(M217="ยุบเลิก2568",0,IF(M217="ว่างยุบเลิก2567",0,IF(M217="ว่างยุบเลิก2568",0,IF(M217="ว่างยุบเลิก2569",VLOOKUP(BC217,ตำแหน่งว่าง!$A$2:$J$28,9,FALSE),IF(M217="เงินอุดหนุน (ว่าง)",VLOOKUP(BC217,ตำแหน่งว่าง!$A$2:$J$28,9,FALSE),IF(M217="จ่ายจากเงินรายได้ (ว่าง)",VLOOKUP(BC217,ตำแหน่งว่าง!$A$2:$J$28,9,FALSE),(BJ217-BG217)*12)))))))))))))))))</f>
        <v>0</v>
      </c>
      <c r="BL217" s="177" t="str">
        <f t="shared" si="19"/>
        <v>3</v>
      </c>
      <c r="BM217" s="177" t="b">
        <f>IF(BB217="บริหารท้องถิ่นสูง",VLOOKUP(BL217,'เงินเดือนบัญชี 5'!$AL$2:$AM$65,2,FALSE),IF(BB217="บริหารท้องถิ่นกลาง",VLOOKUP(BL217,'เงินเดือนบัญชี 5'!$AI$2:$AJ$65,2,FALSE),IF(BB217="บริหารท้องถิ่นต้น",VLOOKUP(BL217,'เงินเดือนบัญชี 5'!$AF$2:$AG$65,2,FALSE),IF(BB217="อำนวยการท้องถิ่นสูง",VLOOKUP(BL217,'เงินเดือนบัญชี 5'!$AC$2:$AD$65,2,FALSE),IF(BB217="อำนวยการท้องถิ่นกลาง",VLOOKUP(BL217,'เงินเดือนบัญชี 5'!$Z$2:$AA$65,2,FALSE),IF(BB217="อำนวยการท้องถิ่นต้น",VLOOKUP(BL217,'เงินเดือนบัญชี 5'!$W$2:$X$65,2,FALSE),IF(BB217="วิชาการชช.",VLOOKUP(BL217,'เงินเดือนบัญชี 5'!$T$2:$U$65,2,FALSE),IF(BB217="วิชาการชพ.",VLOOKUP(BL217,'เงินเดือนบัญชี 5'!$Q$2:$R$65,2,FALSE),IF(BB217="วิชาการชก.",VLOOKUP(BL217,'เงินเดือนบัญชี 5'!$N$2:$O$65,2,FALSE),IF(BB217="วิชาการปก.",VLOOKUP(BL217,'เงินเดือนบัญชี 5'!$K$2:$L$65,2,FALSE),IF(BB217="ทั่วไปอส.",VLOOKUP(BL217,'เงินเดือนบัญชี 5'!$H$2:$I$65,2,FALSE),IF(BB217="ทั่วไปชง.",VLOOKUP(BL217,'เงินเดือนบัญชี 5'!$E$2:$F$65,2,FALSE),IF(BB217="ทั่วไปปง.",VLOOKUP(BL217,'เงินเดือนบัญชี 5'!$B$2:$C$65,2,FALSE),IF(BB217="พนจ.ทั่วไป",0,IF(BB217="พนจ.ภารกิจ(ปวช.)",CEILING((BJ217*4/100)+BJ217,10),IF(BB217="พนจ.ภารกิจ(ปวท.)",CEILING((BJ217*4/100)+BJ217,10),IF(BB217="พนจ.ภารกิจ(ปวส.)",CEILING((BJ217*4/100)+BJ217,10),IF(BB217="พนจ.ภารกิจ(ป.ตรี)",CEILING((BJ217*4/100)+BJ217,10),IF(BB217="พนจ.ภารกิจ(ป.โท)",CEILING((BJ217*4/100)+BJ217,10),IF(BB217="พนจ.ภารกิจ(ทักษะ พนง.ขับเครื่องจักรกลขนาดกลาง/ใหญ่)",CEILING((BJ217*4/100)+BJ217,10),IF(BB217="พนจ.ภารกิจ(ทักษะ)",CEILING((BJ217*4/100)+BJ217,10),IF(BB217="พนจ.ภารกิจ(ทักษะ)","",IF(C217="ครู",CEILING((BJ217*6/100)+BJ217,10),IF(C217="ครูผู้ช่วย",CEILING((BJ217*6/100)+BJ217,10),IF(C217="บริหารสถานศึกษา",CEILING((BJ217*6/100)+BJ217,10),IF(C217="บุคลากรทางการศึกษา",CEILING((BJ217*6/100)+BJ217,10),IF(BB217="ลูกจ้างประจำ(ช่าง)",VLOOKUP(BL217,บัญชีลูกจ้างประจำ!$H$2:$I$110,2,FALSE),IF(BB217="ลูกจ้างประจำ(สนับสนุน)",VLOOKUP(BL217,บัญชีลูกจ้างประจำ!$E$2:$F$103,2,FALSE),IF(BB217="ลูกจ้างประจำ(บริการพื้นฐาน)",VLOOKUP(BL217,บัญชีลูกจ้างประจำ!$B$2:$C$74,2,FALSE))))))))))))))))))))))))))))))</f>
        <v>0</v>
      </c>
      <c r="BN217" s="177">
        <f>IF(BB217&amp;M217="พนจ.ทั่วไป",0,IF(BB217&amp;M217="พนจ.ทั่วไปกำหนดเพิ่ม2569",108000,IF(M217="ว่างเดิม",VLOOKUP(BC217,ตำแหน่งว่าง!$A$2:$J$28,10,FALSE),IF(M217&amp;C217="กำหนดเพิ่ม2567ครู",VLOOKUP(BC217,ตำแหน่งว่าง!$A$2:$J$28,9,FALSE),IF(M217&amp;C217="กำหนดเพิ่ม2567ครูผู้ช่วย",VLOOKUP(BC217,ตำแหน่งว่าง!$A$2:$J$28,9,FALSE),IF(M217&amp;C217="กำหนดเพิ่ม2567บุคลากรทางการศึกษา",VLOOKUP(BC217,ตำแหน่งว่าง!$A$2:$J$28,9,FALSE),IF(M217&amp;C217="กำหนดเพิ่ม2567บริหารสถานศึกษา",VLOOKUP(BC217,ตำแหน่งว่าง!$A$2:$J$28,9,FALSE),IF(M217="กำหนดเพิ่ม2567",VLOOKUP(BC217,ตำแหน่งว่าง!$A$2:$J$28,10,FALSE),IF(M217&amp;C217="กำหนดเพิ่ม2568ครู",VLOOKUP(BC217,ตำแหน่งว่าง!$A$2:$J$28,8,FALSE),IF(M217&amp;C217="กำหนดเพิ่ม2568ครูผู้ช่วย",VLOOKUP(BC217,ตำแหน่งว่าง!$A$2:$J$28,8,FALSE),IF(M217&amp;C217="กำหนดเพิ่ม2568บุคลากรทางการศึกษา",VLOOKUP(BC217,ตำแหน่งว่าง!$A$2:$J$28,8,FALSE),IF(M217&amp;C217="กำหนดเพิ่ม2568บริหารสถานศึกษา",VLOOKUP(BC217,ตำแหน่งว่าง!$A$2:$J$28,8,FALSE),IF(M217="กำหนดเพิ่ม2568",VLOOKUP(BC217,ตำแหน่งว่าง!$A$2:$J$28,9,FALSE),IF(M217="กำหนดเพิ่ม2569",VLOOKUP(BC217,ตำแหน่งว่าง!$A$2:$H$28,7,FALSE),IF(M217="เงินอุดหนุน (ว่าง)",VLOOKUP(BC217,ตำแหน่งว่าง!$A$2:$J$28,10,FALSE),IF(M217="จ่ายจากเงินรายได้ (ว่าง)",VLOOKUP(BC217,ตำแหน่งว่าง!$A$2:$J$28,10,FALSE),IF(M217="ยุบเลิก2567",0,IF(M217="ยุบเลิก2568",0,IF(M217="ยุบเลิก2569",0,IF(M217="ว่างยุบเลิก2567",0,IF(M217="ว่างยุบเลิก2568",0,IF(M217="ว่างยุบเลิก2569",0,(BM217-BJ217)*12))))))))))))))))))))))</f>
        <v>0</v>
      </c>
    </row>
    <row r="218" spans="1:66">
      <c r="A218" s="107" t="str">
        <f>IF(C218=0,"",IF(D218=0,"",SUBTOTAL(3,$D$7:D218)*1))</f>
        <v/>
      </c>
      <c r="B218" s="113"/>
      <c r="C218" s="183"/>
      <c r="D218" s="113"/>
      <c r="E218" s="114"/>
      <c r="F218" s="114"/>
      <c r="G218" s="110"/>
      <c r="H218" s="120"/>
      <c r="I218" s="121"/>
      <c r="J218" s="122"/>
      <c r="K218" s="122"/>
      <c r="L218" s="122"/>
      <c r="M218" s="120"/>
      <c r="BB218" s="177" t="str">
        <f t="shared" si="15"/>
        <v/>
      </c>
      <c r="BC218" s="177" t="str">
        <f t="shared" si="16"/>
        <v>()</v>
      </c>
      <c r="BD218" s="177" t="b">
        <f>IF(BB218="บริหารท้องถิ่นสูง",VLOOKUP(I218,'เงินเดือนบัญชี 5'!$AM$2:$AN$65,2,FALSE),IF(BB218="บริหารท้องถิ่นกลาง",VLOOKUP(I218,'เงินเดือนบัญชี 5'!$AJ$2:$AK$65,2,FALSE),IF(BB218="บริหารท้องถิ่นต้น",VLOOKUP(I218,'เงินเดือนบัญชี 5'!$AG$2:$AH$65,2,FALSE),IF(BB218="อำนวยการท้องถิ่นสูง",VLOOKUP(I218,'เงินเดือนบัญชี 5'!$AD$2:$AE$65,2,FALSE),IF(BB218="อำนวยการท้องถิ่นกลาง",VLOOKUP(I218,'เงินเดือนบัญชี 5'!$AA$2:$AB$65,2,FALSE),IF(BB218="อำนวยการท้องถิ่นต้น",VLOOKUP(I218,'เงินเดือนบัญชี 5'!$X$2:$Y$65,2,FALSE),IF(BB218="วิชาการชช.",VLOOKUP(I218,'เงินเดือนบัญชี 5'!$U$2:$V$65,2,FALSE),IF(BB218="วิชาการชพ.",VLOOKUP(I218,'เงินเดือนบัญชี 5'!$R$2:$S$65,2,FALSE),IF(BB218="วิชาการชก.",VLOOKUP(I218,'เงินเดือนบัญชี 5'!$O$2:$P$65,2,FALSE),IF(BB218="วิชาการปก.",VLOOKUP(I218,'เงินเดือนบัญชี 5'!$L$2:$M$65,2,FALSE),IF(BB218="ทั่วไปอส.",VLOOKUP(I218,'เงินเดือนบัญชี 5'!$I$2:$J$65,2,FALSE),IF(BB218="ทั่วไปชง.",VLOOKUP(I218,'เงินเดือนบัญชี 5'!$F$2:$G$65,2,FALSE),IF(BB218="ทั่วไปปง.",VLOOKUP(I218,'เงินเดือนบัญชี 5'!$C$2:$D$65,2,FALSE),IF(BB218="พนจ.ทั่วไป","",IF(BB218="พนจ.ภารกิจ(ปวช.)","",IF(BB218="พนจ.ภารกิจ(ปวท.)","",IF(BB218="พนจ.ภารกิจ(ปวส.)","",IF(BB218="พนจ.ภารกิจ(ป.ตรี)","",IF(BB218="พนจ.ภารกิจ(ป.โท)","",IF(BB218="พนจ.ภารกิจ(ทักษะ พนง.ขับเครื่องจักรกลขนาดกลาง/ใหญ่)","",IF(BB218="พนจ.ภารกิจ(ทักษะ)","",IF(BB218="ลูกจ้างประจำ(ช่าง)",VLOOKUP(I218,บัญชีลูกจ้างประจำ!$I$2:$J$110,2,FALSE),IF(BB218="ลูกจ้างประจำ(สนับสนุน)",VLOOKUP(I218,บัญชีลูกจ้างประจำ!$F$2:$G$102,2,FALSE),IF(BB218="ลูกจ้างประจำ(บริการพื้นฐาน)",VLOOKUP(I218,บัญชีลูกจ้างประจำ!$C$2:$D$74,2,FALSE)))))))))))))))))))))))))</f>
        <v>0</v>
      </c>
      <c r="BE218" s="177">
        <f>IF(M218="ว่างเดิม",VLOOKUP(BC218,ตำแหน่งว่าง!$A$2:$J$28,2,FALSE),IF(M218="ว่างยุบเลิก2567",VLOOKUP(BC218,ตำแหน่งว่าง!$A$2:$J$28,2,FALSE),IF(M218="ว่างยุบเลิก2568",VLOOKUP(BC218,ตำแหน่งว่าง!$A$2:$J$28,2,FALSE),IF(M218="ว่างยุบเลิก2569",VLOOKUP(BC218,ตำแหน่งว่าง!$A$2:$J$28,2,FALSE),IF(M218="เงินอุดหนุน (ว่าง)",VLOOKUP(BC218,ตำแหน่งว่าง!$A$2:$J$28,2,FALSE),IF(M218="จ่ายจากเงินรายได้ (ว่าง)",VLOOKUP(BC218,ตำแหน่งว่าง!$A$2:$J$28,2,FALSE),IF(M218="กำหนดเพิ่ม2567",0,IF(M218="กำหนดเพิ่ม2568",0,IF(M218="กำหนดเพิ่ม2569",0,I218*12)))))))))</f>
        <v>0</v>
      </c>
      <c r="BF218" s="177" t="str">
        <f t="shared" si="17"/>
        <v>1</v>
      </c>
      <c r="BG218" s="177" t="b">
        <f>IF(BB218="บริหารท้องถิ่นสูง",VLOOKUP(BF218,'เงินเดือนบัญชี 5'!$AL$2:$AM$65,2,FALSE),IF(BB218="บริหารท้องถิ่นกลาง",VLOOKUP(BF218,'เงินเดือนบัญชี 5'!$AI$2:$AJ$65,2,FALSE),IF(BB218="บริหารท้องถิ่นต้น",VLOOKUP(BF218,'เงินเดือนบัญชี 5'!$AF$2:$AG$65,2,FALSE),IF(BB218="อำนวยการท้องถิ่นสูง",VLOOKUP(BF218,'เงินเดือนบัญชี 5'!$AC$2:$AD$65,2,FALSE),IF(BB218="อำนวยการท้องถิ่นกลาง",VLOOKUP(BF218,'เงินเดือนบัญชี 5'!$Z$2:$AA$65,2,FALSE),IF(BB218="อำนวยการท้องถิ่นต้น",VLOOKUP(BF218,'เงินเดือนบัญชี 5'!$W$2:$X$65,2,FALSE),IF(BB218="วิชาการชช.",VLOOKUP(BF218,'เงินเดือนบัญชี 5'!$T$2:$U$65,2,FALSE),IF(BB218="วิชาการชพ.",VLOOKUP(BF218,'เงินเดือนบัญชี 5'!$Q$2:$R$65,2,FALSE),IF(BB218="วิชาการชก.",VLOOKUP(BF218,'เงินเดือนบัญชี 5'!$N$2:$O$65,2,FALSE),IF(BB218="วิชาการปก.",VLOOKUP(BF218,'เงินเดือนบัญชี 5'!$K$2:$L$65,2,FALSE),IF(BB218="ทั่วไปอส.",VLOOKUP(BF218,'เงินเดือนบัญชี 5'!$H$2:$I$65,2,FALSE),IF(BB218="ทั่วไปชง.",VLOOKUP(BF218,'เงินเดือนบัญชี 5'!$E$2:$F$65,2,FALSE),IF(BB218="ทั่วไปปง.",VLOOKUP(BF218,'เงินเดือนบัญชี 5'!$B$2:$C$65,2,FALSE),IF(BB218="พนจ.ทั่วไป",0,IF(BB218="พนจ.ภารกิจ(ปวช.)",CEILING((I218*4/100)+I218,10),IF(BB218="พนจ.ภารกิจ(ปวท.)",CEILING((I218*4/100)+I218,10),IF(BB218="พนจ.ภารกิจ(ปวส.)",CEILING((I218*4/100)+I218,10),IF(BB218="พนจ.ภารกิจ(ป.ตรี)",CEILING((I218*4/100)+I218,10),IF(BB218="พนจ.ภารกิจ(ป.โท)",CEILING((I218*4/100)+I218,10),IF(BB218="พนจ.ภารกิจ(ทักษะ พนง.ขับเครื่องจักรกลขนาดกลาง/ใหญ่)",CEILING((I218*4/100)+I218,10),IF(BB218="พนจ.ภารกิจ(ทักษะ)",CEILING((I218*4/100)+I218,10),IF(BB218="พนจ.ภารกิจ(ทักษะ)","",IF(C218="ครู",CEILING((I218*6/100)+I218,10),IF(C218="ครูผู้ช่วย",CEILING((I218*6/100)+I218,10),IF(C218="บริหารสถานศึกษา",CEILING((I218*6/100)+I218,10),IF(C218="บุคลากรทางการศึกษา",CEILING((I218*6/100)+I218,10),IF(BB218="ลูกจ้างประจำ(ช่าง)",VLOOKUP(BF218,บัญชีลูกจ้างประจำ!$H$2:$I$110,2,FALSE),IF(BB218="ลูกจ้างประจำ(สนับสนุน)",VLOOKUP(BF218,บัญชีลูกจ้างประจำ!$E$2:$F$102,2,FALSE),IF(BB218="ลูกจ้างประจำ(บริการพื้นฐาน)",VLOOKUP(BF218,บัญชีลูกจ้างประจำ!$B$2:$C$74,2,FALSE))))))))))))))))))))))))))))))</f>
        <v>0</v>
      </c>
      <c r="BH218" s="177">
        <f>IF(BB218&amp;M218="พนจ.ทั่วไป",0,IF(BB218&amp;M218="พนจ.ทั่วไปกำหนดเพิ่ม2567",108000,IF(M218="ว่างเดิม",VLOOKUP(BC218,ตำแหน่งว่าง!$A$2:$J$28,8,FALSE),IF(M218="กำหนดเพิ่ม2567",VLOOKUP(BC218,ตำแหน่งว่าง!$A$2:$H$28,7,FALSE),IF(M218="กำหนดเพิ่ม2568",0,IF(M218="กำหนดเพิ่ม2569",0,IF(M218="ยุบเลิก2567",0,IF(M218="ว่างยุบเลิก2567",0,IF(M218="ว่างยุบเลิก2568",VLOOKUP(BC218,ตำแหน่งว่าง!$A$2:$J$28,8,FALSE),IF(M218="ว่างยุบเลิก2569",VLOOKUP(BC218,ตำแหน่งว่าง!$A$2:$J$28,8,FALSE),IF(M218="เงินอุดหนุน (ว่าง)",VLOOKUP(BC218,ตำแหน่งว่าง!$A$2:$J$28,8,FALSE),IF(M218&amp;C218="จ่ายจากเงินรายได้พนจ.ทั่วไป",0,IF(M218="จ่ายจากเงินรายได้ (ว่าง)",VLOOKUP(BC218,ตำแหน่งว่าง!$A$2:$J$28,8,FALSE),(BG218-I218)*12)))))))))))))</f>
        <v>0</v>
      </c>
      <c r="BI218" s="177" t="str">
        <f t="shared" si="18"/>
        <v>2</v>
      </c>
      <c r="BJ218" s="177" t="b">
        <f>IF(BB218="บริหารท้องถิ่นสูง",VLOOKUP(BI218,'เงินเดือนบัญชี 5'!$AL$2:$AM$65,2,FALSE),IF(BB218="บริหารท้องถิ่นกลาง",VLOOKUP(BI218,'เงินเดือนบัญชี 5'!$AI$2:$AJ$65,2,FALSE),IF(BB218="บริหารท้องถิ่นต้น",VLOOKUP(BI218,'เงินเดือนบัญชี 5'!$AF$2:$AG$65,2,FALSE),IF(BB218="อำนวยการท้องถิ่นสูง",VLOOKUP(BI218,'เงินเดือนบัญชี 5'!$AC$2:$AD$65,2,FALSE),IF(BB218="อำนวยการท้องถิ่นกลาง",VLOOKUP(BI218,'เงินเดือนบัญชี 5'!$Z$2:$AA$65,2,FALSE),IF(BB218="อำนวยการท้องถิ่นต้น",VLOOKUP(BI218,'เงินเดือนบัญชี 5'!$W$2:$X$65,2,FALSE),IF(BB218="วิชาการชช.",VLOOKUP(BI218,'เงินเดือนบัญชี 5'!$T$2:$U$65,2,FALSE),IF(BB218="วิชาการชพ.",VLOOKUP(BI218,'เงินเดือนบัญชี 5'!$Q$2:$R$65,2,FALSE),IF(BB218="วิชาการชก.",VLOOKUP(BI218,'เงินเดือนบัญชี 5'!$N$2:$O$65,2,FALSE),IF(BB218="วิชาการปก.",VLOOKUP(BI218,'เงินเดือนบัญชี 5'!$K$2:$L$65,2,FALSE),IF(BB218="ทั่วไปอส.",VLOOKUP(BI218,'เงินเดือนบัญชี 5'!$H$2:$I$65,2,FALSE),IF(BB218="ทั่วไปชง.",VLOOKUP(BI218,'เงินเดือนบัญชี 5'!$E$2:$F$65,2,FALSE),IF(BB218="ทั่วไปปง.",VLOOKUP(BI218,'เงินเดือนบัญชี 5'!$B$2:$C$65,2,FALSE),IF(BB218="พนจ.ทั่วไป",0,IF(BB218="พนจ.ภารกิจ(ปวช.)",CEILING((BG218*4/100)+BG218,10),IF(BB218="พนจ.ภารกิจ(ปวท.)",CEILING((BG218*4/100)+BG218,10),IF(BB218="พนจ.ภารกิจ(ปวส.)",CEILING((BG218*4/100)+BG218,10),IF(BB218="พนจ.ภารกิจ(ป.ตรี)",CEILING((BG218*4/100)+BG218,10),IF(BB218="พนจ.ภารกิจ(ป.โท)",CEILING((BG218*4/100)+BG218,10),IF(BB218="พนจ.ภารกิจ(ทักษะ พนง.ขับเครื่องจักรกลขนาดกลาง/ใหญ่)",CEILING((BG218*4/100)+BG218,10),IF(BB218="พนจ.ภารกิจ(ทักษะ)",CEILING((BG218*4/100)+BG218,10),IF(BB218="พนจ.ภารกิจ(ทักษะ)","",IF(C218="ครู",CEILING((BG218*6/100)+BG218,10),IF(C218="ครูผู้ช่วย",CEILING((BG218*6/100)+BG218,10),IF(C218="บริหารสถานศึกษา",CEILING((BG218*6/100)+BG218,10),IF(C218="บุคลากรทางการศึกษา",CEILING((BG218*6/100)+BG218,10),IF(BB218="ลูกจ้างประจำ(ช่าง)",VLOOKUP(BI218,บัญชีลูกจ้างประจำ!$H$2:$I$110,2,FALSE),IF(BB218="ลูกจ้างประจำ(สนับสนุน)",VLOOKUP(BI218,บัญชีลูกจ้างประจำ!$E$2:$F$102,2,FALSE),IF(BB218="ลูกจ้างประจำ(บริการพื้นฐาน)",VLOOKUP(BI218,บัญชีลูกจ้างประจำ!$B$2:$C$74,2,FALSE))))))))))))))))))))))))))))))</f>
        <v>0</v>
      </c>
      <c r="BK218" s="177">
        <f>IF(BB218&amp;M218="พนจ.ทั่วไป",0,IF(BB218&amp;M218="พนจ.ทั่วไปกำหนดเพิ่ม2568",108000,IF(M218="ว่างเดิม",VLOOKUP(BC218,ตำแหน่งว่าง!$A$2:$J$28,9,FALSE),IF(M218&amp;C218="กำหนดเพิ่ม2567ครู",VLOOKUP(BC218,ตำแหน่งว่าง!$A$2:$J$28,8,FALSE),IF(M218&amp;C218="กำหนดเพิ่ม2567ครูผู้ช่วย",VLOOKUP(BC218,ตำแหน่งว่าง!$A$2:$J$28,8,FALSE),IF(M218&amp;C218="กำหนดเพิ่ม2567บุคลากรทางการศึกษา",VLOOKUP(BC218,ตำแหน่งว่าง!$A$2:$J$28,8,FALSE),IF(M218&amp;C218="กำหนดเพิ่ม2567บริหารสถานศึกษา",VLOOKUP(BC218,ตำแหน่งว่าง!$A$2:$J$28,8,FALSE),IF(M218="กำหนดเพิ่ม2567",VLOOKUP(BC218,ตำแหน่งว่าง!$A$2:$J$28,9,FALSE),IF(M218="กำหนดเพิ่ม2568",VLOOKUP(BC218,ตำแหน่งว่าง!$A$2:$H$28,7,FALSE),IF(M218="กำหนดเพิ่ม2569",0,IF(M218="ยุบเลิก2567",0,IF(M218="ยุบเลิก2568",0,IF(M218="ว่างยุบเลิก2567",0,IF(M218="ว่างยุบเลิก2568",0,IF(M218="ว่างยุบเลิก2569",VLOOKUP(BC218,ตำแหน่งว่าง!$A$2:$J$28,9,FALSE),IF(M218="เงินอุดหนุน (ว่าง)",VLOOKUP(BC218,ตำแหน่งว่าง!$A$2:$J$28,9,FALSE),IF(M218="จ่ายจากเงินรายได้ (ว่าง)",VLOOKUP(BC218,ตำแหน่งว่าง!$A$2:$J$28,9,FALSE),(BJ218-BG218)*12)))))))))))))))))</f>
        <v>0</v>
      </c>
      <c r="BL218" s="177" t="str">
        <f t="shared" si="19"/>
        <v>3</v>
      </c>
      <c r="BM218" s="177" t="b">
        <f>IF(BB218="บริหารท้องถิ่นสูง",VLOOKUP(BL218,'เงินเดือนบัญชี 5'!$AL$2:$AM$65,2,FALSE),IF(BB218="บริหารท้องถิ่นกลาง",VLOOKUP(BL218,'เงินเดือนบัญชี 5'!$AI$2:$AJ$65,2,FALSE),IF(BB218="บริหารท้องถิ่นต้น",VLOOKUP(BL218,'เงินเดือนบัญชี 5'!$AF$2:$AG$65,2,FALSE),IF(BB218="อำนวยการท้องถิ่นสูง",VLOOKUP(BL218,'เงินเดือนบัญชี 5'!$AC$2:$AD$65,2,FALSE),IF(BB218="อำนวยการท้องถิ่นกลาง",VLOOKUP(BL218,'เงินเดือนบัญชี 5'!$Z$2:$AA$65,2,FALSE),IF(BB218="อำนวยการท้องถิ่นต้น",VLOOKUP(BL218,'เงินเดือนบัญชี 5'!$W$2:$X$65,2,FALSE),IF(BB218="วิชาการชช.",VLOOKUP(BL218,'เงินเดือนบัญชี 5'!$T$2:$U$65,2,FALSE),IF(BB218="วิชาการชพ.",VLOOKUP(BL218,'เงินเดือนบัญชี 5'!$Q$2:$R$65,2,FALSE),IF(BB218="วิชาการชก.",VLOOKUP(BL218,'เงินเดือนบัญชี 5'!$N$2:$O$65,2,FALSE),IF(BB218="วิชาการปก.",VLOOKUP(BL218,'เงินเดือนบัญชี 5'!$K$2:$L$65,2,FALSE),IF(BB218="ทั่วไปอส.",VLOOKUP(BL218,'เงินเดือนบัญชี 5'!$H$2:$I$65,2,FALSE),IF(BB218="ทั่วไปชง.",VLOOKUP(BL218,'เงินเดือนบัญชี 5'!$E$2:$F$65,2,FALSE),IF(BB218="ทั่วไปปง.",VLOOKUP(BL218,'เงินเดือนบัญชี 5'!$B$2:$C$65,2,FALSE),IF(BB218="พนจ.ทั่วไป",0,IF(BB218="พนจ.ภารกิจ(ปวช.)",CEILING((BJ218*4/100)+BJ218,10),IF(BB218="พนจ.ภารกิจ(ปวท.)",CEILING((BJ218*4/100)+BJ218,10),IF(BB218="พนจ.ภารกิจ(ปวส.)",CEILING((BJ218*4/100)+BJ218,10),IF(BB218="พนจ.ภารกิจ(ป.ตรี)",CEILING((BJ218*4/100)+BJ218,10),IF(BB218="พนจ.ภารกิจ(ป.โท)",CEILING((BJ218*4/100)+BJ218,10),IF(BB218="พนจ.ภารกิจ(ทักษะ พนง.ขับเครื่องจักรกลขนาดกลาง/ใหญ่)",CEILING((BJ218*4/100)+BJ218,10),IF(BB218="พนจ.ภารกิจ(ทักษะ)",CEILING((BJ218*4/100)+BJ218,10),IF(BB218="พนจ.ภารกิจ(ทักษะ)","",IF(C218="ครู",CEILING((BJ218*6/100)+BJ218,10),IF(C218="ครูผู้ช่วย",CEILING((BJ218*6/100)+BJ218,10),IF(C218="บริหารสถานศึกษา",CEILING((BJ218*6/100)+BJ218,10),IF(C218="บุคลากรทางการศึกษา",CEILING((BJ218*6/100)+BJ218,10),IF(BB218="ลูกจ้างประจำ(ช่าง)",VLOOKUP(BL218,บัญชีลูกจ้างประจำ!$H$2:$I$110,2,FALSE),IF(BB218="ลูกจ้างประจำ(สนับสนุน)",VLOOKUP(BL218,บัญชีลูกจ้างประจำ!$E$2:$F$103,2,FALSE),IF(BB218="ลูกจ้างประจำ(บริการพื้นฐาน)",VLOOKUP(BL218,บัญชีลูกจ้างประจำ!$B$2:$C$74,2,FALSE))))))))))))))))))))))))))))))</f>
        <v>0</v>
      </c>
      <c r="BN218" s="177">
        <f>IF(BB218&amp;M218="พนจ.ทั่วไป",0,IF(BB218&amp;M218="พนจ.ทั่วไปกำหนดเพิ่ม2569",108000,IF(M218="ว่างเดิม",VLOOKUP(BC218,ตำแหน่งว่าง!$A$2:$J$28,10,FALSE),IF(M218&amp;C218="กำหนดเพิ่ม2567ครู",VLOOKUP(BC218,ตำแหน่งว่าง!$A$2:$J$28,9,FALSE),IF(M218&amp;C218="กำหนดเพิ่ม2567ครูผู้ช่วย",VLOOKUP(BC218,ตำแหน่งว่าง!$A$2:$J$28,9,FALSE),IF(M218&amp;C218="กำหนดเพิ่ม2567บุคลากรทางการศึกษา",VLOOKUP(BC218,ตำแหน่งว่าง!$A$2:$J$28,9,FALSE),IF(M218&amp;C218="กำหนดเพิ่ม2567บริหารสถานศึกษา",VLOOKUP(BC218,ตำแหน่งว่าง!$A$2:$J$28,9,FALSE),IF(M218="กำหนดเพิ่ม2567",VLOOKUP(BC218,ตำแหน่งว่าง!$A$2:$J$28,10,FALSE),IF(M218&amp;C218="กำหนดเพิ่ม2568ครู",VLOOKUP(BC218,ตำแหน่งว่าง!$A$2:$J$28,8,FALSE),IF(M218&amp;C218="กำหนดเพิ่ม2568ครูผู้ช่วย",VLOOKUP(BC218,ตำแหน่งว่าง!$A$2:$J$28,8,FALSE),IF(M218&amp;C218="กำหนดเพิ่ม2568บุคลากรทางการศึกษา",VLOOKUP(BC218,ตำแหน่งว่าง!$A$2:$J$28,8,FALSE),IF(M218&amp;C218="กำหนดเพิ่ม2568บริหารสถานศึกษา",VLOOKUP(BC218,ตำแหน่งว่าง!$A$2:$J$28,8,FALSE),IF(M218="กำหนดเพิ่ม2568",VLOOKUP(BC218,ตำแหน่งว่าง!$A$2:$J$28,9,FALSE),IF(M218="กำหนดเพิ่ม2569",VLOOKUP(BC218,ตำแหน่งว่าง!$A$2:$H$28,7,FALSE),IF(M218="เงินอุดหนุน (ว่าง)",VLOOKUP(BC218,ตำแหน่งว่าง!$A$2:$J$28,10,FALSE),IF(M218="จ่ายจากเงินรายได้ (ว่าง)",VLOOKUP(BC218,ตำแหน่งว่าง!$A$2:$J$28,10,FALSE),IF(M218="ยุบเลิก2567",0,IF(M218="ยุบเลิก2568",0,IF(M218="ยุบเลิก2569",0,IF(M218="ว่างยุบเลิก2567",0,IF(M218="ว่างยุบเลิก2568",0,IF(M218="ว่างยุบเลิก2569",0,(BM218-BJ218)*12))))))))))))))))))))))</f>
        <v>0</v>
      </c>
    </row>
    <row r="219" spans="1:66">
      <c r="A219" s="107" t="str">
        <f>IF(C219=0,"",IF(D219=0,"",SUBTOTAL(3,$D$7:D219)*1))</f>
        <v/>
      </c>
      <c r="B219" s="113"/>
      <c r="C219" s="183"/>
      <c r="D219" s="113"/>
      <c r="E219" s="114"/>
      <c r="F219" s="114"/>
      <c r="G219" s="110"/>
      <c r="H219" s="120"/>
      <c r="I219" s="121"/>
      <c r="J219" s="122"/>
      <c r="K219" s="122"/>
      <c r="L219" s="122"/>
      <c r="M219" s="120"/>
      <c r="BB219" s="177" t="str">
        <f t="shared" si="15"/>
        <v/>
      </c>
      <c r="BC219" s="177" t="str">
        <f t="shared" si="16"/>
        <v>()</v>
      </c>
      <c r="BD219" s="177" t="b">
        <f>IF(BB219="บริหารท้องถิ่นสูง",VLOOKUP(I219,'เงินเดือนบัญชี 5'!$AM$2:$AN$65,2,FALSE),IF(BB219="บริหารท้องถิ่นกลาง",VLOOKUP(I219,'เงินเดือนบัญชี 5'!$AJ$2:$AK$65,2,FALSE),IF(BB219="บริหารท้องถิ่นต้น",VLOOKUP(I219,'เงินเดือนบัญชี 5'!$AG$2:$AH$65,2,FALSE),IF(BB219="อำนวยการท้องถิ่นสูง",VLOOKUP(I219,'เงินเดือนบัญชี 5'!$AD$2:$AE$65,2,FALSE),IF(BB219="อำนวยการท้องถิ่นกลาง",VLOOKUP(I219,'เงินเดือนบัญชี 5'!$AA$2:$AB$65,2,FALSE),IF(BB219="อำนวยการท้องถิ่นต้น",VLOOKUP(I219,'เงินเดือนบัญชี 5'!$X$2:$Y$65,2,FALSE),IF(BB219="วิชาการชช.",VLOOKUP(I219,'เงินเดือนบัญชี 5'!$U$2:$V$65,2,FALSE),IF(BB219="วิชาการชพ.",VLOOKUP(I219,'เงินเดือนบัญชี 5'!$R$2:$S$65,2,FALSE),IF(BB219="วิชาการชก.",VLOOKUP(I219,'เงินเดือนบัญชี 5'!$O$2:$P$65,2,FALSE),IF(BB219="วิชาการปก.",VLOOKUP(I219,'เงินเดือนบัญชี 5'!$L$2:$M$65,2,FALSE),IF(BB219="ทั่วไปอส.",VLOOKUP(I219,'เงินเดือนบัญชี 5'!$I$2:$J$65,2,FALSE),IF(BB219="ทั่วไปชง.",VLOOKUP(I219,'เงินเดือนบัญชี 5'!$F$2:$G$65,2,FALSE),IF(BB219="ทั่วไปปง.",VLOOKUP(I219,'เงินเดือนบัญชี 5'!$C$2:$D$65,2,FALSE),IF(BB219="พนจ.ทั่วไป","",IF(BB219="พนจ.ภารกิจ(ปวช.)","",IF(BB219="พนจ.ภารกิจ(ปวท.)","",IF(BB219="พนจ.ภารกิจ(ปวส.)","",IF(BB219="พนจ.ภารกิจ(ป.ตรี)","",IF(BB219="พนจ.ภารกิจ(ป.โท)","",IF(BB219="พนจ.ภารกิจ(ทักษะ พนง.ขับเครื่องจักรกลขนาดกลาง/ใหญ่)","",IF(BB219="พนจ.ภารกิจ(ทักษะ)","",IF(BB219="ลูกจ้างประจำ(ช่าง)",VLOOKUP(I219,บัญชีลูกจ้างประจำ!$I$2:$J$110,2,FALSE),IF(BB219="ลูกจ้างประจำ(สนับสนุน)",VLOOKUP(I219,บัญชีลูกจ้างประจำ!$F$2:$G$102,2,FALSE),IF(BB219="ลูกจ้างประจำ(บริการพื้นฐาน)",VLOOKUP(I219,บัญชีลูกจ้างประจำ!$C$2:$D$74,2,FALSE)))))))))))))))))))))))))</f>
        <v>0</v>
      </c>
      <c r="BE219" s="177">
        <f>IF(M219="ว่างเดิม",VLOOKUP(BC219,ตำแหน่งว่าง!$A$2:$J$28,2,FALSE),IF(M219="ว่างยุบเลิก2567",VLOOKUP(BC219,ตำแหน่งว่าง!$A$2:$J$28,2,FALSE),IF(M219="ว่างยุบเลิก2568",VLOOKUP(BC219,ตำแหน่งว่าง!$A$2:$J$28,2,FALSE),IF(M219="ว่างยุบเลิก2569",VLOOKUP(BC219,ตำแหน่งว่าง!$A$2:$J$28,2,FALSE),IF(M219="เงินอุดหนุน (ว่าง)",VLOOKUP(BC219,ตำแหน่งว่าง!$A$2:$J$28,2,FALSE),IF(M219="จ่ายจากเงินรายได้ (ว่าง)",VLOOKUP(BC219,ตำแหน่งว่าง!$A$2:$J$28,2,FALSE),IF(M219="กำหนดเพิ่ม2567",0,IF(M219="กำหนดเพิ่ม2568",0,IF(M219="กำหนดเพิ่ม2569",0,I219*12)))))))))</f>
        <v>0</v>
      </c>
      <c r="BF219" s="177" t="str">
        <f t="shared" si="17"/>
        <v>1</v>
      </c>
      <c r="BG219" s="177" t="b">
        <f>IF(BB219="บริหารท้องถิ่นสูง",VLOOKUP(BF219,'เงินเดือนบัญชี 5'!$AL$2:$AM$65,2,FALSE),IF(BB219="บริหารท้องถิ่นกลาง",VLOOKUP(BF219,'เงินเดือนบัญชี 5'!$AI$2:$AJ$65,2,FALSE),IF(BB219="บริหารท้องถิ่นต้น",VLOOKUP(BF219,'เงินเดือนบัญชี 5'!$AF$2:$AG$65,2,FALSE),IF(BB219="อำนวยการท้องถิ่นสูง",VLOOKUP(BF219,'เงินเดือนบัญชี 5'!$AC$2:$AD$65,2,FALSE),IF(BB219="อำนวยการท้องถิ่นกลาง",VLOOKUP(BF219,'เงินเดือนบัญชี 5'!$Z$2:$AA$65,2,FALSE),IF(BB219="อำนวยการท้องถิ่นต้น",VLOOKUP(BF219,'เงินเดือนบัญชี 5'!$W$2:$X$65,2,FALSE),IF(BB219="วิชาการชช.",VLOOKUP(BF219,'เงินเดือนบัญชี 5'!$T$2:$U$65,2,FALSE),IF(BB219="วิชาการชพ.",VLOOKUP(BF219,'เงินเดือนบัญชี 5'!$Q$2:$R$65,2,FALSE),IF(BB219="วิชาการชก.",VLOOKUP(BF219,'เงินเดือนบัญชี 5'!$N$2:$O$65,2,FALSE),IF(BB219="วิชาการปก.",VLOOKUP(BF219,'เงินเดือนบัญชี 5'!$K$2:$L$65,2,FALSE),IF(BB219="ทั่วไปอส.",VLOOKUP(BF219,'เงินเดือนบัญชี 5'!$H$2:$I$65,2,FALSE),IF(BB219="ทั่วไปชง.",VLOOKUP(BF219,'เงินเดือนบัญชี 5'!$E$2:$F$65,2,FALSE),IF(BB219="ทั่วไปปง.",VLOOKUP(BF219,'เงินเดือนบัญชี 5'!$B$2:$C$65,2,FALSE),IF(BB219="พนจ.ทั่วไป",0,IF(BB219="พนจ.ภารกิจ(ปวช.)",CEILING((I219*4/100)+I219,10),IF(BB219="พนจ.ภารกิจ(ปวท.)",CEILING((I219*4/100)+I219,10),IF(BB219="พนจ.ภารกิจ(ปวส.)",CEILING((I219*4/100)+I219,10),IF(BB219="พนจ.ภารกิจ(ป.ตรี)",CEILING((I219*4/100)+I219,10),IF(BB219="พนจ.ภารกิจ(ป.โท)",CEILING((I219*4/100)+I219,10),IF(BB219="พนจ.ภารกิจ(ทักษะ พนง.ขับเครื่องจักรกลขนาดกลาง/ใหญ่)",CEILING((I219*4/100)+I219,10),IF(BB219="พนจ.ภารกิจ(ทักษะ)",CEILING((I219*4/100)+I219,10),IF(BB219="พนจ.ภารกิจ(ทักษะ)","",IF(C219="ครู",CEILING((I219*6/100)+I219,10),IF(C219="ครูผู้ช่วย",CEILING((I219*6/100)+I219,10),IF(C219="บริหารสถานศึกษา",CEILING((I219*6/100)+I219,10),IF(C219="บุคลากรทางการศึกษา",CEILING((I219*6/100)+I219,10),IF(BB219="ลูกจ้างประจำ(ช่าง)",VLOOKUP(BF219,บัญชีลูกจ้างประจำ!$H$2:$I$110,2,FALSE),IF(BB219="ลูกจ้างประจำ(สนับสนุน)",VLOOKUP(BF219,บัญชีลูกจ้างประจำ!$E$2:$F$102,2,FALSE),IF(BB219="ลูกจ้างประจำ(บริการพื้นฐาน)",VLOOKUP(BF219,บัญชีลูกจ้างประจำ!$B$2:$C$74,2,FALSE))))))))))))))))))))))))))))))</f>
        <v>0</v>
      </c>
      <c r="BH219" s="177">
        <f>IF(BB219&amp;M219="พนจ.ทั่วไป",0,IF(BB219&amp;M219="พนจ.ทั่วไปกำหนดเพิ่ม2567",108000,IF(M219="ว่างเดิม",VLOOKUP(BC219,ตำแหน่งว่าง!$A$2:$J$28,8,FALSE),IF(M219="กำหนดเพิ่ม2567",VLOOKUP(BC219,ตำแหน่งว่าง!$A$2:$H$28,7,FALSE),IF(M219="กำหนดเพิ่ม2568",0,IF(M219="กำหนดเพิ่ม2569",0,IF(M219="ยุบเลิก2567",0,IF(M219="ว่างยุบเลิก2567",0,IF(M219="ว่างยุบเลิก2568",VLOOKUP(BC219,ตำแหน่งว่าง!$A$2:$J$28,8,FALSE),IF(M219="ว่างยุบเลิก2569",VLOOKUP(BC219,ตำแหน่งว่าง!$A$2:$J$28,8,FALSE),IF(M219="เงินอุดหนุน (ว่าง)",VLOOKUP(BC219,ตำแหน่งว่าง!$A$2:$J$28,8,FALSE),IF(M219&amp;C219="จ่ายจากเงินรายได้พนจ.ทั่วไป",0,IF(M219="จ่ายจากเงินรายได้ (ว่าง)",VLOOKUP(BC219,ตำแหน่งว่าง!$A$2:$J$28,8,FALSE),(BG219-I219)*12)))))))))))))</f>
        <v>0</v>
      </c>
      <c r="BI219" s="177" t="str">
        <f t="shared" si="18"/>
        <v>2</v>
      </c>
      <c r="BJ219" s="177" t="b">
        <f>IF(BB219="บริหารท้องถิ่นสูง",VLOOKUP(BI219,'เงินเดือนบัญชี 5'!$AL$2:$AM$65,2,FALSE),IF(BB219="บริหารท้องถิ่นกลาง",VLOOKUP(BI219,'เงินเดือนบัญชี 5'!$AI$2:$AJ$65,2,FALSE),IF(BB219="บริหารท้องถิ่นต้น",VLOOKUP(BI219,'เงินเดือนบัญชี 5'!$AF$2:$AG$65,2,FALSE),IF(BB219="อำนวยการท้องถิ่นสูง",VLOOKUP(BI219,'เงินเดือนบัญชี 5'!$AC$2:$AD$65,2,FALSE),IF(BB219="อำนวยการท้องถิ่นกลาง",VLOOKUP(BI219,'เงินเดือนบัญชี 5'!$Z$2:$AA$65,2,FALSE),IF(BB219="อำนวยการท้องถิ่นต้น",VLOOKUP(BI219,'เงินเดือนบัญชี 5'!$W$2:$X$65,2,FALSE),IF(BB219="วิชาการชช.",VLOOKUP(BI219,'เงินเดือนบัญชี 5'!$T$2:$U$65,2,FALSE),IF(BB219="วิชาการชพ.",VLOOKUP(BI219,'เงินเดือนบัญชี 5'!$Q$2:$R$65,2,FALSE),IF(BB219="วิชาการชก.",VLOOKUP(BI219,'เงินเดือนบัญชี 5'!$N$2:$O$65,2,FALSE),IF(BB219="วิชาการปก.",VLOOKUP(BI219,'เงินเดือนบัญชี 5'!$K$2:$L$65,2,FALSE),IF(BB219="ทั่วไปอส.",VLOOKUP(BI219,'เงินเดือนบัญชี 5'!$H$2:$I$65,2,FALSE),IF(BB219="ทั่วไปชง.",VLOOKUP(BI219,'เงินเดือนบัญชี 5'!$E$2:$F$65,2,FALSE),IF(BB219="ทั่วไปปง.",VLOOKUP(BI219,'เงินเดือนบัญชี 5'!$B$2:$C$65,2,FALSE),IF(BB219="พนจ.ทั่วไป",0,IF(BB219="พนจ.ภารกิจ(ปวช.)",CEILING((BG219*4/100)+BG219,10),IF(BB219="พนจ.ภารกิจ(ปวท.)",CEILING((BG219*4/100)+BG219,10),IF(BB219="พนจ.ภารกิจ(ปวส.)",CEILING((BG219*4/100)+BG219,10),IF(BB219="พนจ.ภารกิจ(ป.ตรี)",CEILING((BG219*4/100)+BG219,10),IF(BB219="พนจ.ภารกิจ(ป.โท)",CEILING((BG219*4/100)+BG219,10),IF(BB219="พนจ.ภารกิจ(ทักษะ พนง.ขับเครื่องจักรกลขนาดกลาง/ใหญ่)",CEILING((BG219*4/100)+BG219,10),IF(BB219="พนจ.ภารกิจ(ทักษะ)",CEILING((BG219*4/100)+BG219,10),IF(BB219="พนจ.ภารกิจ(ทักษะ)","",IF(C219="ครู",CEILING((BG219*6/100)+BG219,10),IF(C219="ครูผู้ช่วย",CEILING((BG219*6/100)+BG219,10),IF(C219="บริหารสถานศึกษา",CEILING((BG219*6/100)+BG219,10),IF(C219="บุคลากรทางการศึกษา",CEILING((BG219*6/100)+BG219,10),IF(BB219="ลูกจ้างประจำ(ช่าง)",VLOOKUP(BI219,บัญชีลูกจ้างประจำ!$H$2:$I$110,2,FALSE),IF(BB219="ลูกจ้างประจำ(สนับสนุน)",VLOOKUP(BI219,บัญชีลูกจ้างประจำ!$E$2:$F$102,2,FALSE),IF(BB219="ลูกจ้างประจำ(บริการพื้นฐาน)",VLOOKUP(BI219,บัญชีลูกจ้างประจำ!$B$2:$C$74,2,FALSE))))))))))))))))))))))))))))))</f>
        <v>0</v>
      </c>
      <c r="BK219" s="177">
        <f>IF(BB219&amp;M219="พนจ.ทั่วไป",0,IF(BB219&amp;M219="พนจ.ทั่วไปกำหนดเพิ่ม2568",108000,IF(M219="ว่างเดิม",VLOOKUP(BC219,ตำแหน่งว่าง!$A$2:$J$28,9,FALSE),IF(M219&amp;C219="กำหนดเพิ่ม2567ครู",VLOOKUP(BC219,ตำแหน่งว่าง!$A$2:$J$28,8,FALSE),IF(M219&amp;C219="กำหนดเพิ่ม2567ครูผู้ช่วย",VLOOKUP(BC219,ตำแหน่งว่าง!$A$2:$J$28,8,FALSE),IF(M219&amp;C219="กำหนดเพิ่ม2567บุคลากรทางการศึกษา",VLOOKUP(BC219,ตำแหน่งว่าง!$A$2:$J$28,8,FALSE),IF(M219&amp;C219="กำหนดเพิ่ม2567บริหารสถานศึกษา",VLOOKUP(BC219,ตำแหน่งว่าง!$A$2:$J$28,8,FALSE),IF(M219="กำหนดเพิ่ม2567",VLOOKUP(BC219,ตำแหน่งว่าง!$A$2:$J$28,9,FALSE),IF(M219="กำหนดเพิ่ม2568",VLOOKUP(BC219,ตำแหน่งว่าง!$A$2:$H$28,7,FALSE),IF(M219="กำหนดเพิ่ม2569",0,IF(M219="ยุบเลิก2567",0,IF(M219="ยุบเลิก2568",0,IF(M219="ว่างยุบเลิก2567",0,IF(M219="ว่างยุบเลิก2568",0,IF(M219="ว่างยุบเลิก2569",VLOOKUP(BC219,ตำแหน่งว่าง!$A$2:$J$28,9,FALSE),IF(M219="เงินอุดหนุน (ว่าง)",VLOOKUP(BC219,ตำแหน่งว่าง!$A$2:$J$28,9,FALSE),IF(M219="จ่ายจากเงินรายได้ (ว่าง)",VLOOKUP(BC219,ตำแหน่งว่าง!$A$2:$J$28,9,FALSE),(BJ219-BG219)*12)))))))))))))))))</f>
        <v>0</v>
      </c>
      <c r="BL219" s="177" t="str">
        <f t="shared" si="19"/>
        <v>3</v>
      </c>
      <c r="BM219" s="177" t="b">
        <f>IF(BB219="บริหารท้องถิ่นสูง",VLOOKUP(BL219,'เงินเดือนบัญชี 5'!$AL$2:$AM$65,2,FALSE),IF(BB219="บริหารท้องถิ่นกลาง",VLOOKUP(BL219,'เงินเดือนบัญชี 5'!$AI$2:$AJ$65,2,FALSE),IF(BB219="บริหารท้องถิ่นต้น",VLOOKUP(BL219,'เงินเดือนบัญชี 5'!$AF$2:$AG$65,2,FALSE),IF(BB219="อำนวยการท้องถิ่นสูง",VLOOKUP(BL219,'เงินเดือนบัญชี 5'!$AC$2:$AD$65,2,FALSE),IF(BB219="อำนวยการท้องถิ่นกลาง",VLOOKUP(BL219,'เงินเดือนบัญชี 5'!$Z$2:$AA$65,2,FALSE),IF(BB219="อำนวยการท้องถิ่นต้น",VLOOKUP(BL219,'เงินเดือนบัญชี 5'!$W$2:$X$65,2,FALSE),IF(BB219="วิชาการชช.",VLOOKUP(BL219,'เงินเดือนบัญชี 5'!$T$2:$U$65,2,FALSE),IF(BB219="วิชาการชพ.",VLOOKUP(BL219,'เงินเดือนบัญชี 5'!$Q$2:$R$65,2,FALSE),IF(BB219="วิชาการชก.",VLOOKUP(BL219,'เงินเดือนบัญชี 5'!$N$2:$O$65,2,FALSE),IF(BB219="วิชาการปก.",VLOOKUP(BL219,'เงินเดือนบัญชี 5'!$K$2:$L$65,2,FALSE),IF(BB219="ทั่วไปอส.",VLOOKUP(BL219,'เงินเดือนบัญชี 5'!$H$2:$I$65,2,FALSE),IF(BB219="ทั่วไปชง.",VLOOKUP(BL219,'เงินเดือนบัญชี 5'!$E$2:$F$65,2,FALSE),IF(BB219="ทั่วไปปง.",VLOOKUP(BL219,'เงินเดือนบัญชี 5'!$B$2:$C$65,2,FALSE),IF(BB219="พนจ.ทั่วไป",0,IF(BB219="พนจ.ภารกิจ(ปวช.)",CEILING((BJ219*4/100)+BJ219,10),IF(BB219="พนจ.ภารกิจ(ปวท.)",CEILING((BJ219*4/100)+BJ219,10),IF(BB219="พนจ.ภารกิจ(ปวส.)",CEILING((BJ219*4/100)+BJ219,10),IF(BB219="พนจ.ภารกิจ(ป.ตรี)",CEILING((BJ219*4/100)+BJ219,10),IF(BB219="พนจ.ภารกิจ(ป.โท)",CEILING((BJ219*4/100)+BJ219,10),IF(BB219="พนจ.ภารกิจ(ทักษะ พนง.ขับเครื่องจักรกลขนาดกลาง/ใหญ่)",CEILING((BJ219*4/100)+BJ219,10),IF(BB219="พนจ.ภารกิจ(ทักษะ)",CEILING((BJ219*4/100)+BJ219,10),IF(BB219="พนจ.ภารกิจ(ทักษะ)","",IF(C219="ครู",CEILING((BJ219*6/100)+BJ219,10),IF(C219="ครูผู้ช่วย",CEILING((BJ219*6/100)+BJ219,10),IF(C219="บริหารสถานศึกษา",CEILING((BJ219*6/100)+BJ219,10),IF(C219="บุคลากรทางการศึกษา",CEILING((BJ219*6/100)+BJ219,10),IF(BB219="ลูกจ้างประจำ(ช่าง)",VLOOKUP(BL219,บัญชีลูกจ้างประจำ!$H$2:$I$110,2,FALSE),IF(BB219="ลูกจ้างประจำ(สนับสนุน)",VLOOKUP(BL219,บัญชีลูกจ้างประจำ!$E$2:$F$103,2,FALSE),IF(BB219="ลูกจ้างประจำ(บริการพื้นฐาน)",VLOOKUP(BL219,บัญชีลูกจ้างประจำ!$B$2:$C$74,2,FALSE))))))))))))))))))))))))))))))</f>
        <v>0</v>
      </c>
      <c r="BN219" s="177">
        <f>IF(BB219&amp;M219="พนจ.ทั่วไป",0,IF(BB219&amp;M219="พนจ.ทั่วไปกำหนดเพิ่ม2569",108000,IF(M219="ว่างเดิม",VLOOKUP(BC219,ตำแหน่งว่าง!$A$2:$J$28,10,FALSE),IF(M219&amp;C219="กำหนดเพิ่ม2567ครู",VLOOKUP(BC219,ตำแหน่งว่าง!$A$2:$J$28,9,FALSE),IF(M219&amp;C219="กำหนดเพิ่ม2567ครูผู้ช่วย",VLOOKUP(BC219,ตำแหน่งว่าง!$A$2:$J$28,9,FALSE),IF(M219&amp;C219="กำหนดเพิ่ม2567บุคลากรทางการศึกษา",VLOOKUP(BC219,ตำแหน่งว่าง!$A$2:$J$28,9,FALSE),IF(M219&amp;C219="กำหนดเพิ่ม2567บริหารสถานศึกษา",VLOOKUP(BC219,ตำแหน่งว่าง!$A$2:$J$28,9,FALSE),IF(M219="กำหนดเพิ่ม2567",VLOOKUP(BC219,ตำแหน่งว่าง!$A$2:$J$28,10,FALSE),IF(M219&amp;C219="กำหนดเพิ่ม2568ครู",VLOOKUP(BC219,ตำแหน่งว่าง!$A$2:$J$28,8,FALSE),IF(M219&amp;C219="กำหนดเพิ่ม2568ครูผู้ช่วย",VLOOKUP(BC219,ตำแหน่งว่าง!$A$2:$J$28,8,FALSE),IF(M219&amp;C219="กำหนดเพิ่ม2568บุคลากรทางการศึกษา",VLOOKUP(BC219,ตำแหน่งว่าง!$A$2:$J$28,8,FALSE),IF(M219&amp;C219="กำหนดเพิ่ม2568บริหารสถานศึกษา",VLOOKUP(BC219,ตำแหน่งว่าง!$A$2:$J$28,8,FALSE),IF(M219="กำหนดเพิ่ม2568",VLOOKUP(BC219,ตำแหน่งว่าง!$A$2:$J$28,9,FALSE),IF(M219="กำหนดเพิ่ม2569",VLOOKUP(BC219,ตำแหน่งว่าง!$A$2:$H$28,7,FALSE),IF(M219="เงินอุดหนุน (ว่าง)",VLOOKUP(BC219,ตำแหน่งว่าง!$A$2:$J$28,10,FALSE),IF(M219="จ่ายจากเงินรายได้ (ว่าง)",VLOOKUP(BC219,ตำแหน่งว่าง!$A$2:$J$28,10,FALSE),IF(M219="ยุบเลิก2567",0,IF(M219="ยุบเลิก2568",0,IF(M219="ยุบเลิก2569",0,IF(M219="ว่างยุบเลิก2567",0,IF(M219="ว่างยุบเลิก2568",0,IF(M219="ว่างยุบเลิก2569",0,(BM219-BJ219)*12))))))))))))))))))))))</f>
        <v>0</v>
      </c>
    </row>
    <row r="220" spans="1:66">
      <c r="A220" s="107" t="str">
        <f>IF(C220=0,"",IF(D220=0,"",SUBTOTAL(3,$D$7:D220)*1))</f>
        <v/>
      </c>
      <c r="B220" s="113"/>
      <c r="C220" s="183"/>
      <c r="D220" s="113"/>
      <c r="E220" s="114"/>
      <c r="F220" s="114"/>
      <c r="G220" s="110"/>
      <c r="H220" s="120"/>
      <c r="I220" s="121"/>
      <c r="J220" s="122"/>
      <c r="K220" s="122"/>
      <c r="L220" s="122"/>
      <c r="M220" s="120"/>
      <c r="BB220" s="177" t="str">
        <f t="shared" si="15"/>
        <v/>
      </c>
      <c r="BC220" s="177" t="str">
        <f t="shared" si="16"/>
        <v>()</v>
      </c>
      <c r="BD220" s="177" t="b">
        <f>IF(BB220="บริหารท้องถิ่นสูง",VLOOKUP(I220,'เงินเดือนบัญชี 5'!$AM$2:$AN$65,2,FALSE),IF(BB220="บริหารท้องถิ่นกลาง",VLOOKUP(I220,'เงินเดือนบัญชี 5'!$AJ$2:$AK$65,2,FALSE),IF(BB220="บริหารท้องถิ่นต้น",VLOOKUP(I220,'เงินเดือนบัญชี 5'!$AG$2:$AH$65,2,FALSE),IF(BB220="อำนวยการท้องถิ่นสูง",VLOOKUP(I220,'เงินเดือนบัญชี 5'!$AD$2:$AE$65,2,FALSE),IF(BB220="อำนวยการท้องถิ่นกลาง",VLOOKUP(I220,'เงินเดือนบัญชี 5'!$AA$2:$AB$65,2,FALSE),IF(BB220="อำนวยการท้องถิ่นต้น",VLOOKUP(I220,'เงินเดือนบัญชี 5'!$X$2:$Y$65,2,FALSE),IF(BB220="วิชาการชช.",VLOOKUP(I220,'เงินเดือนบัญชี 5'!$U$2:$V$65,2,FALSE),IF(BB220="วิชาการชพ.",VLOOKUP(I220,'เงินเดือนบัญชี 5'!$R$2:$S$65,2,FALSE),IF(BB220="วิชาการชก.",VLOOKUP(I220,'เงินเดือนบัญชี 5'!$O$2:$P$65,2,FALSE),IF(BB220="วิชาการปก.",VLOOKUP(I220,'เงินเดือนบัญชี 5'!$L$2:$M$65,2,FALSE),IF(BB220="ทั่วไปอส.",VLOOKUP(I220,'เงินเดือนบัญชี 5'!$I$2:$J$65,2,FALSE),IF(BB220="ทั่วไปชง.",VLOOKUP(I220,'เงินเดือนบัญชี 5'!$F$2:$G$65,2,FALSE),IF(BB220="ทั่วไปปง.",VLOOKUP(I220,'เงินเดือนบัญชี 5'!$C$2:$D$65,2,FALSE),IF(BB220="พนจ.ทั่วไป","",IF(BB220="พนจ.ภารกิจ(ปวช.)","",IF(BB220="พนจ.ภารกิจ(ปวท.)","",IF(BB220="พนจ.ภารกิจ(ปวส.)","",IF(BB220="พนจ.ภารกิจ(ป.ตรี)","",IF(BB220="พนจ.ภารกิจ(ป.โท)","",IF(BB220="พนจ.ภารกิจ(ทักษะ พนง.ขับเครื่องจักรกลขนาดกลาง/ใหญ่)","",IF(BB220="พนจ.ภารกิจ(ทักษะ)","",IF(BB220="ลูกจ้างประจำ(ช่าง)",VLOOKUP(I220,บัญชีลูกจ้างประจำ!$I$2:$J$110,2,FALSE),IF(BB220="ลูกจ้างประจำ(สนับสนุน)",VLOOKUP(I220,บัญชีลูกจ้างประจำ!$F$2:$G$102,2,FALSE),IF(BB220="ลูกจ้างประจำ(บริการพื้นฐาน)",VLOOKUP(I220,บัญชีลูกจ้างประจำ!$C$2:$D$74,2,FALSE)))))))))))))))))))))))))</f>
        <v>0</v>
      </c>
      <c r="BE220" s="177">
        <f>IF(M220="ว่างเดิม",VLOOKUP(BC220,ตำแหน่งว่าง!$A$2:$J$28,2,FALSE),IF(M220="ว่างยุบเลิก2567",VLOOKUP(BC220,ตำแหน่งว่าง!$A$2:$J$28,2,FALSE),IF(M220="ว่างยุบเลิก2568",VLOOKUP(BC220,ตำแหน่งว่าง!$A$2:$J$28,2,FALSE),IF(M220="ว่างยุบเลิก2569",VLOOKUP(BC220,ตำแหน่งว่าง!$A$2:$J$28,2,FALSE),IF(M220="เงินอุดหนุน (ว่าง)",VLOOKUP(BC220,ตำแหน่งว่าง!$A$2:$J$28,2,FALSE),IF(M220="จ่ายจากเงินรายได้ (ว่าง)",VLOOKUP(BC220,ตำแหน่งว่าง!$A$2:$J$28,2,FALSE),IF(M220="กำหนดเพิ่ม2567",0,IF(M220="กำหนดเพิ่ม2568",0,IF(M220="กำหนดเพิ่ม2569",0,I220*12)))))))))</f>
        <v>0</v>
      </c>
      <c r="BF220" s="177" t="str">
        <f t="shared" si="17"/>
        <v>1</v>
      </c>
      <c r="BG220" s="177" t="b">
        <f>IF(BB220="บริหารท้องถิ่นสูง",VLOOKUP(BF220,'เงินเดือนบัญชี 5'!$AL$2:$AM$65,2,FALSE),IF(BB220="บริหารท้องถิ่นกลาง",VLOOKUP(BF220,'เงินเดือนบัญชี 5'!$AI$2:$AJ$65,2,FALSE),IF(BB220="บริหารท้องถิ่นต้น",VLOOKUP(BF220,'เงินเดือนบัญชี 5'!$AF$2:$AG$65,2,FALSE),IF(BB220="อำนวยการท้องถิ่นสูง",VLOOKUP(BF220,'เงินเดือนบัญชี 5'!$AC$2:$AD$65,2,FALSE),IF(BB220="อำนวยการท้องถิ่นกลาง",VLOOKUP(BF220,'เงินเดือนบัญชี 5'!$Z$2:$AA$65,2,FALSE),IF(BB220="อำนวยการท้องถิ่นต้น",VLOOKUP(BF220,'เงินเดือนบัญชี 5'!$W$2:$X$65,2,FALSE),IF(BB220="วิชาการชช.",VLOOKUP(BF220,'เงินเดือนบัญชี 5'!$T$2:$U$65,2,FALSE),IF(BB220="วิชาการชพ.",VLOOKUP(BF220,'เงินเดือนบัญชี 5'!$Q$2:$R$65,2,FALSE),IF(BB220="วิชาการชก.",VLOOKUP(BF220,'เงินเดือนบัญชี 5'!$N$2:$O$65,2,FALSE),IF(BB220="วิชาการปก.",VLOOKUP(BF220,'เงินเดือนบัญชี 5'!$K$2:$L$65,2,FALSE),IF(BB220="ทั่วไปอส.",VLOOKUP(BF220,'เงินเดือนบัญชี 5'!$H$2:$I$65,2,FALSE),IF(BB220="ทั่วไปชง.",VLOOKUP(BF220,'เงินเดือนบัญชี 5'!$E$2:$F$65,2,FALSE),IF(BB220="ทั่วไปปง.",VLOOKUP(BF220,'เงินเดือนบัญชี 5'!$B$2:$C$65,2,FALSE),IF(BB220="พนจ.ทั่วไป",0,IF(BB220="พนจ.ภารกิจ(ปวช.)",CEILING((I220*4/100)+I220,10),IF(BB220="พนจ.ภารกิจ(ปวท.)",CEILING((I220*4/100)+I220,10),IF(BB220="พนจ.ภารกิจ(ปวส.)",CEILING((I220*4/100)+I220,10),IF(BB220="พนจ.ภารกิจ(ป.ตรี)",CEILING((I220*4/100)+I220,10),IF(BB220="พนจ.ภารกิจ(ป.โท)",CEILING((I220*4/100)+I220,10),IF(BB220="พนจ.ภารกิจ(ทักษะ พนง.ขับเครื่องจักรกลขนาดกลาง/ใหญ่)",CEILING((I220*4/100)+I220,10),IF(BB220="พนจ.ภารกิจ(ทักษะ)",CEILING((I220*4/100)+I220,10),IF(BB220="พนจ.ภารกิจ(ทักษะ)","",IF(C220="ครู",CEILING((I220*6/100)+I220,10),IF(C220="ครูผู้ช่วย",CEILING((I220*6/100)+I220,10),IF(C220="บริหารสถานศึกษา",CEILING((I220*6/100)+I220,10),IF(C220="บุคลากรทางการศึกษา",CEILING((I220*6/100)+I220,10),IF(BB220="ลูกจ้างประจำ(ช่าง)",VLOOKUP(BF220,บัญชีลูกจ้างประจำ!$H$2:$I$110,2,FALSE),IF(BB220="ลูกจ้างประจำ(สนับสนุน)",VLOOKUP(BF220,บัญชีลูกจ้างประจำ!$E$2:$F$102,2,FALSE),IF(BB220="ลูกจ้างประจำ(บริการพื้นฐาน)",VLOOKUP(BF220,บัญชีลูกจ้างประจำ!$B$2:$C$74,2,FALSE))))))))))))))))))))))))))))))</f>
        <v>0</v>
      </c>
      <c r="BH220" s="177">
        <f>IF(BB220&amp;M220="พนจ.ทั่วไป",0,IF(BB220&amp;M220="พนจ.ทั่วไปกำหนดเพิ่ม2567",108000,IF(M220="ว่างเดิม",VLOOKUP(BC220,ตำแหน่งว่าง!$A$2:$J$28,8,FALSE),IF(M220="กำหนดเพิ่ม2567",VLOOKUP(BC220,ตำแหน่งว่าง!$A$2:$H$28,7,FALSE),IF(M220="กำหนดเพิ่ม2568",0,IF(M220="กำหนดเพิ่ม2569",0,IF(M220="ยุบเลิก2567",0,IF(M220="ว่างยุบเลิก2567",0,IF(M220="ว่างยุบเลิก2568",VLOOKUP(BC220,ตำแหน่งว่าง!$A$2:$J$28,8,FALSE),IF(M220="ว่างยุบเลิก2569",VLOOKUP(BC220,ตำแหน่งว่าง!$A$2:$J$28,8,FALSE),IF(M220="เงินอุดหนุน (ว่าง)",VLOOKUP(BC220,ตำแหน่งว่าง!$A$2:$J$28,8,FALSE),IF(M220&amp;C220="จ่ายจากเงินรายได้พนจ.ทั่วไป",0,IF(M220="จ่ายจากเงินรายได้ (ว่าง)",VLOOKUP(BC220,ตำแหน่งว่าง!$A$2:$J$28,8,FALSE),(BG220-I220)*12)))))))))))))</f>
        <v>0</v>
      </c>
      <c r="BI220" s="177" t="str">
        <f t="shared" si="18"/>
        <v>2</v>
      </c>
      <c r="BJ220" s="177" t="b">
        <f>IF(BB220="บริหารท้องถิ่นสูง",VLOOKUP(BI220,'เงินเดือนบัญชี 5'!$AL$2:$AM$65,2,FALSE),IF(BB220="บริหารท้องถิ่นกลาง",VLOOKUP(BI220,'เงินเดือนบัญชี 5'!$AI$2:$AJ$65,2,FALSE),IF(BB220="บริหารท้องถิ่นต้น",VLOOKUP(BI220,'เงินเดือนบัญชี 5'!$AF$2:$AG$65,2,FALSE),IF(BB220="อำนวยการท้องถิ่นสูง",VLOOKUP(BI220,'เงินเดือนบัญชี 5'!$AC$2:$AD$65,2,FALSE),IF(BB220="อำนวยการท้องถิ่นกลาง",VLOOKUP(BI220,'เงินเดือนบัญชี 5'!$Z$2:$AA$65,2,FALSE),IF(BB220="อำนวยการท้องถิ่นต้น",VLOOKUP(BI220,'เงินเดือนบัญชี 5'!$W$2:$X$65,2,FALSE),IF(BB220="วิชาการชช.",VLOOKUP(BI220,'เงินเดือนบัญชี 5'!$T$2:$U$65,2,FALSE),IF(BB220="วิชาการชพ.",VLOOKUP(BI220,'เงินเดือนบัญชี 5'!$Q$2:$R$65,2,FALSE),IF(BB220="วิชาการชก.",VLOOKUP(BI220,'เงินเดือนบัญชี 5'!$N$2:$O$65,2,FALSE),IF(BB220="วิชาการปก.",VLOOKUP(BI220,'เงินเดือนบัญชี 5'!$K$2:$L$65,2,FALSE),IF(BB220="ทั่วไปอส.",VLOOKUP(BI220,'เงินเดือนบัญชี 5'!$H$2:$I$65,2,FALSE),IF(BB220="ทั่วไปชง.",VLOOKUP(BI220,'เงินเดือนบัญชี 5'!$E$2:$F$65,2,FALSE),IF(BB220="ทั่วไปปง.",VLOOKUP(BI220,'เงินเดือนบัญชี 5'!$B$2:$C$65,2,FALSE),IF(BB220="พนจ.ทั่วไป",0,IF(BB220="พนจ.ภารกิจ(ปวช.)",CEILING((BG220*4/100)+BG220,10),IF(BB220="พนจ.ภารกิจ(ปวท.)",CEILING((BG220*4/100)+BG220,10),IF(BB220="พนจ.ภารกิจ(ปวส.)",CEILING((BG220*4/100)+BG220,10),IF(BB220="พนจ.ภารกิจ(ป.ตรี)",CEILING((BG220*4/100)+BG220,10),IF(BB220="พนจ.ภารกิจ(ป.โท)",CEILING((BG220*4/100)+BG220,10),IF(BB220="พนจ.ภารกิจ(ทักษะ พนง.ขับเครื่องจักรกลขนาดกลาง/ใหญ่)",CEILING((BG220*4/100)+BG220,10),IF(BB220="พนจ.ภารกิจ(ทักษะ)",CEILING((BG220*4/100)+BG220,10),IF(BB220="พนจ.ภารกิจ(ทักษะ)","",IF(C220="ครู",CEILING((BG220*6/100)+BG220,10),IF(C220="ครูผู้ช่วย",CEILING((BG220*6/100)+BG220,10),IF(C220="บริหารสถานศึกษา",CEILING((BG220*6/100)+BG220,10),IF(C220="บุคลากรทางการศึกษา",CEILING((BG220*6/100)+BG220,10),IF(BB220="ลูกจ้างประจำ(ช่าง)",VLOOKUP(BI220,บัญชีลูกจ้างประจำ!$H$2:$I$110,2,FALSE),IF(BB220="ลูกจ้างประจำ(สนับสนุน)",VLOOKUP(BI220,บัญชีลูกจ้างประจำ!$E$2:$F$102,2,FALSE),IF(BB220="ลูกจ้างประจำ(บริการพื้นฐาน)",VLOOKUP(BI220,บัญชีลูกจ้างประจำ!$B$2:$C$74,2,FALSE))))))))))))))))))))))))))))))</f>
        <v>0</v>
      </c>
      <c r="BK220" s="177">
        <f>IF(BB220&amp;M220="พนจ.ทั่วไป",0,IF(BB220&amp;M220="พนจ.ทั่วไปกำหนดเพิ่ม2568",108000,IF(M220="ว่างเดิม",VLOOKUP(BC220,ตำแหน่งว่าง!$A$2:$J$28,9,FALSE),IF(M220&amp;C220="กำหนดเพิ่ม2567ครู",VLOOKUP(BC220,ตำแหน่งว่าง!$A$2:$J$28,8,FALSE),IF(M220&amp;C220="กำหนดเพิ่ม2567ครูผู้ช่วย",VLOOKUP(BC220,ตำแหน่งว่าง!$A$2:$J$28,8,FALSE),IF(M220&amp;C220="กำหนดเพิ่ม2567บุคลากรทางการศึกษา",VLOOKUP(BC220,ตำแหน่งว่าง!$A$2:$J$28,8,FALSE),IF(M220&amp;C220="กำหนดเพิ่ม2567บริหารสถานศึกษา",VLOOKUP(BC220,ตำแหน่งว่าง!$A$2:$J$28,8,FALSE),IF(M220="กำหนดเพิ่ม2567",VLOOKUP(BC220,ตำแหน่งว่าง!$A$2:$J$28,9,FALSE),IF(M220="กำหนดเพิ่ม2568",VLOOKUP(BC220,ตำแหน่งว่าง!$A$2:$H$28,7,FALSE),IF(M220="กำหนดเพิ่ม2569",0,IF(M220="ยุบเลิก2567",0,IF(M220="ยุบเลิก2568",0,IF(M220="ว่างยุบเลิก2567",0,IF(M220="ว่างยุบเลิก2568",0,IF(M220="ว่างยุบเลิก2569",VLOOKUP(BC220,ตำแหน่งว่าง!$A$2:$J$28,9,FALSE),IF(M220="เงินอุดหนุน (ว่าง)",VLOOKUP(BC220,ตำแหน่งว่าง!$A$2:$J$28,9,FALSE),IF(M220="จ่ายจากเงินรายได้ (ว่าง)",VLOOKUP(BC220,ตำแหน่งว่าง!$A$2:$J$28,9,FALSE),(BJ220-BG220)*12)))))))))))))))))</f>
        <v>0</v>
      </c>
      <c r="BL220" s="177" t="str">
        <f t="shared" si="19"/>
        <v>3</v>
      </c>
      <c r="BM220" s="177" t="b">
        <f>IF(BB220="บริหารท้องถิ่นสูง",VLOOKUP(BL220,'เงินเดือนบัญชี 5'!$AL$2:$AM$65,2,FALSE),IF(BB220="บริหารท้องถิ่นกลาง",VLOOKUP(BL220,'เงินเดือนบัญชี 5'!$AI$2:$AJ$65,2,FALSE),IF(BB220="บริหารท้องถิ่นต้น",VLOOKUP(BL220,'เงินเดือนบัญชี 5'!$AF$2:$AG$65,2,FALSE),IF(BB220="อำนวยการท้องถิ่นสูง",VLOOKUP(BL220,'เงินเดือนบัญชี 5'!$AC$2:$AD$65,2,FALSE),IF(BB220="อำนวยการท้องถิ่นกลาง",VLOOKUP(BL220,'เงินเดือนบัญชี 5'!$Z$2:$AA$65,2,FALSE),IF(BB220="อำนวยการท้องถิ่นต้น",VLOOKUP(BL220,'เงินเดือนบัญชี 5'!$W$2:$X$65,2,FALSE),IF(BB220="วิชาการชช.",VLOOKUP(BL220,'เงินเดือนบัญชี 5'!$T$2:$U$65,2,FALSE),IF(BB220="วิชาการชพ.",VLOOKUP(BL220,'เงินเดือนบัญชี 5'!$Q$2:$R$65,2,FALSE),IF(BB220="วิชาการชก.",VLOOKUP(BL220,'เงินเดือนบัญชี 5'!$N$2:$O$65,2,FALSE),IF(BB220="วิชาการปก.",VLOOKUP(BL220,'เงินเดือนบัญชี 5'!$K$2:$L$65,2,FALSE),IF(BB220="ทั่วไปอส.",VLOOKUP(BL220,'เงินเดือนบัญชี 5'!$H$2:$I$65,2,FALSE),IF(BB220="ทั่วไปชง.",VLOOKUP(BL220,'เงินเดือนบัญชี 5'!$E$2:$F$65,2,FALSE),IF(BB220="ทั่วไปปง.",VLOOKUP(BL220,'เงินเดือนบัญชี 5'!$B$2:$C$65,2,FALSE),IF(BB220="พนจ.ทั่วไป",0,IF(BB220="พนจ.ภารกิจ(ปวช.)",CEILING((BJ220*4/100)+BJ220,10),IF(BB220="พนจ.ภารกิจ(ปวท.)",CEILING((BJ220*4/100)+BJ220,10),IF(BB220="พนจ.ภารกิจ(ปวส.)",CEILING((BJ220*4/100)+BJ220,10),IF(BB220="พนจ.ภารกิจ(ป.ตรี)",CEILING((BJ220*4/100)+BJ220,10),IF(BB220="พนจ.ภารกิจ(ป.โท)",CEILING((BJ220*4/100)+BJ220,10),IF(BB220="พนจ.ภารกิจ(ทักษะ พนง.ขับเครื่องจักรกลขนาดกลาง/ใหญ่)",CEILING((BJ220*4/100)+BJ220,10),IF(BB220="พนจ.ภารกิจ(ทักษะ)",CEILING((BJ220*4/100)+BJ220,10),IF(BB220="พนจ.ภารกิจ(ทักษะ)","",IF(C220="ครู",CEILING((BJ220*6/100)+BJ220,10),IF(C220="ครูผู้ช่วย",CEILING((BJ220*6/100)+BJ220,10),IF(C220="บริหารสถานศึกษา",CEILING((BJ220*6/100)+BJ220,10),IF(C220="บุคลากรทางการศึกษา",CEILING((BJ220*6/100)+BJ220,10),IF(BB220="ลูกจ้างประจำ(ช่าง)",VLOOKUP(BL220,บัญชีลูกจ้างประจำ!$H$2:$I$110,2,FALSE),IF(BB220="ลูกจ้างประจำ(สนับสนุน)",VLOOKUP(BL220,บัญชีลูกจ้างประจำ!$E$2:$F$103,2,FALSE),IF(BB220="ลูกจ้างประจำ(บริการพื้นฐาน)",VLOOKUP(BL220,บัญชีลูกจ้างประจำ!$B$2:$C$74,2,FALSE))))))))))))))))))))))))))))))</f>
        <v>0</v>
      </c>
      <c r="BN220" s="177">
        <f>IF(BB220&amp;M220="พนจ.ทั่วไป",0,IF(BB220&amp;M220="พนจ.ทั่วไปกำหนดเพิ่ม2569",108000,IF(M220="ว่างเดิม",VLOOKUP(BC220,ตำแหน่งว่าง!$A$2:$J$28,10,FALSE),IF(M220&amp;C220="กำหนดเพิ่ม2567ครู",VLOOKUP(BC220,ตำแหน่งว่าง!$A$2:$J$28,9,FALSE),IF(M220&amp;C220="กำหนดเพิ่ม2567ครูผู้ช่วย",VLOOKUP(BC220,ตำแหน่งว่าง!$A$2:$J$28,9,FALSE),IF(M220&amp;C220="กำหนดเพิ่ม2567บุคลากรทางการศึกษา",VLOOKUP(BC220,ตำแหน่งว่าง!$A$2:$J$28,9,FALSE),IF(M220&amp;C220="กำหนดเพิ่ม2567บริหารสถานศึกษา",VLOOKUP(BC220,ตำแหน่งว่าง!$A$2:$J$28,9,FALSE),IF(M220="กำหนดเพิ่ม2567",VLOOKUP(BC220,ตำแหน่งว่าง!$A$2:$J$28,10,FALSE),IF(M220&amp;C220="กำหนดเพิ่ม2568ครู",VLOOKUP(BC220,ตำแหน่งว่าง!$A$2:$J$28,8,FALSE),IF(M220&amp;C220="กำหนดเพิ่ม2568ครูผู้ช่วย",VLOOKUP(BC220,ตำแหน่งว่าง!$A$2:$J$28,8,FALSE),IF(M220&amp;C220="กำหนดเพิ่ม2568บุคลากรทางการศึกษา",VLOOKUP(BC220,ตำแหน่งว่าง!$A$2:$J$28,8,FALSE),IF(M220&amp;C220="กำหนดเพิ่ม2568บริหารสถานศึกษา",VLOOKUP(BC220,ตำแหน่งว่าง!$A$2:$J$28,8,FALSE),IF(M220="กำหนดเพิ่ม2568",VLOOKUP(BC220,ตำแหน่งว่าง!$A$2:$J$28,9,FALSE),IF(M220="กำหนดเพิ่ม2569",VLOOKUP(BC220,ตำแหน่งว่าง!$A$2:$H$28,7,FALSE),IF(M220="เงินอุดหนุน (ว่าง)",VLOOKUP(BC220,ตำแหน่งว่าง!$A$2:$J$28,10,FALSE),IF(M220="จ่ายจากเงินรายได้ (ว่าง)",VLOOKUP(BC220,ตำแหน่งว่าง!$A$2:$J$28,10,FALSE),IF(M220="ยุบเลิก2567",0,IF(M220="ยุบเลิก2568",0,IF(M220="ยุบเลิก2569",0,IF(M220="ว่างยุบเลิก2567",0,IF(M220="ว่างยุบเลิก2568",0,IF(M220="ว่างยุบเลิก2569",0,(BM220-BJ220)*12))))))))))))))))))))))</f>
        <v>0</v>
      </c>
    </row>
    <row r="221" spans="1:66">
      <c r="A221" s="107" t="str">
        <f>IF(C221=0,"",IF(D221=0,"",SUBTOTAL(3,$D$7:D221)*1))</f>
        <v/>
      </c>
      <c r="B221" s="113"/>
      <c r="C221" s="183"/>
      <c r="D221" s="113"/>
      <c r="E221" s="114"/>
      <c r="F221" s="114"/>
      <c r="G221" s="110"/>
      <c r="H221" s="120"/>
      <c r="I221" s="121"/>
      <c r="J221" s="122"/>
      <c r="K221" s="122"/>
      <c r="L221" s="122"/>
      <c r="M221" s="120"/>
      <c r="BB221" s="177" t="str">
        <f t="shared" si="15"/>
        <v/>
      </c>
      <c r="BC221" s="177" t="str">
        <f t="shared" si="16"/>
        <v>()</v>
      </c>
      <c r="BD221" s="177" t="b">
        <f>IF(BB221="บริหารท้องถิ่นสูง",VLOOKUP(I221,'เงินเดือนบัญชี 5'!$AM$2:$AN$65,2,FALSE),IF(BB221="บริหารท้องถิ่นกลาง",VLOOKUP(I221,'เงินเดือนบัญชี 5'!$AJ$2:$AK$65,2,FALSE),IF(BB221="บริหารท้องถิ่นต้น",VLOOKUP(I221,'เงินเดือนบัญชี 5'!$AG$2:$AH$65,2,FALSE),IF(BB221="อำนวยการท้องถิ่นสูง",VLOOKUP(I221,'เงินเดือนบัญชี 5'!$AD$2:$AE$65,2,FALSE),IF(BB221="อำนวยการท้องถิ่นกลาง",VLOOKUP(I221,'เงินเดือนบัญชี 5'!$AA$2:$AB$65,2,FALSE),IF(BB221="อำนวยการท้องถิ่นต้น",VLOOKUP(I221,'เงินเดือนบัญชี 5'!$X$2:$Y$65,2,FALSE),IF(BB221="วิชาการชช.",VLOOKUP(I221,'เงินเดือนบัญชี 5'!$U$2:$V$65,2,FALSE),IF(BB221="วิชาการชพ.",VLOOKUP(I221,'เงินเดือนบัญชี 5'!$R$2:$S$65,2,FALSE),IF(BB221="วิชาการชก.",VLOOKUP(I221,'เงินเดือนบัญชี 5'!$O$2:$P$65,2,FALSE),IF(BB221="วิชาการปก.",VLOOKUP(I221,'เงินเดือนบัญชี 5'!$L$2:$M$65,2,FALSE),IF(BB221="ทั่วไปอส.",VLOOKUP(I221,'เงินเดือนบัญชี 5'!$I$2:$J$65,2,FALSE),IF(BB221="ทั่วไปชง.",VLOOKUP(I221,'เงินเดือนบัญชี 5'!$F$2:$G$65,2,FALSE),IF(BB221="ทั่วไปปง.",VLOOKUP(I221,'เงินเดือนบัญชี 5'!$C$2:$D$65,2,FALSE),IF(BB221="พนจ.ทั่วไป","",IF(BB221="พนจ.ภารกิจ(ปวช.)","",IF(BB221="พนจ.ภารกิจ(ปวท.)","",IF(BB221="พนจ.ภารกิจ(ปวส.)","",IF(BB221="พนจ.ภารกิจ(ป.ตรี)","",IF(BB221="พนจ.ภารกิจ(ป.โท)","",IF(BB221="พนจ.ภารกิจ(ทักษะ พนง.ขับเครื่องจักรกลขนาดกลาง/ใหญ่)","",IF(BB221="พนจ.ภารกิจ(ทักษะ)","",IF(BB221="ลูกจ้างประจำ(ช่าง)",VLOOKUP(I221,บัญชีลูกจ้างประจำ!$I$2:$J$110,2,FALSE),IF(BB221="ลูกจ้างประจำ(สนับสนุน)",VLOOKUP(I221,บัญชีลูกจ้างประจำ!$F$2:$G$102,2,FALSE),IF(BB221="ลูกจ้างประจำ(บริการพื้นฐาน)",VLOOKUP(I221,บัญชีลูกจ้างประจำ!$C$2:$D$74,2,FALSE)))))))))))))))))))))))))</f>
        <v>0</v>
      </c>
      <c r="BE221" s="177">
        <f>IF(M221="ว่างเดิม",VLOOKUP(BC221,ตำแหน่งว่าง!$A$2:$J$28,2,FALSE),IF(M221="ว่างยุบเลิก2567",VLOOKUP(BC221,ตำแหน่งว่าง!$A$2:$J$28,2,FALSE),IF(M221="ว่างยุบเลิก2568",VLOOKUP(BC221,ตำแหน่งว่าง!$A$2:$J$28,2,FALSE),IF(M221="ว่างยุบเลิก2569",VLOOKUP(BC221,ตำแหน่งว่าง!$A$2:$J$28,2,FALSE),IF(M221="เงินอุดหนุน (ว่าง)",VLOOKUP(BC221,ตำแหน่งว่าง!$A$2:$J$28,2,FALSE),IF(M221="จ่ายจากเงินรายได้ (ว่าง)",VLOOKUP(BC221,ตำแหน่งว่าง!$A$2:$J$28,2,FALSE),IF(M221="กำหนดเพิ่ม2567",0,IF(M221="กำหนดเพิ่ม2568",0,IF(M221="กำหนดเพิ่ม2569",0,I221*12)))))))))</f>
        <v>0</v>
      </c>
      <c r="BF221" s="177" t="str">
        <f t="shared" si="17"/>
        <v>1</v>
      </c>
      <c r="BG221" s="177" t="b">
        <f>IF(BB221="บริหารท้องถิ่นสูง",VLOOKUP(BF221,'เงินเดือนบัญชี 5'!$AL$2:$AM$65,2,FALSE),IF(BB221="บริหารท้องถิ่นกลาง",VLOOKUP(BF221,'เงินเดือนบัญชี 5'!$AI$2:$AJ$65,2,FALSE),IF(BB221="บริหารท้องถิ่นต้น",VLOOKUP(BF221,'เงินเดือนบัญชี 5'!$AF$2:$AG$65,2,FALSE),IF(BB221="อำนวยการท้องถิ่นสูง",VLOOKUP(BF221,'เงินเดือนบัญชี 5'!$AC$2:$AD$65,2,FALSE),IF(BB221="อำนวยการท้องถิ่นกลาง",VLOOKUP(BF221,'เงินเดือนบัญชี 5'!$Z$2:$AA$65,2,FALSE),IF(BB221="อำนวยการท้องถิ่นต้น",VLOOKUP(BF221,'เงินเดือนบัญชี 5'!$W$2:$X$65,2,FALSE),IF(BB221="วิชาการชช.",VLOOKUP(BF221,'เงินเดือนบัญชี 5'!$T$2:$U$65,2,FALSE),IF(BB221="วิชาการชพ.",VLOOKUP(BF221,'เงินเดือนบัญชี 5'!$Q$2:$R$65,2,FALSE),IF(BB221="วิชาการชก.",VLOOKUP(BF221,'เงินเดือนบัญชี 5'!$N$2:$O$65,2,FALSE),IF(BB221="วิชาการปก.",VLOOKUP(BF221,'เงินเดือนบัญชี 5'!$K$2:$L$65,2,FALSE),IF(BB221="ทั่วไปอส.",VLOOKUP(BF221,'เงินเดือนบัญชี 5'!$H$2:$I$65,2,FALSE),IF(BB221="ทั่วไปชง.",VLOOKUP(BF221,'เงินเดือนบัญชี 5'!$E$2:$F$65,2,FALSE),IF(BB221="ทั่วไปปง.",VLOOKUP(BF221,'เงินเดือนบัญชี 5'!$B$2:$C$65,2,FALSE),IF(BB221="พนจ.ทั่วไป",0,IF(BB221="พนจ.ภารกิจ(ปวช.)",CEILING((I221*4/100)+I221,10),IF(BB221="พนจ.ภารกิจ(ปวท.)",CEILING((I221*4/100)+I221,10),IF(BB221="พนจ.ภารกิจ(ปวส.)",CEILING((I221*4/100)+I221,10),IF(BB221="พนจ.ภารกิจ(ป.ตรี)",CEILING((I221*4/100)+I221,10),IF(BB221="พนจ.ภารกิจ(ป.โท)",CEILING((I221*4/100)+I221,10),IF(BB221="พนจ.ภารกิจ(ทักษะ พนง.ขับเครื่องจักรกลขนาดกลาง/ใหญ่)",CEILING((I221*4/100)+I221,10),IF(BB221="พนจ.ภารกิจ(ทักษะ)",CEILING((I221*4/100)+I221,10),IF(BB221="พนจ.ภารกิจ(ทักษะ)","",IF(C221="ครู",CEILING((I221*6/100)+I221,10),IF(C221="ครูผู้ช่วย",CEILING((I221*6/100)+I221,10),IF(C221="บริหารสถานศึกษา",CEILING((I221*6/100)+I221,10),IF(C221="บุคลากรทางการศึกษา",CEILING((I221*6/100)+I221,10),IF(BB221="ลูกจ้างประจำ(ช่าง)",VLOOKUP(BF221,บัญชีลูกจ้างประจำ!$H$2:$I$110,2,FALSE),IF(BB221="ลูกจ้างประจำ(สนับสนุน)",VLOOKUP(BF221,บัญชีลูกจ้างประจำ!$E$2:$F$102,2,FALSE),IF(BB221="ลูกจ้างประจำ(บริการพื้นฐาน)",VLOOKUP(BF221,บัญชีลูกจ้างประจำ!$B$2:$C$74,2,FALSE))))))))))))))))))))))))))))))</f>
        <v>0</v>
      </c>
      <c r="BH221" s="177">
        <f>IF(BB221&amp;M221="พนจ.ทั่วไป",0,IF(BB221&amp;M221="พนจ.ทั่วไปกำหนดเพิ่ม2567",108000,IF(M221="ว่างเดิม",VLOOKUP(BC221,ตำแหน่งว่าง!$A$2:$J$28,8,FALSE),IF(M221="กำหนดเพิ่ม2567",VLOOKUP(BC221,ตำแหน่งว่าง!$A$2:$H$28,7,FALSE),IF(M221="กำหนดเพิ่ม2568",0,IF(M221="กำหนดเพิ่ม2569",0,IF(M221="ยุบเลิก2567",0,IF(M221="ว่างยุบเลิก2567",0,IF(M221="ว่างยุบเลิก2568",VLOOKUP(BC221,ตำแหน่งว่าง!$A$2:$J$28,8,FALSE),IF(M221="ว่างยุบเลิก2569",VLOOKUP(BC221,ตำแหน่งว่าง!$A$2:$J$28,8,FALSE),IF(M221="เงินอุดหนุน (ว่าง)",VLOOKUP(BC221,ตำแหน่งว่าง!$A$2:$J$28,8,FALSE),IF(M221&amp;C221="จ่ายจากเงินรายได้พนจ.ทั่วไป",0,IF(M221="จ่ายจากเงินรายได้ (ว่าง)",VLOOKUP(BC221,ตำแหน่งว่าง!$A$2:$J$28,8,FALSE),(BG221-I221)*12)))))))))))))</f>
        <v>0</v>
      </c>
      <c r="BI221" s="177" t="str">
        <f t="shared" si="18"/>
        <v>2</v>
      </c>
      <c r="BJ221" s="177" t="b">
        <f>IF(BB221="บริหารท้องถิ่นสูง",VLOOKUP(BI221,'เงินเดือนบัญชี 5'!$AL$2:$AM$65,2,FALSE),IF(BB221="บริหารท้องถิ่นกลาง",VLOOKUP(BI221,'เงินเดือนบัญชี 5'!$AI$2:$AJ$65,2,FALSE),IF(BB221="บริหารท้องถิ่นต้น",VLOOKUP(BI221,'เงินเดือนบัญชี 5'!$AF$2:$AG$65,2,FALSE),IF(BB221="อำนวยการท้องถิ่นสูง",VLOOKUP(BI221,'เงินเดือนบัญชี 5'!$AC$2:$AD$65,2,FALSE),IF(BB221="อำนวยการท้องถิ่นกลาง",VLOOKUP(BI221,'เงินเดือนบัญชี 5'!$Z$2:$AA$65,2,FALSE),IF(BB221="อำนวยการท้องถิ่นต้น",VLOOKUP(BI221,'เงินเดือนบัญชี 5'!$W$2:$X$65,2,FALSE),IF(BB221="วิชาการชช.",VLOOKUP(BI221,'เงินเดือนบัญชี 5'!$T$2:$U$65,2,FALSE),IF(BB221="วิชาการชพ.",VLOOKUP(BI221,'เงินเดือนบัญชี 5'!$Q$2:$R$65,2,FALSE),IF(BB221="วิชาการชก.",VLOOKUP(BI221,'เงินเดือนบัญชี 5'!$N$2:$O$65,2,FALSE),IF(BB221="วิชาการปก.",VLOOKUP(BI221,'เงินเดือนบัญชี 5'!$K$2:$L$65,2,FALSE),IF(BB221="ทั่วไปอส.",VLOOKUP(BI221,'เงินเดือนบัญชี 5'!$H$2:$I$65,2,FALSE),IF(BB221="ทั่วไปชง.",VLOOKUP(BI221,'เงินเดือนบัญชี 5'!$E$2:$F$65,2,FALSE),IF(BB221="ทั่วไปปง.",VLOOKUP(BI221,'เงินเดือนบัญชี 5'!$B$2:$C$65,2,FALSE),IF(BB221="พนจ.ทั่วไป",0,IF(BB221="พนจ.ภารกิจ(ปวช.)",CEILING((BG221*4/100)+BG221,10),IF(BB221="พนจ.ภารกิจ(ปวท.)",CEILING((BG221*4/100)+BG221,10),IF(BB221="พนจ.ภารกิจ(ปวส.)",CEILING((BG221*4/100)+BG221,10),IF(BB221="พนจ.ภารกิจ(ป.ตรี)",CEILING((BG221*4/100)+BG221,10),IF(BB221="พนจ.ภารกิจ(ป.โท)",CEILING((BG221*4/100)+BG221,10),IF(BB221="พนจ.ภารกิจ(ทักษะ พนง.ขับเครื่องจักรกลขนาดกลาง/ใหญ่)",CEILING((BG221*4/100)+BG221,10),IF(BB221="พนจ.ภารกิจ(ทักษะ)",CEILING((BG221*4/100)+BG221,10),IF(BB221="พนจ.ภารกิจ(ทักษะ)","",IF(C221="ครู",CEILING((BG221*6/100)+BG221,10),IF(C221="ครูผู้ช่วย",CEILING((BG221*6/100)+BG221,10),IF(C221="บริหารสถานศึกษา",CEILING((BG221*6/100)+BG221,10),IF(C221="บุคลากรทางการศึกษา",CEILING((BG221*6/100)+BG221,10),IF(BB221="ลูกจ้างประจำ(ช่าง)",VLOOKUP(BI221,บัญชีลูกจ้างประจำ!$H$2:$I$110,2,FALSE),IF(BB221="ลูกจ้างประจำ(สนับสนุน)",VLOOKUP(BI221,บัญชีลูกจ้างประจำ!$E$2:$F$102,2,FALSE),IF(BB221="ลูกจ้างประจำ(บริการพื้นฐาน)",VLOOKUP(BI221,บัญชีลูกจ้างประจำ!$B$2:$C$74,2,FALSE))))))))))))))))))))))))))))))</f>
        <v>0</v>
      </c>
      <c r="BK221" s="177">
        <f>IF(BB221&amp;M221="พนจ.ทั่วไป",0,IF(BB221&amp;M221="พนจ.ทั่วไปกำหนดเพิ่ม2568",108000,IF(M221="ว่างเดิม",VLOOKUP(BC221,ตำแหน่งว่าง!$A$2:$J$28,9,FALSE),IF(M221&amp;C221="กำหนดเพิ่ม2567ครู",VLOOKUP(BC221,ตำแหน่งว่าง!$A$2:$J$28,8,FALSE),IF(M221&amp;C221="กำหนดเพิ่ม2567ครูผู้ช่วย",VLOOKUP(BC221,ตำแหน่งว่าง!$A$2:$J$28,8,FALSE),IF(M221&amp;C221="กำหนดเพิ่ม2567บุคลากรทางการศึกษา",VLOOKUP(BC221,ตำแหน่งว่าง!$A$2:$J$28,8,FALSE),IF(M221&amp;C221="กำหนดเพิ่ม2567บริหารสถานศึกษา",VLOOKUP(BC221,ตำแหน่งว่าง!$A$2:$J$28,8,FALSE),IF(M221="กำหนดเพิ่ม2567",VLOOKUP(BC221,ตำแหน่งว่าง!$A$2:$J$28,9,FALSE),IF(M221="กำหนดเพิ่ม2568",VLOOKUP(BC221,ตำแหน่งว่าง!$A$2:$H$28,7,FALSE),IF(M221="กำหนดเพิ่ม2569",0,IF(M221="ยุบเลิก2567",0,IF(M221="ยุบเลิก2568",0,IF(M221="ว่างยุบเลิก2567",0,IF(M221="ว่างยุบเลิก2568",0,IF(M221="ว่างยุบเลิก2569",VLOOKUP(BC221,ตำแหน่งว่าง!$A$2:$J$28,9,FALSE),IF(M221="เงินอุดหนุน (ว่าง)",VLOOKUP(BC221,ตำแหน่งว่าง!$A$2:$J$28,9,FALSE),IF(M221="จ่ายจากเงินรายได้ (ว่าง)",VLOOKUP(BC221,ตำแหน่งว่าง!$A$2:$J$28,9,FALSE),(BJ221-BG221)*12)))))))))))))))))</f>
        <v>0</v>
      </c>
      <c r="BL221" s="177" t="str">
        <f t="shared" si="19"/>
        <v>3</v>
      </c>
      <c r="BM221" s="177" t="b">
        <f>IF(BB221="บริหารท้องถิ่นสูง",VLOOKUP(BL221,'เงินเดือนบัญชี 5'!$AL$2:$AM$65,2,FALSE),IF(BB221="บริหารท้องถิ่นกลาง",VLOOKUP(BL221,'เงินเดือนบัญชี 5'!$AI$2:$AJ$65,2,FALSE),IF(BB221="บริหารท้องถิ่นต้น",VLOOKUP(BL221,'เงินเดือนบัญชี 5'!$AF$2:$AG$65,2,FALSE),IF(BB221="อำนวยการท้องถิ่นสูง",VLOOKUP(BL221,'เงินเดือนบัญชี 5'!$AC$2:$AD$65,2,FALSE),IF(BB221="อำนวยการท้องถิ่นกลาง",VLOOKUP(BL221,'เงินเดือนบัญชี 5'!$Z$2:$AA$65,2,FALSE),IF(BB221="อำนวยการท้องถิ่นต้น",VLOOKUP(BL221,'เงินเดือนบัญชี 5'!$W$2:$X$65,2,FALSE),IF(BB221="วิชาการชช.",VLOOKUP(BL221,'เงินเดือนบัญชี 5'!$T$2:$U$65,2,FALSE),IF(BB221="วิชาการชพ.",VLOOKUP(BL221,'เงินเดือนบัญชี 5'!$Q$2:$R$65,2,FALSE),IF(BB221="วิชาการชก.",VLOOKUP(BL221,'เงินเดือนบัญชี 5'!$N$2:$O$65,2,FALSE),IF(BB221="วิชาการปก.",VLOOKUP(BL221,'เงินเดือนบัญชี 5'!$K$2:$L$65,2,FALSE),IF(BB221="ทั่วไปอส.",VLOOKUP(BL221,'เงินเดือนบัญชี 5'!$H$2:$I$65,2,FALSE),IF(BB221="ทั่วไปชง.",VLOOKUP(BL221,'เงินเดือนบัญชี 5'!$E$2:$F$65,2,FALSE),IF(BB221="ทั่วไปปง.",VLOOKUP(BL221,'เงินเดือนบัญชี 5'!$B$2:$C$65,2,FALSE),IF(BB221="พนจ.ทั่วไป",0,IF(BB221="พนจ.ภารกิจ(ปวช.)",CEILING((BJ221*4/100)+BJ221,10),IF(BB221="พนจ.ภารกิจ(ปวท.)",CEILING((BJ221*4/100)+BJ221,10),IF(BB221="พนจ.ภารกิจ(ปวส.)",CEILING((BJ221*4/100)+BJ221,10),IF(BB221="พนจ.ภารกิจ(ป.ตรี)",CEILING((BJ221*4/100)+BJ221,10),IF(BB221="พนจ.ภารกิจ(ป.โท)",CEILING((BJ221*4/100)+BJ221,10),IF(BB221="พนจ.ภารกิจ(ทักษะ พนง.ขับเครื่องจักรกลขนาดกลาง/ใหญ่)",CEILING((BJ221*4/100)+BJ221,10),IF(BB221="พนจ.ภารกิจ(ทักษะ)",CEILING((BJ221*4/100)+BJ221,10),IF(BB221="พนจ.ภารกิจ(ทักษะ)","",IF(C221="ครู",CEILING((BJ221*6/100)+BJ221,10),IF(C221="ครูผู้ช่วย",CEILING((BJ221*6/100)+BJ221,10),IF(C221="บริหารสถานศึกษา",CEILING((BJ221*6/100)+BJ221,10),IF(C221="บุคลากรทางการศึกษา",CEILING((BJ221*6/100)+BJ221,10),IF(BB221="ลูกจ้างประจำ(ช่าง)",VLOOKUP(BL221,บัญชีลูกจ้างประจำ!$H$2:$I$110,2,FALSE),IF(BB221="ลูกจ้างประจำ(สนับสนุน)",VLOOKUP(BL221,บัญชีลูกจ้างประจำ!$E$2:$F$103,2,FALSE),IF(BB221="ลูกจ้างประจำ(บริการพื้นฐาน)",VLOOKUP(BL221,บัญชีลูกจ้างประจำ!$B$2:$C$74,2,FALSE))))))))))))))))))))))))))))))</f>
        <v>0</v>
      </c>
      <c r="BN221" s="177">
        <f>IF(BB221&amp;M221="พนจ.ทั่วไป",0,IF(BB221&amp;M221="พนจ.ทั่วไปกำหนดเพิ่ม2569",108000,IF(M221="ว่างเดิม",VLOOKUP(BC221,ตำแหน่งว่าง!$A$2:$J$28,10,FALSE),IF(M221&amp;C221="กำหนดเพิ่ม2567ครู",VLOOKUP(BC221,ตำแหน่งว่าง!$A$2:$J$28,9,FALSE),IF(M221&amp;C221="กำหนดเพิ่ม2567ครูผู้ช่วย",VLOOKUP(BC221,ตำแหน่งว่าง!$A$2:$J$28,9,FALSE),IF(M221&amp;C221="กำหนดเพิ่ม2567บุคลากรทางการศึกษา",VLOOKUP(BC221,ตำแหน่งว่าง!$A$2:$J$28,9,FALSE),IF(M221&amp;C221="กำหนดเพิ่ม2567บริหารสถานศึกษา",VLOOKUP(BC221,ตำแหน่งว่าง!$A$2:$J$28,9,FALSE),IF(M221="กำหนดเพิ่ม2567",VLOOKUP(BC221,ตำแหน่งว่าง!$A$2:$J$28,10,FALSE),IF(M221&amp;C221="กำหนดเพิ่ม2568ครู",VLOOKUP(BC221,ตำแหน่งว่าง!$A$2:$J$28,8,FALSE),IF(M221&amp;C221="กำหนดเพิ่ม2568ครูผู้ช่วย",VLOOKUP(BC221,ตำแหน่งว่าง!$A$2:$J$28,8,FALSE),IF(M221&amp;C221="กำหนดเพิ่ม2568บุคลากรทางการศึกษา",VLOOKUP(BC221,ตำแหน่งว่าง!$A$2:$J$28,8,FALSE),IF(M221&amp;C221="กำหนดเพิ่ม2568บริหารสถานศึกษา",VLOOKUP(BC221,ตำแหน่งว่าง!$A$2:$J$28,8,FALSE),IF(M221="กำหนดเพิ่ม2568",VLOOKUP(BC221,ตำแหน่งว่าง!$A$2:$J$28,9,FALSE),IF(M221="กำหนดเพิ่ม2569",VLOOKUP(BC221,ตำแหน่งว่าง!$A$2:$H$28,7,FALSE),IF(M221="เงินอุดหนุน (ว่าง)",VLOOKUP(BC221,ตำแหน่งว่าง!$A$2:$J$28,10,FALSE),IF(M221="จ่ายจากเงินรายได้ (ว่าง)",VLOOKUP(BC221,ตำแหน่งว่าง!$A$2:$J$28,10,FALSE),IF(M221="ยุบเลิก2567",0,IF(M221="ยุบเลิก2568",0,IF(M221="ยุบเลิก2569",0,IF(M221="ว่างยุบเลิก2567",0,IF(M221="ว่างยุบเลิก2568",0,IF(M221="ว่างยุบเลิก2569",0,(BM221-BJ221)*12))))))))))))))))))))))</f>
        <v>0</v>
      </c>
    </row>
    <row r="222" spans="1:66">
      <c r="A222" s="107" t="str">
        <f>IF(C222=0,"",IF(D222=0,"",SUBTOTAL(3,$D$7:D222)*1))</f>
        <v/>
      </c>
      <c r="B222" s="113"/>
      <c r="C222" s="183"/>
      <c r="D222" s="113"/>
      <c r="E222" s="114"/>
      <c r="F222" s="114"/>
      <c r="G222" s="110"/>
      <c r="H222" s="120"/>
      <c r="I222" s="121"/>
      <c r="J222" s="122"/>
      <c r="K222" s="122"/>
      <c r="L222" s="122"/>
      <c r="M222" s="120"/>
      <c r="BB222" s="177" t="str">
        <f t="shared" si="15"/>
        <v/>
      </c>
      <c r="BC222" s="177" t="str">
        <f t="shared" si="16"/>
        <v>()</v>
      </c>
      <c r="BD222" s="177" t="b">
        <f>IF(BB222="บริหารท้องถิ่นสูง",VLOOKUP(I222,'เงินเดือนบัญชี 5'!$AM$2:$AN$65,2,FALSE),IF(BB222="บริหารท้องถิ่นกลาง",VLOOKUP(I222,'เงินเดือนบัญชี 5'!$AJ$2:$AK$65,2,FALSE),IF(BB222="บริหารท้องถิ่นต้น",VLOOKUP(I222,'เงินเดือนบัญชี 5'!$AG$2:$AH$65,2,FALSE),IF(BB222="อำนวยการท้องถิ่นสูง",VLOOKUP(I222,'เงินเดือนบัญชี 5'!$AD$2:$AE$65,2,FALSE),IF(BB222="อำนวยการท้องถิ่นกลาง",VLOOKUP(I222,'เงินเดือนบัญชี 5'!$AA$2:$AB$65,2,FALSE),IF(BB222="อำนวยการท้องถิ่นต้น",VLOOKUP(I222,'เงินเดือนบัญชี 5'!$X$2:$Y$65,2,FALSE),IF(BB222="วิชาการชช.",VLOOKUP(I222,'เงินเดือนบัญชี 5'!$U$2:$V$65,2,FALSE),IF(BB222="วิชาการชพ.",VLOOKUP(I222,'เงินเดือนบัญชี 5'!$R$2:$S$65,2,FALSE),IF(BB222="วิชาการชก.",VLOOKUP(I222,'เงินเดือนบัญชี 5'!$O$2:$P$65,2,FALSE),IF(BB222="วิชาการปก.",VLOOKUP(I222,'เงินเดือนบัญชี 5'!$L$2:$M$65,2,FALSE),IF(BB222="ทั่วไปอส.",VLOOKUP(I222,'เงินเดือนบัญชี 5'!$I$2:$J$65,2,FALSE),IF(BB222="ทั่วไปชง.",VLOOKUP(I222,'เงินเดือนบัญชี 5'!$F$2:$G$65,2,FALSE),IF(BB222="ทั่วไปปง.",VLOOKUP(I222,'เงินเดือนบัญชี 5'!$C$2:$D$65,2,FALSE),IF(BB222="พนจ.ทั่วไป","",IF(BB222="พนจ.ภารกิจ(ปวช.)","",IF(BB222="พนจ.ภารกิจ(ปวท.)","",IF(BB222="พนจ.ภารกิจ(ปวส.)","",IF(BB222="พนจ.ภารกิจ(ป.ตรี)","",IF(BB222="พนจ.ภารกิจ(ป.โท)","",IF(BB222="พนจ.ภารกิจ(ทักษะ พนง.ขับเครื่องจักรกลขนาดกลาง/ใหญ่)","",IF(BB222="พนจ.ภารกิจ(ทักษะ)","",IF(BB222="ลูกจ้างประจำ(ช่าง)",VLOOKUP(I222,บัญชีลูกจ้างประจำ!$I$2:$J$110,2,FALSE),IF(BB222="ลูกจ้างประจำ(สนับสนุน)",VLOOKUP(I222,บัญชีลูกจ้างประจำ!$F$2:$G$102,2,FALSE),IF(BB222="ลูกจ้างประจำ(บริการพื้นฐาน)",VLOOKUP(I222,บัญชีลูกจ้างประจำ!$C$2:$D$74,2,FALSE)))))))))))))))))))))))))</f>
        <v>0</v>
      </c>
      <c r="BE222" s="177">
        <f>IF(M222="ว่างเดิม",VLOOKUP(BC222,ตำแหน่งว่าง!$A$2:$J$28,2,FALSE),IF(M222="ว่างยุบเลิก2567",VLOOKUP(BC222,ตำแหน่งว่าง!$A$2:$J$28,2,FALSE),IF(M222="ว่างยุบเลิก2568",VLOOKUP(BC222,ตำแหน่งว่าง!$A$2:$J$28,2,FALSE),IF(M222="ว่างยุบเลิก2569",VLOOKUP(BC222,ตำแหน่งว่าง!$A$2:$J$28,2,FALSE),IF(M222="เงินอุดหนุน (ว่าง)",VLOOKUP(BC222,ตำแหน่งว่าง!$A$2:$J$28,2,FALSE),IF(M222="จ่ายจากเงินรายได้ (ว่าง)",VLOOKUP(BC222,ตำแหน่งว่าง!$A$2:$J$28,2,FALSE),IF(M222="กำหนดเพิ่ม2567",0,IF(M222="กำหนดเพิ่ม2568",0,IF(M222="กำหนดเพิ่ม2569",0,I222*12)))))))))</f>
        <v>0</v>
      </c>
      <c r="BF222" s="177" t="str">
        <f t="shared" si="17"/>
        <v>1</v>
      </c>
      <c r="BG222" s="177" t="b">
        <f>IF(BB222="บริหารท้องถิ่นสูง",VLOOKUP(BF222,'เงินเดือนบัญชี 5'!$AL$2:$AM$65,2,FALSE),IF(BB222="บริหารท้องถิ่นกลาง",VLOOKUP(BF222,'เงินเดือนบัญชี 5'!$AI$2:$AJ$65,2,FALSE),IF(BB222="บริหารท้องถิ่นต้น",VLOOKUP(BF222,'เงินเดือนบัญชี 5'!$AF$2:$AG$65,2,FALSE),IF(BB222="อำนวยการท้องถิ่นสูง",VLOOKUP(BF222,'เงินเดือนบัญชี 5'!$AC$2:$AD$65,2,FALSE),IF(BB222="อำนวยการท้องถิ่นกลาง",VLOOKUP(BF222,'เงินเดือนบัญชี 5'!$Z$2:$AA$65,2,FALSE),IF(BB222="อำนวยการท้องถิ่นต้น",VLOOKUP(BF222,'เงินเดือนบัญชี 5'!$W$2:$X$65,2,FALSE),IF(BB222="วิชาการชช.",VLOOKUP(BF222,'เงินเดือนบัญชี 5'!$T$2:$U$65,2,FALSE),IF(BB222="วิชาการชพ.",VLOOKUP(BF222,'เงินเดือนบัญชี 5'!$Q$2:$R$65,2,FALSE),IF(BB222="วิชาการชก.",VLOOKUP(BF222,'เงินเดือนบัญชี 5'!$N$2:$O$65,2,FALSE),IF(BB222="วิชาการปก.",VLOOKUP(BF222,'เงินเดือนบัญชี 5'!$K$2:$L$65,2,FALSE),IF(BB222="ทั่วไปอส.",VLOOKUP(BF222,'เงินเดือนบัญชี 5'!$H$2:$I$65,2,FALSE),IF(BB222="ทั่วไปชง.",VLOOKUP(BF222,'เงินเดือนบัญชี 5'!$E$2:$F$65,2,FALSE),IF(BB222="ทั่วไปปง.",VLOOKUP(BF222,'เงินเดือนบัญชี 5'!$B$2:$C$65,2,FALSE),IF(BB222="พนจ.ทั่วไป",0,IF(BB222="พนจ.ภารกิจ(ปวช.)",CEILING((I222*4/100)+I222,10),IF(BB222="พนจ.ภารกิจ(ปวท.)",CEILING((I222*4/100)+I222,10),IF(BB222="พนจ.ภารกิจ(ปวส.)",CEILING((I222*4/100)+I222,10),IF(BB222="พนจ.ภารกิจ(ป.ตรี)",CEILING((I222*4/100)+I222,10),IF(BB222="พนจ.ภารกิจ(ป.โท)",CEILING((I222*4/100)+I222,10),IF(BB222="พนจ.ภารกิจ(ทักษะ พนง.ขับเครื่องจักรกลขนาดกลาง/ใหญ่)",CEILING((I222*4/100)+I222,10),IF(BB222="พนจ.ภารกิจ(ทักษะ)",CEILING((I222*4/100)+I222,10),IF(BB222="พนจ.ภารกิจ(ทักษะ)","",IF(C222="ครู",CEILING((I222*6/100)+I222,10),IF(C222="ครูผู้ช่วย",CEILING((I222*6/100)+I222,10),IF(C222="บริหารสถานศึกษา",CEILING((I222*6/100)+I222,10),IF(C222="บุคลากรทางการศึกษา",CEILING((I222*6/100)+I222,10),IF(BB222="ลูกจ้างประจำ(ช่าง)",VLOOKUP(BF222,บัญชีลูกจ้างประจำ!$H$2:$I$110,2,FALSE),IF(BB222="ลูกจ้างประจำ(สนับสนุน)",VLOOKUP(BF222,บัญชีลูกจ้างประจำ!$E$2:$F$102,2,FALSE),IF(BB222="ลูกจ้างประจำ(บริการพื้นฐาน)",VLOOKUP(BF222,บัญชีลูกจ้างประจำ!$B$2:$C$74,2,FALSE))))))))))))))))))))))))))))))</f>
        <v>0</v>
      </c>
      <c r="BH222" s="177">
        <f>IF(BB222&amp;M222="พนจ.ทั่วไป",0,IF(BB222&amp;M222="พนจ.ทั่วไปกำหนดเพิ่ม2567",108000,IF(M222="ว่างเดิม",VLOOKUP(BC222,ตำแหน่งว่าง!$A$2:$J$28,8,FALSE),IF(M222="กำหนดเพิ่ม2567",VLOOKUP(BC222,ตำแหน่งว่าง!$A$2:$H$28,7,FALSE),IF(M222="กำหนดเพิ่ม2568",0,IF(M222="กำหนดเพิ่ม2569",0,IF(M222="ยุบเลิก2567",0,IF(M222="ว่างยุบเลิก2567",0,IF(M222="ว่างยุบเลิก2568",VLOOKUP(BC222,ตำแหน่งว่าง!$A$2:$J$28,8,FALSE),IF(M222="ว่างยุบเลิก2569",VLOOKUP(BC222,ตำแหน่งว่าง!$A$2:$J$28,8,FALSE),IF(M222="เงินอุดหนุน (ว่าง)",VLOOKUP(BC222,ตำแหน่งว่าง!$A$2:$J$28,8,FALSE),IF(M222&amp;C222="จ่ายจากเงินรายได้พนจ.ทั่วไป",0,IF(M222="จ่ายจากเงินรายได้ (ว่าง)",VLOOKUP(BC222,ตำแหน่งว่าง!$A$2:$J$28,8,FALSE),(BG222-I222)*12)))))))))))))</f>
        <v>0</v>
      </c>
      <c r="BI222" s="177" t="str">
        <f t="shared" si="18"/>
        <v>2</v>
      </c>
      <c r="BJ222" s="177" t="b">
        <f>IF(BB222="บริหารท้องถิ่นสูง",VLOOKUP(BI222,'เงินเดือนบัญชี 5'!$AL$2:$AM$65,2,FALSE),IF(BB222="บริหารท้องถิ่นกลาง",VLOOKUP(BI222,'เงินเดือนบัญชี 5'!$AI$2:$AJ$65,2,FALSE),IF(BB222="บริหารท้องถิ่นต้น",VLOOKUP(BI222,'เงินเดือนบัญชี 5'!$AF$2:$AG$65,2,FALSE),IF(BB222="อำนวยการท้องถิ่นสูง",VLOOKUP(BI222,'เงินเดือนบัญชี 5'!$AC$2:$AD$65,2,FALSE),IF(BB222="อำนวยการท้องถิ่นกลาง",VLOOKUP(BI222,'เงินเดือนบัญชี 5'!$Z$2:$AA$65,2,FALSE),IF(BB222="อำนวยการท้องถิ่นต้น",VLOOKUP(BI222,'เงินเดือนบัญชี 5'!$W$2:$X$65,2,FALSE),IF(BB222="วิชาการชช.",VLOOKUP(BI222,'เงินเดือนบัญชี 5'!$T$2:$U$65,2,FALSE),IF(BB222="วิชาการชพ.",VLOOKUP(BI222,'เงินเดือนบัญชี 5'!$Q$2:$R$65,2,FALSE),IF(BB222="วิชาการชก.",VLOOKUP(BI222,'เงินเดือนบัญชี 5'!$N$2:$O$65,2,FALSE),IF(BB222="วิชาการปก.",VLOOKUP(BI222,'เงินเดือนบัญชี 5'!$K$2:$L$65,2,FALSE),IF(BB222="ทั่วไปอส.",VLOOKUP(BI222,'เงินเดือนบัญชี 5'!$H$2:$I$65,2,FALSE),IF(BB222="ทั่วไปชง.",VLOOKUP(BI222,'เงินเดือนบัญชี 5'!$E$2:$F$65,2,FALSE),IF(BB222="ทั่วไปปง.",VLOOKUP(BI222,'เงินเดือนบัญชี 5'!$B$2:$C$65,2,FALSE),IF(BB222="พนจ.ทั่วไป",0,IF(BB222="พนจ.ภารกิจ(ปวช.)",CEILING((BG222*4/100)+BG222,10),IF(BB222="พนจ.ภารกิจ(ปวท.)",CEILING((BG222*4/100)+BG222,10),IF(BB222="พนจ.ภารกิจ(ปวส.)",CEILING((BG222*4/100)+BG222,10),IF(BB222="พนจ.ภารกิจ(ป.ตรี)",CEILING((BG222*4/100)+BG222,10),IF(BB222="พนจ.ภารกิจ(ป.โท)",CEILING((BG222*4/100)+BG222,10),IF(BB222="พนจ.ภารกิจ(ทักษะ พนง.ขับเครื่องจักรกลขนาดกลาง/ใหญ่)",CEILING((BG222*4/100)+BG222,10),IF(BB222="พนจ.ภารกิจ(ทักษะ)",CEILING((BG222*4/100)+BG222,10),IF(BB222="พนจ.ภารกิจ(ทักษะ)","",IF(C222="ครู",CEILING((BG222*6/100)+BG222,10),IF(C222="ครูผู้ช่วย",CEILING((BG222*6/100)+BG222,10),IF(C222="บริหารสถานศึกษา",CEILING((BG222*6/100)+BG222,10),IF(C222="บุคลากรทางการศึกษา",CEILING((BG222*6/100)+BG222,10),IF(BB222="ลูกจ้างประจำ(ช่าง)",VLOOKUP(BI222,บัญชีลูกจ้างประจำ!$H$2:$I$110,2,FALSE),IF(BB222="ลูกจ้างประจำ(สนับสนุน)",VLOOKUP(BI222,บัญชีลูกจ้างประจำ!$E$2:$F$102,2,FALSE),IF(BB222="ลูกจ้างประจำ(บริการพื้นฐาน)",VLOOKUP(BI222,บัญชีลูกจ้างประจำ!$B$2:$C$74,2,FALSE))))))))))))))))))))))))))))))</f>
        <v>0</v>
      </c>
      <c r="BK222" s="177">
        <f>IF(BB222&amp;M222="พนจ.ทั่วไป",0,IF(BB222&amp;M222="พนจ.ทั่วไปกำหนดเพิ่ม2568",108000,IF(M222="ว่างเดิม",VLOOKUP(BC222,ตำแหน่งว่าง!$A$2:$J$28,9,FALSE),IF(M222&amp;C222="กำหนดเพิ่ม2567ครู",VLOOKUP(BC222,ตำแหน่งว่าง!$A$2:$J$28,8,FALSE),IF(M222&amp;C222="กำหนดเพิ่ม2567ครูผู้ช่วย",VLOOKUP(BC222,ตำแหน่งว่าง!$A$2:$J$28,8,FALSE),IF(M222&amp;C222="กำหนดเพิ่ม2567บุคลากรทางการศึกษา",VLOOKUP(BC222,ตำแหน่งว่าง!$A$2:$J$28,8,FALSE),IF(M222&amp;C222="กำหนดเพิ่ม2567บริหารสถานศึกษา",VLOOKUP(BC222,ตำแหน่งว่าง!$A$2:$J$28,8,FALSE),IF(M222="กำหนดเพิ่ม2567",VLOOKUP(BC222,ตำแหน่งว่าง!$A$2:$J$28,9,FALSE),IF(M222="กำหนดเพิ่ม2568",VLOOKUP(BC222,ตำแหน่งว่าง!$A$2:$H$28,7,FALSE),IF(M222="กำหนดเพิ่ม2569",0,IF(M222="ยุบเลิก2567",0,IF(M222="ยุบเลิก2568",0,IF(M222="ว่างยุบเลิก2567",0,IF(M222="ว่างยุบเลิก2568",0,IF(M222="ว่างยุบเลิก2569",VLOOKUP(BC222,ตำแหน่งว่าง!$A$2:$J$28,9,FALSE),IF(M222="เงินอุดหนุน (ว่าง)",VLOOKUP(BC222,ตำแหน่งว่าง!$A$2:$J$28,9,FALSE),IF(M222="จ่ายจากเงินรายได้ (ว่าง)",VLOOKUP(BC222,ตำแหน่งว่าง!$A$2:$J$28,9,FALSE),(BJ222-BG222)*12)))))))))))))))))</f>
        <v>0</v>
      </c>
      <c r="BL222" s="177" t="str">
        <f t="shared" si="19"/>
        <v>3</v>
      </c>
      <c r="BM222" s="177" t="b">
        <f>IF(BB222="บริหารท้องถิ่นสูง",VLOOKUP(BL222,'เงินเดือนบัญชี 5'!$AL$2:$AM$65,2,FALSE),IF(BB222="บริหารท้องถิ่นกลาง",VLOOKUP(BL222,'เงินเดือนบัญชี 5'!$AI$2:$AJ$65,2,FALSE),IF(BB222="บริหารท้องถิ่นต้น",VLOOKUP(BL222,'เงินเดือนบัญชี 5'!$AF$2:$AG$65,2,FALSE),IF(BB222="อำนวยการท้องถิ่นสูง",VLOOKUP(BL222,'เงินเดือนบัญชี 5'!$AC$2:$AD$65,2,FALSE),IF(BB222="อำนวยการท้องถิ่นกลาง",VLOOKUP(BL222,'เงินเดือนบัญชี 5'!$Z$2:$AA$65,2,FALSE),IF(BB222="อำนวยการท้องถิ่นต้น",VLOOKUP(BL222,'เงินเดือนบัญชี 5'!$W$2:$X$65,2,FALSE),IF(BB222="วิชาการชช.",VLOOKUP(BL222,'เงินเดือนบัญชี 5'!$T$2:$U$65,2,FALSE),IF(BB222="วิชาการชพ.",VLOOKUP(BL222,'เงินเดือนบัญชี 5'!$Q$2:$R$65,2,FALSE),IF(BB222="วิชาการชก.",VLOOKUP(BL222,'เงินเดือนบัญชี 5'!$N$2:$O$65,2,FALSE),IF(BB222="วิชาการปก.",VLOOKUP(BL222,'เงินเดือนบัญชี 5'!$K$2:$L$65,2,FALSE),IF(BB222="ทั่วไปอส.",VLOOKUP(BL222,'เงินเดือนบัญชี 5'!$H$2:$I$65,2,FALSE),IF(BB222="ทั่วไปชง.",VLOOKUP(BL222,'เงินเดือนบัญชี 5'!$E$2:$F$65,2,FALSE),IF(BB222="ทั่วไปปง.",VLOOKUP(BL222,'เงินเดือนบัญชี 5'!$B$2:$C$65,2,FALSE),IF(BB222="พนจ.ทั่วไป",0,IF(BB222="พนจ.ภารกิจ(ปวช.)",CEILING((BJ222*4/100)+BJ222,10),IF(BB222="พนจ.ภารกิจ(ปวท.)",CEILING((BJ222*4/100)+BJ222,10),IF(BB222="พนจ.ภารกิจ(ปวส.)",CEILING((BJ222*4/100)+BJ222,10),IF(BB222="พนจ.ภารกิจ(ป.ตรี)",CEILING((BJ222*4/100)+BJ222,10),IF(BB222="พนจ.ภารกิจ(ป.โท)",CEILING((BJ222*4/100)+BJ222,10),IF(BB222="พนจ.ภารกิจ(ทักษะ พนง.ขับเครื่องจักรกลขนาดกลาง/ใหญ่)",CEILING((BJ222*4/100)+BJ222,10),IF(BB222="พนจ.ภารกิจ(ทักษะ)",CEILING((BJ222*4/100)+BJ222,10),IF(BB222="พนจ.ภารกิจ(ทักษะ)","",IF(C222="ครู",CEILING((BJ222*6/100)+BJ222,10),IF(C222="ครูผู้ช่วย",CEILING((BJ222*6/100)+BJ222,10),IF(C222="บริหารสถานศึกษา",CEILING((BJ222*6/100)+BJ222,10),IF(C222="บุคลากรทางการศึกษา",CEILING((BJ222*6/100)+BJ222,10),IF(BB222="ลูกจ้างประจำ(ช่าง)",VLOOKUP(BL222,บัญชีลูกจ้างประจำ!$H$2:$I$110,2,FALSE),IF(BB222="ลูกจ้างประจำ(สนับสนุน)",VLOOKUP(BL222,บัญชีลูกจ้างประจำ!$E$2:$F$103,2,FALSE),IF(BB222="ลูกจ้างประจำ(บริการพื้นฐาน)",VLOOKUP(BL222,บัญชีลูกจ้างประจำ!$B$2:$C$74,2,FALSE))))))))))))))))))))))))))))))</f>
        <v>0</v>
      </c>
      <c r="BN222" s="177">
        <f>IF(BB222&amp;M222="พนจ.ทั่วไป",0,IF(BB222&amp;M222="พนจ.ทั่วไปกำหนดเพิ่ม2569",108000,IF(M222="ว่างเดิม",VLOOKUP(BC222,ตำแหน่งว่าง!$A$2:$J$28,10,FALSE),IF(M222&amp;C222="กำหนดเพิ่ม2567ครู",VLOOKUP(BC222,ตำแหน่งว่าง!$A$2:$J$28,9,FALSE),IF(M222&amp;C222="กำหนดเพิ่ม2567ครูผู้ช่วย",VLOOKUP(BC222,ตำแหน่งว่าง!$A$2:$J$28,9,FALSE),IF(M222&amp;C222="กำหนดเพิ่ม2567บุคลากรทางการศึกษา",VLOOKUP(BC222,ตำแหน่งว่าง!$A$2:$J$28,9,FALSE),IF(M222&amp;C222="กำหนดเพิ่ม2567บริหารสถานศึกษา",VLOOKUP(BC222,ตำแหน่งว่าง!$A$2:$J$28,9,FALSE),IF(M222="กำหนดเพิ่ม2567",VLOOKUP(BC222,ตำแหน่งว่าง!$A$2:$J$28,10,FALSE),IF(M222&amp;C222="กำหนดเพิ่ม2568ครู",VLOOKUP(BC222,ตำแหน่งว่าง!$A$2:$J$28,8,FALSE),IF(M222&amp;C222="กำหนดเพิ่ม2568ครูผู้ช่วย",VLOOKUP(BC222,ตำแหน่งว่าง!$A$2:$J$28,8,FALSE),IF(M222&amp;C222="กำหนดเพิ่ม2568บุคลากรทางการศึกษา",VLOOKUP(BC222,ตำแหน่งว่าง!$A$2:$J$28,8,FALSE),IF(M222&amp;C222="กำหนดเพิ่ม2568บริหารสถานศึกษา",VLOOKUP(BC222,ตำแหน่งว่าง!$A$2:$J$28,8,FALSE),IF(M222="กำหนดเพิ่ม2568",VLOOKUP(BC222,ตำแหน่งว่าง!$A$2:$J$28,9,FALSE),IF(M222="กำหนดเพิ่ม2569",VLOOKUP(BC222,ตำแหน่งว่าง!$A$2:$H$28,7,FALSE),IF(M222="เงินอุดหนุน (ว่าง)",VLOOKUP(BC222,ตำแหน่งว่าง!$A$2:$J$28,10,FALSE),IF(M222="จ่ายจากเงินรายได้ (ว่าง)",VLOOKUP(BC222,ตำแหน่งว่าง!$A$2:$J$28,10,FALSE),IF(M222="ยุบเลิก2567",0,IF(M222="ยุบเลิก2568",0,IF(M222="ยุบเลิก2569",0,IF(M222="ว่างยุบเลิก2567",0,IF(M222="ว่างยุบเลิก2568",0,IF(M222="ว่างยุบเลิก2569",0,(BM222-BJ222)*12))))))))))))))))))))))</f>
        <v>0</v>
      </c>
    </row>
    <row r="223" spans="1:66">
      <c r="A223" s="107" t="str">
        <f>IF(C223=0,"",IF(D223=0,"",SUBTOTAL(3,$D$7:D223)*1))</f>
        <v/>
      </c>
      <c r="B223" s="113"/>
      <c r="C223" s="183"/>
      <c r="D223" s="113"/>
      <c r="E223" s="114"/>
      <c r="F223" s="114"/>
      <c r="G223" s="110"/>
      <c r="H223" s="120"/>
      <c r="I223" s="121"/>
      <c r="J223" s="122"/>
      <c r="K223" s="122"/>
      <c r="L223" s="122"/>
      <c r="M223" s="120"/>
      <c r="BB223" s="177" t="str">
        <f t="shared" si="15"/>
        <v/>
      </c>
      <c r="BC223" s="177" t="str">
        <f t="shared" si="16"/>
        <v>()</v>
      </c>
      <c r="BD223" s="177" t="b">
        <f>IF(BB223="บริหารท้องถิ่นสูง",VLOOKUP(I223,'เงินเดือนบัญชี 5'!$AM$2:$AN$65,2,FALSE),IF(BB223="บริหารท้องถิ่นกลาง",VLOOKUP(I223,'เงินเดือนบัญชี 5'!$AJ$2:$AK$65,2,FALSE),IF(BB223="บริหารท้องถิ่นต้น",VLOOKUP(I223,'เงินเดือนบัญชี 5'!$AG$2:$AH$65,2,FALSE),IF(BB223="อำนวยการท้องถิ่นสูง",VLOOKUP(I223,'เงินเดือนบัญชี 5'!$AD$2:$AE$65,2,FALSE),IF(BB223="อำนวยการท้องถิ่นกลาง",VLOOKUP(I223,'เงินเดือนบัญชี 5'!$AA$2:$AB$65,2,FALSE),IF(BB223="อำนวยการท้องถิ่นต้น",VLOOKUP(I223,'เงินเดือนบัญชี 5'!$X$2:$Y$65,2,FALSE),IF(BB223="วิชาการชช.",VLOOKUP(I223,'เงินเดือนบัญชี 5'!$U$2:$V$65,2,FALSE),IF(BB223="วิชาการชพ.",VLOOKUP(I223,'เงินเดือนบัญชี 5'!$R$2:$S$65,2,FALSE),IF(BB223="วิชาการชก.",VLOOKUP(I223,'เงินเดือนบัญชี 5'!$O$2:$P$65,2,FALSE),IF(BB223="วิชาการปก.",VLOOKUP(I223,'เงินเดือนบัญชี 5'!$L$2:$M$65,2,FALSE),IF(BB223="ทั่วไปอส.",VLOOKUP(I223,'เงินเดือนบัญชี 5'!$I$2:$J$65,2,FALSE),IF(BB223="ทั่วไปชง.",VLOOKUP(I223,'เงินเดือนบัญชี 5'!$F$2:$G$65,2,FALSE),IF(BB223="ทั่วไปปง.",VLOOKUP(I223,'เงินเดือนบัญชี 5'!$C$2:$D$65,2,FALSE),IF(BB223="พนจ.ทั่วไป","",IF(BB223="พนจ.ภารกิจ(ปวช.)","",IF(BB223="พนจ.ภารกิจ(ปวท.)","",IF(BB223="พนจ.ภารกิจ(ปวส.)","",IF(BB223="พนจ.ภารกิจ(ป.ตรี)","",IF(BB223="พนจ.ภารกิจ(ป.โท)","",IF(BB223="พนจ.ภารกิจ(ทักษะ พนง.ขับเครื่องจักรกลขนาดกลาง/ใหญ่)","",IF(BB223="พนจ.ภารกิจ(ทักษะ)","",IF(BB223="ลูกจ้างประจำ(ช่าง)",VLOOKUP(I223,บัญชีลูกจ้างประจำ!$I$2:$J$110,2,FALSE),IF(BB223="ลูกจ้างประจำ(สนับสนุน)",VLOOKUP(I223,บัญชีลูกจ้างประจำ!$F$2:$G$102,2,FALSE),IF(BB223="ลูกจ้างประจำ(บริการพื้นฐาน)",VLOOKUP(I223,บัญชีลูกจ้างประจำ!$C$2:$D$74,2,FALSE)))))))))))))))))))))))))</f>
        <v>0</v>
      </c>
      <c r="BE223" s="177">
        <f>IF(M223="ว่างเดิม",VLOOKUP(BC223,ตำแหน่งว่าง!$A$2:$J$28,2,FALSE),IF(M223="ว่างยุบเลิก2567",VLOOKUP(BC223,ตำแหน่งว่าง!$A$2:$J$28,2,FALSE),IF(M223="ว่างยุบเลิก2568",VLOOKUP(BC223,ตำแหน่งว่าง!$A$2:$J$28,2,FALSE),IF(M223="ว่างยุบเลิก2569",VLOOKUP(BC223,ตำแหน่งว่าง!$A$2:$J$28,2,FALSE),IF(M223="เงินอุดหนุน (ว่าง)",VLOOKUP(BC223,ตำแหน่งว่าง!$A$2:$J$28,2,FALSE),IF(M223="จ่ายจากเงินรายได้ (ว่าง)",VLOOKUP(BC223,ตำแหน่งว่าง!$A$2:$J$28,2,FALSE),IF(M223="กำหนดเพิ่ม2567",0,IF(M223="กำหนดเพิ่ม2568",0,IF(M223="กำหนดเพิ่ม2569",0,I223*12)))))))))</f>
        <v>0</v>
      </c>
      <c r="BF223" s="177" t="str">
        <f t="shared" si="17"/>
        <v>1</v>
      </c>
      <c r="BG223" s="177" t="b">
        <f>IF(BB223="บริหารท้องถิ่นสูง",VLOOKUP(BF223,'เงินเดือนบัญชี 5'!$AL$2:$AM$65,2,FALSE),IF(BB223="บริหารท้องถิ่นกลาง",VLOOKUP(BF223,'เงินเดือนบัญชี 5'!$AI$2:$AJ$65,2,FALSE),IF(BB223="บริหารท้องถิ่นต้น",VLOOKUP(BF223,'เงินเดือนบัญชี 5'!$AF$2:$AG$65,2,FALSE),IF(BB223="อำนวยการท้องถิ่นสูง",VLOOKUP(BF223,'เงินเดือนบัญชี 5'!$AC$2:$AD$65,2,FALSE),IF(BB223="อำนวยการท้องถิ่นกลาง",VLOOKUP(BF223,'เงินเดือนบัญชี 5'!$Z$2:$AA$65,2,FALSE),IF(BB223="อำนวยการท้องถิ่นต้น",VLOOKUP(BF223,'เงินเดือนบัญชี 5'!$W$2:$X$65,2,FALSE),IF(BB223="วิชาการชช.",VLOOKUP(BF223,'เงินเดือนบัญชี 5'!$T$2:$U$65,2,FALSE),IF(BB223="วิชาการชพ.",VLOOKUP(BF223,'เงินเดือนบัญชี 5'!$Q$2:$R$65,2,FALSE),IF(BB223="วิชาการชก.",VLOOKUP(BF223,'เงินเดือนบัญชี 5'!$N$2:$O$65,2,FALSE),IF(BB223="วิชาการปก.",VLOOKUP(BF223,'เงินเดือนบัญชี 5'!$K$2:$L$65,2,FALSE),IF(BB223="ทั่วไปอส.",VLOOKUP(BF223,'เงินเดือนบัญชี 5'!$H$2:$I$65,2,FALSE),IF(BB223="ทั่วไปชง.",VLOOKUP(BF223,'เงินเดือนบัญชี 5'!$E$2:$F$65,2,FALSE),IF(BB223="ทั่วไปปง.",VLOOKUP(BF223,'เงินเดือนบัญชี 5'!$B$2:$C$65,2,FALSE),IF(BB223="พนจ.ทั่วไป",0,IF(BB223="พนจ.ภารกิจ(ปวช.)",CEILING((I223*4/100)+I223,10),IF(BB223="พนจ.ภารกิจ(ปวท.)",CEILING((I223*4/100)+I223,10),IF(BB223="พนจ.ภารกิจ(ปวส.)",CEILING((I223*4/100)+I223,10),IF(BB223="พนจ.ภารกิจ(ป.ตรี)",CEILING((I223*4/100)+I223,10),IF(BB223="พนจ.ภารกิจ(ป.โท)",CEILING((I223*4/100)+I223,10),IF(BB223="พนจ.ภารกิจ(ทักษะ พนง.ขับเครื่องจักรกลขนาดกลาง/ใหญ่)",CEILING((I223*4/100)+I223,10),IF(BB223="พนจ.ภารกิจ(ทักษะ)",CEILING((I223*4/100)+I223,10),IF(BB223="พนจ.ภารกิจ(ทักษะ)","",IF(C223="ครู",CEILING((I223*6/100)+I223,10),IF(C223="ครูผู้ช่วย",CEILING((I223*6/100)+I223,10),IF(C223="บริหารสถานศึกษา",CEILING((I223*6/100)+I223,10),IF(C223="บุคลากรทางการศึกษา",CEILING((I223*6/100)+I223,10),IF(BB223="ลูกจ้างประจำ(ช่าง)",VLOOKUP(BF223,บัญชีลูกจ้างประจำ!$H$2:$I$110,2,FALSE),IF(BB223="ลูกจ้างประจำ(สนับสนุน)",VLOOKUP(BF223,บัญชีลูกจ้างประจำ!$E$2:$F$102,2,FALSE),IF(BB223="ลูกจ้างประจำ(บริการพื้นฐาน)",VLOOKUP(BF223,บัญชีลูกจ้างประจำ!$B$2:$C$74,2,FALSE))))))))))))))))))))))))))))))</f>
        <v>0</v>
      </c>
      <c r="BH223" s="177">
        <f>IF(BB223&amp;M223="พนจ.ทั่วไป",0,IF(BB223&amp;M223="พนจ.ทั่วไปกำหนดเพิ่ม2567",108000,IF(M223="ว่างเดิม",VLOOKUP(BC223,ตำแหน่งว่าง!$A$2:$J$28,8,FALSE),IF(M223="กำหนดเพิ่ม2567",VLOOKUP(BC223,ตำแหน่งว่าง!$A$2:$H$28,7,FALSE),IF(M223="กำหนดเพิ่ม2568",0,IF(M223="กำหนดเพิ่ม2569",0,IF(M223="ยุบเลิก2567",0,IF(M223="ว่างยุบเลิก2567",0,IF(M223="ว่างยุบเลิก2568",VLOOKUP(BC223,ตำแหน่งว่าง!$A$2:$J$28,8,FALSE),IF(M223="ว่างยุบเลิก2569",VLOOKUP(BC223,ตำแหน่งว่าง!$A$2:$J$28,8,FALSE),IF(M223="เงินอุดหนุน (ว่าง)",VLOOKUP(BC223,ตำแหน่งว่าง!$A$2:$J$28,8,FALSE),IF(M223&amp;C223="จ่ายจากเงินรายได้พนจ.ทั่วไป",0,IF(M223="จ่ายจากเงินรายได้ (ว่าง)",VLOOKUP(BC223,ตำแหน่งว่าง!$A$2:$J$28,8,FALSE),(BG223-I223)*12)))))))))))))</f>
        <v>0</v>
      </c>
      <c r="BI223" s="177" t="str">
        <f t="shared" si="18"/>
        <v>2</v>
      </c>
      <c r="BJ223" s="177" t="b">
        <f>IF(BB223="บริหารท้องถิ่นสูง",VLOOKUP(BI223,'เงินเดือนบัญชี 5'!$AL$2:$AM$65,2,FALSE),IF(BB223="บริหารท้องถิ่นกลาง",VLOOKUP(BI223,'เงินเดือนบัญชี 5'!$AI$2:$AJ$65,2,FALSE),IF(BB223="บริหารท้องถิ่นต้น",VLOOKUP(BI223,'เงินเดือนบัญชี 5'!$AF$2:$AG$65,2,FALSE),IF(BB223="อำนวยการท้องถิ่นสูง",VLOOKUP(BI223,'เงินเดือนบัญชี 5'!$AC$2:$AD$65,2,FALSE),IF(BB223="อำนวยการท้องถิ่นกลาง",VLOOKUP(BI223,'เงินเดือนบัญชี 5'!$Z$2:$AA$65,2,FALSE),IF(BB223="อำนวยการท้องถิ่นต้น",VLOOKUP(BI223,'เงินเดือนบัญชี 5'!$W$2:$X$65,2,FALSE),IF(BB223="วิชาการชช.",VLOOKUP(BI223,'เงินเดือนบัญชี 5'!$T$2:$U$65,2,FALSE),IF(BB223="วิชาการชพ.",VLOOKUP(BI223,'เงินเดือนบัญชี 5'!$Q$2:$R$65,2,FALSE),IF(BB223="วิชาการชก.",VLOOKUP(BI223,'เงินเดือนบัญชี 5'!$N$2:$O$65,2,FALSE),IF(BB223="วิชาการปก.",VLOOKUP(BI223,'เงินเดือนบัญชี 5'!$K$2:$L$65,2,FALSE),IF(BB223="ทั่วไปอส.",VLOOKUP(BI223,'เงินเดือนบัญชี 5'!$H$2:$I$65,2,FALSE),IF(BB223="ทั่วไปชง.",VLOOKUP(BI223,'เงินเดือนบัญชี 5'!$E$2:$F$65,2,FALSE),IF(BB223="ทั่วไปปง.",VLOOKUP(BI223,'เงินเดือนบัญชี 5'!$B$2:$C$65,2,FALSE),IF(BB223="พนจ.ทั่วไป",0,IF(BB223="พนจ.ภารกิจ(ปวช.)",CEILING((BG223*4/100)+BG223,10),IF(BB223="พนจ.ภารกิจ(ปวท.)",CEILING((BG223*4/100)+BG223,10),IF(BB223="พนจ.ภารกิจ(ปวส.)",CEILING((BG223*4/100)+BG223,10),IF(BB223="พนจ.ภารกิจ(ป.ตรี)",CEILING((BG223*4/100)+BG223,10),IF(BB223="พนจ.ภารกิจ(ป.โท)",CEILING((BG223*4/100)+BG223,10),IF(BB223="พนจ.ภารกิจ(ทักษะ พนง.ขับเครื่องจักรกลขนาดกลาง/ใหญ่)",CEILING((BG223*4/100)+BG223,10),IF(BB223="พนจ.ภารกิจ(ทักษะ)",CEILING((BG223*4/100)+BG223,10),IF(BB223="พนจ.ภารกิจ(ทักษะ)","",IF(C223="ครู",CEILING((BG223*6/100)+BG223,10),IF(C223="ครูผู้ช่วย",CEILING((BG223*6/100)+BG223,10),IF(C223="บริหารสถานศึกษา",CEILING((BG223*6/100)+BG223,10),IF(C223="บุคลากรทางการศึกษา",CEILING((BG223*6/100)+BG223,10),IF(BB223="ลูกจ้างประจำ(ช่าง)",VLOOKUP(BI223,บัญชีลูกจ้างประจำ!$H$2:$I$110,2,FALSE),IF(BB223="ลูกจ้างประจำ(สนับสนุน)",VLOOKUP(BI223,บัญชีลูกจ้างประจำ!$E$2:$F$102,2,FALSE),IF(BB223="ลูกจ้างประจำ(บริการพื้นฐาน)",VLOOKUP(BI223,บัญชีลูกจ้างประจำ!$B$2:$C$74,2,FALSE))))))))))))))))))))))))))))))</f>
        <v>0</v>
      </c>
      <c r="BK223" s="177">
        <f>IF(BB223&amp;M223="พนจ.ทั่วไป",0,IF(BB223&amp;M223="พนจ.ทั่วไปกำหนดเพิ่ม2568",108000,IF(M223="ว่างเดิม",VLOOKUP(BC223,ตำแหน่งว่าง!$A$2:$J$28,9,FALSE),IF(M223&amp;C223="กำหนดเพิ่ม2567ครู",VLOOKUP(BC223,ตำแหน่งว่าง!$A$2:$J$28,8,FALSE),IF(M223&amp;C223="กำหนดเพิ่ม2567ครูผู้ช่วย",VLOOKUP(BC223,ตำแหน่งว่าง!$A$2:$J$28,8,FALSE),IF(M223&amp;C223="กำหนดเพิ่ม2567บุคลากรทางการศึกษา",VLOOKUP(BC223,ตำแหน่งว่าง!$A$2:$J$28,8,FALSE),IF(M223&amp;C223="กำหนดเพิ่ม2567บริหารสถานศึกษา",VLOOKUP(BC223,ตำแหน่งว่าง!$A$2:$J$28,8,FALSE),IF(M223="กำหนดเพิ่ม2567",VLOOKUP(BC223,ตำแหน่งว่าง!$A$2:$J$28,9,FALSE),IF(M223="กำหนดเพิ่ม2568",VLOOKUP(BC223,ตำแหน่งว่าง!$A$2:$H$28,7,FALSE),IF(M223="กำหนดเพิ่ม2569",0,IF(M223="ยุบเลิก2567",0,IF(M223="ยุบเลิก2568",0,IF(M223="ว่างยุบเลิก2567",0,IF(M223="ว่างยุบเลิก2568",0,IF(M223="ว่างยุบเลิก2569",VLOOKUP(BC223,ตำแหน่งว่าง!$A$2:$J$28,9,FALSE),IF(M223="เงินอุดหนุน (ว่าง)",VLOOKUP(BC223,ตำแหน่งว่าง!$A$2:$J$28,9,FALSE),IF(M223="จ่ายจากเงินรายได้ (ว่าง)",VLOOKUP(BC223,ตำแหน่งว่าง!$A$2:$J$28,9,FALSE),(BJ223-BG223)*12)))))))))))))))))</f>
        <v>0</v>
      </c>
      <c r="BL223" s="177" t="str">
        <f t="shared" si="19"/>
        <v>3</v>
      </c>
      <c r="BM223" s="177" t="b">
        <f>IF(BB223="บริหารท้องถิ่นสูง",VLOOKUP(BL223,'เงินเดือนบัญชี 5'!$AL$2:$AM$65,2,FALSE),IF(BB223="บริหารท้องถิ่นกลาง",VLOOKUP(BL223,'เงินเดือนบัญชี 5'!$AI$2:$AJ$65,2,FALSE),IF(BB223="บริหารท้องถิ่นต้น",VLOOKUP(BL223,'เงินเดือนบัญชี 5'!$AF$2:$AG$65,2,FALSE),IF(BB223="อำนวยการท้องถิ่นสูง",VLOOKUP(BL223,'เงินเดือนบัญชี 5'!$AC$2:$AD$65,2,FALSE),IF(BB223="อำนวยการท้องถิ่นกลาง",VLOOKUP(BL223,'เงินเดือนบัญชี 5'!$Z$2:$AA$65,2,FALSE),IF(BB223="อำนวยการท้องถิ่นต้น",VLOOKUP(BL223,'เงินเดือนบัญชี 5'!$W$2:$X$65,2,FALSE),IF(BB223="วิชาการชช.",VLOOKUP(BL223,'เงินเดือนบัญชี 5'!$T$2:$U$65,2,FALSE),IF(BB223="วิชาการชพ.",VLOOKUP(BL223,'เงินเดือนบัญชี 5'!$Q$2:$R$65,2,FALSE),IF(BB223="วิชาการชก.",VLOOKUP(BL223,'เงินเดือนบัญชี 5'!$N$2:$O$65,2,FALSE),IF(BB223="วิชาการปก.",VLOOKUP(BL223,'เงินเดือนบัญชี 5'!$K$2:$L$65,2,FALSE),IF(BB223="ทั่วไปอส.",VLOOKUP(BL223,'เงินเดือนบัญชี 5'!$H$2:$I$65,2,FALSE),IF(BB223="ทั่วไปชง.",VLOOKUP(BL223,'เงินเดือนบัญชี 5'!$E$2:$F$65,2,FALSE),IF(BB223="ทั่วไปปง.",VLOOKUP(BL223,'เงินเดือนบัญชี 5'!$B$2:$C$65,2,FALSE),IF(BB223="พนจ.ทั่วไป",0,IF(BB223="พนจ.ภารกิจ(ปวช.)",CEILING((BJ223*4/100)+BJ223,10),IF(BB223="พนจ.ภารกิจ(ปวท.)",CEILING((BJ223*4/100)+BJ223,10),IF(BB223="พนจ.ภารกิจ(ปวส.)",CEILING((BJ223*4/100)+BJ223,10),IF(BB223="พนจ.ภารกิจ(ป.ตรี)",CEILING((BJ223*4/100)+BJ223,10),IF(BB223="พนจ.ภารกิจ(ป.โท)",CEILING((BJ223*4/100)+BJ223,10),IF(BB223="พนจ.ภารกิจ(ทักษะ พนง.ขับเครื่องจักรกลขนาดกลาง/ใหญ่)",CEILING((BJ223*4/100)+BJ223,10),IF(BB223="พนจ.ภารกิจ(ทักษะ)",CEILING((BJ223*4/100)+BJ223,10),IF(BB223="พนจ.ภารกิจ(ทักษะ)","",IF(C223="ครู",CEILING((BJ223*6/100)+BJ223,10),IF(C223="ครูผู้ช่วย",CEILING((BJ223*6/100)+BJ223,10),IF(C223="บริหารสถานศึกษา",CEILING((BJ223*6/100)+BJ223,10),IF(C223="บุคลากรทางการศึกษา",CEILING((BJ223*6/100)+BJ223,10),IF(BB223="ลูกจ้างประจำ(ช่าง)",VLOOKUP(BL223,บัญชีลูกจ้างประจำ!$H$2:$I$110,2,FALSE),IF(BB223="ลูกจ้างประจำ(สนับสนุน)",VLOOKUP(BL223,บัญชีลูกจ้างประจำ!$E$2:$F$103,2,FALSE),IF(BB223="ลูกจ้างประจำ(บริการพื้นฐาน)",VLOOKUP(BL223,บัญชีลูกจ้างประจำ!$B$2:$C$74,2,FALSE))))))))))))))))))))))))))))))</f>
        <v>0</v>
      </c>
      <c r="BN223" s="177">
        <f>IF(BB223&amp;M223="พนจ.ทั่วไป",0,IF(BB223&amp;M223="พนจ.ทั่วไปกำหนดเพิ่ม2569",108000,IF(M223="ว่างเดิม",VLOOKUP(BC223,ตำแหน่งว่าง!$A$2:$J$28,10,FALSE),IF(M223&amp;C223="กำหนดเพิ่ม2567ครู",VLOOKUP(BC223,ตำแหน่งว่าง!$A$2:$J$28,9,FALSE),IF(M223&amp;C223="กำหนดเพิ่ม2567ครูผู้ช่วย",VLOOKUP(BC223,ตำแหน่งว่าง!$A$2:$J$28,9,FALSE),IF(M223&amp;C223="กำหนดเพิ่ม2567บุคลากรทางการศึกษา",VLOOKUP(BC223,ตำแหน่งว่าง!$A$2:$J$28,9,FALSE),IF(M223&amp;C223="กำหนดเพิ่ม2567บริหารสถานศึกษา",VLOOKUP(BC223,ตำแหน่งว่าง!$A$2:$J$28,9,FALSE),IF(M223="กำหนดเพิ่ม2567",VLOOKUP(BC223,ตำแหน่งว่าง!$A$2:$J$28,10,FALSE),IF(M223&amp;C223="กำหนดเพิ่ม2568ครู",VLOOKUP(BC223,ตำแหน่งว่าง!$A$2:$J$28,8,FALSE),IF(M223&amp;C223="กำหนดเพิ่ม2568ครูผู้ช่วย",VLOOKUP(BC223,ตำแหน่งว่าง!$A$2:$J$28,8,FALSE),IF(M223&amp;C223="กำหนดเพิ่ม2568บุคลากรทางการศึกษา",VLOOKUP(BC223,ตำแหน่งว่าง!$A$2:$J$28,8,FALSE),IF(M223&amp;C223="กำหนดเพิ่ม2568บริหารสถานศึกษา",VLOOKUP(BC223,ตำแหน่งว่าง!$A$2:$J$28,8,FALSE),IF(M223="กำหนดเพิ่ม2568",VLOOKUP(BC223,ตำแหน่งว่าง!$A$2:$J$28,9,FALSE),IF(M223="กำหนดเพิ่ม2569",VLOOKUP(BC223,ตำแหน่งว่าง!$A$2:$H$28,7,FALSE),IF(M223="เงินอุดหนุน (ว่าง)",VLOOKUP(BC223,ตำแหน่งว่าง!$A$2:$J$28,10,FALSE),IF(M223="จ่ายจากเงินรายได้ (ว่าง)",VLOOKUP(BC223,ตำแหน่งว่าง!$A$2:$J$28,10,FALSE),IF(M223="ยุบเลิก2567",0,IF(M223="ยุบเลิก2568",0,IF(M223="ยุบเลิก2569",0,IF(M223="ว่างยุบเลิก2567",0,IF(M223="ว่างยุบเลิก2568",0,IF(M223="ว่างยุบเลิก2569",0,(BM223-BJ223)*12))))))))))))))))))))))</f>
        <v>0</v>
      </c>
    </row>
    <row r="224" spans="1:66">
      <c r="A224" s="107" t="str">
        <f>IF(C224=0,"",IF(D224=0,"",SUBTOTAL(3,$D$7:D224)*1))</f>
        <v/>
      </c>
      <c r="B224" s="113"/>
      <c r="C224" s="183"/>
      <c r="D224" s="113"/>
      <c r="E224" s="114"/>
      <c r="F224" s="114"/>
      <c r="G224" s="110"/>
      <c r="H224" s="120"/>
      <c r="I224" s="121"/>
      <c r="J224" s="122"/>
      <c r="K224" s="122"/>
      <c r="L224" s="122"/>
      <c r="M224" s="120"/>
      <c r="BB224" s="177" t="str">
        <f t="shared" si="15"/>
        <v/>
      </c>
      <c r="BC224" s="177" t="str">
        <f t="shared" si="16"/>
        <v>()</v>
      </c>
      <c r="BD224" s="177" t="b">
        <f>IF(BB224="บริหารท้องถิ่นสูง",VLOOKUP(I224,'เงินเดือนบัญชี 5'!$AM$2:$AN$65,2,FALSE),IF(BB224="บริหารท้องถิ่นกลาง",VLOOKUP(I224,'เงินเดือนบัญชี 5'!$AJ$2:$AK$65,2,FALSE),IF(BB224="บริหารท้องถิ่นต้น",VLOOKUP(I224,'เงินเดือนบัญชี 5'!$AG$2:$AH$65,2,FALSE),IF(BB224="อำนวยการท้องถิ่นสูง",VLOOKUP(I224,'เงินเดือนบัญชี 5'!$AD$2:$AE$65,2,FALSE),IF(BB224="อำนวยการท้องถิ่นกลาง",VLOOKUP(I224,'เงินเดือนบัญชี 5'!$AA$2:$AB$65,2,FALSE),IF(BB224="อำนวยการท้องถิ่นต้น",VLOOKUP(I224,'เงินเดือนบัญชี 5'!$X$2:$Y$65,2,FALSE),IF(BB224="วิชาการชช.",VLOOKUP(I224,'เงินเดือนบัญชี 5'!$U$2:$V$65,2,FALSE),IF(BB224="วิชาการชพ.",VLOOKUP(I224,'เงินเดือนบัญชี 5'!$R$2:$S$65,2,FALSE),IF(BB224="วิชาการชก.",VLOOKUP(I224,'เงินเดือนบัญชี 5'!$O$2:$P$65,2,FALSE),IF(BB224="วิชาการปก.",VLOOKUP(I224,'เงินเดือนบัญชี 5'!$L$2:$M$65,2,FALSE),IF(BB224="ทั่วไปอส.",VLOOKUP(I224,'เงินเดือนบัญชี 5'!$I$2:$J$65,2,FALSE),IF(BB224="ทั่วไปชง.",VLOOKUP(I224,'เงินเดือนบัญชี 5'!$F$2:$G$65,2,FALSE),IF(BB224="ทั่วไปปง.",VLOOKUP(I224,'เงินเดือนบัญชี 5'!$C$2:$D$65,2,FALSE),IF(BB224="พนจ.ทั่วไป","",IF(BB224="พนจ.ภารกิจ(ปวช.)","",IF(BB224="พนจ.ภารกิจ(ปวท.)","",IF(BB224="พนจ.ภารกิจ(ปวส.)","",IF(BB224="พนจ.ภารกิจ(ป.ตรี)","",IF(BB224="พนจ.ภารกิจ(ป.โท)","",IF(BB224="พนจ.ภารกิจ(ทักษะ พนง.ขับเครื่องจักรกลขนาดกลาง/ใหญ่)","",IF(BB224="พนจ.ภารกิจ(ทักษะ)","",IF(BB224="ลูกจ้างประจำ(ช่าง)",VLOOKUP(I224,บัญชีลูกจ้างประจำ!$I$2:$J$110,2,FALSE),IF(BB224="ลูกจ้างประจำ(สนับสนุน)",VLOOKUP(I224,บัญชีลูกจ้างประจำ!$F$2:$G$102,2,FALSE),IF(BB224="ลูกจ้างประจำ(บริการพื้นฐาน)",VLOOKUP(I224,บัญชีลูกจ้างประจำ!$C$2:$D$74,2,FALSE)))))))))))))))))))))))))</f>
        <v>0</v>
      </c>
      <c r="BE224" s="177">
        <f>IF(M224="ว่างเดิม",VLOOKUP(BC224,ตำแหน่งว่าง!$A$2:$J$28,2,FALSE),IF(M224="ว่างยุบเลิก2567",VLOOKUP(BC224,ตำแหน่งว่าง!$A$2:$J$28,2,FALSE),IF(M224="ว่างยุบเลิก2568",VLOOKUP(BC224,ตำแหน่งว่าง!$A$2:$J$28,2,FALSE),IF(M224="ว่างยุบเลิก2569",VLOOKUP(BC224,ตำแหน่งว่าง!$A$2:$J$28,2,FALSE),IF(M224="เงินอุดหนุน (ว่าง)",VLOOKUP(BC224,ตำแหน่งว่าง!$A$2:$J$28,2,FALSE),IF(M224="จ่ายจากเงินรายได้ (ว่าง)",VLOOKUP(BC224,ตำแหน่งว่าง!$A$2:$J$28,2,FALSE),IF(M224="กำหนดเพิ่ม2567",0,IF(M224="กำหนดเพิ่ม2568",0,IF(M224="กำหนดเพิ่ม2569",0,I224*12)))))))))</f>
        <v>0</v>
      </c>
      <c r="BF224" s="177" t="str">
        <f t="shared" si="17"/>
        <v>1</v>
      </c>
      <c r="BG224" s="177" t="b">
        <f>IF(BB224="บริหารท้องถิ่นสูง",VLOOKUP(BF224,'เงินเดือนบัญชี 5'!$AL$2:$AM$65,2,FALSE),IF(BB224="บริหารท้องถิ่นกลาง",VLOOKUP(BF224,'เงินเดือนบัญชี 5'!$AI$2:$AJ$65,2,FALSE),IF(BB224="บริหารท้องถิ่นต้น",VLOOKUP(BF224,'เงินเดือนบัญชี 5'!$AF$2:$AG$65,2,FALSE),IF(BB224="อำนวยการท้องถิ่นสูง",VLOOKUP(BF224,'เงินเดือนบัญชี 5'!$AC$2:$AD$65,2,FALSE),IF(BB224="อำนวยการท้องถิ่นกลาง",VLOOKUP(BF224,'เงินเดือนบัญชี 5'!$Z$2:$AA$65,2,FALSE),IF(BB224="อำนวยการท้องถิ่นต้น",VLOOKUP(BF224,'เงินเดือนบัญชี 5'!$W$2:$X$65,2,FALSE),IF(BB224="วิชาการชช.",VLOOKUP(BF224,'เงินเดือนบัญชี 5'!$T$2:$U$65,2,FALSE),IF(BB224="วิชาการชพ.",VLOOKUP(BF224,'เงินเดือนบัญชี 5'!$Q$2:$R$65,2,FALSE),IF(BB224="วิชาการชก.",VLOOKUP(BF224,'เงินเดือนบัญชี 5'!$N$2:$O$65,2,FALSE),IF(BB224="วิชาการปก.",VLOOKUP(BF224,'เงินเดือนบัญชี 5'!$K$2:$L$65,2,FALSE),IF(BB224="ทั่วไปอส.",VLOOKUP(BF224,'เงินเดือนบัญชี 5'!$H$2:$I$65,2,FALSE),IF(BB224="ทั่วไปชง.",VLOOKUP(BF224,'เงินเดือนบัญชี 5'!$E$2:$F$65,2,FALSE),IF(BB224="ทั่วไปปง.",VLOOKUP(BF224,'เงินเดือนบัญชี 5'!$B$2:$C$65,2,FALSE),IF(BB224="พนจ.ทั่วไป",0,IF(BB224="พนจ.ภารกิจ(ปวช.)",CEILING((I224*4/100)+I224,10),IF(BB224="พนจ.ภารกิจ(ปวท.)",CEILING((I224*4/100)+I224,10),IF(BB224="พนจ.ภารกิจ(ปวส.)",CEILING((I224*4/100)+I224,10),IF(BB224="พนจ.ภารกิจ(ป.ตรี)",CEILING((I224*4/100)+I224,10),IF(BB224="พนจ.ภารกิจ(ป.โท)",CEILING((I224*4/100)+I224,10),IF(BB224="พนจ.ภารกิจ(ทักษะ พนง.ขับเครื่องจักรกลขนาดกลาง/ใหญ่)",CEILING((I224*4/100)+I224,10),IF(BB224="พนจ.ภารกิจ(ทักษะ)",CEILING((I224*4/100)+I224,10),IF(BB224="พนจ.ภารกิจ(ทักษะ)","",IF(C224="ครู",CEILING((I224*6/100)+I224,10),IF(C224="ครูผู้ช่วย",CEILING((I224*6/100)+I224,10),IF(C224="บริหารสถานศึกษา",CEILING((I224*6/100)+I224,10),IF(C224="บุคลากรทางการศึกษา",CEILING((I224*6/100)+I224,10),IF(BB224="ลูกจ้างประจำ(ช่าง)",VLOOKUP(BF224,บัญชีลูกจ้างประจำ!$H$2:$I$110,2,FALSE),IF(BB224="ลูกจ้างประจำ(สนับสนุน)",VLOOKUP(BF224,บัญชีลูกจ้างประจำ!$E$2:$F$102,2,FALSE),IF(BB224="ลูกจ้างประจำ(บริการพื้นฐาน)",VLOOKUP(BF224,บัญชีลูกจ้างประจำ!$B$2:$C$74,2,FALSE))))))))))))))))))))))))))))))</f>
        <v>0</v>
      </c>
      <c r="BH224" s="177">
        <f>IF(BB224&amp;M224="พนจ.ทั่วไป",0,IF(BB224&amp;M224="พนจ.ทั่วไปกำหนดเพิ่ม2567",108000,IF(M224="ว่างเดิม",VLOOKUP(BC224,ตำแหน่งว่าง!$A$2:$J$28,8,FALSE),IF(M224="กำหนดเพิ่ม2567",VLOOKUP(BC224,ตำแหน่งว่าง!$A$2:$H$28,7,FALSE),IF(M224="กำหนดเพิ่ม2568",0,IF(M224="กำหนดเพิ่ม2569",0,IF(M224="ยุบเลิก2567",0,IF(M224="ว่างยุบเลิก2567",0,IF(M224="ว่างยุบเลิก2568",VLOOKUP(BC224,ตำแหน่งว่าง!$A$2:$J$28,8,FALSE),IF(M224="ว่างยุบเลิก2569",VLOOKUP(BC224,ตำแหน่งว่าง!$A$2:$J$28,8,FALSE),IF(M224="เงินอุดหนุน (ว่าง)",VLOOKUP(BC224,ตำแหน่งว่าง!$A$2:$J$28,8,FALSE),IF(M224&amp;C224="จ่ายจากเงินรายได้พนจ.ทั่วไป",0,IF(M224="จ่ายจากเงินรายได้ (ว่าง)",VLOOKUP(BC224,ตำแหน่งว่าง!$A$2:$J$28,8,FALSE),(BG224-I224)*12)))))))))))))</f>
        <v>0</v>
      </c>
      <c r="BI224" s="177" t="str">
        <f t="shared" si="18"/>
        <v>2</v>
      </c>
      <c r="BJ224" s="177" t="b">
        <f>IF(BB224="บริหารท้องถิ่นสูง",VLOOKUP(BI224,'เงินเดือนบัญชี 5'!$AL$2:$AM$65,2,FALSE),IF(BB224="บริหารท้องถิ่นกลาง",VLOOKUP(BI224,'เงินเดือนบัญชี 5'!$AI$2:$AJ$65,2,FALSE),IF(BB224="บริหารท้องถิ่นต้น",VLOOKUP(BI224,'เงินเดือนบัญชี 5'!$AF$2:$AG$65,2,FALSE),IF(BB224="อำนวยการท้องถิ่นสูง",VLOOKUP(BI224,'เงินเดือนบัญชี 5'!$AC$2:$AD$65,2,FALSE),IF(BB224="อำนวยการท้องถิ่นกลาง",VLOOKUP(BI224,'เงินเดือนบัญชี 5'!$Z$2:$AA$65,2,FALSE),IF(BB224="อำนวยการท้องถิ่นต้น",VLOOKUP(BI224,'เงินเดือนบัญชี 5'!$W$2:$X$65,2,FALSE),IF(BB224="วิชาการชช.",VLOOKUP(BI224,'เงินเดือนบัญชี 5'!$T$2:$U$65,2,FALSE),IF(BB224="วิชาการชพ.",VLOOKUP(BI224,'เงินเดือนบัญชี 5'!$Q$2:$R$65,2,FALSE),IF(BB224="วิชาการชก.",VLOOKUP(BI224,'เงินเดือนบัญชี 5'!$N$2:$O$65,2,FALSE),IF(BB224="วิชาการปก.",VLOOKUP(BI224,'เงินเดือนบัญชี 5'!$K$2:$L$65,2,FALSE),IF(BB224="ทั่วไปอส.",VLOOKUP(BI224,'เงินเดือนบัญชี 5'!$H$2:$I$65,2,FALSE),IF(BB224="ทั่วไปชง.",VLOOKUP(BI224,'เงินเดือนบัญชี 5'!$E$2:$F$65,2,FALSE),IF(BB224="ทั่วไปปง.",VLOOKUP(BI224,'เงินเดือนบัญชี 5'!$B$2:$C$65,2,FALSE),IF(BB224="พนจ.ทั่วไป",0,IF(BB224="พนจ.ภารกิจ(ปวช.)",CEILING((BG224*4/100)+BG224,10),IF(BB224="พนจ.ภารกิจ(ปวท.)",CEILING((BG224*4/100)+BG224,10),IF(BB224="พนจ.ภารกิจ(ปวส.)",CEILING((BG224*4/100)+BG224,10),IF(BB224="พนจ.ภารกิจ(ป.ตรี)",CEILING((BG224*4/100)+BG224,10),IF(BB224="พนจ.ภารกิจ(ป.โท)",CEILING((BG224*4/100)+BG224,10),IF(BB224="พนจ.ภารกิจ(ทักษะ พนง.ขับเครื่องจักรกลขนาดกลาง/ใหญ่)",CEILING((BG224*4/100)+BG224,10),IF(BB224="พนจ.ภารกิจ(ทักษะ)",CEILING((BG224*4/100)+BG224,10),IF(BB224="พนจ.ภารกิจ(ทักษะ)","",IF(C224="ครู",CEILING((BG224*6/100)+BG224,10),IF(C224="ครูผู้ช่วย",CEILING((BG224*6/100)+BG224,10),IF(C224="บริหารสถานศึกษา",CEILING((BG224*6/100)+BG224,10),IF(C224="บุคลากรทางการศึกษา",CEILING((BG224*6/100)+BG224,10),IF(BB224="ลูกจ้างประจำ(ช่าง)",VLOOKUP(BI224,บัญชีลูกจ้างประจำ!$H$2:$I$110,2,FALSE),IF(BB224="ลูกจ้างประจำ(สนับสนุน)",VLOOKUP(BI224,บัญชีลูกจ้างประจำ!$E$2:$F$102,2,FALSE),IF(BB224="ลูกจ้างประจำ(บริการพื้นฐาน)",VLOOKUP(BI224,บัญชีลูกจ้างประจำ!$B$2:$C$74,2,FALSE))))))))))))))))))))))))))))))</f>
        <v>0</v>
      </c>
      <c r="BK224" s="177">
        <f>IF(BB224&amp;M224="พนจ.ทั่วไป",0,IF(BB224&amp;M224="พนจ.ทั่วไปกำหนดเพิ่ม2568",108000,IF(M224="ว่างเดิม",VLOOKUP(BC224,ตำแหน่งว่าง!$A$2:$J$28,9,FALSE),IF(M224&amp;C224="กำหนดเพิ่ม2567ครู",VLOOKUP(BC224,ตำแหน่งว่าง!$A$2:$J$28,8,FALSE),IF(M224&amp;C224="กำหนดเพิ่ม2567ครูผู้ช่วย",VLOOKUP(BC224,ตำแหน่งว่าง!$A$2:$J$28,8,FALSE),IF(M224&amp;C224="กำหนดเพิ่ม2567บุคลากรทางการศึกษา",VLOOKUP(BC224,ตำแหน่งว่าง!$A$2:$J$28,8,FALSE),IF(M224&amp;C224="กำหนดเพิ่ม2567บริหารสถานศึกษา",VLOOKUP(BC224,ตำแหน่งว่าง!$A$2:$J$28,8,FALSE),IF(M224="กำหนดเพิ่ม2567",VLOOKUP(BC224,ตำแหน่งว่าง!$A$2:$J$28,9,FALSE),IF(M224="กำหนดเพิ่ม2568",VLOOKUP(BC224,ตำแหน่งว่าง!$A$2:$H$28,7,FALSE),IF(M224="กำหนดเพิ่ม2569",0,IF(M224="ยุบเลิก2567",0,IF(M224="ยุบเลิก2568",0,IF(M224="ว่างยุบเลิก2567",0,IF(M224="ว่างยุบเลิก2568",0,IF(M224="ว่างยุบเลิก2569",VLOOKUP(BC224,ตำแหน่งว่าง!$A$2:$J$28,9,FALSE),IF(M224="เงินอุดหนุน (ว่าง)",VLOOKUP(BC224,ตำแหน่งว่าง!$A$2:$J$28,9,FALSE),IF(M224="จ่ายจากเงินรายได้ (ว่าง)",VLOOKUP(BC224,ตำแหน่งว่าง!$A$2:$J$28,9,FALSE),(BJ224-BG224)*12)))))))))))))))))</f>
        <v>0</v>
      </c>
      <c r="BL224" s="177" t="str">
        <f t="shared" si="19"/>
        <v>3</v>
      </c>
      <c r="BM224" s="177" t="b">
        <f>IF(BB224="บริหารท้องถิ่นสูง",VLOOKUP(BL224,'เงินเดือนบัญชี 5'!$AL$2:$AM$65,2,FALSE),IF(BB224="บริหารท้องถิ่นกลาง",VLOOKUP(BL224,'เงินเดือนบัญชี 5'!$AI$2:$AJ$65,2,FALSE),IF(BB224="บริหารท้องถิ่นต้น",VLOOKUP(BL224,'เงินเดือนบัญชี 5'!$AF$2:$AG$65,2,FALSE),IF(BB224="อำนวยการท้องถิ่นสูง",VLOOKUP(BL224,'เงินเดือนบัญชี 5'!$AC$2:$AD$65,2,FALSE),IF(BB224="อำนวยการท้องถิ่นกลาง",VLOOKUP(BL224,'เงินเดือนบัญชี 5'!$Z$2:$AA$65,2,FALSE),IF(BB224="อำนวยการท้องถิ่นต้น",VLOOKUP(BL224,'เงินเดือนบัญชี 5'!$W$2:$X$65,2,FALSE),IF(BB224="วิชาการชช.",VLOOKUP(BL224,'เงินเดือนบัญชี 5'!$T$2:$U$65,2,FALSE),IF(BB224="วิชาการชพ.",VLOOKUP(BL224,'เงินเดือนบัญชี 5'!$Q$2:$R$65,2,FALSE),IF(BB224="วิชาการชก.",VLOOKUP(BL224,'เงินเดือนบัญชี 5'!$N$2:$O$65,2,FALSE),IF(BB224="วิชาการปก.",VLOOKUP(BL224,'เงินเดือนบัญชี 5'!$K$2:$L$65,2,FALSE),IF(BB224="ทั่วไปอส.",VLOOKUP(BL224,'เงินเดือนบัญชี 5'!$H$2:$I$65,2,FALSE),IF(BB224="ทั่วไปชง.",VLOOKUP(BL224,'เงินเดือนบัญชี 5'!$E$2:$F$65,2,FALSE),IF(BB224="ทั่วไปปง.",VLOOKUP(BL224,'เงินเดือนบัญชี 5'!$B$2:$C$65,2,FALSE),IF(BB224="พนจ.ทั่วไป",0,IF(BB224="พนจ.ภารกิจ(ปวช.)",CEILING((BJ224*4/100)+BJ224,10),IF(BB224="พนจ.ภารกิจ(ปวท.)",CEILING((BJ224*4/100)+BJ224,10),IF(BB224="พนจ.ภารกิจ(ปวส.)",CEILING((BJ224*4/100)+BJ224,10),IF(BB224="พนจ.ภารกิจ(ป.ตรี)",CEILING((BJ224*4/100)+BJ224,10),IF(BB224="พนจ.ภารกิจ(ป.โท)",CEILING((BJ224*4/100)+BJ224,10),IF(BB224="พนจ.ภารกิจ(ทักษะ พนง.ขับเครื่องจักรกลขนาดกลาง/ใหญ่)",CEILING((BJ224*4/100)+BJ224,10),IF(BB224="พนจ.ภารกิจ(ทักษะ)",CEILING((BJ224*4/100)+BJ224,10),IF(BB224="พนจ.ภารกิจ(ทักษะ)","",IF(C224="ครู",CEILING((BJ224*6/100)+BJ224,10),IF(C224="ครูผู้ช่วย",CEILING((BJ224*6/100)+BJ224,10),IF(C224="บริหารสถานศึกษา",CEILING((BJ224*6/100)+BJ224,10),IF(C224="บุคลากรทางการศึกษา",CEILING((BJ224*6/100)+BJ224,10),IF(BB224="ลูกจ้างประจำ(ช่าง)",VLOOKUP(BL224,บัญชีลูกจ้างประจำ!$H$2:$I$110,2,FALSE),IF(BB224="ลูกจ้างประจำ(สนับสนุน)",VLOOKUP(BL224,บัญชีลูกจ้างประจำ!$E$2:$F$103,2,FALSE),IF(BB224="ลูกจ้างประจำ(บริการพื้นฐาน)",VLOOKUP(BL224,บัญชีลูกจ้างประจำ!$B$2:$C$74,2,FALSE))))))))))))))))))))))))))))))</f>
        <v>0</v>
      </c>
      <c r="BN224" s="177">
        <f>IF(BB224&amp;M224="พนจ.ทั่วไป",0,IF(BB224&amp;M224="พนจ.ทั่วไปกำหนดเพิ่ม2569",108000,IF(M224="ว่างเดิม",VLOOKUP(BC224,ตำแหน่งว่าง!$A$2:$J$28,10,FALSE),IF(M224&amp;C224="กำหนดเพิ่ม2567ครู",VLOOKUP(BC224,ตำแหน่งว่าง!$A$2:$J$28,9,FALSE),IF(M224&amp;C224="กำหนดเพิ่ม2567ครูผู้ช่วย",VLOOKUP(BC224,ตำแหน่งว่าง!$A$2:$J$28,9,FALSE),IF(M224&amp;C224="กำหนดเพิ่ม2567บุคลากรทางการศึกษา",VLOOKUP(BC224,ตำแหน่งว่าง!$A$2:$J$28,9,FALSE),IF(M224&amp;C224="กำหนดเพิ่ม2567บริหารสถานศึกษา",VLOOKUP(BC224,ตำแหน่งว่าง!$A$2:$J$28,9,FALSE),IF(M224="กำหนดเพิ่ม2567",VLOOKUP(BC224,ตำแหน่งว่าง!$A$2:$J$28,10,FALSE),IF(M224&amp;C224="กำหนดเพิ่ม2568ครู",VLOOKUP(BC224,ตำแหน่งว่าง!$A$2:$J$28,8,FALSE),IF(M224&amp;C224="กำหนดเพิ่ม2568ครูผู้ช่วย",VLOOKUP(BC224,ตำแหน่งว่าง!$A$2:$J$28,8,FALSE),IF(M224&amp;C224="กำหนดเพิ่ม2568บุคลากรทางการศึกษา",VLOOKUP(BC224,ตำแหน่งว่าง!$A$2:$J$28,8,FALSE),IF(M224&amp;C224="กำหนดเพิ่ม2568บริหารสถานศึกษา",VLOOKUP(BC224,ตำแหน่งว่าง!$A$2:$J$28,8,FALSE),IF(M224="กำหนดเพิ่ม2568",VLOOKUP(BC224,ตำแหน่งว่าง!$A$2:$J$28,9,FALSE),IF(M224="กำหนดเพิ่ม2569",VLOOKUP(BC224,ตำแหน่งว่าง!$A$2:$H$28,7,FALSE),IF(M224="เงินอุดหนุน (ว่าง)",VLOOKUP(BC224,ตำแหน่งว่าง!$A$2:$J$28,10,FALSE),IF(M224="จ่ายจากเงินรายได้ (ว่าง)",VLOOKUP(BC224,ตำแหน่งว่าง!$A$2:$J$28,10,FALSE),IF(M224="ยุบเลิก2567",0,IF(M224="ยุบเลิก2568",0,IF(M224="ยุบเลิก2569",0,IF(M224="ว่างยุบเลิก2567",0,IF(M224="ว่างยุบเลิก2568",0,IF(M224="ว่างยุบเลิก2569",0,(BM224-BJ224)*12))))))))))))))))))))))</f>
        <v>0</v>
      </c>
    </row>
    <row r="225" spans="1:66">
      <c r="A225" s="107" t="str">
        <f>IF(C225=0,"",IF(D225=0,"",SUBTOTAL(3,$D$7:D225)*1))</f>
        <v/>
      </c>
      <c r="B225" s="113"/>
      <c r="C225" s="183"/>
      <c r="D225" s="113"/>
      <c r="E225" s="114"/>
      <c r="F225" s="114"/>
      <c r="G225" s="110"/>
      <c r="H225" s="120"/>
      <c r="I225" s="121"/>
      <c r="J225" s="122"/>
      <c r="K225" s="122"/>
      <c r="L225" s="122"/>
      <c r="M225" s="120"/>
      <c r="BB225" s="177" t="str">
        <f t="shared" si="15"/>
        <v/>
      </c>
      <c r="BC225" s="177" t="str">
        <f t="shared" si="16"/>
        <v>()</v>
      </c>
      <c r="BD225" s="177" t="b">
        <f>IF(BB225="บริหารท้องถิ่นสูง",VLOOKUP(I225,'เงินเดือนบัญชี 5'!$AM$2:$AN$65,2,FALSE),IF(BB225="บริหารท้องถิ่นกลาง",VLOOKUP(I225,'เงินเดือนบัญชี 5'!$AJ$2:$AK$65,2,FALSE),IF(BB225="บริหารท้องถิ่นต้น",VLOOKUP(I225,'เงินเดือนบัญชี 5'!$AG$2:$AH$65,2,FALSE),IF(BB225="อำนวยการท้องถิ่นสูง",VLOOKUP(I225,'เงินเดือนบัญชี 5'!$AD$2:$AE$65,2,FALSE),IF(BB225="อำนวยการท้องถิ่นกลาง",VLOOKUP(I225,'เงินเดือนบัญชี 5'!$AA$2:$AB$65,2,FALSE),IF(BB225="อำนวยการท้องถิ่นต้น",VLOOKUP(I225,'เงินเดือนบัญชี 5'!$X$2:$Y$65,2,FALSE),IF(BB225="วิชาการชช.",VLOOKUP(I225,'เงินเดือนบัญชี 5'!$U$2:$V$65,2,FALSE),IF(BB225="วิชาการชพ.",VLOOKUP(I225,'เงินเดือนบัญชี 5'!$R$2:$S$65,2,FALSE),IF(BB225="วิชาการชก.",VLOOKUP(I225,'เงินเดือนบัญชี 5'!$O$2:$P$65,2,FALSE),IF(BB225="วิชาการปก.",VLOOKUP(I225,'เงินเดือนบัญชี 5'!$L$2:$M$65,2,FALSE),IF(BB225="ทั่วไปอส.",VLOOKUP(I225,'เงินเดือนบัญชี 5'!$I$2:$J$65,2,FALSE),IF(BB225="ทั่วไปชง.",VLOOKUP(I225,'เงินเดือนบัญชี 5'!$F$2:$G$65,2,FALSE),IF(BB225="ทั่วไปปง.",VLOOKUP(I225,'เงินเดือนบัญชี 5'!$C$2:$D$65,2,FALSE),IF(BB225="พนจ.ทั่วไป","",IF(BB225="พนจ.ภารกิจ(ปวช.)","",IF(BB225="พนจ.ภารกิจ(ปวท.)","",IF(BB225="พนจ.ภารกิจ(ปวส.)","",IF(BB225="พนจ.ภารกิจ(ป.ตรี)","",IF(BB225="พนจ.ภารกิจ(ป.โท)","",IF(BB225="พนจ.ภารกิจ(ทักษะ พนง.ขับเครื่องจักรกลขนาดกลาง/ใหญ่)","",IF(BB225="พนจ.ภารกิจ(ทักษะ)","",IF(BB225="ลูกจ้างประจำ(ช่าง)",VLOOKUP(I225,บัญชีลูกจ้างประจำ!$I$2:$J$110,2,FALSE),IF(BB225="ลูกจ้างประจำ(สนับสนุน)",VLOOKUP(I225,บัญชีลูกจ้างประจำ!$F$2:$G$102,2,FALSE),IF(BB225="ลูกจ้างประจำ(บริการพื้นฐาน)",VLOOKUP(I225,บัญชีลูกจ้างประจำ!$C$2:$D$74,2,FALSE)))))))))))))))))))))))))</f>
        <v>0</v>
      </c>
      <c r="BE225" s="177">
        <f>IF(M225="ว่างเดิม",VLOOKUP(BC225,ตำแหน่งว่าง!$A$2:$J$28,2,FALSE),IF(M225="ว่างยุบเลิก2567",VLOOKUP(BC225,ตำแหน่งว่าง!$A$2:$J$28,2,FALSE),IF(M225="ว่างยุบเลิก2568",VLOOKUP(BC225,ตำแหน่งว่าง!$A$2:$J$28,2,FALSE),IF(M225="ว่างยุบเลิก2569",VLOOKUP(BC225,ตำแหน่งว่าง!$A$2:$J$28,2,FALSE),IF(M225="เงินอุดหนุน (ว่าง)",VLOOKUP(BC225,ตำแหน่งว่าง!$A$2:$J$28,2,FALSE),IF(M225="จ่ายจากเงินรายได้ (ว่าง)",VLOOKUP(BC225,ตำแหน่งว่าง!$A$2:$J$28,2,FALSE),IF(M225="กำหนดเพิ่ม2567",0,IF(M225="กำหนดเพิ่ม2568",0,IF(M225="กำหนดเพิ่ม2569",0,I225*12)))))))))</f>
        <v>0</v>
      </c>
      <c r="BF225" s="177" t="str">
        <f t="shared" si="17"/>
        <v>1</v>
      </c>
      <c r="BG225" s="177" t="b">
        <f>IF(BB225="บริหารท้องถิ่นสูง",VLOOKUP(BF225,'เงินเดือนบัญชี 5'!$AL$2:$AM$65,2,FALSE),IF(BB225="บริหารท้องถิ่นกลาง",VLOOKUP(BF225,'เงินเดือนบัญชี 5'!$AI$2:$AJ$65,2,FALSE),IF(BB225="บริหารท้องถิ่นต้น",VLOOKUP(BF225,'เงินเดือนบัญชี 5'!$AF$2:$AG$65,2,FALSE),IF(BB225="อำนวยการท้องถิ่นสูง",VLOOKUP(BF225,'เงินเดือนบัญชี 5'!$AC$2:$AD$65,2,FALSE),IF(BB225="อำนวยการท้องถิ่นกลาง",VLOOKUP(BF225,'เงินเดือนบัญชี 5'!$Z$2:$AA$65,2,FALSE),IF(BB225="อำนวยการท้องถิ่นต้น",VLOOKUP(BF225,'เงินเดือนบัญชี 5'!$W$2:$X$65,2,FALSE),IF(BB225="วิชาการชช.",VLOOKUP(BF225,'เงินเดือนบัญชี 5'!$T$2:$U$65,2,FALSE),IF(BB225="วิชาการชพ.",VLOOKUP(BF225,'เงินเดือนบัญชี 5'!$Q$2:$R$65,2,FALSE),IF(BB225="วิชาการชก.",VLOOKUP(BF225,'เงินเดือนบัญชี 5'!$N$2:$O$65,2,FALSE),IF(BB225="วิชาการปก.",VLOOKUP(BF225,'เงินเดือนบัญชี 5'!$K$2:$L$65,2,FALSE),IF(BB225="ทั่วไปอส.",VLOOKUP(BF225,'เงินเดือนบัญชี 5'!$H$2:$I$65,2,FALSE),IF(BB225="ทั่วไปชง.",VLOOKUP(BF225,'เงินเดือนบัญชี 5'!$E$2:$F$65,2,FALSE),IF(BB225="ทั่วไปปง.",VLOOKUP(BF225,'เงินเดือนบัญชี 5'!$B$2:$C$65,2,FALSE),IF(BB225="พนจ.ทั่วไป",0,IF(BB225="พนจ.ภารกิจ(ปวช.)",CEILING((I225*4/100)+I225,10),IF(BB225="พนจ.ภารกิจ(ปวท.)",CEILING((I225*4/100)+I225,10),IF(BB225="พนจ.ภารกิจ(ปวส.)",CEILING((I225*4/100)+I225,10),IF(BB225="พนจ.ภารกิจ(ป.ตรี)",CEILING((I225*4/100)+I225,10),IF(BB225="พนจ.ภารกิจ(ป.โท)",CEILING((I225*4/100)+I225,10),IF(BB225="พนจ.ภารกิจ(ทักษะ พนง.ขับเครื่องจักรกลขนาดกลาง/ใหญ่)",CEILING((I225*4/100)+I225,10),IF(BB225="พนจ.ภารกิจ(ทักษะ)",CEILING((I225*4/100)+I225,10),IF(BB225="พนจ.ภารกิจ(ทักษะ)","",IF(C225="ครู",CEILING((I225*6/100)+I225,10),IF(C225="ครูผู้ช่วย",CEILING((I225*6/100)+I225,10),IF(C225="บริหารสถานศึกษา",CEILING((I225*6/100)+I225,10),IF(C225="บุคลากรทางการศึกษา",CEILING((I225*6/100)+I225,10),IF(BB225="ลูกจ้างประจำ(ช่าง)",VLOOKUP(BF225,บัญชีลูกจ้างประจำ!$H$2:$I$110,2,FALSE),IF(BB225="ลูกจ้างประจำ(สนับสนุน)",VLOOKUP(BF225,บัญชีลูกจ้างประจำ!$E$2:$F$102,2,FALSE),IF(BB225="ลูกจ้างประจำ(บริการพื้นฐาน)",VLOOKUP(BF225,บัญชีลูกจ้างประจำ!$B$2:$C$74,2,FALSE))))))))))))))))))))))))))))))</f>
        <v>0</v>
      </c>
      <c r="BH225" s="177">
        <f>IF(BB225&amp;M225="พนจ.ทั่วไป",0,IF(BB225&amp;M225="พนจ.ทั่วไปกำหนดเพิ่ม2567",108000,IF(M225="ว่างเดิม",VLOOKUP(BC225,ตำแหน่งว่าง!$A$2:$J$28,8,FALSE),IF(M225="กำหนดเพิ่ม2567",VLOOKUP(BC225,ตำแหน่งว่าง!$A$2:$H$28,7,FALSE),IF(M225="กำหนดเพิ่ม2568",0,IF(M225="กำหนดเพิ่ม2569",0,IF(M225="ยุบเลิก2567",0,IF(M225="ว่างยุบเลิก2567",0,IF(M225="ว่างยุบเลิก2568",VLOOKUP(BC225,ตำแหน่งว่าง!$A$2:$J$28,8,FALSE),IF(M225="ว่างยุบเลิก2569",VLOOKUP(BC225,ตำแหน่งว่าง!$A$2:$J$28,8,FALSE),IF(M225="เงินอุดหนุน (ว่าง)",VLOOKUP(BC225,ตำแหน่งว่าง!$A$2:$J$28,8,FALSE),IF(M225&amp;C225="จ่ายจากเงินรายได้พนจ.ทั่วไป",0,IF(M225="จ่ายจากเงินรายได้ (ว่าง)",VLOOKUP(BC225,ตำแหน่งว่าง!$A$2:$J$28,8,FALSE),(BG225-I225)*12)))))))))))))</f>
        <v>0</v>
      </c>
      <c r="BI225" s="177" t="str">
        <f t="shared" si="18"/>
        <v>2</v>
      </c>
      <c r="BJ225" s="177" t="b">
        <f>IF(BB225="บริหารท้องถิ่นสูง",VLOOKUP(BI225,'เงินเดือนบัญชี 5'!$AL$2:$AM$65,2,FALSE),IF(BB225="บริหารท้องถิ่นกลาง",VLOOKUP(BI225,'เงินเดือนบัญชี 5'!$AI$2:$AJ$65,2,FALSE),IF(BB225="บริหารท้องถิ่นต้น",VLOOKUP(BI225,'เงินเดือนบัญชี 5'!$AF$2:$AG$65,2,FALSE),IF(BB225="อำนวยการท้องถิ่นสูง",VLOOKUP(BI225,'เงินเดือนบัญชี 5'!$AC$2:$AD$65,2,FALSE),IF(BB225="อำนวยการท้องถิ่นกลาง",VLOOKUP(BI225,'เงินเดือนบัญชี 5'!$Z$2:$AA$65,2,FALSE),IF(BB225="อำนวยการท้องถิ่นต้น",VLOOKUP(BI225,'เงินเดือนบัญชี 5'!$W$2:$X$65,2,FALSE),IF(BB225="วิชาการชช.",VLOOKUP(BI225,'เงินเดือนบัญชี 5'!$T$2:$U$65,2,FALSE),IF(BB225="วิชาการชพ.",VLOOKUP(BI225,'เงินเดือนบัญชี 5'!$Q$2:$R$65,2,FALSE),IF(BB225="วิชาการชก.",VLOOKUP(BI225,'เงินเดือนบัญชี 5'!$N$2:$O$65,2,FALSE),IF(BB225="วิชาการปก.",VLOOKUP(BI225,'เงินเดือนบัญชี 5'!$K$2:$L$65,2,FALSE),IF(BB225="ทั่วไปอส.",VLOOKUP(BI225,'เงินเดือนบัญชี 5'!$H$2:$I$65,2,FALSE),IF(BB225="ทั่วไปชง.",VLOOKUP(BI225,'เงินเดือนบัญชี 5'!$E$2:$F$65,2,FALSE),IF(BB225="ทั่วไปปง.",VLOOKUP(BI225,'เงินเดือนบัญชี 5'!$B$2:$C$65,2,FALSE),IF(BB225="พนจ.ทั่วไป",0,IF(BB225="พนจ.ภารกิจ(ปวช.)",CEILING((BG225*4/100)+BG225,10),IF(BB225="พนจ.ภารกิจ(ปวท.)",CEILING((BG225*4/100)+BG225,10),IF(BB225="พนจ.ภารกิจ(ปวส.)",CEILING((BG225*4/100)+BG225,10),IF(BB225="พนจ.ภารกิจ(ป.ตรี)",CEILING((BG225*4/100)+BG225,10),IF(BB225="พนจ.ภารกิจ(ป.โท)",CEILING((BG225*4/100)+BG225,10),IF(BB225="พนจ.ภารกิจ(ทักษะ พนง.ขับเครื่องจักรกลขนาดกลาง/ใหญ่)",CEILING((BG225*4/100)+BG225,10),IF(BB225="พนจ.ภารกิจ(ทักษะ)",CEILING((BG225*4/100)+BG225,10),IF(BB225="พนจ.ภารกิจ(ทักษะ)","",IF(C225="ครู",CEILING((BG225*6/100)+BG225,10),IF(C225="ครูผู้ช่วย",CEILING((BG225*6/100)+BG225,10),IF(C225="บริหารสถานศึกษา",CEILING((BG225*6/100)+BG225,10),IF(C225="บุคลากรทางการศึกษา",CEILING((BG225*6/100)+BG225,10),IF(BB225="ลูกจ้างประจำ(ช่าง)",VLOOKUP(BI225,บัญชีลูกจ้างประจำ!$H$2:$I$110,2,FALSE),IF(BB225="ลูกจ้างประจำ(สนับสนุน)",VLOOKUP(BI225,บัญชีลูกจ้างประจำ!$E$2:$F$102,2,FALSE),IF(BB225="ลูกจ้างประจำ(บริการพื้นฐาน)",VLOOKUP(BI225,บัญชีลูกจ้างประจำ!$B$2:$C$74,2,FALSE))))))))))))))))))))))))))))))</f>
        <v>0</v>
      </c>
      <c r="BK225" s="177">
        <f>IF(BB225&amp;M225="พนจ.ทั่วไป",0,IF(BB225&amp;M225="พนจ.ทั่วไปกำหนดเพิ่ม2568",108000,IF(M225="ว่างเดิม",VLOOKUP(BC225,ตำแหน่งว่าง!$A$2:$J$28,9,FALSE),IF(M225&amp;C225="กำหนดเพิ่ม2567ครู",VLOOKUP(BC225,ตำแหน่งว่าง!$A$2:$J$28,8,FALSE),IF(M225&amp;C225="กำหนดเพิ่ม2567ครูผู้ช่วย",VLOOKUP(BC225,ตำแหน่งว่าง!$A$2:$J$28,8,FALSE),IF(M225&amp;C225="กำหนดเพิ่ม2567บุคลากรทางการศึกษา",VLOOKUP(BC225,ตำแหน่งว่าง!$A$2:$J$28,8,FALSE),IF(M225&amp;C225="กำหนดเพิ่ม2567บริหารสถานศึกษา",VLOOKUP(BC225,ตำแหน่งว่าง!$A$2:$J$28,8,FALSE),IF(M225="กำหนดเพิ่ม2567",VLOOKUP(BC225,ตำแหน่งว่าง!$A$2:$J$28,9,FALSE),IF(M225="กำหนดเพิ่ม2568",VLOOKUP(BC225,ตำแหน่งว่าง!$A$2:$H$28,7,FALSE),IF(M225="กำหนดเพิ่ม2569",0,IF(M225="ยุบเลิก2567",0,IF(M225="ยุบเลิก2568",0,IF(M225="ว่างยุบเลิก2567",0,IF(M225="ว่างยุบเลิก2568",0,IF(M225="ว่างยุบเลิก2569",VLOOKUP(BC225,ตำแหน่งว่าง!$A$2:$J$28,9,FALSE),IF(M225="เงินอุดหนุน (ว่าง)",VLOOKUP(BC225,ตำแหน่งว่าง!$A$2:$J$28,9,FALSE),IF(M225="จ่ายจากเงินรายได้ (ว่าง)",VLOOKUP(BC225,ตำแหน่งว่าง!$A$2:$J$28,9,FALSE),(BJ225-BG225)*12)))))))))))))))))</f>
        <v>0</v>
      </c>
      <c r="BL225" s="177" t="str">
        <f t="shared" si="19"/>
        <v>3</v>
      </c>
      <c r="BM225" s="177" t="b">
        <f>IF(BB225="บริหารท้องถิ่นสูง",VLOOKUP(BL225,'เงินเดือนบัญชี 5'!$AL$2:$AM$65,2,FALSE),IF(BB225="บริหารท้องถิ่นกลาง",VLOOKUP(BL225,'เงินเดือนบัญชี 5'!$AI$2:$AJ$65,2,FALSE),IF(BB225="บริหารท้องถิ่นต้น",VLOOKUP(BL225,'เงินเดือนบัญชี 5'!$AF$2:$AG$65,2,FALSE),IF(BB225="อำนวยการท้องถิ่นสูง",VLOOKUP(BL225,'เงินเดือนบัญชี 5'!$AC$2:$AD$65,2,FALSE),IF(BB225="อำนวยการท้องถิ่นกลาง",VLOOKUP(BL225,'เงินเดือนบัญชี 5'!$Z$2:$AA$65,2,FALSE),IF(BB225="อำนวยการท้องถิ่นต้น",VLOOKUP(BL225,'เงินเดือนบัญชี 5'!$W$2:$X$65,2,FALSE),IF(BB225="วิชาการชช.",VLOOKUP(BL225,'เงินเดือนบัญชี 5'!$T$2:$U$65,2,FALSE),IF(BB225="วิชาการชพ.",VLOOKUP(BL225,'เงินเดือนบัญชี 5'!$Q$2:$R$65,2,FALSE),IF(BB225="วิชาการชก.",VLOOKUP(BL225,'เงินเดือนบัญชี 5'!$N$2:$O$65,2,FALSE),IF(BB225="วิชาการปก.",VLOOKUP(BL225,'เงินเดือนบัญชี 5'!$K$2:$L$65,2,FALSE),IF(BB225="ทั่วไปอส.",VLOOKUP(BL225,'เงินเดือนบัญชี 5'!$H$2:$I$65,2,FALSE),IF(BB225="ทั่วไปชง.",VLOOKUP(BL225,'เงินเดือนบัญชี 5'!$E$2:$F$65,2,FALSE),IF(BB225="ทั่วไปปง.",VLOOKUP(BL225,'เงินเดือนบัญชี 5'!$B$2:$C$65,2,FALSE),IF(BB225="พนจ.ทั่วไป",0,IF(BB225="พนจ.ภารกิจ(ปวช.)",CEILING((BJ225*4/100)+BJ225,10),IF(BB225="พนจ.ภารกิจ(ปวท.)",CEILING((BJ225*4/100)+BJ225,10),IF(BB225="พนจ.ภารกิจ(ปวส.)",CEILING((BJ225*4/100)+BJ225,10),IF(BB225="พนจ.ภารกิจ(ป.ตรี)",CEILING((BJ225*4/100)+BJ225,10),IF(BB225="พนจ.ภารกิจ(ป.โท)",CEILING((BJ225*4/100)+BJ225,10),IF(BB225="พนจ.ภารกิจ(ทักษะ พนง.ขับเครื่องจักรกลขนาดกลาง/ใหญ่)",CEILING((BJ225*4/100)+BJ225,10),IF(BB225="พนจ.ภารกิจ(ทักษะ)",CEILING((BJ225*4/100)+BJ225,10),IF(BB225="พนจ.ภารกิจ(ทักษะ)","",IF(C225="ครู",CEILING((BJ225*6/100)+BJ225,10),IF(C225="ครูผู้ช่วย",CEILING((BJ225*6/100)+BJ225,10),IF(C225="บริหารสถานศึกษา",CEILING((BJ225*6/100)+BJ225,10),IF(C225="บุคลากรทางการศึกษา",CEILING((BJ225*6/100)+BJ225,10),IF(BB225="ลูกจ้างประจำ(ช่าง)",VLOOKUP(BL225,บัญชีลูกจ้างประจำ!$H$2:$I$110,2,FALSE),IF(BB225="ลูกจ้างประจำ(สนับสนุน)",VLOOKUP(BL225,บัญชีลูกจ้างประจำ!$E$2:$F$103,2,FALSE),IF(BB225="ลูกจ้างประจำ(บริการพื้นฐาน)",VLOOKUP(BL225,บัญชีลูกจ้างประจำ!$B$2:$C$74,2,FALSE))))))))))))))))))))))))))))))</f>
        <v>0</v>
      </c>
      <c r="BN225" s="177">
        <f>IF(BB225&amp;M225="พนจ.ทั่วไป",0,IF(BB225&amp;M225="พนจ.ทั่วไปกำหนดเพิ่ม2569",108000,IF(M225="ว่างเดิม",VLOOKUP(BC225,ตำแหน่งว่าง!$A$2:$J$28,10,FALSE),IF(M225&amp;C225="กำหนดเพิ่ม2567ครู",VLOOKUP(BC225,ตำแหน่งว่าง!$A$2:$J$28,9,FALSE),IF(M225&amp;C225="กำหนดเพิ่ม2567ครูผู้ช่วย",VLOOKUP(BC225,ตำแหน่งว่าง!$A$2:$J$28,9,FALSE),IF(M225&amp;C225="กำหนดเพิ่ม2567บุคลากรทางการศึกษา",VLOOKUP(BC225,ตำแหน่งว่าง!$A$2:$J$28,9,FALSE),IF(M225&amp;C225="กำหนดเพิ่ม2567บริหารสถานศึกษา",VLOOKUP(BC225,ตำแหน่งว่าง!$A$2:$J$28,9,FALSE),IF(M225="กำหนดเพิ่ม2567",VLOOKUP(BC225,ตำแหน่งว่าง!$A$2:$J$28,10,FALSE),IF(M225&amp;C225="กำหนดเพิ่ม2568ครู",VLOOKUP(BC225,ตำแหน่งว่าง!$A$2:$J$28,8,FALSE),IF(M225&amp;C225="กำหนดเพิ่ม2568ครูผู้ช่วย",VLOOKUP(BC225,ตำแหน่งว่าง!$A$2:$J$28,8,FALSE),IF(M225&amp;C225="กำหนดเพิ่ม2568บุคลากรทางการศึกษา",VLOOKUP(BC225,ตำแหน่งว่าง!$A$2:$J$28,8,FALSE),IF(M225&amp;C225="กำหนดเพิ่ม2568บริหารสถานศึกษา",VLOOKUP(BC225,ตำแหน่งว่าง!$A$2:$J$28,8,FALSE),IF(M225="กำหนดเพิ่ม2568",VLOOKUP(BC225,ตำแหน่งว่าง!$A$2:$J$28,9,FALSE),IF(M225="กำหนดเพิ่ม2569",VLOOKUP(BC225,ตำแหน่งว่าง!$A$2:$H$28,7,FALSE),IF(M225="เงินอุดหนุน (ว่าง)",VLOOKUP(BC225,ตำแหน่งว่าง!$A$2:$J$28,10,FALSE),IF(M225="จ่ายจากเงินรายได้ (ว่าง)",VLOOKUP(BC225,ตำแหน่งว่าง!$A$2:$J$28,10,FALSE),IF(M225="ยุบเลิก2567",0,IF(M225="ยุบเลิก2568",0,IF(M225="ยุบเลิก2569",0,IF(M225="ว่างยุบเลิก2567",0,IF(M225="ว่างยุบเลิก2568",0,IF(M225="ว่างยุบเลิก2569",0,(BM225-BJ225)*12))))))))))))))))))))))</f>
        <v>0</v>
      </c>
    </row>
    <row r="226" spans="1:66">
      <c r="A226" s="107" t="str">
        <f>IF(C226=0,"",IF(D226=0,"",SUBTOTAL(3,$D$7:D226)*1))</f>
        <v/>
      </c>
      <c r="B226" s="113"/>
      <c r="C226" s="183"/>
      <c r="D226" s="113"/>
      <c r="E226" s="114"/>
      <c r="F226" s="114"/>
      <c r="G226" s="110"/>
      <c r="H226" s="120"/>
      <c r="I226" s="121"/>
      <c r="J226" s="122"/>
      <c r="K226" s="122"/>
      <c r="L226" s="122"/>
      <c r="M226" s="120"/>
      <c r="BB226" s="177" t="str">
        <f t="shared" si="15"/>
        <v/>
      </c>
      <c r="BC226" s="177" t="str">
        <f t="shared" si="16"/>
        <v>()</v>
      </c>
      <c r="BD226" s="177" t="b">
        <f>IF(BB226="บริหารท้องถิ่นสูง",VLOOKUP(I226,'เงินเดือนบัญชี 5'!$AM$2:$AN$65,2,FALSE),IF(BB226="บริหารท้องถิ่นกลาง",VLOOKUP(I226,'เงินเดือนบัญชี 5'!$AJ$2:$AK$65,2,FALSE),IF(BB226="บริหารท้องถิ่นต้น",VLOOKUP(I226,'เงินเดือนบัญชี 5'!$AG$2:$AH$65,2,FALSE),IF(BB226="อำนวยการท้องถิ่นสูง",VLOOKUP(I226,'เงินเดือนบัญชี 5'!$AD$2:$AE$65,2,FALSE),IF(BB226="อำนวยการท้องถิ่นกลาง",VLOOKUP(I226,'เงินเดือนบัญชี 5'!$AA$2:$AB$65,2,FALSE),IF(BB226="อำนวยการท้องถิ่นต้น",VLOOKUP(I226,'เงินเดือนบัญชี 5'!$X$2:$Y$65,2,FALSE),IF(BB226="วิชาการชช.",VLOOKUP(I226,'เงินเดือนบัญชี 5'!$U$2:$V$65,2,FALSE),IF(BB226="วิชาการชพ.",VLOOKUP(I226,'เงินเดือนบัญชี 5'!$R$2:$S$65,2,FALSE),IF(BB226="วิชาการชก.",VLOOKUP(I226,'เงินเดือนบัญชี 5'!$O$2:$P$65,2,FALSE),IF(BB226="วิชาการปก.",VLOOKUP(I226,'เงินเดือนบัญชี 5'!$L$2:$M$65,2,FALSE),IF(BB226="ทั่วไปอส.",VLOOKUP(I226,'เงินเดือนบัญชี 5'!$I$2:$J$65,2,FALSE),IF(BB226="ทั่วไปชง.",VLOOKUP(I226,'เงินเดือนบัญชี 5'!$F$2:$G$65,2,FALSE),IF(BB226="ทั่วไปปง.",VLOOKUP(I226,'เงินเดือนบัญชี 5'!$C$2:$D$65,2,FALSE),IF(BB226="พนจ.ทั่วไป","",IF(BB226="พนจ.ภารกิจ(ปวช.)","",IF(BB226="พนจ.ภารกิจ(ปวท.)","",IF(BB226="พนจ.ภารกิจ(ปวส.)","",IF(BB226="พนจ.ภารกิจ(ป.ตรี)","",IF(BB226="พนจ.ภารกิจ(ป.โท)","",IF(BB226="พนจ.ภารกิจ(ทักษะ พนง.ขับเครื่องจักรกลขนาดกลาง/ใหญ่)","",IF(BB226="พนจ.ภารกิจ(ทักษะ)","",IF(BB226="ลูกจ้างประจำ(ช่าง)",VLOOKUP(I226,บัญชีลูกจ้างประจำ!$I$2:$J$110,2,FALSE),IF(BB226="ลูกจ้างประจำ(สนับสนุน)",VLOOKUP(I226,บัญชีลูกจ้างประจำ!$F$2:$G$102,2,FALSE),IF(BB226="ลูกจ้างประจำ(บริการพื้นฐาน)",VLOOKUP(I226,บัญชีลูกจ้างประจำ!$C$2:$D$74,2,FALSE)))))))))))))))))))))))))</f>
        <v>0</v>
      </c>
      <c r="BE226" s="177">
        <f>IF(M226="ว่างเดิม",VLOOKUP(BC226,ตำแหน่งว่าง!$A$2:$J$28,2,FALSE),IF(M226="ว่างยุบเลิก2567",VLOOKUP(BC226,ตำแหน่งว่าง!$A$2:$J$28,2,FALSE),IF(M226="ว่างยุบเลิก2568",VLOOKUP(BC226,ตำแหน่งว่าง!$A$2:$J$28,2,FALSE),IF(M226="ว่างยุบเลิก2569",VLOOKUP(BC226,ตำแหน่งว่าง!$A$2:$J$28,2,FALSE),IF(M226="เงินอุดหนุน (ว่าง)",VLOOKUP(BC226,ตำแหน่งว่าง!$A$2:$J$28,2,FALSE),IF(M226="จ่ายจากเงินรายได้ (ว่าง)",VLOOKUP(BC226,ตำแหน่งว่าง!$A$2:$J$28,2,FALSE),IF(M226="กำหนดเพิ่ม2567",0,IF(M226="กำหนดเพิ่ม2568",0,IF(M226="กำหนดเพิ่ม2569",0,I226*12)))))))))</f>
        <v>0</v>
      </c>
      <c r="BF226" s="177" t="str">
        <f t="shared" si="17"/>
        <v>1</v>
      </c>
      <c r="BG226" s="177" t="b">
        <f>IF(BB226="บริหารท้องถิ่นสูง",VLOOKUP(BF226,'เงินเดือนบัญชี 5'!$AL$2:$AM$65,2,FALSE),IF(BB226="บริหารท้องถิ่นกลาง",VLOOKUP(BF226,'เงินเดือนบัญชี 5'!$AI$2:$AJ$65,2,FALSE),IF(BB226="บริหารท้องถิ่นต้น",VLOOKUP(BF226,'เงินเดือนบัญชี 5'!$AF$2:$AG$65,2,FALSE),IF(BB226="อำนวยการท้องถิ่นสูง",VLOOKUP(BF226,'เงินเดือนบัญชี 5'!$AC$2:$AD$65,2,FALSE),IF(BB226="อำนวยการท้องถิ่นกลาง",VLOOKUP(BF226,'เงินเดือนบัญชี 5'!$Z$2:$AA$65,2,FALSE),IF(BB226="อำนวยการท้องถิ่นต้น",VLOOKUP(BF226,'เงินเดือนบัญชี 5'!$W$2:$X$65,2,FALSE),IF(BB226="วิชาการชช.",VLOOKUP(BF226,'เงินเดือนบัญชี 5'!$T$2:$U$65,2,FALSE),IF(BB226="วิชาการชพ.",VLOOKUP(BF226,'เงินเดือนบัญชี 5'!$Q$2:$R$65,2,FALSE),IF(BB226="วิชาการชก.",VLOOKUP(BF226,'เงินเดือนบัญชี 5'!$N$2:$O$65,2,FALSE),IF(BB226="วิชาการปก.",VLOOKUP(BF226,'เงินเดือนบัญชี 5'!$K$2:$L$65,2,FALSE),IF(BB226="ทั่วไปอส.",VLOOKUP(BF226,'เงินเดือนบัญชี 5'!$H$2:$I$65,2,FALSE),IF(BB226="ทั่วไปชง.",VLOOKUP(BF226,'เงินเดือนบัญชี 5'!$E$2:$F$65,2,FALSE),IF(BB226="ทั่วไปปง.",VLOOKUP(BF226,'เงินเดือนบัญชี 5'!$B$2:$C$65,2,FALSE),IF(BB226="พนจ.ทั่วไป",0,IF(BB226="พนจ.ภารกิจ(ปวช.)",CEILING((I226*4/100)+I226,10),IF(BB226="พนจ.ภารกิจ(ปวท.)",CEILING((I226*4/100)+I226,10),IF(BB226="พนจ.ภารกิจ(ปวส.)",CEILING((I226*4/100)+I226,10),IF(BB226="พนจ.ภารกิจ(ป.ตรี)",CEILING((I226*4/100)+I226,10),IF(BB226="พนจ.ภารกิจ(ป.โท)",CEILING((I226*4/100)+I226,10),IF(BB226="พนจ.ภารกิจ(ทักษะ พนง.ขับเครื่องจักรกลขนาดกลาง/ใหญ่)",CEILING((I226*4/100)+I226,10),IF(BB226="พนจ.ภารกิจ(ทักษะ)",CEILING((I226*4/100)+I226,10),IF(BB226="พนจ.ภารกิจ(ทักษะ)","",IF(C226="ครู",CEILING((I226*6/100)+I226,10),IF(C226="ครูผู้ช่วย",CEILING((I226*6/100)+I226,10),IF(C226="บริหารสถานศึกษา",CEILING((I226*6/100)+I226,10),IF(C226="บุคลากรทางการศึกษา",CEILING((I226*6/100)+I226,10),IF(BB226="ลูกจ้างประจำ(ช่าง)",VLOOKUP(BF226,บัญชีลูกจ้างประจำ!$H$2:$I$110,2,FALSE),IF(BB226="ลูกจ้างประจำ(สนับสนุน)",VLOOKUP(BF226,บัญชีลูกจ้างประจำ!$E$2:$F$102,2,FALSE),IF(BB226="ลูกจ้างประจำ(บริการพื้นฐาน)",VLOOKUP(BF226,บัญชีลูกจ้างประจำ!$B$2:$C$74,2,FALSE))))))))))))))))))))))))))))))</f>
        <v>0</v>
      </c>
      <c r="BH226" s="177">
        <f>IF(BB226&amp;M226="พนจ.ทั่วไป",0,IF(BB226&amp;M226="พนจ.ทั่วไปกำหนดเพิ่ม2567",108000,IF(M226="ว่างเดิม",VLOOKUP(BC226,ตำแหน่งว่าง!$A$2:$J$28,8,FALSE),IF(M226="กำหนดเพิ่ม2567",VLOOKUP(BC226,ตำแหน่งว่าง!$A$2:$H$28,7,FALSE),IF(M226="กำหนดเพิ่ม2568",0,IF(M226="กำหนดเพิ่ม2569",0,IF(M226="ยุบเลิก2567",0,IF(M226="ว่างยุบเลิก2567",0,IF(M226="ว่างยุบเลิก2568",VLOOKUP(BC226,ตำแหน่งว่าง!$A$2:$J$28,8,FALSE),IF(M226="ว่างยุบเลิก2569",VLOOKUP(BC226,ตำแหน่งว่าง!$A$2:$J$28,8,FALSE),IF(M226="เงินอุดหนุน (ว่าง)",VLOOKUP(BC226,ตำแหน่งว่าง!$A$2:$J$28,8,FALSE),IF(M226&amp;C226="จ่ายจากเงินรายได้พนจ.ทั่วไป",0,IF(M226="จ่ายจากเงินรายได้ (ว่าง)",VLOOKUP(BC226,ตำแหน่งว่าง!$A$2:$J$28,8,FALSE),(BG226-I226)*12)))))))))))))</f>
        <v>0</v>
      </c>
      <c r="BI226" s="177" t="str">
        <f t="shared" si="18"/>
        <v>2</v>
      </c>
      <c r="BJ226" s="177" t="b">
        <f>IF(BB226="บริหารท้องถิ่นสูง",VLOOKUP(BI226,'เงินเดือนบัญชี 5'!$AL$2:$AM$65,2,FALSE),IF(BB226="บริหารท้องถิ่นกลาง",VLOOKUP(BI226,'เงินเดือนบัญชี 5'!$AI$2:$AJ$65,2,FALSE),IF(BB226="บริหารท้องถิ่นต้น",VLOOKUP(BI226,'เงินเดือนบัญชี 5'!$AF$2:$AG$65,2,FALSE),IF(BB226="อำนวยการท้องถิ่นสูง",VLOOKUP(BI226,'เงินเดือนบัญชี 5'!$AC$2:$AD$65,2,FALSE),IF(BB226="อำนวยการท้องถิ่นกลาง",VLOOKUP(BI226,'เงินเดือนบัญชี 5'!$Z$2:$AA$65,2,FALSE),IF(BB226="อำนวยการท้องถิ่นต้น",VLOOKUP(BI226,'เงินเดือนบัญชี 5'!$W$2:$X$65,2,FALSE),IF(BB226="วิชาการชช.",VLOOKUP(BI226,'เงินเดือนบัญชี 5'!$T$2:$U$65,2,FALSE),IF(BB226="วิชาการชพ.",VLOOKUP(BI226,'เงินเดือนบัญชี 5'!$Q$2:$R$65,2,FALSE),IF(BB226="วิชาการชก.",VLOOKUP(BI226,'เงินเดือนบัญชี 5'!$N$2:$O$65,2,FALSE),IF(BB226="วิชาการปก.",VLOOKUP(BI226,'เงินเดือนบัญชี 5'!$K$2:$L$65,2,FALSE),IF(BB226="ทั่วไปอส.",VLOOKUP(BI226,'เงินเดือนบัญชี 5'!$H$2:$I$65,2,FALSE),IF(BB226="ทั่วไปชง.",VLOOKUP(BI226,'เงินเดือนบัญชี 5'!$E$2:$F$65,2,FALSE),IF(BB226="ทั่วไปปง.",VLOOKUP(BI226,'เงินเดือนบัญชี 5'!$B$2:$C$65,2,FALSE),IF(BB226="พนจ.ทั่วไป",0,IF(BB226="พนจ.ภารกิจ(ปวช.)",CEILING((BG226*4/100)+BG226,10),IF(BB226="พนจ.ภารกิจ(ปวท.)",CEILING((BG226*4/100)+BG226,10),IF(BB226="พนจ.ภารกิจ(ปวส.)",CEILING((BG226*4/100)+BG226,10),IF(BB226="พนจ.ภารกิจ(ป.ตรี)",CEILING((BG226*4/100)+BG226,10),IF(BB226="พนจ.ภารกิจ(ป.โท)",CEILING((BG226*4/100)+BG226,10),IF(BB226="พนจ.ภารกิจ(ทักษะ พนง.ขับเครื่องจักรกลขนาดกลาง/ใหญ่)",CEILING((BG226*4/100)+BG226,10),IF(BB226="พนจ.ภารกิจ(ทักษะ)",CEILING((BG226*4/100)+BG226,10),IF(BB226="พนจ.ภารกิจ(ทักษะ)","",IF(C226="ครู",CEILING((BG226*6/100)+BG226,10),IF(C226="ครูผู้ช่วย",CEILING((BG226*6/100)+BG226,10),IF(C226="บริหารสถานศึกษา",CEILING((BG226*6/100)+BG226,10),IF(C226="บุคลากรทางการศึกษา",CEILING((BG226*6/100)+BG226,10),IF(BB226="ลูกจ้างประจำ(ช่าง)",VLOOKUP(BI226,บัญชีลูกจ้างประจำ!$H$2:$I$110,2,FALSE),IF(BB226="ลูกจ้างประจำ(สนับสนุน)",VLOOKUP(BI226,บัญชีลูกจ้างประจำ!$E$2:$F$102,2,FALSE),IF(BB226="ลูกจ้างประจำ(บริการพื้นฐาน)",VLOOKUP(BI226,บัญชีลูกจ้างประจำ!$B$2:$C$74,2,FALSE))))))))))))))))))))))))))))))</f>
        <v>0</v>
      </c>
      <c r="BK226" s="177">
        <f>IF(BB226&amp;M226="พนจ.ทั่วไป",0,IF(BB226&amp;M226="พนจ.ทั่วไปกำหนดเพิ่ม2568",108000,IF(M226="ว่างเดิม",VLOOKUP(BC226,ตำแหน่งว่าง!$A$2:$J$28,9,FALSE),IF(M226&amp;C226="กำหนดเพิ่ม2567ครู",VLOOKUP(BC226,ตำแหน่งว่าง!$A$2:$J$28,8,FALSE),IF(M226&amp;C226="กำหนดเพิ่ม2567ครูผู้ช่วย",VLOOKUP(BC226,ตำแหน่งว่าง!$A$2:$J$28,8,FALSE),IF(M226&amp;C226="กำหนดเพิ่ม2567บุคลากรทางการศึกษา",VLOOKUP(BC226,ตำแหน่งว่าง!$A$2:$J$28,8,FALSE),IF(M226&amp;C226="กำหนดเพิ่ม2567บริหารสถานศึกษา",VLOOKUP(BC226,ตำแหน่งว่าง!$A$2:$J$28,8,FALSE),IF(M226="กำหนดเพิ่ม2567",VLOOKUP(BC226,ตำแหน่งว่าง!$A$2:$J$28,9,FALSE),IF(M226="กำหนดเพิ่ม2568",VLOOKUP(BC226,ตำแหน่งว่าง!$A$2:$H$28,7,FALSE),IF(M226="กำหนดเพิ่ม2569",0,IF(M226="ยุบเลิก2567",0,IF(M226="ยุบเลิก2568",0,IF(M226="ว่างยุบเลิก2567",0,IF(M226="ว่างยุบเลิก2568",0,IF(M226="ว่างยุบเลิก2569",VLOOKUP(BC226,ตำแหน่งว่าง!$A$2:$J$28,9,FALSE),IF(M226="เงินอุดหนุน (ว่าง)",VLOOKUP(BC226,ตำแหน่งว่าง!$A$2:$J$28,9,FALSE),IF(M226="จ่ายจากเงินรายได้ (ว่าง)",VLOOKUP(BC226,ตำแหน่งว่าง!$A$2:$J$28,9,FALSE),(BJ226-BG226)*12)))))))))))))))))</f>
        <v>0</v>
      </c>
      <c r="BL226" s="177" t="str">
        <f t="shared" si="19"/>
        <v>3</v>
      </c>
      <c r="BM226" s="177" t="b">
        <f>IF(BB226="บริหารท้องถิ่นสูง",VLOOKUP(BL226,'เงินเดือนบัญชี 5'!$AL$2:$AM$65,2,FALSE),IF(BB226="บริหารท้องถิ่นกลาง",VLOOKUP(BL226,'เงินเดือนบัญชี 5'!$AI$2:$AJ$65,2,FALSE),IF(BB226="บริหารท้องถิ่นต้น",VLOOKUP(BL226,'เงินเดือนบัญชี 5'!$AF$2:$AG$65,2,FALSE),IF(BB226="อำนวยการท้องถิ่นสูง",VLOOKUP(BL226,'เงินเดือนบัญชี 5'!$AC$2:$AD$65,2,FALSE),IF(BB226="อำนวยการท้องถิ่นกลาง",VLOOKUP(BL226,'เงินเดือนบัญชี 5'!$Z$2:$AA$65,2,FALSE),IF(BB226="อำนวยการท้องถิ่นต้น",VLOOKUP(BL226,'เงินเดือนบัญชี 5'!$W$2:$X$65,2,FALSE),IF(BB226="วิชาการชช.",VLOOKUP(BL226,'เงินเดือนบัญชี 5'!$T$2:$U$65,2,FALSE),IF(BB226="วิชาการชพ.",VLOOKUP(BL226,'เงินเดือนบัญชี 5'!$Q$2:$R$65,2,FALSE),IF(BB226="วิชาการชก.",VLOOKUP(BL226,'เงินเดือนบัญชี 5'!$N$2:$O$65,2,FALSE),IF(BB226="วิชาการปก.",VLOOKUP(BL226,'เงินเดือนบัญชี 5'!$K$2:$L$65,2,FALSE),IF(BB226="ทั่วไปอส.",VLOOKUP(BL226,'เงินเดือนบัญชี 5'!$H$2:$I$65,2,FALSE),IF(BB226="ทั่วไปชง.",VLOOKUP(BL226,'เงินเดือนบัญชี 5'!$E$2:$F$65,2,FALSE),IF(BB226="ทั่วไปปง.",VLOOKUP(BL226,'เงินเดือนบัญชี 5'!$B$2:$C$65,2,FALSE),IF(BB226="พนจ.ทั่วไป",0,IF(BB226="พนจ.ภารกิจ(ปวช.)",CEILING((BJ226*4/100)+BJ226,10),IF(BB226="พนจ.ภารกิจ(ปวท.)",CEILING((BJ226*4/100)+BJ226,10),IF(BB226="พนจ.ภารกิจ(ปวส.)",CEILING((BJ226*4/100)+BJ226,10),IF(BB226="พนจ.ภารกิจ(ป.ตรี)",CEILING((BJ226*4/100)+BJ226,10),IF(BB226="พนจ.ภารกิจ(ป.โท)",CEILING((BJ226*4/100)+BJ226,10),IF(BB226="พนจ.ภารกิจ(ทักษะ พนง.ขับเครื่องจักรกลขนาดกลาง/ใหญ่)",CEILING((BJ226*4/100)+BJ226,10),IF(BB226="พนจ.ภารกิจ(ทักษะ)",CEILING((BJ226*4/100)+BJ226,10),IF(BB226="พนจ.ภารกิจ(ทักษะ)","",IF(C226="ครู",CEILING((BJ226*6/100)+BJ226,10),IF(C226="ครูผู้ช่วย",CEILING((BJ226*6/100)+BJ226,10),IF(C226="บริหารสถานศึกษา",CEILING((BJ226*6/100)+BJ226,10),IF(C226="บุคลากรทางการศึกษา",CEILING((BJ226*6/100)+BJ226,10),IF(BB226="ลูกจ้างประจำ(ช่าง)",VLOOKUP(BL226,บัญชีลูกจ้างประจำ!$H$2:$I$110,2,FALSE),IF(BB226="ลูกจ้างประจำ(สนับสนุน)",VLOOKUP(BL226,บัญชีลูกจ้างประจำ!$E$2:$F$103,2,FALSE),IF(BB226="ลูกจ้างประจำ(บริการพื้นฐาน)",VLOOKUP(BL226,บัญชีลูกจ้างประจำ!$B$2:$C$74,2,FALSE))))))))))))))))))))))))))))))</f>
        <v>0</v>
      </c>
      <c r="BN226" s="177">
        <f>IF(BB226&amp;M226="พนจ.ทั่วไป",0,IF(BB226&amp;M226="พนจ.ทั่วไปกำหนดเพิ่ม2569",108000,IF(M226="ว่างเดิม",VLOOKUP(BC226,ตำแหน่งว่าง!$A$2:$J$28,10,FALSE),IF(M226&amp;C226="กำหนดเพิ่ม2567ครู",VLOOKUP(BC226,ตำแหน่งว่าง!$A$2:$J$28,9,FALSE),IF(M226&amp;C226="กำหนดเพิ่ม2567ครูผู้ช่วย",VLOOKUP(BC226,ตำแหน่งว่าง!$A$2:$J$28,9,FALSE),IF(M226&amp;C226="กำหนดเพิ่ม2567บุคลากรทางการศึกษา",VLOOKUP(BC226,ตำแหน่งว่าง!$A$2:$J$28,9,FALSE),IF(M226&amp;C226="กำหนดเพิ่ม2567บริหารสถานศึกษา",VLOOKUP(BC226,ตำแหน่งว่าง!$A$2:$J$28,9,FALSE),IF(M226="กำหนดเพิ่ม2567",VLOOKUP(BC226,ตำแหน่งว่าง!$A$2:$J$28,10,FALSE),IF(M226&amp;C226="กำหนดเพิ่ม2568ครู",VLOOKUP(BC226,ตำแหน่งว่าง!$A$2:$J$28,8,FALSE),IF(M226&amp;C226="กำหนดเพิ่ม2568ครูผู้ช่วย",VLOOKUP(BC226,ตำแหน่งว่าง!$A$2:$J$28,8,FALSE),IF(M226&amp;C226="กำหนดเพิ่ม2568บุคลากรทางการศึกษา",VLOOKUP(BC226,ตำแหน่งว่าง!$A$2:$J$28,8,FALSE),IF(M226&amp;C226="กำหนดเพิ่ม2568บริหารสถานศึกษา",VLOOKUP(BC226,ตำแหน่งว่าง!$A$2:$J$28,8,FALSE),IF(M226="กำหนดเพิ่ม2568",VLOOKUP(BC226,ตำแหน่งว่าง!$A$2:$J$28,9,FALSE),IF(M226="กำหนดเพิ่ม2569",VLOOKUP(BC226,ตำแหน่งว่าง!$A$2:$H$28,7,FALSE),IF(M226="เงินอุดหนุน (ว่าง)",VLOOKUP(BC226,ตำแหน่งว่าง!$A$2:$J$28,10,FALSE),IF(M226="จ่ายจากเงินรายได้ (ว่าง)",VLOOKUP(BC226,ตำแหน่งว่าง!$A$2:$J$28,10,FALSE),IF(M226="ยุบเลิก2567",0,IF(M226="ยุบเลิก2568",0,IF(M226="ยุบเลิก2569",0,IF(M226="ว่างยุบเลิก2567",0,IF(M226="ว่างยุบเลิก2568",0,IF(M226="ว่างยุบเลิก2569",0,(BM226-BJ226)*12))))))))))))))))))))))</f>
        <v>0</v>
      </c>
    </row>
    <row r="227" spans="1:66">
      <c r="A227" s="107" t="str">
        <f>IF(C227=0,"",IF(D227=0,"",SUBTOTAL(3,$D$7:D227)*1))</f>
        <v/>
      </c>
      <c r="B227" s="113"/>
      <c r="C227" s="183"/>
      <c r="D227" s="113"/>
      <c r="E227" s="114"/>
      <c r="F227" s="114"/>
      <c r="G227" s="110"/>
      <c r="H227" s="120"/>
      <c r="I227" s="121"/>
      <c r="J227" s="122"/>
      <c r="K227" s="122"/>
      <c r="L227" s="122"/>
      <c r="M227" s="120"/>
      <c r="BB227" s="177" t="str">
        <f t="shared" si="15"/>
        <v/>
      </c>
      <c r="BC227" s="177" t="str">
        <f t="shared" si="16"/>
        <v>()</v>
      </c>
      <c r="BD227" s="177" t="b">
        <f>IF(BB227="บริหารท้องถิ่นสูง",VLOOKUP(I227,'เงินเดือนบัญชี 5'!$AM$2:$AN$65,2,FALSE),IF(BB227="บริหารท้องถิ่นกลาง",VLOOKUP(I227,'เงินเดือนบัญชี 5'!$AJ$2:$AK$65,2,FALSE),IF(BB227="บริหารท้องถิ่นต้น",VLOOKUP(I227,'เงินเดือนบัญชี 5'!$AG$2:$AH$65,2,FALSE),IF(BB227="อำนวยการท้องถิ่นสูง",VLOOKUP(I227,'เงินเดือนบัญชี 5'!$AD$2:$AE$65,2,FALSE),IF(BB227="อำนวยการท้องถิ่นกลาง",VLOOKUP(I227,'เงินเดือนบัญชี 5'!$AA$2:$AB$65,2,FALSE),IF(BB227="อำนวยการท้องถิ่นต้น",VLOOKUP(I227,'เงินเดือนบัญชี 5'!$X$2:$Y$65,2,FALSE),IF(BB227="วิชาการชช.",VLOOKUP(I227,'เงินเดือนบัญชี 5'!$U$2:$V$65,2,FALSE),IF(BB227="วิชาการชพ.",VLOOKUP(I227,'เงินเดือนบัญชี 5'!$R$2:$S$65,2,FALSE),IF(BB227="วิชาการชก.",VLOOKUP(I227,'เงินเดือนบัญชี 5'!$O$2:$P$65,2,FALSE),IF(BB227="วิชาการปก.",VLOOKUP(I227,'เงินเดือนบัญชี 5'!$L$2:$M$65,2,FALSE),IF(BB227="ทั่วไปอส.",VLOOKUP(I227,'เงินเดือนบัญชี 5'!$I$2:$J$65,2,FALSE),IF(BB227="ทั่วไปชง.",VLOOKUP(I227,'เงินเดือนบัญชี 5'!$F$2:$G$65,2,FALSE),IF(BB227="ทั่วไปปง.",VLOOKUP(I227,'เงินเดือนบัญชี 5'!$C$2:$D$65,2,FALSE),IF(BB227="พนจ.ทั่วไป","",IF(BB227="พนจ.ภารกิจ(ปวช.)","",IF(BB227="พนจ.ภารกิจ(ปวท.)","",IF(BB227="พนจ.ภารกิจ(ปวส.)","",IF(BB227="พนจ.ภารกิจ(ป.ตรี)","",IF(BB227="พนจ.ภารกิจ(ป.โท)","",IF(BB227="พนจ.ภารกิจ(ทักษะ พนง.ขับเครื่องจักรกลขนาดกลาง/ใหญ่)","",IF(BB227="พนจ.ภารกิจ(ทักษะ)","",IF(BB227="ลูกจ้างประจำ(ช่าง)",VLOOKUP(I227,บัญชีลูกจ้างประจำ!$I$2:$J$110,2,FALSE),IF(BB227="ลูกจ้างประจำ(สนับสนุน)",VLOOKUP(I227,บัญชีลูกจ้างประจำ!$F$2:$G$102,2,FALSE),IF(BB227="ลูกจ้างประจำ(บริการพื้นฐาน)",VLOOKUP(I227,บัญชีลูกจ้างประจำ!$C$2:$D$74,2,FALSE)))))))))))))))))))))))))</f>
        <v>0</v>
      </c>
      <c r="BE227" s="177">
        <f>IF(M227="ว่างเดิม",VLOOKUP(BC227,ตำแหน่งว่าง!$A$2:$J$28,2,FALSE),IF(M227="ว่างยุบเลิก2567",VLOOKUP(BC227,ตำแหน่งว่าง!$A$2:$J$28,2,FALSE),IF(M227="ว่างยุบเลิก2568",VLOOKUP(BC227,ตำแหน่งว่าง!$A$2:$J$28,2,FALSE),IF(M227="ว่างยุบเลิก2569",VLOOKUP(BC227,ตำแหน่งว่าง!$A$2:$J$28,2,FALSE),IF(M227="เงินอุดหนุน (ว่าง)",VLOOKUP(BC227,ตำแหน่งว่าง!$A$2:$J$28,2,FALSE),IF(M227="จ่ายจากเงินรายได้ (ว่าง)",VLOOKUP(BC227,ตำแหน่งว่าง!$A$2:$J$28,2,FALSE),IF(M227="กำหนดเพิ่ม2567",0,IF(M227="กำหนดเพิ่ม2568",0,IF(M227="กำหนดเพิ่ม2569",0,I227*12)))))))))</f>
        <v>0</v>
      </c>
      <c r="BF227" s="177" t="str">
        <f t="shared" si="17"/>
        <v>1</v>
      </c>
      <c r="BG227" s="177" t="b">
        <f>IF(BB227="บริหารท้องถิ่นสูง",VLOOKUP(BF227,'เงินเดือนบัญชี 5'!$AL$2:$AM$65,2,FALSE),IF(BB227="บริหารท้องถิ่นกลาง",VLOOKUP(BF227,'เงินเดือนบัญชี 5'!$AI$2:$AJ$65,2,FALSE),IF(BB227="บริหารท้องถิ่นต้น",VLOOKUP(BF227,'เงินเดือนบัญชี 5'!$AF$2:$AG$65,2,FALSE),IF(BB227="อำนวยการท้องถิ่นสูง",VLOOKUP(BF227,'เงินเดือนบัญชี 5'!$AC$2:$AD$65,2,FALSE),IF(BB227="อำนวยการท้องถิ่นกลาง",VLOOKUP(BF227,'เงินเดือนบัญชี 5'!$Z$2:$AA$65,2,FALSE),IF(BB227="อำนวยการท้องถิ่นต้น",VLOOKUP(BF227,'เงินเดือนบัญชี 5'!$W$2:$X$65,2,FALSE),IF(BB227="วิชาการชช.",VLOOKUP(BF227,'เงินเดือนบัญชี 5'!$T$2:$U$65,2,FALSE),IF(BB227="วิชาการชพ.",VLOOKUP(BF227,'เงินเดือนบัญชี 5'!$Q$2:$R$65,2,FALSE),IF(BB227="วิชาการชก.",VLOOKUP(BF227,'เงินเดือนบัญชี 5'!$N$2:$O$65,2,FALSE),IF(BB227="วิชาการปก.",VLOOKUP(BF227,'เงินเดือนบัญชี 5'!$K$2:$L$65,2,FALSE),IF(BB227="ทั่วไปอส.",VLOOKUP(BF227,'เงินเดือนบัญชี 5'!$H$2:$I$65,2,FALSE),IF(BB227="ทั่วไปชง.",VLOOKUP(BF227,'เงินเดือนบัญชี 5'!$E$2:$F$65,2,FALSE),IF(BB227="ทั่วไปปง.",VLOOKUP(BF227,'เงินเดือนบัญชี 5'!$B$2:$C$65,2,FALSE),IF(BB227="พนจ.ทั่วไป",0,IF(BB227="พนจ.ภารกิจ(ปวช.)",CEILING((I227*4/100)+I227,10),IF(BB227="พนจ.ภารกิจ(ปวท.)",CEILING((I227*4/100)+I227,10),IF(BB227="พนจ.ภารกิจ(ปวส.)",CEILING((I227*4/100)+I227,10),IF(BB227="พนจ.ภารกิจ(ป.ตรี)",CEILING((I227*4/100)+I227,10),IF(BB227="พนจ.ภารกิจ(ป.โท)",CEILING((I227*4/100)+I227,10),IF(BB227="พนจ.ภารกิจ(ทักษะ พนง.ขับเครื่องจักรกลขนาดกลาง/ใหญ่)",CEILING((I227*4/100)+I227,10),IF(BB227="พนจ.ภารกิจ(ทักษะ)",CEILING((I227*4/100)+I227,10),IF(BB227="พนจ.ภารกิจ(ทักษะ)","",IF(C227="ครู",CEILING((I227*6/100)+I227,10),IF(C227="ครูผู้ช่วย",CEILING((I227*6/100)+I227,10),IF(C227="บริหารสถานศึกษา",CEILING((I227*6/100)+I227,10),IF(C227="บุคลากรทางการศึกษา",CEILING((I227*6/100)+I227,10),IF(BB227="ลูกจ้างประจำ(ช่าง)",VLOOKUP(BF227,บัญชีลูกจ้างประจำ!$H$2:$I$110,2,FALSE),IF(BB227="ลูกจ้างประจำ(สนับสนุน)",VLOOKUP(BF227,บัญชีลูกจ้างประจำ!$E$2:$F$102,2,FALSE),IF(BB227="ลูกจ้างประจำ(บริการพื้นฐาน)",VLOOKUP(BF227,บัญชีลูกจ้างประจำ!$B$2:$C$74,2,FALSE))))))))))))))))))))))))))))))</f>
        <v>0</v>
      </c>
      <c r="BH227" s="177">
        <f>IF(BB227&amp;M227="พนจ.ทั่วไป",0,IF(BB227&amp;M227="พนจ.ทั่วไปกำหนดเพิ่ม2567",108000,IF(M227="ว่างเดิม",VLOOKUP(BC227,ตำแหน่งว่าง!$A$2:$J$28,8,FALSE),IF(M227="กำหนดเพิ่ม2567",VLOOKUP(BC227,ตำแหน่งว่าง!$A$2:$H$28,7,FALSE),IF(M227="กำหนดเพิ่ม2568",0,IF(M227="กำหนดเพิ่ม2569",0,IF(M227="ยุบเลิก2567",0,IF(M227="ว่างยุบเลิก2567",0,IF(M227="ว่างยุบเลิก2568",VLOOKUP(BC227,ตำแหน่งว่าง!$A$2:$J$28,8,FALSE),IF(M227="ว่างยุบเลิก2569",VLOOKUP(BC227,ตำแหน่งว่าง!$A$2:$J$28,8,FALSE),IF(M227="เงินอุดหนุน (ว่าง)",VLOOKUP(BC227,ตำแหน่งว่าง!$A$2:$J$28,8,FALSE),IF(M227&amp;C227="จ่ายจากเงินรายได้พนจ.ทั่วไป",0,IF(M227="จ่ายจากเงินรายได้ (ว่าง)",VLOOKUP(BC227,ตำแหน่งว่าง!$A$2:$J$28,8,FALSE),(BG227-I227)*12)))))))))))))</f>
        <v>0</v>
      </c>
      <c r="BI227" s="177" t="str">
        <f t="shared" si="18"/>
        <v>2</v>
      </c>
      <c r="BJ227" s="177" t="b">
        <f>IF(BB227="บริหารท้องถิ่นสูง",VLOOKUP(BI227,'เงินเดือนบัญชี 5'!$AL$2:$AM$65,2,FALSE),IF(BB227="บริหารท้องถิ่นกลาง",VLOOKUP(BI227,'เงินเดือนบัญชี 5'!$AI$2:$AJ$65,2,FALSE),IF(BB227="บริหารท้องถิ่นต้น",VLOOKUP(BI227,'เงินเดือนบัญชี 5'!$AF$2:$AG$65,2,FALSE),IF(BB227="อำนวยการท้องถิ่นสูง",VLOOKUP(BI227,'เงินเดือนบัญชี 5'!$AC$2:$AD$65,2,FALSE),IF(BB227="อำนวยการท้องถิ่นกลาง",VLOOKUP(BI227,'เงินเดือนบัญชี 5'!$Z$2:$AA$65,2,FALSE),IF(BB227="อำนวยการท้องถิ่นต้น",VLOOKUP(BI227,'เงินเดือนบัญชี 5'!$W$2:$X$65,2,FALSE),IF(BB227="วิชาการชช.",VLOOKUP(BI227,'เงินเดือนบัญชี 5'!$T$2:$U$65,2,FALSE),IF(BB227="วิชาการชพ.",VLOOKUP(BI227,'เงินเดือนบัญชี 5'!$Q$2:$R$65,2,FALSE),IF(BB227="วิชาการชก.",VLOOKUP(BI227,'เงินเดือนบัญชี 5'!$N$2:$O$65,2,FALSE),IF(BB227="วิชาการปก.",VLOOKUP(BI227,'เงินเดือนบัญชี 5'!$K$2:$L$65,2,FALSE),IF(BB227="ทั่วไปอส.",VLOOKUP(BI227,'เงินเดือนบัญชี 5'!$H$2:$I$65,2,FALSE),IF(BB227="ทั่วไปชง.",VLOOKUP(BI227,'เงินเดือนบัญชี 5'!$E$2:$F$65,2,FALSE),IF(BB227="ทั่วไปปง.",VLOOKUP(BI227,'เงินเดือนบัญชี 5'!$B$2:$C$65,2,FALSE),IF(BB227="พนจ.ทั่วไป",0,IF(BB227="พนจ.ภารกิจ(ปวช.)",CEILING((BG227*4/100)+BG227,10),IF(BB227="พนจ.ภารกิจ(ปวท.)",CEILING((BG227*4/100)+BG227,10),IF(BB227="พนจ.ภารกิจ(ปวส.)",CEILING((BG227*4/100)+BG227,10),IF(BB227="พนจ.ภารกิจ(ป.ตรี)",CEILING((BG227*4/100)+BG227,10),IF(BB227="พนจ.ภารกิจ(ป.โท)",CEILING((BG227*4/100)+BG227,10),IF(BB227="พนจ.ภารกิจ(ทักษะ พนง.ขับเครื่องจักรกลขนาดกลาง/ใหญ่)",CEILING((BG227*4/100)+BG227,10),IF(BB227="พนจ.ภารกิจ(ทักษะ)",CEILING((BG227*4/100)+BG227,10),IF(BB227="พนจ.ภารกิจ(ทักษะ)","",IF(C227="ครู",CEILING((BG227*6/100)+BG227,10),IF(C227="ครูผู้ช่วย",CEILING((BG227*6/100)+BG227,10),IF(C227="บริหารสถานศึกษา",CEILING((BG227*6/100)+BG227,10),IF(C227="บุคลากรทางการศึกษา",CEILING((BG227*6/100)+BG227,10),IF(BB227="ลูกจ้างประจำ(ช่าง)",VLOOKUP(BI227,บัญชีลูกจ้างประจำ!$H$2:$I$110,2,FALSE),IF(BB227="ลูกจ้างประจำ(สนับสนุน)",VLOOKUP(BI227,บัญชีลูกจ้างประจำ!$E$2:$F$102,2,FALSE),IF(BB227="ลูกจ้างประจำ(บริการพื้นฐาน)",VLOOKUP(BI227,บัญชีลูกจ้างประจำ!$B$2:$C$74,2,FALSE))))))))))))))))))))))))))))))</f>
        <v>0</v>
      </c>
      <c r="BK227" s="177">
        <f>IF(BB227&amp;M227="พนจ.ทั่วไป",0,IF(BB227&amp;M227="พนจ.ทั่วไปกำหนดเพิ่ม2568",108000,IF(M227="ว่างเดิม",VLOOKUP(BC227,ตำแหน่งว่าง!$A$2:$J$28,9,FALSE),IF(M227&amp;C227="กำหนดเพิ่ม2567ครู",VLOOKUP(BC227,ตำแหน่งว่าง!$A$2:$J$28,8,FALSE),IF(M227&amp;C227="กำหนดเพิ่ม2567ครูผู้ช่วย",VLOOKUP(BC227,ตำแหน่งว่าง!$A$2:$J$28,8,FALSE),IF(M227&amp;C227="กำหนดเพิ่ม2567บุคลากรทางการศึกษา",VLOOKUP(BC227,ตำแหน่งว่าง!$A$2:$J$28,8,FALSE),IF(M227&amp;C227="กำหนดเพิ่ม2567บริหารสถานศึกษา",VLOOKUP(BC227,ตำแหน่งว่าง!$A$2:$J$28,8,FALSE),IF(M227="กำหนดเพิ่ม2567",VLOOKUP(BC227,ตำแหน่งว่าง!$A$2:$J$28,9,FALSE),IF(M227="กำหนดเพิ่ม2568",VLOOKUP(BC227,ตำแหน่งว่าง!$A$2:$H$28,7,FALSE),IF(M227="กำหนดเพิ่ม2569",0,IF(M227="ยุบเลิก2567",0,IF(M227="ยุบเลิก2568",0,IF(M227="ว่างยุบเลิก2567",0,IF(M227="ว่างยุบเลิก2568",0,IF(M227="ว่างยุบเลิก2569",VLOOKUP(BC227,ตำแหน่งว่าง!$A$2:$J$28,9,FALSE),IF(M227="เงินอุดหนุน (ว่าง)",VLOOKUP(BC227,ตำแหน่งว่าง!$A$2:$J$28,9,FALSE),IF(M227="จ่ายจากเงินรายได้ (ว่าง)",VLOOKUP(BC227,ตำแหน่งว่าง!$A$2:$J$28,9,FALSE),(BJ227-BG227)*12)))))))))))))))))</f>
        <v>0</v>
      </c>
      <c r="BL227" s="177" t="str">
        <f t="shared" si="19"/>
        <v>3</v>
      </c>
      <c r="BM227" s="177" t="b">
        <f>IF(BB227="บริหารท้องถิ่นสูง",VLOOKUP(BL227,'เงินเดือนบัญชี 5'!$AL$2:$AM$65,2,FALSE),IF(BB227="บริหารท้องถิ่นกลาง",VLOOKUP(BL227,'เงินเดือนบัญชี 5'!$AI$2:$AJ$65,2,FALSE),IF(BB227="บริหารท้องถิ่นต้น",VLOOKUP(BL227,'เงินเดือนบัญชี 5'!$AF$2:$AG$65,2,FALSE),IF(BB227="อำนวยการท้องถิ่นสูง",VLOOKUP(BL227,'เงินเดือนบัญชี 5'!$AC$2:$AD$65,2,FALSE),IF(BB227="อำนวยการท้องถิ่นกลาง",VLOOKUP(BL227,'เงินเดือนบัญชี 5'!$Z$2:$AA$65,2,FALSE),IF(BB227="อำนวยการท้องถิ่นต้น",VLOOKUP(BL227,'เงินเดือนบัญชี 5'!$W$2:$X$65,2,FALSE),IF(BB227="วิชาการชช.",VLOOKUP(BL227,'เงินเดือนบัญชี 5'!$T$2:$U$65,2,FALSE),IF(BB227="วิชาการชพ.",VLOOKUP(BL227,'เงินเดือนบัญชี 5'!$Q$2:$R$65,2,FALSE),IF(BB227="วิชาการชก.",VLOOKUP(BL227,'เงินเดือนบัญชี 5'!$N$2:$O$65,2,FALSE),IF(BB227="วิชาการปก.",VLOOKUP(BL227,'เงินเดือนบัญชี 5'!$K$2:$L$65,2,FALSE),IF(BB227="ทั่วไปอส.",VLOOKUP(BL227,'เงินเดือนบัญชี 5'!$H$2:$I$65,2,FALSE),IF(BB227="ทั่วไปชง.",VLOOKUP(BL227,'เงินเดือนบัญชี 5'!$E$2:$F$65,2,FALSE),IF(BB227="ทั่วไปปง.",VLOOKUP(BL227,'เงินเดือนบัญชี 5'!$B$2:$C$65,2,FALSE),IF(BB227="พนจ.ทั่วไป",0,IF(BB227="พนจ.ภารกิจ(ปวช.)",CEILING((BJ227*4/100)+BJ227,10),IF(BB227="พนจ.ภารกิจ(ปวท.)",CEILING((BJ227*4/100)+BJ227,10),IF(BB227="พนจ.ภารกิจ(ปวส.)",CEILING((BJ227*4/100)+BJ227,10),IF(BB227="พนจ.ภารกิจ(ป.ตรี)",CEILING((BJ227*4/100)+BJ227,10),IF(BB227="พนจ.ภารกิจ(ป.โท)",CEILING((BJ227*4/100)+BJ227,10),IF(BB227="พนจ.ภารกิจ(ทักษะ พนง.ขับเครื่องจักรกลขนาดกลาง/ใหญ่)",CEILING((BJ227*4/100)+BJ227,10),IF(BB227="พนจ.ภารกิจ(ทักษะ)",CEILING((BJ227*4/100)+BJ227,10),IF(BB227="พนจ.ภารกิจ(ทักษะ)","",IF(C227="ครู",CEILING((BJ227*6/100)+BJ227,10),IF(C227="ครูผู้ช่วย",CEILING((BJ227*6/100)+BJ227,10),IF(C227="บริหารสถานศึกษา",CEILING((BJ227*6/100)+BJ227,10),IF(C227="บุคลากรทางการศึกษา",CEILING((BJ227*6/100)+BJ227,10),IF(BB227="ลูกจ้างประจำ(ช่าง)",VLOOKUP(BL227,บัญชีลูกจ้างประจำ!$H$2:$I$110,2,FALSE),IF(BB227="ลูกจ้างประจำ(สนับสนุน)",VLOOKUP(BL227,บัญชีลูกจ้างประจำ!$E$2:$F$103,2,FALSE),IF(BB227="ลูกจ้างประจำ(บริการพื้นฐาน)",VLOOKUP(BL227,บัญชีลูกจ้างประจำ!$B$2:$C$74,2,FALSE))))))))))))))))))))))))))))))</f>
        <v>0</v>
      </c>
      <c r="BN227" s="177">
        <f>IF(BB227&amp;M227="พนจ.ทั่วไป",0,IF(BB227&amp;M227="พนจ.ทั่วไปกำหนดเพิ่ม2569",108000,IF(M227="ว่างเดิม",VLOOKUP(BC227,ตำแหน่งว่าง!$A$2:$J$28,10,FALSE),IF(M227&amp;C227="กำหนดเพิ่ม2567ครู",VLOOKUP(BC227,ตำแหน่งว่าง!$A$2:$J$28,9,FALSE),IF(M227&amp;C227="กำหนดเพิ่ม2567ครูผู้ช่วย",VLOOKUP(BC227,ตำแหน่งว่าง!$A$2:$J$28,9,FALSE),IF(M227&amp;C227="กำหนดเพิ่ม2567บุคลากรทางการศึกษา",VLOOKUP(BC227,ตำแหน่งว่าง!$A$2:$J$28,9,FALSE),IF(M227&amp;C227="กำหนดเพิ่ม2567บริหารสถานศึกษา",VLOOKUP(BC227,ตำแหน่งว่าง!$A$2:$J$28,9,FALSE),IF(M227="กำหนดเพิ่ม2567",VLOOKUP(BC227,ตำแหน่งว่าง!$A$2:$J$28,10,FALSE),IF(M227&amp;C227="กำหนดเพิ่ม2568ครู",VLOOKUP(BC227,ตำแหน่งว่าง!$A$2:$J$28,8,FALSE),IF(M227&amp;C227="กำหนดเพิ่ม2568ครูผู้ช่วย",VLOOKUP(BC227,ตำแหน่งว่าง!$A$2:$J$28,8,FALSE),IF(M227&amp;C227="กำหนดเพิ่ม2568บุคลากรทางการศึกษา",VLOOKUP(BC227,ตำแหน่งว่าง!$A$2:$J$28,8,FALSE),IF(M227&amp;C227="กำหนดเพิ่ม2568บริหารสถานศึกษา",VLOOKUP(BC227,ตำแหน่งว่าง!$A$2:$J$28,8,FALSE),IF(M227="กำหนดเพิ่ม2568",VLOOKUP(BC227,ตำแหน่งว่าง!$A$2:$J$28,9,FALSE),IF(M227="กำหนดเพิ่ม2569",VLOOKUP(BC227,ตำแหน่งว่าง!$A$2:$H$28,7,FALSE),IF(M227="เงินอุดหนุน (ว่าง)",VLOOKUP(BC227,ตำแหน่งว่าง!$A$2:$J$28,10,FALSE),IF(M227="จ่ายจากเงินรายได้ (ว่าง)",VLOOKUP(BC227,ตำแหน่งว่าง!$A$2:$J$28,10,FALSE),IF(M227="ยุบเลิก2567",0,IF(M227="ยุบเลิก2568",0,IF(M227="ยุบเลิก2569",0,IF(M227="ว่างยุบเลิก2567",0,IF(M227="ว่างยุบเลิก2568",0,IF(M227="ว่างยุบเลิก2569",0,(BM227-BJ227)*12))))))))))))))))))))))</f>
        <v>0</v>
      </c>
    </row>
    <row r="228" spans="1:66">
      <c r="A228" s="107" t="str">
        <f>IF(C228=0,"",IF(D228=0,"",SUBTOTAL(3,$D$7:D228)*1))</f>
        <v/>
      </c>
      <c r="B228" s="113"/>
      <c r="C228" s="183"/>
      <c r="D228" s="113"/>
      <c r="E228" s="114"/>
      <c r="F228" s="114"/>
      <c r="G228" s="110"/>
      <c r="H228" s="120"/>
      <c r="I228" s="121"/>
      <c r="J228" s="122"/>
      <c r="K228" s="122"/>
      <c r="L228" s="122"/>
      <c r="M228" s="120"/>
      <c r="BB228" s="177" t="str">
        <f t="shared" si="15"/>
        <v/>
      </c>
      <c r="BC228" s="177" t="str">
        <f t="shared" si="16"/>
        <v>()</v>
      </c>
      <c r="BD228" s="177" t="b">
        <f>IF(BB228="บริหารท้องถิ่นสูง",VLOOKUP(I228,'เงินเดือนบัญชี 5'!$AM$2:$AN$65,2,FALSE),IF(BB228="บริหารท้องถิ่นกลาง",VLOOKUP(I228,'เงินเดือนบัญชี 5'!$AJ$2:$AK$65,2,FALSE),IF(BB228="บริหารท้องถิ่นต้น",VLOOKUP(I228,'เงินเดือนบัญชี 5'!$AG$2:$AH$65,2,FALSE),IF(BB228="อำนวยการท้องถิ่นสูง",VLOOKUP(I228,'เงินเดือนบัญชี 5'!$AD$2:$AE$65,2,FALSE),IF(BB228="อำนวยการท้องถิ่นกลาง",VLOOKUP(I228,'เงินเดือนบัญชี 5'!$AA$2:$AB$65,2,FALSE),IF(BB228="อำนวยการท้องถิ่นต้น",VLOOKUP(I228,'เงินเดือนบัญชี 5'!$X$2:$Y$65,2,FALSE),IF(BB228="วิชาการชช.",VLOOKUP(I228,'เงินเดือนบัญชี 5'!$U$2:$V$65,2,FALSE),IF(BB228="วิชาการชพ.",VLOOKUP(I228,'เงินเดือนบัญชี 5'!$R$2:$S$65,2,FALSE),IF(BB228="วิชาการชก.",VLOOKUP(I228,'เงินเดือนบัญชี 5'!$O$2:$P$65,2,FALSE),IF(BB228="วิชาการปก.",VLOOKUP(I228,'เงินเดือนบัญชี 5'!$L$2:$M$65,2,FALSE),IF(BB228="ทั่วไปอส.",VLOOKUP(I228,'เงินเดือนบัญชี 5'!$I$2:$J$65,2,FALSE),IF(BB228="ทั่วไปชง.",VLOOKUP(I228,'เงินเดือนบัญชี 5'!$F$2:$G$65,2,FALSE),IF(BB228="ทั่วไปปง.",VLOOKUP(I228,'เงินเดือนบัญชี 5'!$C$2:$D$65,2,FALSE),IF(BB228="พนจ.ทั่วไป","",IF(BB228="พนจ.ภารกิจ(ปวช.)","",IF(BB228="พนจ.ภารกิจ(ปวท.)","",IF(BB228="พนจ.ภารกิจ(ปวส.)","",IF(BB228="พนจ.ภารกิจ(ป.ตรี)","",IF(BB228="พนจ.ภารกิจ(ป.โท)","",IF(BB228="พนจ.ภารกิจ(ทักษะ พนง.ขับเครื่องจักรกลขนาดกลาง/ใหญ่)","",IF(BB228="พนจ.ภารกิจ(ทักษะ)","",IF(BB228="ลูกจ้างประจำ(ช่าง)",VLOOKUP(I228,บัญชีลูกจ้างประจำ!$I$2:$J$110,2,FALSE),IF(BB228="ลูกจ้างประจำ(สนับสนุน)",VLOOKUP(I228,บัญชีลูกจ้างประจำ!$F$2:$G$102,2,FALSE),IF(BB228="ลูกจ้างประจำ(บริการพื้นฐาน)",VLOOKUP(I228,บัญชีลูกจ้างประจำ!$C$2:$D$74,2,FALSE)))))))))))))))))))))))))</f>
        <v>0</v>
      </c>
      <c r="BE228" s="177">
        <f>IF(M228="ว่างเดิม",VLOOKUP(BC228,ตำแหน่งว่าง!$A$2:$J$28,2,FALSE),IF(M228="ว่างยุบเลิก2567",VLOOKUP(BC228,ตำแหน่งว่าง!$A$2:$J$28,2,FALSE),IF(M228="ว่างยุบเลิก2568",VLOOKUP(BC228,ตำแหน่งว่าง!$A$2:$J$28,2,FALSE),IF(M228="ว่างยุบเลิก2569",VLOOKUP(BC228,ตำแหน่งว่าง!$A$2:$J$28,2,FALSE),IF(M228="เงินอุดหนุน (ว่าง)",VLOOKUP(BC228,ตำแหน่งว่าง!$A$2:$J$28,2,FALSE),IF(M228="จ่ายจากเงินรายได้ (ว่าง)",VLOOKUP(BC228,ตำแหน่งว่าง!$A$2:$J$28,2,FALSE),IF(M228="กำหนดเพิ่ม2567",0,IF(M228="กำหนดเพิ่ม2568",0,IF(M228="กำหนดเพิ่ม2569",0,I228*12)))))))))</f>
        <v>0</v>
      </c>
      <c r="BF228" s="177" t="str">
        <f t="shared" si="17"/>
        <v>1</v>
      </c>
      <c r="BG228" s="177" t="b">
        <f>IF(BB228="บริหารท้องถิ่นสูง",VLOOKUP(BF228,'เงินเดือนบัญชี 5'!$AL$2:$AM$65,2,FALSE),IF(BB228="บริหารท้องถิ่นกลาง",VLOOKUP(BF228,'เงินเดือนบัญชี 5'!$AI$2:$AJ$65,2,FALSE),IF(BB228="บริหารท้องถิ่นต้น",VLOOKUP(BF228,'เงินเดือนบัญชี 5'!$AF$2:$AG$65,2,FALSE),IF(BB228="อำนวยการท้องถิ่นสูง",VLOOKUP(BF228,'เงินเดือนบัญชี 5'!$AC$2:$AD$65,2,FALSE),IF(BB228="อำนวยการท้องถิ่นกลาง",VLOOKUP(BF228,'เงินเดือนบัญชี 5'!$Z$2:$AA$65,2,FALSE),IF(BB228="อำนวยการท้องถิ่นต้น",VLOOKUP(BF228,'เงินเดือนบัญชี 5'!$W$2:$X$65,2,FALSE),IF(BB228="วิชาการชช.",VLOOKUP(BF228,'เงินเดือนบัญชี 5'!$T$2:$U$65,2,FALSE),IF(BB228="วิชาการชพ.",VLOOKUP(BF228,'เงินเดือนบัญชี 5'!$Q$2:$R$65,2,FALSE),IF(BB228="วิชาการชก.",VLOOKUP(BF228,'เงินเดือนบัญชี 5'!$N$2:$O$65,2,FALSE),IF(BB228="วิชาการปก.",VLOOKUP(BF228,'เงินเดือนบัญชี 5'!$K$2:$L$65,2,FALSE),IF(BB228="ทั่วไปอส.",VLOOKUP(BF228,'เงินเดือนบัญชี 5'!$H$2:$I$65,2,FALSE),IF(BB228="ทั่วไปชง.",VLOOKUP(BF228,'เงินเดือนบัญชี 5'!$E$2:$F$65,2,FALSE),IF(BB228="ทั่วไปปง.",VLOOKUP(BF228,'เงินเดือนบัญชี 5'!$B$2:$C$65,2,FALSE),IF(BB228="พนจ.ทั่วไป",0,IF(BB228="พนจ.ภารกิจ(ปวช.)",CEILING((I228*4/100)+I228,10),IF(BB228="พนจ.ภารกิจ(ปวท.)",CEILING((I228*4/100)+I228,10),IF(BB228="พนจ.ภารกิจ(ปวส.)",CEILING((I228*4/100)+I228,10),IF(BB228="พนจ.ภารกิจ(ป.ตรี)",CEILING((I228*4/100)+I228,10),IF(BB228="พนจ.ภารกิจ(ป.โท)",CEILING((I228*4/100)+I228,10),IF(BB228="พนจ.ภารกิจ(ทักษะ พนง.ขับเครื่องจักรกลขนาดกลาง/ใหญ่)",CEILING((I228*4/100)+I228,10),IF(BB228="พนจ.ภารกิจ(ทักษะ)",CEILING((I228*4/100)+I228,10),IF(BB228="พนจ.ภารกิจ(ทักษะ)","",IF(C228="ครู",CEILING((I228*6/100)+I228,10),IF(C228="ครูผู้ช่วย",CEILING((I228*6/100)+I228,10),IF(C228="บริหารสถานศึกษา",CEILING((I228*6/100)+I228,10),IF(C228="บุคลากรทางการศึกษา",CEILING((I228*6/100)+I228,10),IF(BB228="ลูกจ้างประจำ(ช่าง)",VLOOKUP(BF228,บัญชีลูกจ้างประจำ!$H$2:$I$110,2,FALSE),IF(BB228="ลูกจ้างประจำ(สนับสนุน)",VLOOKUP(BF228,บัญชีลูกจ้างประจำ!$E$2:$F$102,2,FALSE),IF(BB228="ลูกจ้างประจำ(บริการพื้นฐาน)",VLOOKUP(BF228,บัญชีลูกจ้างประจำ!$B$2:$C$74,2,FALSE))))))))))))))))))))))))))))))</f>
        <v>0</v>
      </c>
      <c r="BH228" s="177">
        <f>IF(BB228&amp;M228="พนจ.ทั่วไป",0,IF(BB228&amp;M228="พนจ.ทั่วไปกำหนดเพิ่ม2567",108000,IF(M228="ว่างเดิม",VLOOKUP(BC228,ตำแหน่งว่าง!$A$2:$J$28,8,FALSE),IF(M228="กำหนดเพิ่ม2567",VLOOKUP(BC228,ตำแหน่งว่าง!$A$2:$H$28,7,FALSE),IF(M228="กำหนดเพิ่ม2568",0,IF(M228="กำหนดเพิ่ม2569",0,IF(M228="ยุบเลิก2567",0,IF(M228="ว่างยุบเลิก2567",0,IF(M228="ว่างยุบเลิก2568",VLOOKUP(BC228,ตำแหน่งว่าง!$A$2:$J$28,8,FALSE),IF(M228="ว่างยุบเลิก2569",VLOOKUP(BC228,ตำแหน่งว่าง!$A$2:$J$28,8,FALSE),IF(M228="เงินอุดหนุน (ว่าง)",VLOOKUP(BC228,ตำแหน่งว่าง!$A$2:$J$28,8,FALSE),IF(M228&amp;C228="จ่ายจากเงินรายได้พนจ.ทั่วไป",0,IF(M228="จ่ายจากเงินรายได้ (ว่าง)",VLOOKUP(BC228,ตำแหน่งว่าง!$A$2:$J$28,8,FALSE),(BG228-I228)*12)))))))))))))</f>
        <v>0</v>
      </c>
      <c r="BI228" s="177" t="str">
        <f t="shared" si="18"/>
        <v>2</v>
      </c>
      <c r="BJ228" s="177" t="b">
        <f>IF(BB228="บริหารท้องถิ่นสูง",VLOOKUP(BI228,'เงินเดือนบัญชี 5'!$AL$2:$AM$65,2,FALSE),IF(BB228="บริหารท้องถิ่นกลาง",VLOOKUP(BI228,'เงินเดือนบัญชี 5'!$AI$2:$AJ$65,2,FALSE),IF(BB228="บริหารท้องถิ่นต้น",VLOOKUP(BI228,'เงินเดือนบัญชี 5'!$AF$2:$AG$65,2,FALSE),IF(BB228="อำนวยการท้องถิ่นสูง",VLOOKUP(BI228,'เงินเดือนบัญชี 5'!$AC$2:$AD$65,2,FALSE),IF(BB228="อำนวยการท้องถิ่นกลาง",VLOOKUP(BI228,'เงินเดือนบัญชี 5'!$Z$2:$AA$65,2,FALSE),IF(BB228="อำนวยการท้องถิ่นต้น",VLOOKUP(BI228,'เงินเดือนบัญชี 5'!$W$2:$X$65,2,FALSE),IF(BB228="วิชาการชช.",VLOOKUP(BI228,'เงินเดือนบัญชี 5'!$T$2:$U$65,2,FALSE),IF(BB228="วิชาการชพ.",VLOOKUP(BI228,'เงินเดือนบัญชี 5'!$Q$2:$R$65,2,FALSE),IF(BB228="วิชาการชก.",VLOOKUP(BI228,'เงินเดือนบัญชี 5'!$N$2:$O$65,2,FALSE),IF(BB228="วิชาการปก.",VLOOKUP(BI228,'เงินเดือนบัญชี 5'!$K$2:$L$65,2,FALSE),IF(BB228="ทั่วไปอส.",VLOOKUP(BI228,'เงินเดือนบัญชี 5'!$H$2:$I$65,2,FALSE),IF(BB228="ทั่วไปชง.",VLOOKUP(BI228,'เงินเดือนบัญชี 5'!$E$2:$F$65,2,FALSE),IF(BB228="ทั่วไปปง.",VLOOKUP(BI228,'เงินเดือนบัญชี 5'!$B$2:$C$65,2,FALSE),IF(BB228="พนจ.ทั่วไป",0,IF(BB228="พนจ.ภารกิจ(ปวช.)",CEILING((BG228*4/100)+BG228,10),IF(BB228="พนจ.ภารกิจ(ปวท.)",CEILING((BG228*4/100)+BG228,10),IF(BB228="พนจ.ภารกิจ(ปวส.)",CEILING((BG228*4/100)+BG228,10),IF(BB228="พนจ.ภารกิจ(ป.ตรี)",CEILING((BG228*4/100)+BG228,10),IF(BB228="พนจ.ภารกิจ(ป.โท)",CEILING((BG228*4/100)+BG228,10),IF(BB228="พนจ.ภารกิจ(ทักษะ พนง.ขับเครื่องจักรกลขนาดกลาง/ใหญ่)",CEILING((BG228*4/100)+BG228,10),IF(BB228="พนจ.ภารกิจ(ทักษะ)",CEILING((BG228*4/100)+BG228,10),IF(BB228="พนจ.ภารกิจ(ทักษะ)","",IF(C228="ครู",CEILING((BG228*6/100)+BG228,10),IF(C228="ครูผู้ช่วย",CEILING((BG228*6/100)+BG228,10),IF(C228="บริหารสถานศึกษา",CEILING((BG228*6/100)+BG228,10),IF(C228="บุคลากรทางการศึกษา",CEILING((BG228*6/100)+BG228,10),IF(BB228="ลูกจ้างประจำ(ช่าง)",VLOOKUP(BI228,บัญชีลูกจ้างประจำ!$H$2:$I$110,2,FALSE),IF(BB228="ลูกจ้างประจำ(สนับสนุน)",VLOOKUP(BI228,บัญชีลูกจ้างประจำ!$E$2:$F$102,2,FALSE),IF(BB228="ลูกจ้างประจำ(บริการพื้นฐาน)",VLOOKUP(BI228,บัญชีลูกจ้างประจำ!$B$2:$C$74,2,FALSE))))))))))))))))))))))))))))))</f>
        <v>0</v>
      </c>
      <c r="BK228" s="177">
        <f>IF(BB228&amp;M228="พนจ.ทั่วไป",0,IF(BB228&amp;M228="พนจ.ทั่วไปกำหนดเพิ่ม2568",108000,IF(M228="ว่างเดิม",VLOOKUP(BC228,ตำแหน่งว่าง!$A$2:$J$28,9,FALSE),IF(M228&amp;C228="กำหนดเพิ่ม2567ครู",VLOOKUP(BC228,ตำแหน่งว่าง!$A$2:$J$28,8,FALSE),IF(M228&amp;C228="กำหนดเพิ่ม2567ครูผู้ช่วย",VLOOKUP(BC228,ตำแหน่งว่าง!$A$2:$J$28,8,FALSE),IF(M228&amp;C228="กำหนดเพิ่ม2567บุคลากรทางการศึกษา",VLOOKUP(BC228,ตำแหน่งว่าง!$A$2:$J$28,8,FALSE),IF(M228&amp;C228="กำหนดเพิ่ม2567บริหารสถานศึกษา",VLOOKUP(BC228,ตำแหน่งว่าง!$A$2:$J$28,8,FALSE),IF(M228="กำหนดเพิ่ม2567",VLOOKUP(BC228,ตำแหน่งว่าง!$A$2:$J$28,9,FALSE),IF(M228="กำหนดเพิ่ม2568",VLOOKUP(BC228,ตำแหน่งว่าง!$A$2:$H$28,7,FALSE),IF(M228="กำหนดเพิ่ม2569",0,IF(M228="ยุบเลิก2567",0,IF(M228="ยุบเลิก2568",0,IF(M228="ว่างยุบเลิก2567",0,IF(M228="ว่างยุบเลิก2568",0,IF(M228="ว่างยุบเลิก2569",VLOOKUP(BC228,ตำแหน่งว่าง!$A$2:$J$28,9,FALSE),IF(M228="เงินอุดหนุน (ว่าง)",VLOOKUP(BC228,ตำแหน่งว่าง!$A$2:$J$28,9,FALSE),IF(M228="จ่ายจากเงินรายได้ (ว่าง)",VLOOKUP(BC228,ตำแหน่งว่าง!$A$2:$J$28,9,FALSE),(BJ228-BG228)*12)))))))))))))))))</f>
        <v>0</v>
      </c>
      <c r="BL228" s="177" t="str">
        <f t="shared" si="19"/>
        <v>3</v>
      </c>
      <c r="BM228" s="177" t="b">
        <f>IF(BB228="บริหารท้องถิ่นสูง",VLOOKUP(BL228,'เงินเดือนบัญชี 5'!$AL$2:$AM$65,2,FALSE),IF(BB228="บริหารท้องถิ่นกลาง",VLOOKUP(BL228,'เงินเดือนบัญชี 5'!$AI$2:$AJ$65,2,FALSE),IF(BB228="บริหารท้องถิ่นต้น",VLOOKUP(BL228,'เงินเดือนบัญชี 5'!$AF$2:$AG$65,2,FALSE),IF(BB228="อำนวยการท้องถิ่นสูง",VLOOKUP(BL228,'เงินเดือนบัญชี 5'!$AC$2:$AD$65,2,FALSE),IF(BB228="อำนวยการท้องถิ่นกลาง",VLOOKUP(BL228,'เงินเดือนบัญชี 5'!$Z$2:$AA$65,2,FALSE),IF(BB228="อำนวยการท้องถิ่นต้น",VLOOKUP(BL228,'เงินเดือนบัญชี 5'!$W$2:$X$65,2,FALSE),IF(BB228="วิชาการชช.",VLOOKUP(BL228,'เงินเดือนบัญชี 5'!$T$2:$U$65,2,FALSE),IF(BB228="วิชาการชพ.",VLOOKUP(BL228,'เงินเดือนบัญชี 5'!$Q$2:$R$65,2,FALSE),IF(BB228="วิชาการชก.",VLOOKUP(BL228,'เงินเดือนบัญชี 5'!$N$2:$O$65,2,FALSE),IF(BB228="วิชาการปก.",VLOOKUP(BL228,'เงินเดือนบัญชี 5'!$K$2:$L$65,2,FALSE),IF(BB228="ทั่วไปอส.",VLOOKUP(BL228,'เงินเดือนบัญชี 5'!$H$2:$I$65,2,FALSE),IF(BB228="ทั่วไปชง.",VLOOKUP(BL228,'เงินเดือนบัญชี 5'!$E$2:$F$65,2,FALSE),IF(BB228="ทั่วไปปง.",VLOOKUP(BL228,'เงินเดือนบัญชี 5'!$B$2:$C$65,2,FALSE),IF(BB228="พนจ.ทั่วไป",0,IF(BB228="พนจ.ภารกิจ(ปวช.)",CEILING((BJ228*4/100)+BJ228,10),IF(BB228="พนจ.ภารกิจ(ปวท.)",CEILING((BJ228*4/100)+BJ228,10),IF(BB228="พนจ.ภารกิจ(ปวส.)",CEILING((BJ228*4/100)+BJ228,10),IF(BB228="พนจ.ภารกิจ(ป.ตรี)",CEILING((BJ228*4/100)+BJ228,10),IF(BB228="พนจ.ภารกิจ(ป.โท)",CEILING((BJ228*4/100)+BJ228,10),IF(BB228="พนจ.ภารกิจ(ทักษะ พนง.ขับเครื่องจักรกลขนาดกลาง/ใหญ่)",CEILING((BJ228*4/100)+BJ228,10),IF(BB228="พนจ.ภารกิจ(ทักษะ)",CEILING((BJ228*4/100)+BJ228,10),IF(BB228="พนจ.ภารกิจ(ทักษะ)","",IF(C228="ครู",CEILING((BJ228*6/100)+BJ228,10),IF(C228="ครูผู้ช่วย",CEILING((BJ228*6/100)+BJ228,10),IF(C228="บริหารสถานศึกษา",CEILING((BJ228*6/100)+BJ228,10),IF(C228="บุคลากรทางการศึกษา",CEILING((BJ228*6/100)+BJ228,10),IF(BB228="ลูกจ้างประจำ(ช่าง)",VLOOKUP(BL228,บัญชีลูกจ้างประจำ!$H$2:$I$110,2,FALSE),IF(BB228="ลูกจ้างประจำ(สนับสนุน)",VLOOKUP(BL228,บัญชีลูกจ้างประจำ!$E$2:$F$103,2,FALSE),IF(BB228="ลูกจ้างประจำ(บริการพื้นฐาน)",VLOOKUP(BL228,บัญชีลูกจ้างประจำ!$B$2:$C$74,2,FALSE))))))))))))))))))))))))))))))</f>
        <v>0</v>
      </c>
      <c r="BN228" s="177">
        <f>IF(BB228&amp;M228="พนจ.ทั่วไป",0,IF(BB228&amp;M228="พนจ.ทั่วไปกำหนดเพิ่ม2569",108000,IF(M228="ว่างเดิม",VLOOKUP(BC228,ตำแหน่งว่าง!$A$2:$J$28,10,FALSE),IF(M228&amp;C228="กำหนดเพิ่ม2567ครู",VLOOKUP(BC228,ตำแหน่งว่าง!$A$2:$J$28,9,FALSE),IF(M228&amp;C228="กำหนดเพิ่ม2567ครูผู้ช่วย",VLOOKUP(BC228,ตำแหน่งว่าง!$A$2:$J$28,9,FALSE),IF(M228&amp;C228="กำหนดเพิ่ม2567บุคลากรทางการศึกษา",VLOOKUP(BC228,ตำแหน่งว่าง!$A$2:$J$28,9,FALSE),IF(M228&amp;C228="กำหนดเพิ่ม2567บริหารสถานศึกษา",VLOOKUP(BC228,ตำแหน่งว่าง!$A$2:$J$28,9,FALSE),IF(M228="กำหนดเพิ่ม2567",VLOOKUP(BC228,ตำแหน่งว่าง!$A$2:$J$28,10,FALSE),IF(M228&amp;C228="กำหนดเพิ่ม2568ครู",VLOOKUP(BC228,ตำแหน่งว่าง!$A$2:$J$28,8,FALSE),IF(M228&amp;C228="กำหนดเพิ่ม2568ครูผู้ช่วย",VLOOKUP(BC228,ตำแหน่งว่าง!$A$2:$J$28,8,FALSE),IF(M228&amp;C228="กำหนดเพิ่ม2568บุคลากรทางการศึกษา",VLOOKUP(BC228,ตำแหน่งว่าง!$A$2:$J$28,8,FALSE),IF(M228&amp;C228="กำหนดเพิ่ม2568บริหารสถานศึกษา",VLOOKUP(BC228,ตำแหน่งว่าง!$A$2:$J$28,8,FALSE),IF(M228="กำหนดเพิ่ม2568",VLOOKUP(BC228,ตำแหน่งว่าง!$A$2:$J$28,9,FALSE),IF(M228="กำหนดเพิ่ม2569",VLOOKUP(BC228,ตำแหน่งว่าง!$A$2:$H$28,7,FALSE),IF(M228="เงินอุดหนุน (ว่าง)",VLOOKUP(BC228,ตำแหน่งว่าง!$A$2:$J$28,10,FALSE),IF(M228="จ่ายจากเงินรายได้ (ว่าง)",VLOOKUP(BC228,ตำแหน่งว่าง!$A$2:$J$28,10,FALSE),IF(M228="ยุบเลิก2567",0,IF(M228="ยุบเลิก2568",0,IF(M228="ยุบเลิก2569",0,IF(M228="ว่างยุบเลิก2567",0,IF(M228="ว่างยุบเลิก2568",0,IF(M228="ว่างยุบเลิก2569",0,(BM228-BJ228)*12))))))))))))))))))))))</f>
        <v>0</v>
      </c>
    </row>
    <row r="229" spans="1:66">
      <c r="A229" s="107" t="str">
        <f>IF(C229=0,"",IF(D229=0,"",SUBTOTAL(3,$D$7:D229)*1))</f>
        <v/>
      </c>
      <c r="B229" s="113"/>
      <c r="C229" s="183"/>
      <c r="D229" s="113"/>
      <c r="E229" s="114"/>
      <c r="F229" s="114"/>
      <c r="G229" s="110"/>
      <c r="H229" s="120"/>
      <c r="I229" s="121"/>
      <c r="J229" s="122"/>
      <c r="K229" s="122"/>
      <c r="L229" s="122"/>
      <c r="M229" s="120"/>
      <c r="BB229" s="177" t="str">
        <f t="shared" si="15"/>
        <v/>
      </c>
      <c r="BC229" s="177" t="str">
        <f t="shared" si="16"/>
        <v>()</v>
      </c>
      <c r="BD229" s="177" t="b">
        <f>IF(BB229="บริหารท้องถิ่นสูง",VLOOKUP(I229,'เงินเดือนบัญชี 5'!$AM$2:$AN$65,2,FALSE),IF(BB229="บริหารท้องถิ่นกลาง",VLOOKUP(I229,'เงินเดือนบัญชี 5'!$AJ$2:$AK$65,2,FALSE),IF(BB229="บริหารท้องถิ่นต้น",VLOOKUP(I229,'เงินเดือนบัญชี 5'!$AG$2:$AH$65,2,FALSE),IF(BB229="อำนวยการท้องถิ่นสูง",VLOOKUP(I229,'เงินเดือนบัญชี 5'!$AD$2:$AE$65,2,FALSE),IF(BB229="อำนวยการท้องถิ่นกลาง",VLOOKUP(I229,'เงินเดือนบัญชี 5'!$AA$2:$AB$65,2,FALSE),IF(BB229="อำนวยการท้องถิ่นต้น",VLOOKUP(I229,'เงินเดือนบัญชี 5'!$X$2:$Y$65,2,FALSE),IF(BB229="วิชาการชช.",VLOOKUP(I229,'เงินเดือนบัญชี 5'!$U$2:$V$65,2,FALSE),IF(BB229="วิชาการชพ.",VLOOKUP(I229,'เงินเดือนบัญชี 5'!$R$2:$S$65,2,FALSE),IF(BB229="วิชาการชก.",VLOOKUP(I229,'เงินเดือนบัญชี 5'!$O$2:$P$65,2,FALSE),IF(BB229="วิชาการปก.",VLOOKUP(I229,'เงินเดือนบัญชี 5'!$L$2:$M$65,2,FALSE),IF(BB229="ทั่วไปอส.",VLOOKUP(I229,'เงินเดือนบัญชี 5'!$I$2:$J$65,2,FALSE),IF(BB229="ทั่วไปชง.",VLOOKUP(I229,'เงินเดือนบัญชี 5'!$F$2:$G$65,2,FALSE),IF(BB229="ทั่วไปปง.",VLOOKUP(I229,'เงินเดือนบัญชี 5'!$C$2:$D$65,2,FALSE),IF(BB229="พนจ.ทั่วไป","",IF(BB229="พนจ.ภารกิจ(ปวช.)","",IF(BB229="พนจ.ภารกิจ(ปวท.)","",IF(BB229="พนจ.ภารกิจ(ปวส.)","",IF(BB229="พนจ.ภารกิจ(ป.ตรี)","",IF(BB229="พนจ.ภารกิจ(ป.โท)","",IF(BB229="พนจ.ภารกิจ(ทักษะ พนง.ขับเครื่องจักรกลขนาดกลาง/ใหญ่)","",IF(BB229="พนจ.ภารกิจ(ทักษะ)","",IF(BB229="ลูกจ้างประจำ(ช่าง)",VLOOKUP(I229,บัญชีลูกจ้างประจำ!$I$2:$J$110,2,FALSE),IF(BB229="ลูกจ้างประจำ(สนับสนุน)",VLOOKUP(I229,บัญชีลูกจ้างประจำ!$F$2:$G$102,2,FALSE),IF(BB229="ลูกจ้างประจำ(บริการพื้นฐาน)",VLOOKUP(I229,บัญชีลูกจ้างประจำ!$C$2:$D$74,2,FALSE)))))))))))))))))))))))))</f>
        <v>0</v>
      </c>
      <c r="BE229" s="177">
        <f>IF(M229="ว่างเดิม",VLOOKUP(BC229,ตำแหน่งว่าง!$A$2:$J$28,2,FALSE),IF(M229="ว่างยุบเลิก2567",VLOOKUP(BC229,ตำแหน่งว่าง!$A$2:$J$28,2,FALSE),IF(M229="ว่างยุบเลิก2568",VLOOKUP(BC229,ตำแหน่งว่าง!$A$2:$J$28,2,FALSE),IF(M229="ว่างยุบเลิก2569",VLOOKUP(BC229,ตำแหน่งว่าง!$A$2:$J$28,2,FALSE),IF(M229="เงินอุดหนุน (ว่าง)",VLOOKUP(BC229,ตำแหน่งว่าง!$A$2:$J$28,2,FALSE),IF(M229="จ่ายจากเงินรายได้ (ว่าง)",VLOOKUP(BC229,ตำแหน่งว่าง!$A$2:$J$28,2,FALSE),IF(M229="กำหนดเพิ่ม2567",0,IF(M229="กำหนดเพิ่ม2568",0,IF(M229="กำหนดเพิ่ม2569",0,I229*12)))))))))</f>
        <v>0</v>
      </c>
      <c r="BF229" s="177" t="str">
        <f t="shared" si="17"/>
        <v>1</v>
      </c>
      <c r="BG229" s="177" t="b">
        <f>IF(BB229="บริหารท้องถิ่นสูง",VLOOKUP(BF229,'เงินเดือนบัญชี 5'!$AL$2:$AM$65,2,FALSE),IF(BB229="บริหารท้องถิ่นกลาง",VLOOKUP(BF229,'เงินเดือนบัญชี 5'!$AI$2:$AJ$65,2,FALSE),IF(BB229="บริหารท้องถิ่นต้น",VLOOKUP(BF229,'เงินเดือนบัญชี 5'!$AF$2:$AG$65,2,FALSE),IF(BB229="อำนวยการท้องถิ่นสูง",VLOOKUP(BF229,'เงินเดือนบัญชี 5'!$AC$2:$AD$65,2,FALSE),IF(BB229="อำนวยการท้องถิ่นกลาง",VLOOKUP(BF229,'เงินเดือนบัญชี 5'!$Z$2:$AA$65,2,FALSE),IF(BB229="อำนวยการท้องถิ่นต้น",VLOOKUP(BF229,'เงินเดือนบัญชี 5'!$W$2:$X$65,2,FALSE),IF(BB229="วิชาการชช.",VLOOKUP(BF229,'เงินเดือนบัญชี 5'!$T$2:$U$65,2,FALSE),IF(BB229="วิชาการชพ.",VLOOKUP(BF229,'เงินเดือนบัญชี 5'!$Q$2:$R$65,2,FALSE),IF(BB229="วิชาการชก.",VLOOKUP(BF229,'เงินเดือนบัญชี 5'!$N$2:$O$65,2,FALSE),IF(BB229="วิชาการปก.",VLOOKUP(BF229,'เงินเดือนบัญชี 5'!$K$2:$L$65,2,FALSE),IF(BB229="ทั่วไปอส.",VLOOKUP(BF229,'เงินเดือนบัญชี 5'!$H$2:$I$65,2,FALSE),IF(BB229="ทั่วไปชง.",VLOOKUP(BF229,'เงินเดือนบัญชี 5'!$E$2:$F$65,2,FALSE),IF(BB229="ทั่วไปปง.",VLOOKUP(BF229,'เงินเดือนบัญชี 5'!$B$2:$C$65,2,FALSE),IF(BB229="พนจ.ทั่วไป",0,IF(BB229="พนจ.ภารกิจ(ปวช.)",CEILING((I229*4/100)+I229,10),IF(BB229="พนจ.ภารกิจ(ปวท.)",CEILING((I229*4/100)+I229,10),IF(BB229="พนจ.ภารกิจ(ปวส.)",CEILING((I229*4/100)+I229,10),IF(BB229="พนจ.ภารกิจ(ป.ตรี)",CEILING((I229*4/100)+I229,10),IF(BB229="พนจ.ภารกิจ(ป.โท)",CEILING((I229*4/100)+I229,10),IF(BB229="พนจ.ภารกิจ(ทักษะ พนง.ขับเครื่องจักรกลขนาดกลาง/ใหญ่)",CEILING((I229*4/100)+I229,10),IF(BB229="พนจ.ภารกิจ(ทักษะ)",CEILING((I229*4/100)+I229,10),IF(BB229="พนจ.ภารกิจ(ทักษะ)","",IF(C229="ครู",CEILING((I229*6/100)+I229,10),IF(C229="ครูผู้ช่วย",CEILING((I229*6/100)+I229,10),IF(C229="บริหารสถานศึกษา",CEILING((I229*6/100)+I229,10),IF(C229="บุคลากรทางการศึกษา",CEILING((I229*6/100)+I229,10),IF(BB229="ลูกจ้างประจำ(ช่าง)",VLOOKUP(BF229,บัญชีลูกจ้างประจำ!$H$2:$I$110,2,FALSE),IF(BB229="ลูกจ้างประจำ(สนับสนุน)",VLOOKUP(BF229,บัญชีลูกจ้างประจำ!$E$2:$F$102,2,FALSE),IF(BB229="ลูกจ้างประจำ(บริการพื้นฐาน)",VLOOKUP(BF229,บัญชีลูกจ้างประจำ!$B$2:$C$74,2,FALSE))))))))))))))))))))))))))))))</f>
        <v>0</v>
      </c>
      <c r="BH229" s="177">
        <f>IF(BB229&amp;M229="พนจ.ทั่วไป",0,IF(BB229&amp;M229="พนจ.ทั่วไปกำหนดเพิ่ม2567",108000,IF(M229="ว่างเดิม",VLOOKUP(BC229,ตำแหน่งว่าง!$A$2:$J$28,8,FALSE),IF(M229="กำหนดเพิ่ม2567",VLOOKUP(BC229,ตำแหน่งว่าง!$A$2:$H$28,7,FALSE),IF(M229="กำหนดเพิ่ม2568",0,IF(M229="กำหนดเพิ่ม2569",0,IF(M229="ยุบเลิก2567",0,IF(M229="ว่างยุบเลิก2567",0,IF(M229="ว่างยุบเลิก2568",VLOOKUP(BC229,ตำแหน่งว่าง!$A$2:$J$28,8,FALSE),IF(M229="ว่างยุบเลิก2569",VLOOKUP(BC229,ตำแหน่งว่าง!$A$2:$J$28,8,FALSE),IF(M229="เงินอุดหนุน (ว่าง)",VLOOKUP(BC229,ตำแหน่งว่าง!$A$2:$J$28,8,FALSE),IF(M229&amp;C229="จ่ายจากเงินรายได้พนจ.ทั่วไป",0,IF(M229="จ่ายจากเงินรายได้ (ว่าง)",VLOOKUP(BC229,ตำแหน่งว่าง!$A$2:$J$28,8,FALSE),(BG229-I229)*12)))))))))))))</f>
        <v>0</v>
      </c>
      <c r="BI229" s="177" t="str">
        <f t="shared" si="18"/>
        <v>2</v>
      </c>
      <c r="BJ229" s="177" t="b">
        <f>IF(BB229="บริหารท้องถิ่นสูง",VLOOKUP(BI229,'เงินเดือนบัญชี 5'!$AL$2:$AM$65,2,FALSE),IF(BB229="บริหารท้องถิ่นกลาง",VLOOKUP(BI229,'เงินเดือนบัญชี 5'!$AI$2:$AJ$65,2,FALSE),IF(BB229="บริหารท้องถิ่นต้น",VLOOKUP(BI229,'เงินเดือนบัญชี 5'!$AF$2:$AG$65,2,FALSE),IF(BB229="อำนวยการท้องถิ่นสูง",VLOOKUP(BI229,'เงินเดือนบัญชี 5'!$AC$2:$AD$65,2,FALSE),IF(BB229="อำนวยการท้องถิ่นกลาง",VLOOKUP(BI229,'เงินเดือนบัญชี 5'!$Z$2:$AA$65,2,FALSE),IF(BB229="อำนวยการท้องถิ่นต้น",VLOOKUP(BI229,'เงินเดือนบัญชี 5'!$W$2:$X$65,2,FALSE),IF(BB229="วิชาการชช.",VLOOKUP(BI229,'เงินเดือนบัญชี 5'!$T$2:$U$65,2,FALSE),IF(BB229="วิชาการชพ.",VLOOKUP(BI229,'เงินเดือนบัญชี 5'!$Q$2:$R$65,2,FALSE),IF(BB229="วิชาการชก.",VLOOKUP(BI229,'เงินเดือนบัญชี 5'!$N$2:$O$65,2,FALSE),IF(BB229="วิชาการปก.",VLOOKUP(BI229,'เงินเดือนบัญชี 5'!$K$2:$L$65,2,FALSE),IF(BB229="ทั่วไปอส.",VLOOKUP(BI229,'เงินเดือนบัญชี 5'!$H$2:$I$65,2,FALSE),IF(BB229="ทั่วไปชง.",VLOOKUP(BI229,'เงินเดือนบัญชี 5'!$E$2:$F$65,2,FALSE),IF(BB229="ทั่วไปปง.",VLOOKUP(BI229,'เงินเดือนบัญชี 5'!$B$2:$C$65,2,FALSE),IF(BB229="พนจ.ทั่วไป",0,IF(BB229="พนจ.ภารกิจ(ปวช.)",CEILING((BG229*4/100)+BG229,10),IF(BB229="พนจ.ภารกิจ(ปวท.)",CEILING((BG229*4/100)+BG229,10),IF(BB229="พนจ.ภารกิจ(ปวส.)",CEILING((BG229*4/100)+BG229,10),IF(BB229="พนจ.ภารกิจ(ป.ตรี)",CEILING((BG229*4/100)+BG229,10),IF(BB229="พนจ.ภารกิจ(ป.โท)",CEILING((BG229*4/100)+BG229,10),IF(BB229="พนจ.ภารกิจ(ทักษะ พนง.ขับเครื่องจักรกลขนาดกลาง/ใหญ่)",CEILING((BG229*4/100)+BG229,10),IF(BB229="พนจ.ภารกิจ(ทักษะ)",CEILING((BG229*4/100)+BG229,10),IF(BB229="พนจ.ภารกิจ(ทักษะ)","",IF(C229="ครู",CEILING((BG229*6/100)+BG229,10),IF(C229="ครูผู้ช่วย",CEILING((BG229*6/100)+BG229,10),IF(C229="บริหารสถานศึกษา",CEILING((BG229*6/100)+BG229,10),IF(C229="บุคลากรทางการศึกษา",CEILING((BG229*6/100)+BG229,10),IF(BB229="ลูกจ้างประจำ(ช่าง)",VLOOKUP(BI229,บัญชีลูกจ้างประจำ!$H$2:$I$110,2,FALSE),IF(BB229="ลูกจ้างประจำ(สนับสนุน)",VLOOKUP(BI229,บัญชีลูกจ้างประจำ!$E$2:$F$102,2,FALSE),IF(BB229="ลูกจ้างประจำ(บริการพื้นฐาน)",VLOOKUP(BI229,บัญชีลูกจ้างประจำ!$B$2:$C$74,2,FALSE))))))))))))))))))))))))))))))</f>
        <v>0</v>
      </c>
      <c r="BK229" s="177">
        <f>IF(BB229&amp;M229="พนจ.ทั่วไป",0,IF(BB229&amp;M229="พนจ.ทั่วไปกำหนดเพิ่ม2568",108000,IF(M229="ว่างเดิม",VLOOKUP(BC229,ตำแหน่งว่าง!$A$2:$J$28,9,FALSE),IF(M229&amp;C229="กำหนดเพิ่ม2567ครู",VLOOKUP(BC229,ตำแหน่งว่าง!$A$2:$J$28,8,FALSE),IF(M229&amp;C229="กำหนดเพิ่ม2567ครูผู้ช่วย",VLOOKUP(BC229,ตำแหน่งว่าง!$A$2:$J$28,8,FALSE),IF(M229&amp;C229="กำหนดเพิ่ม2567บุคลากรทางการศึกษา",VLOOKUP(BC229,ตำแหน่งว่าง!$A$2:$J$28,8,FALSE),IF(M229&amp;C229="กำหนดเพิ่ม2567บริหารสถานศึกษา",VLOOKUP(BC229,ตำแหน่งว่าง!$A$2:$J$28,8,FALSE),IF(M229="กำหนดเพิ่ม2567",VLOOKUP(BC229,ตำแหน่งว่าง!$A$2:$J$28,9,FALSE),IF(M229="กำหนดเพิ่ม2568",VLOOKUP(BC229,ตำแหน่งว่าง!$A$2:$H$28,7,FALSE),IF(M229="กำหนดเพิ่ม2569",0,IF(M229="ยุบเลิก2567",0,IF(M229="ยุบเลิก2568",0,IF(M229="ว่างยุบเลิก2567",0,IF(M229="ว่างยุบเลิก2568",0,IF(M229="ว่างยุบเลิก2569",VLOOKUP(BC229,ตำแหน่งว่าง!$A$2:$J$28,9,FALSE),IF(M229="เงินอุดหนุน (ว่าง)",VLOOKUP(BC229,ตำแหน่งว่าง!$A$2:$J$28,9,FALSE),IF(M229="จ่ายจากเงินรายได้ (ว่าง)",VLOOKUP(BC229,ตำแหน่งว่าง!$A$2:$J$28,9,FALSE),(BJ229-BG229)*12)))))))))))))))))</f>
        <v>0</v>
      </c>
      <c r="BL229" s="177" t="str">
        <f t="shared" si="19"/>
        <v>3</v>
      </c>
      <c r="BM229" s="177" t="b">
        <f>IF(BB229="บริหารท้องถิ่นสูง",VLOOKUP(BL229,'เงินเดือนบัญชี 5'!$AL$2:$AM$65,2,FALSE),IF(BB229="บริหารท้องถิ่นกลาง",VLOOKUP(BL229,'เงินเดือนบัญชี 5'!$AI$2:$AJ$65,2,FALSE),IF(BB229="บริหารท้องถิ่นต้น",VLOOKUP(BL229,'เงินเดือนบัญชี 5'!$AF$2:$AG$65,2,FALSE),IF(BB229="อำนวยการท้องถิ่นสูง",VLOOKUP(BL229,'เงินเดือนบัญชี 5'!$AC$2:$AD$65,2,FALSE),IF(BB229="อำนวยการท้องถิ่นกลาง",VLOOKUP(BL229,'เงินเดือนบัญชี 5'!$Z$2:$AA$65,2,FALSE),IF(BB229="อำนวยการท้องถิ่นต้น",VLOOKUP(BL229,'เงินเดือนบัญชี 5'!$W$2:$X$65,2,FALSE),IF(BB229="วิชาการชช.",VLOOKUP(BL229,'เงินเดือนบัญชี 5'!$T$2:$U$65,2,FALSE),IF(BB229="วิชาการชพ.",VLOOKUP(BL229,'เงินเดือนบัญชี 5'!$Q$2:$R$65,2,FALSE),IF(BB229="วิชาการชก.",VLOOKUP(BL229,'เงินเดือนบัญชี 5'!$N$2:$O$65,2,FALSE),IF(BB229="วิชาการปก.",VLOOKUP(BL229,'เงินเดือนบัญชี 5'!$K$2:$L$65,2,FALSE),IF(BB229="ทั่วไปอส.",VLOOKUP(BL229,'เงินเดือนบัญชี 5'!$H$2:$I$65,2,FALSE),IF(BB229="ทั่วไปชง.",VLOOKUP(BL229,'เงินเดือนบัญชี 5'!$E$2:$F$65,2,FALSE),IF(BB229="ทั่วไปปง.",VLOOKUP(BL229,'เงินเดือนบัญชี 5'!$B$2:$C$65,2,FALSE),IF(BB229="พนจ.ทั่วไป",0,IF(BB229="พนจ.ภารกิจ(ปวช.)",CEILING((BJ229*4/100)+BJ229,10),IF(BB229="พนจ.ภารกิจ(ปวท.)",CEILING((BJ229*4/100)+BJ229,10),IF(BB229="พนจ.ภารกิจ(ปวส.)",CEILING((BJ229*4/100)+BJ229,10),IF(BB229="พนจ.ภารกิจ(ป.ตรี)",CEILING((BJ229*4/100)+BJ229,10),IF(BB229="พนจ.ภารกิจ(ป.โท)",CEILING((BJ229*4/100)+BJ229,10),IF(BB229="พนจ.ภารกิจ(ทักษะ พนง.ขับเครื่องจักรกลขนาดกลาง/ใหญ่)",CEILING((BJ229*4/100)+BJ229,10),IF(BB229="พนจ.ภารกิจ(ทักษะ)",CEILING((BJ229*4/100)+BJ229,10),IF(BB229="พนจ.ภารกิจ(ทักษะ)","",IF(C229="ครู",CEILING((BJ229*6/100)+BJ229,10),IF(C229="ครูผู้ช่วย",CEILING((BJ229*6/100)+BJ229,10),IF(C229="บริหารสถานศึกษา",CEILING((BJ229*6/100)+BJ229,10),IF(C229="บุคลากรทางการศึกษา",CEILING((BJ229*6/100)+BJ229,10),IF(BB229="ลูกจ้างประจำ(ช่าง)",VLOOKUP(BL229,บัญชีลูกจ้างประจำ!$H$2:$I$110,2,FALSE),IF(BB229="ลูกจ้างประจำ(สนับสนุน)",VLOOKUP(BL229,บัญชีลูกจ้างประจำ!$E$2:$F$103,2,FALSE),IF(BB229="ลูกจ้างประจำ(บริการพื้นฐาน)",VLOOKUP(BL229,บัญชีลูกจ้างประจำ!$B$2:$C$74,2,FALSE))))))))))))))))))))))))))))))</f>
        <v>0</v>
      </c>
      <c r="BN229" s="177">
        <f>IF(BB229&amp;M229="พนจ.ทั่วไป",0,IF(BB229&amp;M229="พนจ.ทั่วไปกำหนดเพิ่ม2569",108000,IF(M229="ว่างเดิม",VLOOKUP(BC229,ตำแหน่งว่าง!$A$2:$J$28,10,FALSE),IF(M229&amp;C229="กำหนดเพิ่ม2567ครู",VLOOKUP(BC229,ตำแหน่งว่าง!$A$2:$J$28,9,FALSE),IF(M229&amp;C229="กำหนดเพิ่ม2567ครูผู้ช่วย",VLOOKUP(BC229,ตำแหน่งว่าง!$A$2:$J$28,9,FALSE),IF(M229&amp;C229="กำหนดเพิ่ม2567บุคลากรทางการศึกษา",VLOOKUP(BC229,ตำแหน่งว่าง!$A$2:$J$28,9,FALSE),IF(M229&amp;C229="กำหนดเพิ่ม2567บริหารสถานศึกษา",VLOOKUP(BC229,ตำแหน่งว่าง!$A$2:$J$28,9,FALSE),IF(M229="กำหนดเพิ่ม2567",VLOOKUP(BC229,ตำแหน่งว่าง!$A$2:$J$28,10,FALSE),IF(M229&amp;C229="กำหนดเพิ่ม2568ครู",VLOOKUP(BC229,ตำแหน่งว่าง!$A$2:$J$28,8,FALSE),IF(M229&amp;C229="กำหนดเพิ่ม2568ครูผู้ช่วย",VLOOKUP(BC229,ตำแหน่งว่าง!$A$2:$J$28,8,FALSE),IF(M229&amp;C229="กำหนดเพิ่ม2568บุคลากรทางการศึกษา",VLOOKUP(BC229,ตำแหน่งว่าง!$A$2:$J$28,8,FALSE),IF(M229&amp;C229="กำหนดเพิ่ม2568บริหารสถานศึกษา",VLOOKUP(BC229,ตำแหน่งว่าง!$A$2:$J$28,8,FALSE),IF(M229="กำหนดเพิ่ม2568",VLOOKUP(BC229,ตำแหน่งว่าง!$A$2:$J$28,9,FALSE),IF(M229="กำหนดเพิ่ม2569",VLOOKUP(BC229,ตำแหน่งว่าง!$A$2:$H$28,7,FALSE),IF(M229="เงินอุดหนุน (ว่าง)",VLOOKUP(BC229,ตำแหน่งว่าง!$A$2:$J$28,10,FALSE),IF(M229="จ่ายจากเงินรายได้ (ว่าง)",VLOOKUP(BC229,ตำแหน่งว่าง!$A$2:$J$28,10,FALSE),IF(M229="ยุบเลิก2567",0,IF(M229="ยุบเลิก2568",0,IF(M229="ยุบเลิก2569",0,IF(M229="ว่างยุบเลิก2567",0,IF(M229="ว่างยุบเลิก2568",0,IF(M229="ว่างยุบเลิก2569",0,(BM229-BJ229)*12))))))))))))))))))))))</f>
        <v>0</v>
      </c>
    </row>
    <row r="230" spans="1:66">
      <c r="A230" s="107" t="str">
        <f>IF(C230=0,"",IF(D230=0,"",SUBTOTAL(3,$D$7:D230)*1))</f>
        <v/>
      </c>
      <c r="B230" s="113"/>
      <c r="C230" s="183"/>
      <c r="D230" s="113"/>
      <c r="E230" s="114"/>
      <c r="F230" s="114"/>
      <c r="G230" s="110"/>
      <c r="H230" s="120"/>
      <c r="I230" s="121"/>
      <c r="J230" s="122"/>
      <c r="K230" s="122"/>
      <c r="L230" s="122"/>
      <c r="M230" s="120"/>
      <c r="BB230" s="177" t="str">
        <f t="shared" si="15"/>
        <v/>
      </c>
      <c r="BC230" s="177" t="str">
        <f t="shared" si="16"/>
        <v>()</v>
      </c>
      <c r="BD230" s="177" t="b">
        <f>IF(BB230="บริหารท้องถิ่นสูง",VLOOKUP(I230,'เงินเดือนบัญชี 5'!$AM$2:$AN$65,2,FALSE),IF(BB230="บริหารท้องถิ่นกลาง",VLOOKUP(I230,'เงินเดือนบัญชี 5'!$AJ$2:$AK$65,2,FALSE),IF(BB230="บริหารท้องถิ่นต้น",VLOOKUP(I230,'เงินเดือนบัญชี 5'!$AG$2:$AH$65,2,FALSE),IF(BB230="อำนวยการท้องถิ่นสูง",VLOOKUP(I230,'เงินเดือนบัญชี 5'!$AD$2:$AE$65,2,FALSE),IF(BB230="อำนวยการท้องถิ่นกลาง",VLOOKUP(I230,'เงินเดือนบัญชี 5'!$AA$2:$AB$65,2,FALSE),IF(BB230="อำนวยการท้องถิ่นต้น",VLOOKUP(I230,'เงินเดือนบัญชี 5'!$X$2:$Y$65,2,FALSE),IF(BB230="วิชาการชช.",VLOOKUP(I230,'เงินเดือนบัญชี 5'!$U$2:$V$65,2,FALSE),IF(BB230="วิชาการชพ.",VLOOKUP(I230,'เงินเดือนบัญชี 5'!$R$2:$S$65,2,FALSE),IF(BB230="วิชาการชก.",VLOOKUP(I230,'เงินเดือนบัญชี 5'!$O$2:$P$65,2,FALSE),IF(BB230="วิชาการปก.",VLOOKUP(I230,'เงินเดือนบัญชี 5'!$L$2:$M$65,2,FALSE),IF(BB230="ทั่วไปอส.",VLOOKUP(I230,'เงินเดือนบัญชี 5'!$I$2:$J$65,2,FALSE),IF(BB230="ทั่วไปชง.",VLOOKUP(I230,'เงินเดือนบัญชี 5'!$F$2:$G$65,2,FALSE),IF(BB230="ทั่วไปปง.",VLOOKUP(I230,'เงินเดือนบัญชี 5'!$C$2:$D$65,2,FALSE),IF(BB230="พนจ.ทั่วไป","",IF(BB230="พนจ.ภารกิจ(ปวช.)","",IF(BB230="พนจ.ภารกิจ(ปวท.)","",IF(BB230="พนจ.ภารกิจ(ปวส.)","",IF(BB230="พนจ.ภารกิจ(ป.ตรี)","",IF(BB230="พนจ.ภารกิจ(ป.โท)","",IF(BB230="พนจ.ภารกิจ(ทักษะ พนง.ขับเครื่องจักรกลขนาดกลาง/ใหญ่)","",IF(BB230="พนจ.ภารกิจ(ทักษะ)","",IF(BB230="ลูกจ้างประจำ(ช่าง)",VLOOKUP(I230,บัญชีลูกจ้างประจำ!$I$2:$J$110,2,FALSE),IF(BB230="ลูกจ้างประจำ(สนับสนุน)",VLOOKUP(I230,บัญชีลูกจ้างประจำ!$F$2:$G$102,2,FALSE),IF(BB230="ลูกจ้างประจำ(บริการพื้นฐาน)",VLOOKUP(I230,บัญชีลูกจ้างประจำ!$C$2:$D$74,2,FALSE)))))))))))))))))))))))))</f>
        <v>0</v>
      </c>
      <c r="BE230" s="177">
        <f>IF(M230="ว่างเดิม",VLOOKUP(BC230,ตำแหน่งว่าง!$A$2:$J$28,2,FALSE),IF(M230="ว่างยุบเลิก2567",VLOOKUP(BC230,ตำแหน่งว่าง!$A$2:$J$28,2,FALSE),IF(M230="ว่างยุบเลิก2568",VLOOKUP(BC230,ตำแหน่งว่าง!$A$2:$J$28,2,FALSE),IF(M230="ว่างยุบเลิก2569",VLOOKUP(BC230,ตำแหน่งว่าง!$A$2:$J$28,2,FALSE),IF(M230="เงินอุดหนุน (ว่าง)",VLOOKUP(BC230,ตำแหน่งว่าง!$A$2:$J$28,2,FALSE),IF(M230="จ่ายจากเงินรายได้ (ว่าง)",VLOOKUP(BC230,ตำแหน่งว่าง!$A$2:$J$28,2,FALSE),IF(M230="กำหนดเพิ่ม2567",0,IF(M230="กำหนดเพิ่ม2568",0,IF(M230="กำหนดเพิ่ม2569",0,I230*12)))))))))</f>
        <v>0</v>
      </c>
      <c r="BF230" s="177" t="str">
        <f t="shared" si="17"/>
        <v>1</v>
      </c>
      <c r="BG230" s="177" t="b">
        <f>IF(BB230="บริหารท้องถิ่นสูง",VLOOKUP(BF230,'เงินเดือนบัญชี 5'!$AL$2:$AM$65,2,FALSE),IF(BB230="บริหารท้องถิ่นกลาง",VLOOKUP(BF230,'เงินเดือนบัญชี 5'!$AI$2:$AJ$65,2,FALSE),IF(BB230="บริหารท้องถิ่นต้น",VLOOKUP(BF230,'เงินเดือนบัญชี 5'!$AF$2:$AG$65,2,FALSE),IF(BB230="อำนวยการท้องถิ่นสูง",VLOOKUP(BF230,'เงินเดือนบัญชี 5'!$AC$2:$AD$65,2,FALSE),IF(BB230="อำนวยการท้องถิ่นกลาง",VLOOKUP(BF230,'เงินเดือนบัญชี 5'!$Z$2:$AA$65,2,FALSE),IF(BB230="อำนวยการท้องถิ่นต้น",VLOOKUP(BF230,'เงินเดือนบัญชี 5'!$W$2:$X$65,2,FALSE),IF(BB230="วิชาการชช.",VLOOKUP(BF230,'เงินเดือนบัญชี 5'!$T$2:$U$65,2,FALSE),IF(BB230="วิชาการชพ.",VLOOKUP(BF230,'เงินเดือนบัญชี 5'!$Q$2:$R$65,2,FALSE),IF(BB230="วิชาการชก.",VLOOKUP(BF230,'เงินเดือนบัญชี 5'!$N$2:$O$65,2,FALSE),IF(BB230="วิชาการปก.",VLOOKUP(BF230,'เงินเดือนบัญชี 5'!$K$2:$L$65,2,FALSE),IF(BB230="ทั่วไปอส.",VLOOKUP(BF230,'เงินเดือนบัญชี 5'!$H$2:$I$65,2,FALSE),IF(BB230="ทั่วไปชง.",VLOOKUP(BF230,'เงินเดือนบัญชี 5'!$E$2:$F$65,2,FALSE),IF(BB230="ทั่วไปปง.",VLOOKUP(BF230,'เงินเดือนบัญชี 5'!$B$2:$C$65,2,FALSE),IF(BB230="พนจ.ทั่วไป",0,IF(BB230="พนจ.ภารกิจ(ปวช.)",CEILING((I230*4/100)+I230,10),IF(BB230="พนจ.ภารกิจ(ปวท.)",CEILING((I230*4/100)+I230,10),IF(BB230="พนจ.ภารกิจ(ปวส.)",CEILING((I230*4/100)+I230,10),IF(BB230="พนจ.ภารกิจ(ป.ตรี)",CEILING((I230*4/100)+I230,10),IF(BB230="พนจ.ภารกิจ(ป.โท)",CEILING((I230*4/100)+I230,10),IF(BB230="พนจ.ภารกิจ(ทักษะ พนง.ขับเครื่องจักรกลขนาดกลาง/ใหญ่)",CEILING((I230*4/100)+I230,10),IF(BB230="พนจ.ภารกิจ(ทักษะ)",CEILING((I230*4/100)+I230,10),IF(BB230="พนจ.ภารกิจ(ทักษะ)","",IF(C230="ครู",CEILING((I230*6/100)+I230,10),IF(C230="ครูผู้ช่วย",CEILING((I230*6/100)+I230,10),IF(C230="บริหารสถานศึกษา",CEILING((I230*6/100)+I230,10),IF(C230="บุคลากรทางการศึกษา",CEILING((I230*6/100)+I230,10),IF(BB230="ลูกจ้างประจำ(ช่าง)",VLOOKUP(BF230,บัญชีลูกจ้างประจำ!$H$2:$I$110,2,FALSE),IF(BB230="ลูกจ้างประจำ(สนับสนุน)",VLOOKUP(BF230,บัญชีลูกจ้างประจำ!$E$2:$F$102,2,FALSE),IF(BB230="ลูกจ้างประจำ(บริการพื้นฐาน)",VLOOKUP(BF230,บัญชีลูกจ้างประจำ!$B$2:$C$74,2,FALSE))))))))))))))))))))))))))))))</f>
        <v>0</v>
      </c>
      <c r="BH230" s="177">
        <f>IF(BB230&amp;M230="พนจ.ทั่วไป",0,IF(BB230&amp;M230="พนจ.ทั่วไปกำหนดเพิ่ม2567",108000,IF(M230="ว่างเดิม",VLOOKUP(BC230,ตำแหน่งว่าง!$A$2:$J$28,8,FALSE),IF(M230="กำหนดเพิ่ม2567",VLOOKUP(BC230,ตำแหน่งว่าง!$A$2:$H$28,7,FALSE),IF(M230="กำหนดเพิ่ม2568",0,IF(M230="กำหนดเพิ่ม2569",0,IF(M230="ยุบเลิก2567",0,IF(M230="ว่างยุบเลิก2567",0,IF(M230="ว่างยุบเลิก2568",VLOOKUP(BC230,ตำแหน่งว่าง!$A$2:$J$28,8,FALSE),IF(M230="ว่างยุบเลิก2569",VLOOKUP(BC230,ตำแหน่งว่าง!$A$2:$J$28,8,FALSE),IF(M230="เงินอุดหนุน (ว่าง)",VLOOKUP(BC230,ตำแหน่งว่าง!$A$2:$J$28,8,FALSE),IF(M230&amp;C230="จ่ายจากเงินรายได้พนจ.ทั่วไป",0,IF(M230="จ่ายจากเงินรายได้ (ว่าง)",VLOOKUP(BC230,ตำแหน่งว่าง!$A$2:$J$28,8,FALSE),(BG230-I230)*12)))))))))))))</f>
        <v>0</v>
      </c>
      <c r="BI230" s="177" t="str">
        <f t="shared" si="18"/>
        <v>2</v>
      </c>
      <c r="BJ230" s="177" t="b">
        <f>IF(BB230="บริหารท้องถิ่นสูง",VLOOKUP(BI230,'เงินเดือนบัญชี 5'!$AL$2:$AM$65,2,FALSE),IF(BB230="บริหารท้องถิ่นกลาง",VLOOKUP(BI230,'เงินเดือนบัญชี 5'!$AI$2:$AJ$65,2,FALSE),IF(BB230="บริหารท้องถิ่นต้น",VLOOKUP(BI230,'เงินเดือนบัญชี 5'!$AF$2:$AG$65,2,FALSE),IF(BB230="อำนวยการท้องถิ่นสูง",VLOOKUP(BI230,'เงินเดือนบัญชี 5'!$AC$2:$AD$65,2,FALSE),IF(BB230="อำนวยการท้องถิ่นกลาง",VLOOKUP(BI230,'เงินเดือนบัญชี 5'!$Z$2:$AA$65,2,FALSE),IF(BB230="อำนวยการท้องถิ่นต้น",VLOOKUP(BI230,'เงินเดือนบัญชี 5'!$W$2:$X$65,2,FALSE),IF(BB230="วิชาการชช.",VLOOKUP(BI230,'เงินเดือนบัญชี 5'!$T$2:$U$65,2,FALSE),IF(BB230="วิชาการชพ.",VLOOKUP(BI230,'เงินเดือนบัญชี 5'!$Q$2:$R$65,2,FALSE),IF(BB230="วิชาการชก.",VLOOKUP(BI230,'เงินเดือนบัญชี 5'!$N$2:$O$65,2,FALSE),IF(BB230="วิชาการปก.",VLOOKUP(BI230,'เงินเดือนบัญชี 5'!$K$2:$L$65,2,FALSE),IF(BB230="ทั่วไปอส.",VLOOKUP(BI230,'เงินเดือนบัญชี 5'!$H$2:$I$65,2,FALSE),IF(BB230="ทั่วไปชง.",VLOOKUP(BI230,'เงินเดือนบัญชี 5'!$E$2:$F$65,2,FALSE),IF(BB230="ทั่วไปปง.",VLOOKUP(BI230,'เงินเดือนบัญชี 5'!$B$2:$C$65,2,FALSE),IF(BB230="พนจ.ทั่วไป",0,IF(BB230="พนจ.ภารกิจ(ปวช.)",CEILING((BG230*4/100)+BG230,10),IF(BB230="พนจ.ภารกิจ(ปวท.)",CEILING((BG230*4/100)+BG230,10),IF(BB230="พนจ.ภารกิจ(ปวส.)",CEILING((BG230*4/100)+BG230,10),IF(BB230="พนจ.ภารกิจ(ป.ตรี)",CEILING((BG230*4/100)+BG230,10),IF(BB230="พนจ.ภารกิจ(ป.โท)",CEILING((BG230*4/100)+BG230,10),IF(BB230="พนจ.ภารกิจ(ทักษะ พนง.ขับเครื่องจักรกลขนาดกลาง/ใหญ่)",CEILING((BG230*4/100)+BG230,10),IF(BB230="พนจ.ภารกิจ(ทักษะ)",CEILING((BG230*4/100)+BG230,10),IF(BB230="พนจ.ภารกิจ(ทักษะ)","",IF(C230="ครู",CEILING((BG230*6/100)+BG230,10),IF(C230="ครูผู้ช่วย",CEILING((BG230*6/100)+BG230,10),IF(C230="บริหารสถานศึกษา",CEILING((BG230*6/100)+BG230,10),IF(C230="บุคลากรทางการศึกษา",CEILING((BG230*6/100)+BG230,10),IF(BB230="ลูกจ้างประจำ(ช่าง)",VLOOKUP(BI230,บัญชีลูกจ้างประจำ!$H$2:$I$110,2,FALSE),IF(BB230="ลูกจ้างประจำ(สนับสนุน)",VLOOKUP(BI230,บัญชีลูกจ้างประจำ!$E$2:$F$102,2,FALSE),IF(BB230="ลูกจ้างประจำ(บริการพื้นฐาน)",VLOOKUP(BI230,บัญชีลูกจ้างประจำ!$B$2:$C$74,2,FALSE))))))))))))))))))))))))))))))</f>
        <v>0</v>
      </c>
      <c r="BK230" s="177">
        <f>IF(BB230&amp;M230="พนจ.ทั่วไป",0,IF(BB230&amp;M230="พนจ.ทั่วไปกำหนดเพิ่ม2568",108000,IF(M230="ว่างเดิม",VLOOKUP(BC230,ตำแหน่งว่าง!$A$2:$J$28,9,FALSE),IF(M230&amp;C230="กำหนดเพิ่ม2567ครู",VLOOKUP(BC230,ตำแหน่งว่าง!$A$2:$J$28,8,FALSE),IF(M230&amp;C230="กำหนดเพิ่ม2567ครูผู้ช่วย",VLOOKUP(BC230,ตำแหน่งว่าง!$A$2:$J$28,8,FALSE),IF(M230&amp;C230="กำหนดเพิ่ม2567บุคลากรทางการศึกษา",VLOOKUP(BC230,ตำแหน่งว่าง!$A$2:$J$28,8,FALSE),IF(M230&amp;C230="กำหนดเพิ่ม2567บริหารสถานศึกษา",VLOOKUP(BC230,ตำแหน่งว่าง!$A$2:$J$28,8,FALSE),IF(M230="กำหนดเพิ่ม2567",VLOOKUP(BC230,ตำแหน่งว่าง!$A$2:$J$28,9,FALSE),IF(M230="กำหนดเพิ่ม2568",VLOOKUP(BC230,ตำแหน่งว่าง!$A$2:$H$28,7,FALSE),IF(M230="กำหนดเพิ่ม2569",0,IF(M230="ยุบเลิก2567",0,IF(M230="ยุบเลิก2568",0,IF(M230="ว่างยุบเลิก2567",0,IF(M230="ว่างยุบเลิก2568",0,IF(M230="ว่างยุบเลิก2569",VLOOKUP(BC230,ตำแหน่งว่าง!$A$2:$J$28,9,FALSE),IF(M230="เงินอุดหนุน (ว่าง)",VLOOKUP(BC230,ตำแหน่งว่าง!$A$2:$J$28,9,FALSE),IF(M230="จ่ายจากเงินรายได้ (ว่าง)",VLOOKUP(BC230,ตำแหน่งว่าง!$A$2:$J$28,9,FALSE),(BJ230-BG230)*12)))))))))))))))))</f>
        <v>0</v>
      </c>
      <c r="BL230" s="177" t="str">
        <f t="shared" si="19"/>
        <v>3</v>
      </c>
      <c r="BM230" s="177" t="b">
        <f>IF(BB230="บริหารท้องถิ่นสูง",VLOOKUP(BL230,'เงินเดือนบัญชี 5'!$AL$2:$AM$65,2,FALSE),IF(BB230="บริหารท้องถิ่นกลาง",VLOOKUP(BL230,'เงินเดือนบัญชี 5'!$AI$2:$AJ$65,2,FALSE),IF(BB230="บริหารท้องถิ่นต้น",VLOOKUP(BL230,'เงินเดือนบัญชี 5'!$AF$2:$AG$65,2,FALSE),IF(BB230="อำนวยการท้องถิ่นสูง",VLOOKUP(BL230,'เงินเดือนบัญชี 5'!$AC$2:$AD$65,2,FALSE),IF(BB230="อำนวยการท้องถิ่นกลาง",VLOOKUP(BL230,'เงินเดือนบัญชี 5'!$Z$2:$AA$65,2,FALSE),IF(BB230="อำนวยการท้องถิ่นต้น",VLOOKUP(BL230,'เงินเดือนบัญชี 5'!$W$2:$X$65,2,FALSE),IF(BB230="วิชาการชช.",VLOOKUP(BL230,'เงินเดือนบัญชี 5'!$T$2:$U$65,2,FALSE),IF(BB230="วิชาการชพ.",VLOOKUP(BL230,'เงินเดือนบัญชี 5'!$Q$2:$R$65,2,FALSE),IF(BB230="วิชาการชก.",VLOOKUP(BL230,'เงินเดือนบัญชี 5'!$N$2:$O$65,2,FALSE),IF(BB230="วิชาการปก.",VLOOKUP(BL230,'เงินเดือนบัญชี 5'!$K$2:$L$65,2,FALSE),IF(BB230="ทั่วไปอส.",VLOOKUP(BL230,'เงินเดือนบัญชี 5'!$H$2:$I$65,2,FALSE),IF(BB230="ทั่วไปชง.",VLOOKUP(BL230,'เงินเดือนบัญชี 5'!$E$2:$F$65,2,FALSE),IF(BB230="ทั่วไปปง.",VLOOKUP(BL230,'เงินเดือนบัญชี 5'!$B$2:$C$65,2,FALSE),IF(BB230="พนจ.ทั่วไป",0,IF(BB230="พนจ.ภารกิจ(ปวช.)",CEILING((BJ230*4/100)+BJ230,10),IF(BB230="พนจ.ภารกิจ(ปวท.)",CEILING((BJ230*4/100)+BJ230,10),IF(BB230="พนจ.ภารกิจ(ปวส.)",CEILING((BJ230*4/100)+BJ230,10),IF(BB230="พนจ.ภารกิจ(ป.ตรี)",CEILING((BJ230*4/100)+BJ230,10),IF(BB230="พนจ.ภารกิจ(ป.โท)",CEILING((BJ230*4/100)+BJ230,10),IF(BB230="พนจ.ภารกิจ(ทักษะ พนง.ขับเครื่องจักรกลขนาดกลาง/ใหญ่)",CEILING((BJ230*4/100)+BJ230,10),IF(BB230="พนจ.ภารกิจ(ทักษะ)",CEILING((BJ230*4/100)+BJ230,10),IF(BB230="พนจ.ภารกิจ(ทักษะ)","",IF(C230="ครู",CEILING((BJ230*6/100)+BJ230,10),IF(C230="ครูผู้ช่วย",CEILING((BJ230*6/100)+BJ230,10),IF(C230="บริหารสถานศึกษา",CEILING((BJ230*6/100)+BJ230,10),IF(C230="บุคลากรทางการศึกษา",CEILING((BJ230*6/100)+BJ230,10),IF(BB230="ลูกจ้างประจำ(ช่าง)",VLOOKUP(BL230,บัญชีลูกจ้างประจำ!$H$2:$I$110,2,FALSE),IF(BB230="ลูกจ้างประจำ(สนับสนุน)",VLOOKUP(BL230,บัญชีลูกจ้างประจำ!$E$2:$F$103,2,FALSE),IF(BB230="ลูกจ้างประจำ(บริการพื้นฐาน)",VLOOKUP(BL230,บัญชีลูกจ้างประจำ!$B$2:$C$74,2,FALSE))))))))))))))))))))))))))))))</f>
        <v>0</v>
      </c>
      <c r="BN230" s="177">
        <f>IF(BB230&amp;M230="พนจ.ทั่วไป",0,IF(BB230&amp;M230="พนจ.ทั่วไปกำหนดเพิ่ม2569",108000,IF(M230="ว่างเดิม",VLOOKUP(BC230,ตำแหน่งว่าง!$A$2:$J$28,10,FALSE),IF(M230&amp;C230="กำหนดเพิ่ม2567ครู",VLOOKUP(BC230,ตำแหน่งว่าง!$A$2:$J$28,9,FALSE),IF(M230&amp;C230="กำหนดเพิ่ม2567ครูผู้ช่วย",VLOOKUP(BC230,ตำแหน่งว่าง!$A$2:$J$28,9,FALSE),IF(M230&amp;C230="กำหนดเพิ่ม2567บุคลากรทางการศึกษา",VLOOKUP(BC230,ตำแหน่งว่าง!$A$2:$J$28,9,FALSE),IF(M230&amp;C230="กำหนดเพิ่ม2567บริหารสถานศึกษา",VLOOKUP(BC230,ตำแหน่งว่าง!$A$2:$J$28,9,FALSE),IF(M230="กำหนดเพิ่ม2567",VLOOKUP(BC230,ตำแหน่งว่าง!$A$2:$J$28,10,FALSE),IF(M230&amp;C230="กำหนดเพิ่ม2568ครู",VLOOKUP(BC230,ตำแหน่งว่าง!$A$2:$J$28,8,FALSE),IF(M230&amp;C230="กำหนดเพิ่ม2568ครูผู้ช่วย",VLOOKUP(BC230,ตำแหน่งว่าง!$A$2:$J$28,8,FALSE),IF(M230&amp;C230="กำหนดเพิ่ม2568บุคลากรทางการศึกษา",VLOOKUP(BC230,ตำแหน่งว่าง!$A$2:$J$28,8,FALSE),IF(M230&amp;C230="กำหนดเพิ่ม2568บริหารสถานศึกษา",VLOOKUP(BC230,ตำแหน่งว่าง!$A$2:$J$28,8,FALSE),IF(M230="กำหนดเพิ่ม2568",VLOOKUP(BC230,ตำแหน่งว่าง!$A$2:$J$28,9,FALSE),IF(M230="กำหนดเพิ่ม2569",VLOOKUP(BC230,ตำแหน่งว่าง!$A$2:$H$28,7,FALSE),IF(M230="เงินอุดหนุน (ว่าง)",VLOOKUP(BC230,ตำแหน่งว่าง!$A$2:$J$28,10,FALSE),IF(M230="จ่ายจากเงินรายได้ (ว่าง)",VLOOKUP(BC230,ตำแหน่งว่าง!$A$2:$J$28,10,FALSE),IF(M230="ยุบเลิก2567",0,IF(M230="ยุบเลิก2568",0,IF(M230="ยุบเลิก2569",0,IF(M230="ว่างยุบเลิก2567",0,IF(M230="ว่างยุบเลิก2568",0,IF(M230="ว่างยุบเลิก2569",0,(BM230-BJ230)*12))))))))))))))))))))))</f>
        <v>0</v>
      </c>
    </row>
    <row r="231" spans="1:66">
      <c r="A231" s="107" t="str">
        <f>IF(C231=0,"",IF(D231=0,"",SUBTOTAL(3,$D$7:D231)*1))</f>
        <v/>
      </c>
      <c r="B231" s="113"/>
      <c r="C231" s="183"/>
      <c r="D231" s="113"/>
      <c r="E231" s="114"/>
      <c r="F231" s="114"/>
      <c r="G231" s="110"/>
      <c r="H231" s="120"/>
      <c r="I231" s="121"/>
      <c r="J231" s="122"/>
      <c r="K231" s="122"/>
      <c r="L231" s="122"/>
      <c r="M231" s="120"/>
      <c r="BB231" s="177" t="str">
        <f t="shared" si="15"/>
        <v/>
      </c>
      <c r="BC231" s="177" t="str">
        <f t="shared" si="16"/>
        <v>()</v>
      </c>
      <c r="BD231" s="177" t="b">
        <f>IF(BB231="บริหารท้องถิ่นสูง",VLOOKUP(I231,'เงินเดือนบัญชี 5'!$AM$2:$AN$65,2,FALSE),IF(BB231="บริหารท้องถิ่นกลาง",VLOOKUP(I231,'เงินเดือนบัญชี 5'!$AJ$2:$AK$65,2,FALSE),IF(BB231="บริหารท้องถิ่นต้น",VLOOKUP(I231,'เงินเดือนบัญชี 5'!$AG$2:$AH$65,2,FALSE),IF(BB231="อำนวยการท้องถิ่นสูง",VLOOKUP(I231,'เงินเดือนบัญชี 5'!$AD$2:$AE$65,2,FALSE),IF(BB231="อำนวยการท้องถิ่นกลาง",VLOOKUP(I231,'เงินเดือนบัญชี 5'!$AA$2:$AB$65,2,FALSE),IF(BB231="อำนวยการท้องถิ่นต้น",VLOOKUP(I231,'เงินเดือนบัญชี 5'!$X$2:$Y$65,2,FALSE),IF(BB231="วิชาการชช.",VLOOKUP(I231,'เงินเดือนบัญชี 5'!$U$2:$V$65,2,FALSE),IF(BB231="วิชาการชพ.",VLOOKUP(I231,'เงินเดือนบัญชี 5'!$R$2:$S$65,2,FALSE),IF(BB231="วิชาการชก.",VLOOKUP(I231,'เงินเดือนบัญชี 5'!$O$2:$P$65,2,FALSE),IF(BB231="วิชาการปก.",VLOOKUP(I231,'เงินเดือนบัญชี 5'!$L$2:$M$65,2,FALSE),IF(BB231="ทั่วไปอส.",VLOOKUP(I231,'เงินเดือนบัญชี 5'!$I$2:$J$65,2,FALSE),IF(BB231="ทั่วไปชง.",VLOOKUP(I231,'เงินเดือนบัญชี 5'!$F$2:$G$65,2,FALSE),IF(BB231="ทั่วไปปง.",VLOOKUP(I231,'เงินเดือนบัญชี 5'!$C$2:$D$65,2,FALSE),IF(BB231="พนจ.ทั่วไป","",IF(BB231="พนจ.ภารกิจ(ปวช.)","",IF(BB231="พนจ.ภารกิจ(ปวท.)","",IF(BB231="พนจ.ภารกิจ(ปวส.)","",IF(BB231="พนจ.ภารกิจ(ป.ตรี)","",IF(BB231="พนจ.ภารกิจ(ป.โท)","",IF(BB231="พนจ.ภารกิจ(ทักษะ พนง.ขับเครื่องจักรกลขนาดกลาง/ใหญ่)","",IF(BB231="พนจ.ภารกิจ(ทักษะ)","",IF(BB231="ลูกจ้างประจำ(ช่าง)",VLOOKUP(I231,บัญชีลูกจ้างประจำ!$I$2:$J$110,2,FALSE),IF(BB231="ลูกจ้างประจำ(สนับสนุน)",VLOOKUP(I231,บัญชีลูกจ้างประจำ!$F$2:$G$102,2,FALSE),IF(BB231="ลูกจ้างประจำ(บริการพื้นฐาน)",VLOOKUP(I231,บัญชีลูกจ้างประจำ!$C$2:$D$74,2,FALSE)))))))))))))))))))))))))</f>
        <v>0</v>
      </c>
      <c r="BE231" s="177">
        <f>IF(M231="ว่างเดิม",VLOOKUP(BC231,ตำแหน่งว่าง!$A$2:$J$28,2,FALSE),IF(M231="ว่างยุบเลิก2567",VLOOKUP(BC231,ตำแหน่งว่าง!$A$2:$J$28,2,FALSE),IF(M231="ว่างยุบเลิก2568",VLOOKUP(BC231,ตำแหน่งว่าง!$A$2:$J$28,2,FALSE),IF(M231="ว่างยุบเลิก2569",VLOOKUP(BC231,ตำแหน่งว่าง!$A$2:$J$28,2,FALSE),IF(M231="เงินอุดหนุน (ว่าง)",VLOOKUP(BC231,ตำแหน่งว่าง!$A$2:$J$28,2,FALSE),IF(M231="จ่ายจากเงินรายได้ (ว่าง)",VLOOKUP(BC231,ตำแหน่งว่าง!$A$2:$J$28,2,FALSE),IF(M231="กำหนดเพิ่ม2567",0,IF(M231="กำหนดเพิ่ม2568",0,IF(M231="กำหนดเพิ่ม2569",0,I231*12)))))))))</f>
        <v>0</v>
      </c>
      <c r="BF231" s="177" t="str">
        <f t="shared" si="17"/>
        <v>1</v>
      </c>
      <c r="BG231" s="177" t="b">
        <f>IF(BB231="บริหารท้องถิ่นสูง",VLOOKUP(BF231,'เงินเดือนบัญชี 5'!$AL$2:$AM$65,2,FALSE),IF(BB231="บริหารท้องถิ่นกลาง",VLOOKUP(BF231,'เงินเดือนบัญชี 5'!$AI$2:$AJ$65,2,FALSE),IF(BB231="บริหารท้องถิ่นต้น",VLOOKUP(BF231,'เงินเดือนบัญชี 5'!$AF$2:$AG$65,2,FALSE),IF(BB231="อำนวยการท้องถิ่นสูง",VLOOKUP(BF231,'เงินเดือนบัญชี 5'!$AC$2:$AD$65,2,FALSE),IF(BB231="อำนวยการท้องถิ่นกลาง",VLOOKUP(BF231,'เงินเดือนบัญชี 5'!$Z$2:$AA$65,2,FALSE),IF(BB231="อำนวยการท้องถิ่นต้น",VLOOKUP(BF231,'เงินเดือนบัญชี 5'!$W$2:$X$65,2,FALSE),IF(BB231="วิชาการชช.",VLOOKUP(BF231,'เงินเดือนบัญชี 5'!$T$2:$U$65,2,FALSE),IF(BB231="วิชาการชพ.",VLOOKUP(BF231,'เงินเดือนบัญชี 5'!$Q$2:$R$65,2,FALSE),IF(BB231="วิชาการชก.",VLOOKUP(BF231,'เงินเดือนบัญชี 5'!$N$2:$O$65,2,FALSE),IF(BB231="วิชาการปก.",VLOOKUP(BF231,'เงินเดือนบัญชี 5'!$K$2:$L$65,2,FALSE),IF(BB231="ทั่วไปอส.",VLOOKUP(BF231,'เงินเดือนบัญชี 5'!$H$2:$I$65,2,FALSE),IF(BB231="ทั่วไปชง.",VLOOKUP(BF231,'เงินเดือนบัญชี 5'!$E$2:$F$65,2,FALSE),IF(BB231="ทั่วไปปง.",VLOOKUP(BF231,'เงินเดือนบัญชี 5'!$B$2:$C$65,2,FALSE),IF(BB231="พนจ.ทั่วไป",0,IF(BB231="พนจ.ภารกิจ(ปวช.)",CEILING((I231*4/100)+I231,10),IF(BB231="พนจ.ภารกิจ(ปวท.)",CEILING((I231*4/100)+I231,10),IF(BB231="พนจ.ภารกิจ(ปวส.)",CEILING((I231*4/100)+I231,10),IF(BB231="พนจ.ภารกิจ(ป.ตรี)",CEILING((I231*4/100)+I231,10),IF(BB231="พนจ.ภารกิจ(ป.โท)",CEILING((I231*4/100)+I231,10),IF(BB231="พนจ.ภารกิจ(ทักษะ พนง.ขับเครื่องจักรกลขนาดกลาง/ใหญ่)",CEILING((I231*4/100)+I231,10),IF(BB231="พนจ.ภารกิจ(ทักษะ)",CEILING((I231*4/100)+I231,10),IF(BB231="พนจ.ภารกิจ(ทักษะ)","",IF(C231="ครู",CEILING((I231*6/100)+I231,10),IF(C231="ครูผู้ช่วย",CEILING((I231*6/100)+I231,10),IF(C231="บริหารสถานศึกษา",CEILING((I231*6/100)+I231,10),IF(C231="บุคลากรทางการศึกษา",CEILING((I231*6/100)+I231,10),IF(BB231="ลูกจ้างประจำ(ช่าง)",VLOOKUP(BF231,บัญชีลูกจ้างประจำ!$H$2:$I$110,2,FALSE),IF(BB231="ลูกจ้างประจำ(สนับสนุน)",VLOOKUP(BF231,บัญชีลูกจ้างประจำ!$E$2:$F$102,2,FALSE),IF(BB231="ลูกจ้างประจำ(บริการพื้นฐาน)",VLOOKUP(BF231,บัญชีลูกจ้างประจำ!$B$2:$C$74,2,FALSE))))))))))))))))))))))))))))))</f>
        <v>0</v>
      </c>
      <c r="BH231" s="177">
        <f>IF(BB231&amp;M231="พนจ.ทั่วไป",0,IF(BB231&amp;M231="พนจ.ทั่วไปกำหนดเพิ่ม2567",108000,IF(M231="ว่างเดิม",VLOOKUP(BC231,ตำแหน่งว่าง!$A$2:$J$28,8,FALSE),IF(M231="กำหนดเพิ่ม2567",VLOOKUP(BC231,ตำแหน่งว่าง!$A$2:$H$28,7,FALSE),IF(M231="กำหนดเพิ่ม2568",0,IF(M231="กำหนดเพิ่ม2569",0,IF(M231="ยุบเลิก2567",0,IF(M231="ว่างยุบเลิก2567",0,IF(M231="ว่างยุบเลิก2568",VLOOKUP(BC231,ตำแหน่งว่าง!$A$2:$J$28,8,FALSE),IF(M231="ว่างยุบเลิก2569",VLOOKUP(BC231,ตำแหน่งว่าง!$A$2:$J$28,8,FALSE),IF(M231="เงินอุดหนุน (ว่าง)",VLOOKUP(BC231,ตำแหน่งว่าง!$A$2:$J$28,8,FALSE),IF(M231&amp;C231="จ่ายจากเงินรายได้พนจ.ทั่วไป",0,IF(M231="จ่ายจากเงินรายได้ (ว่าง)",VLOOKUP(BC231,ตำแหน่งว่าง!$A$2:$J$28,8,FALSE),(BG231-I231)*12)))))))))))))</f>
        <v>0</v>
      </c>
      <c r="BI231" s="177" t="str">
        <f t="shared" si="18"/>
        <v>2</v>
      </c>
      <c r="BJ231" s="177" t="b">
        <f>IF(BB231="บริหารท้องถิ่นสูง",VLOOKUP(BI231,'เงินเดือนบัญชี 5'!$AL$2:$AM$65,2,FALSE),IF(BB231="บริหารท้องถิ่นกลาง",VLOOKUP(BI231,'เงินเดือนบัญชี 5'!$AI$2:$AJ$65,2,FALSE),IF(BB231="บริหารท้องถิ่นต้น",VLOOKUP(BI231,'เงินเดือนบัญชี 5'!$AF$2:$AG$65,2,FALSE),IF(BB231="อำนวยการท้องถิ่นสูง",VLOOKUP(BI231,'เงินเดือนบัญชี 5'!$AC$2:$AD$65,2,FALSE),IF(BB231="อำนวยการท้องถิ่นกลาง",VLOOKUP(BI231,'เงินเดือนบัญชี 5'!$Z$2:$AA$65,2,FALSE),IF(BB231="อำนวยการท้องถิ่นต้น",VLOOKUP(BI231,'เงินเดือนบัญชี 5'!$W$2:$X$65,2,FALSE),IF(BB231="วิชาการชช.",VLOOKUP(BI231,'เงินเดือนบัญชี 5'!$T$2:$U$65,2,FALSE),IF(BB231="วิชาการชพ.",VLOOKUP(BI231,'เงินเดือนบัญชี 5'!$Q$2:$R$65,2,FALSE),IF(BB231="วิชาการชก.",VLOOKUP(BI231,'เงินเดือนบัญชี 5'!$N$2:$O$65,2,FALSE),IF(BB231="วิชาการปก.",VLOOKUP(BI231,'เงินเดือนบัญชี 5'!$K$2:$L$65,2,FALSE),IF(BB231="ทั่วไปอส.",VLOOKUP(BI231,'เงินเดือนบัญชี 5'!$H$2:$I$65,2,FALSE),IF(BB231="ทั่วไปชง.",VLOOKUP(BI231,'เงินเดือนบัญชี 5'!$E$2:$F$65,2,FALSE),IF(BB231="ทั่วไปปง.",VLOOKUP(BI231,'เงินเดือนบัญชี 5'!$B$2:$C$65,2,FALSE),IF(BB231="พนจ.ทั่วไป",0,IF(BB231="พนจ.ภารกิจ(ปวช.)",CEILING((BG231*4/100)+BG231,10),IF(BB231="พนจ.ภารกิจ(ปวท.)",CEILING((BG231*4/100)+BG231,10),IF(BB231="พนจ.ภารกิจ(ปวส.)",CEILING((BG231*4/100)+BG231,10),IF(BB231="พนจ.ภารกิจ(ป.ตรี)",CEILING((BG231*4/100)+BG231,10),IF(BB231="พนจ.ภารกิจ(ป.โท)",CEILING((BG231*4/100)+BG231,10),IF(BB231="พนจ.ภารกิจ(ทักษะ พนง.ขับเครื่องจักรกลขนาดกลาง/ใหญ่)",CEILING((BG231*4/100)+BG231,10),IF(BB231="พนจ.ภารกิจ(ทักษะ)",CEILING((BG231*4/100)+BG231,10),IF(BB231="พนจ.ภารกิจ(ทักษะ)","",IF(C231="ครู",CEILING((BG231*6/100)+BG231,10),IF(C231="ครูผู้ช่วย",CEILING((BG231*6/100)+BG231,10),IF(C231="บริหารสถานศึกษา",CEILING((BG231*6/100)+BG231,10),IF(C231="บุคลากรทางการศึกษา",CEILING((BG231*6/100)+BG231,10),IF(BB231="ลูกจ้างประจำ(ช่าง)",VLOOKUP(BI231,บัญชีลูกจ้างประจำ!$H$2:$I$110,2,FALSE),IF(BB231="ลูกจ้างประจำ(สนับสนุน)",VLOOKUP(BI231,บัญชีลูกจ้างประจำ!$E$2:$F$102,2,FALSE),IF(BB231="ลูกจ้างประจำ(บริการพื้นฐาน)",VLOOKUP(BI231,บัญชีลูกจ้างประจำ!$B$2:$C$74,2,FALSE))))))))))))))))))))))))))))))</f>
        <v>0</v>
      </c>
      <c r="BK231" s="177">
        <f>IF(BB231&amp;M231="พนจ.ทั่วไป",0,IF(BB231&amp;M231="พนจ.ทั่วไปกำหนดเพิ่ม2568",108000,IF(M231="ว่างเดิม",VLOOKUP(BC231,ตำแหน่งว่าง!$A$2:$J$28,9,FALSE),IF(M231&amp;C231="กำหนดเพิ่ม2567ครู",VLOOKUP(BC231,ตำแหน่งว่าง!$A$2:$J$28,8,FALSE),IF(M231&amp;C231="กำหนดเพิ่ม2567ครูผู้ช่วย",VLOOKUP(BC231,ตำแหน่งว่าง!$A$2:$J$28,8,FALSE),IF(M231&amp;C231="กำหนดเพิ่ม2567บุคลากรทางการศึกษา",VLOOKUP(BC231,ตำแหน่งว่าง!$A$2:$J$28,8,FALSE),IF(M231&amp;C231="กำหนดเพิ่ม2567บริหารสถานศึกษา",VLOOKUP(BC231,ตำแหน่งว่าง!$A$2:$J$28,8,FALSE),IF(M231="กำหนดเพิ่ม2567",VLOOKUP(BC231,ตำแหน่งว่าง!$A$2:$J$28,9,FALSE),IF(M231="กำหนดเพิ่ม2568",VLOOKUP(BC231,ตำแหน่งว่าง!$A$2:$H$28,7,FALSE),IF(M231="กำหนดเพิ่ม2569",0,IF(M231="ยุบเลิก2567",0,IF(M231="ยุบเลิก2568",0,IF(M231="ว่างยุบเลิก2567",0,IF(M231="ว่างยุบเลิก2568",0,IF(M231="ว่างยุบเลิก2569",VLOOKUP(BC231,ตำแหน่งว่าง!$A$2:$J$28,9,FALSE),IF(M231="เงินอุดหนุน (ว่าง)",VLOOKUP(BC231,ตำแหน่งว่าง!$A$2:$J$28,9,FALSE),IF(M231="จ่ายจากเงินรายได้ (ว่าง)",VLOOKUP(BC231,ตำแหน่งว่าง!$A$2:$J$28,9,FALSE),(BJ231-BG231)*12)))))))))))))))))</f>
        <v>0</v>
      </c>
      <c r="BL231" s="177" t="str">
        <f t="shared" si="19"/>
        <v>3</v>
      </c>
      <c r="BM231" s="177" t="b">
        <f>IF(BB231="บริหารท้องถิ่นสูง",VLOOKUP(BL231,'เงินเดือนบัญชี 5'!$AL$2:$AM$65,2,FALSE),IF(BB231="บริหารท้องถิ่นกลาง",VLOOKUP(BL231,'เงินเดือนบัญชี 5'!$AI$2:$AJ$65,2,FALSE),IF(BB231="บริหารท้องถิ่นต้น",VLOOKUP(BL231,'เงินเดือนบัญชี 5'!$AF$2:$AG$65,2,FALSE),IF(BB231="อำนวยการท้องถิ่นสูง",VLOOKUP(BL231,'เงินเดือนบัญชี 5'!$AC$2:$AD$65,2,FALSE),IF(BB231="อำนวยการท้องถิ่นกลาง",VLOOKUP(BL231,'เงินเดือนบัญชี 5'!$Z$2:$AA$65,2,FALSE),IF(BB231="อำนวยการท้องถิ่นต้น",VLOOKUP(BL231,'เงินเดือนบัญชี 5'!$W$2:$X$65,2,FALSE),IF(BB231="วิชาการชช.",VLOOKUP(BL231,'เงินเดือนบัญชี 5'!$T$2:$U$65,2,FALSE),IF(BB231="วิชาการชพ.",VLOOKUP(BL231,'เงินเดือนบัญชี 5'!$Q$2:$R$65,2,FALSE),IF(BB231="วิชาการชก.",VLOOKUP(BL231,'เงินเดือนบัญชี 5'!$N$2:$O$65,2,FALSE),IF(BB231="วิชาการปก.",VLOOKUP(BL231,'เงินเดือนบัญชี 5'!$K$2:$L$65,2,FALSE),IF(BB231="ทั่วไปอส.",VLOOKUP(BL231,'เงินเดือนบัญชี 5'!$H$2:$I$65,2,FALSE),IF(BB231="ทั่วไปชง.",VLOOKUP(BL231,'เงินเดือนบัญชี 5'!$E$2:$F$65,2,FALSE),IF(BB231="ทั่วไปปง.",VLOOKUP(BL231,'เงินเดือนบัญชี 5'!$B$2:$C$65,2,FALSE),IF(BB231="พนจ.ทั่วไป",0,IF(BB231="พนจ.ภารกิจ(ปวช.)",CEILING((BJ231*4/100)+BJ231,10),IF(BB231="พนจ.ภารกิจ(ปวท.)",CEILING((BJ231*4/100)+BJ231,10),IF(BB231="พนจ.ภารกิจ(ปวส.)",CEILING((BJ231*4/100)+BJ231,10),IF(BB231="พนจ.ภารกิจ(ป.ตรี)",CEILING((BJ231*4/100)+BJ231,10),IF(BB231="พนจ.ภารกิจ(ป.โท)",CEILING((BJ231*4/100)+BJ231,10),IF(BB231="พนจ.ภารกิจ(ทักษะ พนง.ขับเครื่องจักรกลขนาดกลาง/ใหญ่)",CEILING((BJ231*4/100)+BJ231,10),IF(BB231="พนจ.ภารกิจ(ทักษะ)",CEILING((BJ231*4/100)+BJ231,10),IF(BB231="พนจ.ภารกิจ(ทักษะ)","",IF(C231="ครู",CEILING((BJ231*6/100)+BJ231,10),IF(C231="ครูผู้ช่วย",CEILING((BJ231*6/100)+BJ231,10),IF(C231="บริหารสถานศึกษา",CEILING((BJ231*6/100)+BJ231,10),IF(C231="บุคลากรทางการศึกษา",CEILING((BJ231*6/100)+BJ231,10),IF(BB231="ลูกจ้างประจำ(ช่าง)",VLOOKUP(BL231,บัญชีลูกจ้างประจำ!$H$2:$I$110,2,FALSE),IF(BB231="ลูกจ้างประจำ(สนับสนุน)",VLOOKUP(BL231,บัญชีลูกจ้างประจำ!$E$2:$F$103,2,FALSE),IF(BB231="ลูกจ้างประจำ(บริการพื้นฐาน)",VLOOKUP(BL231,บัญชีลูกจ้างประจำ!$B$2:$C$74,2,FALSE))))))))))))))))))))))))))))))</f>
        <v>0</v>
      </c>
      <c r="BN231" s="177">
        <f>IF(BB231&amp;M231="พนจ.ทั่วไป",0,IF(BB231&amp;M231="พนจ.ทั่วไปกำหนดเพิ่ม2569",108000,IF(M231="ว่างเดิม",VLOOKUP(BC231,ตำแหน่งว่าง!$A$2:$J$28,10,FALSE),IF(M231&amp;C231="กำหนดเพิ่ม2567ครู",VLOOKUP(BC231,ตำแหน่งว่าง!$A$2:$J$28,9,FALSE),IF(M231&amp;C231="กำหนดเพิ่ม2567ครูผู้ช่วย",VLOOKUP(BC231,ตำแหน่งว่าง!$A$2:$J$28,9,FALSE),IF(M231&amp;C231="กำหนดเพิ่ม2567บุคลากรทางการศึกษา",VLOOKUP(BC231,ตำแหน่งว่าง!$A$2:$J$28,9,FALSE),IF(M231&amp;C231="กำหนดเพิ่ม2567บริหารสถานศึกษา",VLOOKUP(BC231,ตำแหน่งว่าง!$A$2:$J$28,9,FALSE),IF(M231="กำหนดเพิ่ม2567",VLOOKUP(BC231,ตำแหน่งว่าง!$A$2:$J$28,10,FALSE),IF(M231&amp;C231="กำหนดเพิ่ม2568ครู",VLOOKUP(BC231,ตำแหน่งว่าง!$A$2:$J$28,8,FALSE),IF(M231&amp;C231="กำหนดเพิ่ม2568ครูผู้ช่วย",VLOOKUP(BC231,ตำแหน่งว่าง!$A$2:$J$28,8,FALSE),IF(M231&amp;C231="กำหนดเพิ่ม2568บุคลากรทางการศึกษา",VLOOKUP(BC231,ตำแหน่งว่าง!$A$2:$J$28,8,FALSE),IF(M231&amp;C231="กำหนดเพิ่ม2568บริหารสถานศึกษา",VLOOKUP(BC231,ตำแหน่งว่าง!$A$2:$J$28,8,FALSE),IF(M231="กำหนดเพิ่ม2568",VLOOKUP(BC231,ตำแหน่งว่าง!$A$2:$J$28,9,FALSE),IF(M231="กำหนดเพิ่ม2569",VLOOKUP(BC231,ตำแหน่งว่าง!$A$2:$H$28,7,FALSE),IF(M231="เงินอุดหนุน (ว่าง)",VLOOKUP(BC231,ตำแหน่งว่าง!$A$2:$J$28,10,FALSE),IF(M231="จ่ายจากเงินรายได้ (ว่าง)",VLOOKUP(BC231,ตำแหน่งว่าง!$A$2:$J$28,10,FALSE),IF(M231="ยุบเลิก2567",0,IF(M231="ยุบเลิก2568",0,IF(M231="ยุบเลิก2569",0,IF(M231="ว่างยุบเลิก2567",0,IF(M231="ว่างยุบเลิก2568",0,IF(M231="ว่างยุบเลิก2569",0,(BM231-BJ231)*12))))))))))))))))))))))</f>
        <v>0</v>
      </c>
    </row>
    <row r="232" spans="1:66">
      <c r="A232" s="107" t="str">
        <f>IF(C232=0,"",IF(D232=0,"",SUBTOTAL(3,$D$7:D232)*1))</f>
        <v/>
      </c>
      <c r="B232" s="113"/>
      <c r="C232" s="183"/>
      <c r="D232" s="113"/>
      <c r="E232" s="114"/>
      <c r="F232" s="114"/>
      <c r="G232" s="110"/>
      <c r="H232" s="120"/>
      <c r="I232" s="121"/>
      <c r="J232" s="122"/>
      <c r="K232" s="122"/>
      <c r="L232" s="122"/>
      <c r="M232" s="120"/>
      <c r="BB232" s="177" t="str">
        <f t="shared" si="15"/>
        <v/>
      </c>
      <c r="BC232" s="177" t="str">
        <f t="shared" si="16"/>
        <v>()</v>
      </c>
      <c r="BD232" s="177" t="b">
        <f>IF(BB232="บริหารท้องถิ่นสูง",VLOOKUP(I232,'เงินเดือนบัญชี 5'!$AM$2:$AN$65,2,FALSE),IF(BB232="บริหารท้องถิ่นกลาง",VLOOKUP(I232,'เงินเดือนบัญชี 5'!$AJ$2:$AK$65,2,FALSE),IF(BB232="บริหารท้องถิ่นต้น",VLOOKUP(I232,'เงินเดือนบัญชี 5'!$AG$2:$AH$65,2,FALSE),IF(BB232="อำนวยการท้องถิ่นสูง",VLOOKUP(I232,'เงินเดือนบัญชี 5'!$AD$2:$AE$65,2,FALSE),IF(BB232="อำนวยการท้องถิ่นกลาง",VLOOKUP(I232,'เงินเดือนบัญชี 5'!$AA$2:$AB$65,2,FALSE),IF(BB232="อำนวยการท้องถิ่นต้น",VLOOKUP(I232,'เงินเดือนบัญชี 5'!$X$2:$Y$65,2,FALSE),IF(BB232="วิชาการชช.",VLOOKUP(I232,'เงินเดือนบัญชี 5'!$U$2:$V$65,2,FALSE),IF(BB232="วิชาการชพ.",VLOOKUP(I232,'เงินเดือนบัญชี 5'!$R$2:$S$65,2,FALSE),IF(BB232="วิชาการชก.",VLOOKUP(I232,'เงินเดือนบัญชี 5'!$O$2:$P$65,2,FALSE),IF(BB232="วิชาการปก.",VLOOKUP(I232,'เงินเดือนบัญชี 5'!$L$2:$M$65,2,FALSE),IF(BB232="ทั่วไปอส.",VLOOKUP(I232,'เงินเดือนบัญชี 5'!$I$2:$J$65,2,FALSE),IF(BB232="ทั่วไปชง.",VLOOKUP(I232,'เงินเดือนบัญชี 5'!$F$2:$G$65,2,FALSE),IF(BB232="ทั่วไปปง.",VLOOKUP(I232,'เงินเดือนบัญชี 5'!$C$2:$D$65,2,FALSE),IF(BB232="พนจ.ทั่วไป","",IF(BB232="พนจ.ภารกิจ(ปวช.)","",IF(BB232="พนจ.ภารกิจ(ปวท.)","",IF(BB232="พนจ.ภารกิจ(ปวส.)","",IF(BB232="พนจ.ภารกิจ(ป.ตรี)","",IF(BB232="พนจ.ภารกิจ(ป.โท)","",IF(BB232="พนจ.ภารกิจ(ทักษะ พนง.ขับเครื่องจักรกลขนาดกลาง/ใหญ่)","",IF(BB232="พนจ.ภารกิจ(ทักษะ)","",IF(BB232="ลูกจ้างประจำ(ช่าง)",VLOOKUP(I232,บัญชีลูกจ้างประจำ!$I$2:$J$110,2,FALSE),IF(BB232="ลูกจ้างประจำ(สนับสนุน)",VLOOKUP(I232,บัญชีลูกจ้างประจำ!$F$2:$G$102,2,FALSE),IF(BB232="ลูกจ้างประจำ(บริการพื้นฐาน)",VLOOKUP(I232,บัญชีลูกจ้างประจำ!$C$2:$D$74,2,FALSE)))))))))))))))))))))))))</f>
        <v>0</v>
      </c>
      <c r="BE232" s="177">
        <f>IF(M232="ว่างเดิม",VLOOKUP(BC232,ตำแหน่งว่าง!$A$2:$J$28,2,FALSE),IF(M232="ว่างยุบเลิก2567",VLOOKUP(BC232,ตำแหน่งว่าง!$A$2:$J$28,2,FALSE),IF(M232="ว่างยุบเลิก2568",VLOOKUP(BC232,ตำแหน่งว่าง!$A$2:$J$28,2,FALSE),IF(M232="ว่างยุบเลิก2569",VLOOKUP(BC232,ตำแหน่งว่าง!$A$2:$J$28,2,FALSE),IF(M232="เงินอุดหนุน (ว่าง)",VLOOKUP(BC232,ตำแหน่งว่าง!$A$2:$J$28,2,FALSE),IF(M232="จ่ายจากเงินรายได้ (ว่าง)",VLOOKUP(BC232,ตำแหน่งว่าง!$A$2:$J$28,2,FALSE),IF(M232="กำหนดเพิ่ม2567",0,IF(M232="กำหนดเพิ่ม2568",0,IF(M232="กำหนดเพิ่ม2569",0,I232*12)))))))))</f>
        <v>0</v>
      </c>
      <c r="BF232" s="177" t="str">
        <f t="shared" si="17"/>
        <v>1</v>
      </c>
      <c r="BG232" s="177" t="b">
        <f>IF(BB232="บริหารท้องถิ่นสูง",VLOOKUP(BF232,'เงินเดือนบัญชี 5'!$AL$2:$AM$65,2,FALSE),IF(BB232="บริหารท้องถิ่นกลาง",VLOOKUP(BF232,'เงินเดือนบัญชี 5'!$AI$2:$AJ$65,2,FALSE),IF(BB232="บริหารท้องถิ่นต้น",VLOOKUP(BF232,'เงินเดือนบัญชี 5'!$AF$2:$AG$65,2,FALSE),IF(BB232="อำนวยการท้องถิ่นสูง",VLOOKUP(BF232,'เงินเดือนบัญชี 5'!$AC$2:$AD$65,2,FALSE),IF(BB232="อำนวยการท้องถิ่นกลาง",VLOOKUP(BF232,'เงินเดือนบัญชี 5'!$Z$2:$AA$65,2,FALSE),IF(BB232="อำนวยการท้องถิ่นต้น",VLOOKUP(BF232,'เงินเดือนบัญชี 5'!$W$2:$X$65,2,FALSE),IF(BB232="วิชาการชช.",VLOOKUP(BF232,'เงินเดือนบัญชี 5'!$T$2:$U$65,2,FALSE),IF(BB232="วิชาการชพ.",VLOOKUP(BF232,'เงินเดือนบัญชี 5'!$Q$2:$R$65,2,FALSE),IF(BB232="วิชาการชก.",VLOOKUP(BF232,'เงินเดือนบัญชี 5'!$N$2:$O$65,2,FALSE),IF(BB232="วิชาการปก.",VLOOKUP(BF232,'เงินเดือนบัญชี 5'!$K$2:$L$65,2,FALSE),IF(BB232="ทั่วไปอส.",VLOOKUP(BF232,'เงินเดือนบัญชี 5'!$H$2:$I$65,2,FALSE),IF(BB232="ทั่วไปชง.",VLOOKUP(BF232,'เงินเดือนบัญชี 5'!$E$2:$F$65,2,FALSE),IF(BB232="ทั่วไปปง.",VLOOKUP(BF232,'เงินเดือนบัญชี 5'!$B$2:$C$65,2,FALSE),IF(BB232="พนจ.ทั่วไป",0,IF(BB232="พนจ.ภารกิจ(ปวช.)",CEILING((I232*4/100)+I232,10),IF(BB232="พนจ.ภารกิจ(ปวท.)",CEILING((I232*4/100)+I232,10),IF(BB232="พนจ.ภารกิจ(ปวส.)",CEILING((I232*4/100)+I232,10),IF(BB232="พนจ.ภารกิจ(ป.ตรี)",CEILING((I232*4/100)+I232,10),IF(BB232="พนจ.ภารกิจ(ป.โท)",CEILING((I232*4/100)+I232,10),IF(BB232="พนจ.ภารกิจ(ทักษะ พนง.ขับเครื่องจักรกลขนาดกลาง/ใหญ่)",CEILING((I232*4/100)+I232,10),IF(BB232="พนจ.ภารกิจ(ทักษะ)",CEILING((I232*4/100)+I232,10),IF(BB232="พนจ.ภารกิจ(ทักษะ)","",IF(C232="ครู",CEILING((I232*6/100)+I232,10),IF(C232="ครูผู้ช่วย",CEILING((I232*6/100)+I232,10),IF(C232="บริหารสถานศึกษา",CEILING((I232*6/100)+I232,10),IF(C232="บุคลากรทางการศึกษา",CEILING((I232*6/100)+I232,10),IF(BB232="ลูกจ้างประจำ(ช่าง)",VLOOKUP(BF232,บัญชีลูกจ้างประจำ!$H$2:$I$110,2,FALSE),IF(BB232="ลูกจ้างประจำ(สนับสนุน)",VLOOKUP(BF232,บัญชีลูกจ้างประจำ!$E$2:$F$102,2,FALSE),IF(BB232="ลูกจ้างประจำ(บริการพื้นฐาน)",VLOOKUP(BF232,บัญชีลูกจ้างประจำ!$B$2:$C$74,2,FALSE))))))))))))))))))))))))))))))</f>
        <v>0</v>
      </c>
      <c r="BH232" s="177">
        <f>IF(BB232&amp;M232="พนจ.ทั่วไป",0,IF(BB232&amp;M232="พนจ.ทั่วไปกำหนดเพิ่ม2567",108000,IF(M232="ว่างเดิม",VLOOKUP(BC232,ตำแหน่งว่าง!$A$2:$J$28,8,FALSE),IF(M232="กำหนดเพิ่ม2567",VLOOKUP(BC232,ตำแหน่งว่าง!$A$2:$H$28,7,FALSE),IF(M232="กำหนดเพิ่ม2568",0,IF(M232="กำหนดเพิ่ม2569",0,IF(M232="ยุบเลิก2567",0,IF(M232="ว่างยุบเลิก2567",0,IF(M232="ว่างยุบเลิก2568",VLOOKUP(BC232,ตำแหน่งว่าง!$A$2:$J$28,8,FALSE),IF(M232="ว่างยุบเลิก2569",VLOOKUP(BC232,ตำแหน่งว่าง!$A$2:$J$28,8,FALSE),IF(M232="เงินอุดหนุน (ว่าง)",VLOOKUP(BC232,ตำแหน่งว่าง!$A$2:$J$28,8,FALSE),IF(M232&amp;C232="จ่ายจากเงินรายได้พนจ.ทั่วไป",0,IF(M232="จ่ายจากเงินรายได้ (ว่าง)",VLOOKUP(BC232,ตำแหน่งว่าง!$A$2:$J$28,8,FALSE),(BG232-I232)*12)))))))))))))</f>
        <v>0</v>
      </c>
      <c r="BI232" s="177" t="str">
        <f t="shared" si="18"/>
        <v>2</v>
      </c>
      <c r="BJ232" s="177" t="b">
        <f>IF(BB232="บริหารท้องถิ่นสูง",VLOOKUP(BI232,'เงินเดือนบัญชี 5'!$AL$2:$AM$65,2,FALSE),IF(BB232="บริหารท้องถิ่นกลาง",VLOOKUP(BI232,'เงินเดือนบัญชี 5'!$AI$2:$AJ$65,2,FALSE),IF(BB232="บริหารท้องถิ่นต้น",VLOOKUP(BI232,'เงินเดือนบัญชี 5'!$AF$2:$AG$65,2,FALSE),IF(BB232="อำนวยการท้องถิ่นสูง",VLOOKUP(BI232,'เงินเดือนบัญชี 5'!$AC$2:$AD$65,2,FALSE),IF(BB232="อำนวยการท้องถิ่นกลาง",VLOOKUP(BI232,'เงินเดือนบัญชี 5'!$Z$2:$AA$65,2,FALSE),IF(BB232="อำนวยการท้องถิ่นต้น",VLOOKUP(BI232,'เงินเดือนบัญชี 5'!$W$2:$X$65,2,FALSE),IF(BB232="วิชาการชช.",VLOOKUP(BI232,'เงินเดือนบัญชี 5'!$T$2:$U$65,2,FALSE),IF(BB232="วิชาการชพ.",VLOOKUP(BI232,'เงินเดือนบัญชี 5'!$Q$2:$R$65,2,FALSE),IF(BB232="วิชาการชก.",VLOOKUP(BI232,'เงินเดือนบัญชี 5'!$N$2:$O$65,2,FALSE),IF(BB232="วิชาการปก.",VLOOKUP(BI232,'เงินเดือนบัญชี 5'!$K$2:$L$65,2,FALSE),IF(BB232="ทั่วไปอส.",VLOOKUP(BI232,'เงินเดือนบัญชี 5'!$H$2:$I$65,2,FALSE),IF(BB232="ทั่วไปชง.",VLOOKUP(BI232,'เงินเดือนบัญชี 5'!$E$2:$F$65,2,FALSE),IF(BB232="ทั่วไปปง.",VLOOKUP(BI232,'เงินเดือนบัญชี 5'!$B$2:$C$65,2,FALSE),IF(BB232="พนจ.ทั่วไป",0,IF(BB232="พนจ.ภารกิจ(ปวช.)",CEILING((BG232*4/100)+BG232,10),IF(BB232="พนจ.ภารกิจ(ปวท.)",CEILING((BG232*4/100)+BG232,10),IF(BB232="พนจ.ภารกิจ(ปวส.)",CEILING((BG232*4/100)+BG232,10),IF(BB232="พนจ.ภารกิจ(ป.ตรี)",CEILING((BG232*4/100)+BG232,10),IF(BB232="พนจ.ภารกิจ(ป.โท)",CEILING((BG232*4/100)+BG232,10),IF(BB232="พนจ.ภารกิจ(ทักษะ พนง.ขับเครื่องจักรกลขนาดกลาง/ใหญ่)",CEILING((BG232*4/100)+BG232,10),IF(BB232="พนจ.ภารกิจ(ทักษะ)",CEILING((BG232*4/100)+BG232,10),IF(BB232="พนจ.ภารกิจ(ทักษะ)","",IF(C232="ครู",CEILING((BG232*6/100)+BG232,10),IF(C232="ครูผู้ช่วย",CEILING((BG232*6/100)+BG232,10),IF(C232="บริหารสถานศึกษา",CEILING((BG232*6/100)+BG232,10),IF(C232="บุคลากรทางการศึกษา",CEILING((BG232*6/100)+BG232,10),IF(BB232="ลูกจ้างประจำ(ช่าง)",VLOOKUP(BI232,บัญชีลูกจ้างประจำ!$H$2:$I$110,2,FALSE),IF(BB232="ลูกจ้างประจำ(สนับสนุน)",VLOOKUP(BI232,บัญชีลูกจ้างประจำ!$E$2:$F$102,2,FALSE),IF(BB232="ลูกจ้างประจำ(บริการพื้นฐาน)",VLOOKUP(BI232,บัญชีลูกจ้างประจำ!$B$2:$C$74,2,FALSE))))))))))))))))))))))))))))))</f>
        <v>0</v>
      </c>
      <c r="BK232" s="177">
        <f>IF(BB232&amp;M232="พนจ.ทั่วไป",0,IF(BB232&amp;M232="พนจ.ทั่วไปกำหนดเพิ่ม2568",108000,IF(M232="ว่างเดิม",VLOOKUP(BC232,ตำแหน่งว่าง!$A$2:$J$28,9,FALSE),IF(M232&amp;C232="กำหนดเพิ่ม2567ครู",VLOOKUP(BC232,ตำแหน่งว่าง!$A$2:$J$28,8,FALSE),IF(M232&amp;C232="กำหนดเพิ่ม2567ครูผู้ช่วย",VLOOKUP(BC232,ตำแหน่งว่าง!$A$2:$J$28,8,FALSE),IF(M232&amp;C232="กำหนดเพิ่ม2567บุคลากรทางการศึกษา",VLOOKUP(BC232,ตำแหน่งว่าง!$A$2:$J$28,8,FALSE),IF(M232&amp;C232="กำหนดเพิ่ม2567บริหารสถานศึกษา",VLOOKUP(BC232,ตำแหน่งว่าง!$A$2:$J$28,8,FALSE),IF(M232="กำหนดเพิ่ม2567",VLOOKUP(BC232,ตำแหน่งว่าง!$A$2:$J$28,9,FALSE),IF(M232="กำหนดเพิ่ม2568",VLOOKUP(BC232,ตำแหน่งว่าง!$A$2:$H$28,7,FALSE),IF(M232="กำหนดเพิ่ม2569",0,IF(M232="ยุบเลิก2567",0,IF(M232="ยุบเลิก2568",0,IF(M232="ว่างยุบเลิก2567",0,IF(M232="ว่างยุบเลิก2568",0,IF(M232="ว่างยุบเลิก2569",VLOOKUP(BC232,ตำแหน่งว่าง!$A$2:$J$28,9,FALSE),IF(M232="เงินอุดหนุน (ว่าง)",VLOOKUP(BC232,ตำแหน่งว่าง!$A$2:$J$28,9,FALSE),IF(M232="จ่ายจากเงินรายได้ (ว่าง)",VLOOKUP(BC232,ตำแหน่งว่าง!$A$2:$J$28,9,FALSE),(BJ232-BG232)*12)))))))))))))))))</f>
        <v>0</v>
      </c>
      <c r="BL232" s="177" t="str">
        <f t="shared" si="19"/>
        <v>3</v>
      </c>
      <c r="BM232" s="177" t="b">
        <f>IF(BB232="บริหารท้องถิ่นสูง",VLOOKUP(BL232,'เงินเดือนบัญชี 5'!$AL$2:$AM$65,2,FALSE),IF(BB232="บริหารท้องถิ่นกลาง",VLOOKUP(BL232,'เงินเดือนบัญชี 5'!$AI$2:$AJ$65,2,FALSE),IF(BB232="บริหารท้องถิ่นต้น",VLOOKUP(BL232,'เงินเดือนบัญชี 5'!$AF$2:$AG$65,2,FALSE),IF(BB232="อำนวยการท้องถิ่นสูง",VLOOKUP(BL232,'เงินเดือนบัญชี 5'!$AC$2:$AD$65,2,FALSE),IF(BB232="อำนวยการท้องถิ่นกลาง",VLOOKUP(BL232,'เงินเดือนบัญชี 5'!$Z$2:$AA$65,2,FALSE),IF(BB232="อำนวยการท้องถิ่นต้น",VLOOKUP(BL232,'เงินเดือนบัญชี 5'!$W$2:$X$65,2,FALSE),IF(BB232="วิชาการชช.",VLOOKUP(BL232,'เงินเดือนบัญชี 5'!$T$2:$U$65,2,FALSE),IF(BB232="วิชาการชพ.",VLOOKUP(BL232,'เงินเดือนบัญชี 5'!$Q$2:$R$65,2,FALSE),IF(BB232="วิชาการชก.",VLOOKUP(BL232,'เงินเดือนบัญชี 5'!$N$2:$O$65,2,FALSE),IF(BB232="วิชาการปก.",VLOOKUP(BL232,'เงินเดือนบัญชี 5'!$K$2:$L$65,2,FALSE),IF(BB232="ทั่วไปอส.",VLOOKUP(BL232,'เงินเดือนบัญชี 5'!$H$2:$I$65,2,FALSE),IF(BB232="ทั่วไปชง.",VLOOKUP(BL232,'เงินเดือนบัญชี 5'!$E$2:$F$65,2,FALSE),IF(BB232="ทั่วไปปง.",VLOOKUP(BL232,'เงินเดือนบัญชี 5'!$B$2:$C$65,2,FALSE),IF(BB232="พนจ.ทั่วไป",0,IF(BB232="พนจ.ภารกิจ(ปวช.)",CEILING((BJ232*4/100)+BJ232,10),IF(BB232="พนจ.ภารกิจ(ปวท.)",CEILING((BJ232*4/100)+BJ232,10),IF(BB232="พนจ.ภารกิจ(ปวส.)",CEILING((BJ232*4/100)+BJ232,10),IF(BB232="พนจ.ภารกิจ(ป.ตรี)",CEILING((BJ232*4/100)+BJ232,10),IF(BB232="พนจ.ภารกิจ(ป.โท)",CEILING((BJ232*4/100)+BJ232,10),IF(BB232="พนจ.ภารกิจ(ทักษะ พนง.ขับเครื่องจักรกลขนาดกลาง/ใหญ่)",CEILING((BJ232*4/100)+BJ232,10),IF(BB232="พนจ.ภารกิจ(ทักษะ)",CEILING((BJ232*4/100)+BJ232,10),IF(BB232="พนจ.ภารกิจ(ทักษะ)","",IF(C232="ครู",CEILING((BJ232*6/100)+BJ232,10),IF(C232="ครูผู้ช่วย",CEILING((BJ232*6/100)+BJ232,10),IF(C232="บริหารสถานศึกษา",CEILING((BJ232*6/100)+BJ232,10),IF(C232="บุคลากรทางการศึกษา",CEILING((BJ232*6/100)+BJ232,10),IF(BB232="ลูกจ้างประจำ(ช่าง)",VLOOKUP(BL232,บัญชีลูกจ้างประจำ!$H$2:$I$110,2,FALSE),IF(BB232="ลูกจ้างประจำ(สนับสนุน)",VLOOKUP(BL232,บัญชีลูกจ้างประจำ!$E$2:$F$103,2,FALSE),IF(BB232="ลูกจ้างประจำ(บริการพื้นฐาน)",VLOOKUP(BL232,บัญชีลูกจ้างประจำ!$B$2:$C$74,2,FALSE))))))))))))))))))))))))))))))</f>
        <v>0</v>
      </c>
      <c r="BN232" s="177">
        <f>IF(BB232&amp;M232="พนจ.ทั่วไป",0,IF(BB232&amp;M232="พนจ.ทั่วไปกำหนดเพิ่ม2569",108000,IF(M232="ว่างเดิม",VLOOKUP(BC232,ตำแหน่งว่าง!$A$2:$J$28,10,FALSE),IF(M232&amp;C232="กำหนดเพิ่ม2567ครู",VLOOKUP(BC232,ตำแหน่งว่าง!$A$2:$J$28,9,FALSE),IF(M232&amp;C232="กำหนดเพิ่ม2567ครูผู้ช่วย",VLOOKUP(BC232,ตำแหน่งว่าง!$A$2:$J$28,9,FALSE),IF(M232&amp;C232="กำหนดเพิ่ม2567บุคลากรทางการศึกษา",VLOOKUP(BC232,ตำแหน่งว่าง!$A$2:$J$28,9,FALSE),IF(M232&amp;C232="กำหนดเพิ่ม2567บริหารสถานศึกษา",VLOOKUP(BC232,ตำแหน่งว่าง!$A$2:$J$28,9,FALSE),IF(M232="กำหนดเพิ่ม2567",VLOOKUP(BC232,ตำแหน่งว่าง!$A$2:$J$28,10,FALSE),IF(M232&amp;C232="กำหนดเพิ่ม2568ครู",VLOOKUP(BC232,ตำแหน่งว่าง!$A$2:$J$28,8,FALSE),IF(M232&amp;C232="กำหนดเพิ่ม2568ครูผู้ช่วย",VLOOKUP(BC232,ตำแหน่งว่าง!$A$2:$J$28,8,FALSE),IF(M232&amp;C232="กำหนดเพิ่ม2568บุคลากรทางการศึกษา",VLOOKUP(BC232,ตำแหน่งว่าง!$A$2:$J$28,8,FALSE),IF(M232&amp;C232="กำหนดเพิ่ม2568บริหารสถานศึกษา",VLOOKUP(BC232,ตำแหน่งว่าง!$A$2:$J$28,8,FALSE),IF(M232="กำหนดเพิ่ม2568",VLOOKUP(BC232,ตำแหน่งว่าง!$A$2:$J$28,9,FALSE),IF(M232="กำหนดเพิ่ม2569",VLOOKUP(BC232,ตำแหน่งว่าง!$A$2:$H$28,7,FALSE),IF(M232="เงินอุดหนุน (ว่าง)",VLOOKUP(BC232,ตำแหน่งว่าง!$A$2:$J$28,10,FALSE),IF(M232="จ่ายจากเงินรายได้ (ว่าง)",VLOOKUP(BC232,ตำแหน่งว่าง!$A$2:$J$28,10,FALSE),IF(M232="ยุบเลิก2567",0,IF(M232="ยุบเลิก2568",0,IF(M232="ยุบเลิก2569",0,IF(M232="ว่างยุบเลิก2567",0,IF(M232="ว่างยุบเลิก2568",0,IF(M232="ว่างยุบเลิก2569",0,(BM232-BJ232)*12))))))))))))))))))))))</f>
        <v>0</v>
      </c>
    </row>
    <row r="233" spans="1:66">
      <c r="A233" s="107" t="str">
        <f>IF(C233=0,"",IF(D233=0,"",SUBTOTAL(3,$D$7:D233)*1))</f>
        <v/>
      </c>
      <c r="B233" s="113"/>
      <c r="C233" s="183"/>
      <c r="D233" s="113"/>
      <c r="E233" s="114"/>
      <c r="F233" s="114"/>
      <c r="G233" s="110"/>
      <c r="H233" s="120"/>
      <c r="I233" s="121"/>
      <c r="J233" s="122"/>
      <c r="K233" s="122"/>
      <c r="L233" s="122"/>
      <c r="M233" s="120"/>
      <c r="BB233" s="177" t="str">
        <f t="shared" si="15"/>
        <v/>
      </c>
      <c r="BC233" s="177" t="str">
        <f t="shared" si="16"/>
        <v>()</v>
      </c>
      <c r="BD233" s="177" t="b">
        <f>IF(BB233="บริหารท้องถิ่นสูง",VLOOKUP(I233,'เงินเดือนบัญชี 5'!$AM$2:$AN$65,2,FALSE),IF(BB233="บริหารท้องถิ่นกลาง",VLOOKUP(I233,'เงินเดือนบัญชี 5'!$AJ$2:$AK$65,2,FALSE),IF(BB233="บริหารท้องถิ่นต้น",VLOOKUP(I233,'เงินเดือนบัญชี 5'!$AG$2:$AH$65,2,FALSE),IF(BB233="อำนวยการท้องถิ่นสูง",VLOOKUP(I233,'เงินเดือนบัญชี 5'!$AD$2:$AE$65,2,FALSE),IF(BB233="อำนวยการท้องถิ่นกลาง",VLOOKUP(I233,'เงินเดือนบัญชี 5'!$AA$2:$AB$65,2,FALSE),IF(BB233="อำนวยการท้องถิ่นต้น",VLOOKUP(I233,'เงินเดือนบัญชี 5'!$X$2:$Y$65,2,FALSE),IF(BB233="วิชาการชช.",VLOOKUP(I233,'เงินเดือนบัญชี 5'!$U$2:$V$65,2,FALSE),IF(BB233="วิชาการชพ.",VLOOKUP(I233,'เงินเดือนบัญชี 5'!$R$2:$S$65,2,FALSE),IF(BB233="วิชาการชก.",VLOOKUP(I233,'เงินเดือนบัญชี 5'!$O$2:$P$65,2,FALSE),IF(BB233="วิชาการปก.",VLOOKUP(I233,'เงินเดือนบัญชี 5'!$L$2:$M$65,2,FALSE),IF(BB233="ทั่วไปอส.",VLOOKUP(I233,'เงินเดือนบัญชี 5'!$I$2:$J$65,2,FALSE),IF(BB233="ทั่วไปชง.",VLOOKUP(I233,'เงินเดือนบัญชี 5'!$F$2:$G$65,2,FALSE),IF(BB233="ทั่วไปปง.",VLOOKUP(I233,'เงินเดือนบัญชี 5'!$C$2:$D$65,2,FALSE),IF(BB233="พนจ.ทั่วไป","",IF(BB233="พนจ.ภารกิจ(ปวช.)","",IF(BB233="พนจ.ภารกิจ(ปวท.)","",IF(BB233="พนจ.ภารกิจ(ปวส.)","",IF(BB233="พนจ.ภารกิจ(ป.ตรี)","",IF(BB233="พนจ.ภารกิจ(ป.โท)","",IF(BB233="พนจ.ภารกิจ(ทักษะ พนง.ขับเครื่องจักรกลขนาดกลาง/ใหญ่)","",IF(BB233="พนจ.ภารกิจ(ทักษะ)","",IF(BB233="ลูกจ้างประจำ(ช่าง)",VLOOKUP(I233,บัญชีลูกจ้างประจำ!$I$2:$J$110,2,FALSE),IF(BB233="ลูกจ้างประจำ(สนับสนุน)",VLOOKUP(I233,บัญชีลูกจ้างประจำ!$F$2:$G$102,2,FALSE),IF(BB233="ลูกจ้างประจำ(บริการพื้นฐาน)",VLOOKUP(I233,บัญชีลูกจ้างประจำ!$C$2:$D$74,2,FALSE)))))))))))))))))))))))))</f>
        <v>0</v>
      </c>
      <c r="BE233" s="177">
        <f>IF(M233="ว่างเดิม",VLOOKUP(BC233,ตำแหน่งว่าง!$A$2:$J$28,2,FALSE),IF(M233="ว่างยุบเลิก2567",VLOOKUP(BC233,ตำแหน่งว่าง!$A$2:$J$28,2,FALSE),IF(M233="ว่างยุบเลิก2568",VLOOKUP(BC233,ตำแหน่งว่าง!$A$2:$J$28,2,FALSE),IF(M233="ว่างยุบเลิก2569",VLOOKUP(BC233,ตำแหน่งว่าง!$A$2:$J$28,2,FALSE),IF(M233="เงินอุดหนุน (ว่าง)",VLOOKUP(BC233,ตำแหน่งว่าง!$A$2:$J$28,2,FALSE),IF(M233="จ่ายจากเงินรายได้ (ว่าง)",VLOOKUP(BC233,ตำแหน่งว่าง!$A$2:$J$28,2,FALSE),IF(M233="กำหนดเพิ่ม2567",0,IF(M233="กำหนดเพิ่ม2568",0,IF(M233="กำหนดเพิ่ม2569",0,I233*12)))))))))</f>
        <v>0</v>
      </c>
      <c r="BF233" s="177" t="str">
        <f t="shared" si="17"/>
        <v>1</v>
      </c>
      <c r="BG233" s="177" t="b">
        <f>IF(BB233="บริหารท้องถิ่นสูง",VLOOKUP(BF233,'เงินเดือนบัญชี 5'!$AL$2:$AM$65,2,FALSE),IF(BB233="บริหารท้องถิ่นกลาง",VLOOKUP(BF233,'เงินเดือนบัญชี 5'!$AI$2:$AJ$65,2,FALSE),IF(BB233="บริหารท้องถิ่นต้น",VLOOKUP(BF233,'เงินเดือนบัญชี 5'!$AF$2:$AG$65,2,FALSE),IF(BB233="อำนวยการท้องถิ่นสูง",VLOOKUP(BF233,'เงินเดือนบัญชี 5'!$AC$2:$AD$65,2,FALSE),IF(BB233="อำนวยการท้องถิ่นกลาง",VLOOKUP(BF233,'เงินเดือนบัญชี 5'!$Z$2:$AA$65,2,FALSE),IF(BB233="อำนวยการท้องถิ่นต้น",VLOOKUP(BF233,'เงินเดือนบัญชี 5'!$W$2:$X$65,2,FALSE),IF(BB233="วิชาการชช.",VLOOKUP(BF233,'เงินเดือนบัญชี 5'!$T$2:$U$65,2,FALSE),IF(BB233="วิชาการชพ.",VLOOKUP(BF233,'เงินเดือนบัญชี 5'!$Q$2:$R$65,2,FALSE),IF(BB233="วิชาการชก.",VLOOKUP(BF233,'เงินเดือนบัญชี 5'!$N$2:$O$65,2,FALSE),IF(BB233="วิชาการปก.",VLOOKUP(BF233,'เงินเดือนบัญชี 5'!$K$2:$L$65,2,FALSE),IF(BB233="ทั่วไปอส.",VLOOKUP(BF233,'เงินเดือนบัญชี 5'!$H$2:$I$65,2,FALSE),IF(BB233="ทั่วไปชง.",VLOOKUP(BF233,'เงินเดือนบัญชี 5'!$E$2:$F$65,2,FALSE),IF(BB233="ทั่วไปปง.",VLOOKUP(BF233,'เงินเดือนบัญชี 5'!$B$2:$C$65,2,FALSE),IF(BB233="พนจ.ทั่วไป",0,IF(BB233="พนจ.ภารกิจ(ปวช.)",CEILING((I233*4/100)+I233,10),IF(BB233="พนจ.ภารกิจ(ปวท.)",CEILING((I233*4/100)+I233,10),IF(BB233="พนจ.ภารกิจ(ปวส.)",CEILING((I233*4/100)+I233,10),IF(BB233="พนจ.ภารกิจ(ป.ตรี)",CEILING((I233*4/100)+I233,10),IF(BB233="พนจ.ภารกิจ(ป.โท)",CEILING((I233*4/100)+I233,10),IF(BB233="พนจ.ภารกิจ(ทักษะ พนง.ขับเครื่องจักรกลขนาดกลาง/ใหญ่)",CEILING((I233*4/100)+I233,10),IF(BB233="พนจ.ภารกิจ(ทักษะ)",CEILING((I233*4/100)+I233,10),IF(BB233="พนจ.ภารกิจ(ทักษะ)","",IF(C233="ครู",CEILING((I233*6/100)+I233,10),IF(C233="ครูผู้ช่วย",CEILING((I233*6/100)+I233,10),IF(C233="บริหารสถานศึกษา",CEILING((I233*6/100)+I233,10),IF(C233="บุคลากรทางการศึกษา",CEILING((I233*6/100)+I233,10),IF(BB233="ลูกจ้างประจำ(ช่าง)",VLOOKUP(BF233,บัญชีลูกจ้างประจำ!$H$2:$I$110,2,FALSE),IF(BB233="ลูกจ้างประจำ(สนับสนุน)",VLOOKUP(BF233,บัญชีลูกจ้างประจำ!$E$2:$F$102,2,FALSE),IF(BB233="ลูกจ้างประจำ(บริการพื้นฐาน)",VLOOKUP(BF233,บัญชีลูกจ้างประจำ!$B$2:$C$74,2,FALSE))))))))))))))))))))))))))))))</f>
        <v>0</v>
      </c>
      <c r="BH233" s="177">
        <f>IF(BB233&amp;M233="พนจ.ทั่วไป",0,IF(BB233&amp;M233="พนจ.ทั่วไปกำหนดเพิ่ม2567",108000,IF(M233="ว่างเดิม",VLOOKUP(BC233,ตำแหน่งว่าง!$A$2:$J$28,8,FALSE),IF(M233="กำหนดเพิ่ม2567",VLOOKUP(BC233,ตำแหน่งว่าง!$A$2:$H$28,7,FALSE),IF(M233="กำหนดเพิ่ม2568",0,IF(M233="กำหนดเพิ่ม2569",0,IF(M233="ยุบเลิก2567",0,IF(M233="ว่างยุบเลิก2567",0,IF(M233="ว่างยุบเลิก2568",VLOOKUP(BC233,ตำแหน่งว่าง!$A$2:$J$28,8,FALSE),IF(M233="ว่างยุบเลิก2569",VLOOKUP(BC233,ตำแหน่งว่าง!$A$2:$J$28,8,FALSE),IF(M233="เงินอุดหนุน (ว่าง)",VLOOKUP(BC233,ตำแหน่งว่าง!$A$2:$J$28,8,FALSE),IF(M233&amp;C233="จ่ายจากเงินรายได้พนจ.ทั่วไป",0,IF(M233="จ่ายจากเงินรายได้ (ว่าง)",VLOOKUP(BC233,ตำแหน่งว่าง!$A$2:$J$28,8,FALSE),(BG233-I233)*12)))))))))))))</f>
        <v>0</v>
      </c>
      <c r="BI233" s="177" t="str">
        <f t="shared" si="18"/>
        <v>2</v>
      </c>
      <c r="BJ233" s="177" t="b">
        <f>IF(BB233="บริหารท้องถิ่นสูง",VLOOKUP(BI233,'เงินเดือนบัญชี 5'!$AL$2:$AM$65,2,FALSE),IF(BB233="บริหารท้องถิ่นกลาง",VLOOKUP(BI233,'เงินเดือนบัญชี 5'!$AI$2:$AJ$65,2,FALSE),IF(BB233="บริหารท้องถิ่นต้น",VLOOKUP(BI233,'เงินเดือนบัญชี 5'!$AF$2:$AG$65,2,FALSE),IF(BB233="อำนวยการท้องถิ่นสูง",VLOOKUP(BI233,'เงินเดือนบัญชี 5'!$AC$2:$AD$65,2,FALSE),IF(BB233="อำนวยการท้องถิ่นกลาง",VLOOKUP(BI233,'เงินเดือนบัญชี 5'!$Z$2:$AA$65,2,FALSE),IF(BB233="อำนวยการท้องถิ่นต้น",VLOOKUP(BI233,'เงินเดือนบัญชี 5'!$W$2:$X$65,2,FALSE),IF(BB233="วิชาการชช.",VLOOKUP(BI233,'เงินเดือนบัญชี 5'!$T$2:$U$65,2,FALSE),IF(BB233="วิชาการชพ.",VLOOKUP(BI233,'เงินเดือนบัญชี 5'!$Q$2:$R$65,2,FALSE),IF(BB233="วิชาการชก.",VLOOKUP(BI233,'เงินเดือนบัญชี 5'!$N$2:$O$65,2,FALSE),IF(BB233="วิชาการปก.",VLOOKUP(BI233,'เงินเดือนบัญชี 5'!$K$2:$L$65,2,FALSE),IF(BB233="ทั่วไปอส.",VLOOKUP(BI233,'เงินเดือนบัญชี 5'!$H$2:$I$65,2,FALSE),IF(BB233="ทั่วไปชง.",VLOOKUP(BI233,'เงินเดือนบัญชี 5'!$E$2:$F$65,2,FALSE),IF(BB233="ทั่วไปปง.",VLOOKUP(BI233,'เงินเดือนบัญชี 5'!$B$2:$C$65,2,FALSE),IF(BB233="พนจ.ทั่วไป",0,IF(BB233="พนจ.ภารกิจ(ปวช.)",CEILING((BG233*4/100)+BG233,10),IF(BB233="พนจ.ภารกิจ(ปวท.)",CEILING((BG233*4/100)+BG233,10),IF(BB233="พนจ.ภารกิจ(ปวส.)",CEILING((BG233*4/100)+BG233,10),IF(BB233="พนจ.ภารกิจ(ป.ตรี)",CEILING((BG233*4/100)+BG233,10),IF(BB233="พนจ.ภารกิจ(ป.โท)",CEILING((BG233*4/100)+BG233,10),IF(BB233="พนจ.ภารกิจ(ทักษะ พนง.ขับเครื่องจักรกลขนาดกลาง/ใหญ่)",CEILING((BG233*4/100)+BG233,10),IF(BB233="พนจ.ภารกิจ(ทักษะ)",CEILING((BG233*4/100)+BG233,10),IF(BB233="พนจ.ภารกิจ(ทักษะ)","",IF(C233="ครู",CEILING((BG233*6/100)+BG233,10),IF(C233="ครูผู้ช่วย",CEILING((BG233*6/100)+BG233,10),IF(C233="บริหารสถานศึกษา",CEILING((BG233*6/100)+BG233,10),IF(C233="บุคลากรทางการศึกษา",CEILING((BG233*6/100)+BG233,10),IF(BB233="ลูกจ้างประจำ(ช่าง)",VLOOKUP(BI233,บัญชีลูกจ้างประจำ!$H$2:$I$110,2,FALSE),IF(BB233="ลูกจ้างประจำ(สนับสนุน)",VLOOKUP(BI233,บัญชีลูกจ้างประจำ!$E$2:$F$102,2,FALSE),IF(BB233="ลูกจ้างประจำ(บริการพื้นฐาน)",VLOOKUP(BI233,บัญชีลูกจ้างประจำ!$B$2:$C$74,2,FALSE))))))))))))))))))))))))))))))</f>
        <v>0</v>
      </c>
      <c r="BK233" s="177">
        <f>IF(BB233&amp;M233="พนจ.ทั่วไป",0,IF(BB233&amp;M233="พนจ.ทั่วไปกำหนดเพิ่ม2568",108000,IF(M233="ว่างเดิม",VLOOKUP(BC233,ตำแหน่งว่าง!$A$2:$J$28,9,FALSE),IF(M233&amp;C233="กำหนดเพิ่ม2567ครู",VLOOKUP(BC233,ตำแหน่งว่าง!$A$2:$J$28,8,FALSE),IF(M233&amp;C233="กำหนดเพิ่ม2567ครูผู้ช่วย",VLOOKUP(BC233,ตำแหน่งว่าง!$A$2:$J$28,8,FALSE),IF(M233&amp;C233="กำหนดเพิ่ม2567บุคลากรทางการศึกษา",VLOOKUP(BC233,ตำแหน่งว่าง!$A$2:$J$28,8,FALSE),IF(M233&amp;C233="กำหนดเพิ่ม2567บริหารสถานศึกษา",VLOOKUP(BC233,ตำแหน่งว่าง!$A$2:$J$28,8,FALSE),IF(M233="กำหนดเพิ่ม2567",VLOOKUP(BC233,ตำแหน่งว่าง!$A$2:$J$28,9,FALSE),IF(M233="กำหนดเพิ่ม2568",VLOOKUP(BC233,ตำแหน่งว่าง!$A$2:$H$28,7,FALSE),IF(M233="กำหนดเพิ่ม2569",0,IF(M233="ยุบเลิก2567",0,IF(M233="ยุบเลิก2568",0,IF(M233="ว่างยุบเลิก2567",0,IF(M233="ว่างยุบเลิก2568",0,IF(M233="ว่างยุบเลิก2569",VLOOKUP(BC233,ตำแหน่งว่าง!$A$2:$J$28,9,FALSE),IF(M233="เงินอุดหนุน (ว่าง)",VLOOKUP(BC233,ตำแหน่งว่าง!$A$2:$J$28,9,FALSE),IF(M233="จ่ายจากเงินรายได้ (ว่าง)",VLOOKUP(BC233,ตำแหน่งว่าง!$A$2:$J$28,9,FALSE),(BJ233-BG233)*12)))))))))))))))))</f>
        <v>0</v>
      </c>
      <c r="BL233" s="177" t="str">
        <f t="shared" si="19"/>
        <v>3</v>
      </c>
      <c r="BM233" s="177" t="b">
        <f>IF(BB233="บริหารท้องถิ่นสูง",VLOOKUP(BL233,'เงินเดือนบัญชี 5'!$AL$2:$AM$65,2,FALSE),IF(BB233="บริหารท้องถิ่นกลาง",VLOOKUP(BL233,'เงินเดือนบัญชี 5'!$AI$2:$AJ$65,2,FALSE),IF(BB233="บริหารท้องถิ่นต้น",VLOOKUP(BL233,'เงินเดือนบัญชี 5'!$AF$2:$AG$65,2,FALSE),IF(BB233="อำนวยการท้องถิ่นสูง",VLOOKUP(BL233,'เงินเดือนบัญชี 5'!$AC$2:$AD$65,2,FALSE),IF(BB233="อำนวยการท้องถิ่นกลาง",VLOOKUP(BL233,'เงินเดือนบัญชี 5'!$Z$2:$AA$65,2,FALSE),IF(BB233="อำนวยการท้องถิ่นต้น",VLOOKUP(BL233,'เงินเดือนบัญชี 5'!$W$2:$X$65,2,FALSE),IF(BB233="วิชาการชช.",VLOOKUP(BL233,'เงินเดือนบัญชี 5'!$T$2:$U$65,2,FALSE),IF(BB233="วิชาการชพ.",VLOOKUP(BL233,'เงินเดือนบัญชี 5'!$Q$2:$R$65,2,FALSE),IF(BB233="วิชาการชก.",VLOOKUP(BL233,'เงินเดือนบัญชี 5'!$N$2:$O$65,2,FALSE),IF(BB233="วิชาการปก.",VLOOKUP(BL233,'เงินเดือนบัญชี 5'!$K$2:$L$65,2,FALSE),IF(BB233="ทั่วไปอส.",VLOOKUP(BL233,'เงินเดือนบัญชี 5'!$H$2:$I$65,2,FALSE),IF(BB233="ทั่วไปชง.",VLOOKUP(BL233,'เงินเดือนบัญชี 5'!$E$2:$F$65,2,FALSE),IF(BB233="ทั่วไปปง.",VLOOKUP(BL233,'เงินเดือนบัญชี 5'!$B$2:$C$65,2,FALSE),IF(BB233="พนจ.ทั่วไป",0,IF(BB233="พนจ.ภารกิจ(ปวช.)",CEILING((BJ233*4/100)+BJ233,10),IF(BB233="พนจ.ภารกิจ(ปวท.)",CEILING((BJ233*4/100)+BJ233,10),IF(BB233="พนจ.ภารกิจ(ปวส.)",CEILING((BJ233*4/100)+BJ233,10),IF(BB233="พนจ.ภารกิจ(ป.ตรี)",CEILING((BJ233*4/100)+BJ233,10),IF(BB233="พนจ.ภารกิจ(ป.โท)",CEILING((BJ233*4/100)+BJ233,10),IF(BB233="พนจ.ภารกิจ(ทักษะ พนง.ขับเครื่องจักรกลขนาดกลาง/ใหญ่)",CEILING((BJ233*4/100)+BJ233,10),IF(BB233="พนจ.ภารกิจ(ทักษะ)",CEILING((BJ233*4/100)+BJ233,10),IF(BB233="พนจ.ภารกิจ(ทักษะ)","",IF(C233="ครู",CEILING((BJ233*6/100)+BJ233,10),IF(C233="ครูผู้ช่วย",CEILING((BJ233*6/100)+BJ233,10),IF(C233="บริหารสถานศึกษา",CEILING((BJ233*6/100)+BJ233,10),IF(C233="บุคลากรทางการศึกษา",CEILING((BJ233*6/100)+BJ233,10),IF(BB233="ลูกจ้างประจำ(ช่าง)",VLOOKUP(BL233,บัญชีลูกจ้างประจำ!$H$2:$I$110,2,FALSE),IF(BB233="ลูกจ้างประจำ(สนับสนุน)",VLOOKUP(BL233,บัญชีลูกจ้างประจำ!$E$2:$F$103,2,FALSE),IF(BB233="ลูกจ้างประจำ(บริการพื้นฐาน)",VLOOKUP(BL233,บัญชีลูกจ้างประจำ!$B$2:$C$74,2,FALSE))))))))))))))))))))))))))))))</f>
        <v>0</v>
      </c>
      <c r="BN233" s="177">
        <f>IF(BB233&amp;M233="พนจ.ทั่วไป",0,IF(BB233&amp;M233="พนจ.ทั่วไปกำหนดเพิ่ม2569",108000,IF(M233="ว่างเดิม",VLOOKUP(BC233,ตำแหน่งว่าง!$A$2:$J$28,10,FALSE),IF(M233&amp;C233="กำหนดเพิ่ม2567ครู",VLOOKUP(BC233,ตำแหน่งว่าง!$A$2:$J$28,9,FALSE),IF(M233&amp;C233="กำหนดเพิ่ม2567ครูผู้ช่วย",VLOOKUP(BC233,ตำแหน่งว่าง!$A$2:$J$28,9,FALSE),IF(M233&amp;C233="กำหนดเพิ่ม2567บุคลากรทางการศึกษา",VLOOKUP(BC233,ตำแหน่งว่าง!$A$2:$J$28,9,FALSE),IF(M233&amp;C233="กำหนดเพิ่ม2567บริหารสถานศึกษา",VLOOKUP(BC233,ตำแหน่งว่าง!$A$2:$J$28,9,FALSE),IF(M233="กำหนดเพิ่ม2567",VLOOKUP(BC233,ตำแหน่งว่าง!$A$2:$J$28,10,FALSE),IF(M233&amp;C233="กำหนดเพิ่ม2568ครู",VLOOKUP(BC233,ตำแหน่งว่าง!$A$2:$J$28,8,FALSE),IF(M233&amp;C233="กำหนดเพิ่ม2568ครูผู้ช่วย",VLOOKUP(BC233,ตำแหน่งว่าง!$A$2:$J$28,8,FALSE),IF(M233&amp;C233="กำหนดเพิ่ม2568บุคลากรทางการศึกษา",VLOOKUP(BC233,ตำแหน่งว่าง!$A$2:$J$28,8,FALSE),IF(M233&amp;C233="กำหนดเพิ่ม2568บริหารสถานศึกษา",VLOOKUP(BC233,ตำแหน่งว่าง!$A$2:$J$28,8,FALSE),IF(M233="กำหนดเพิ่ม2568",VLOOKUP(BC233,ตำแหน่งว่าง!$A$2:$J$28,9,FALSE),IF(M233="กำหนดเพิ่ม2569",VLOOKUP(BC233,ตำแหน่งว่าง!$A$2:$H$28,7,FALSE),IF(M233="เงินอุดหนุน (ว่าง)",VLOOKUP(BC233,ตำแหน่งว่าง!$A$2:$J$28,10,FALSE),IF(M233="จ่ายจากเงินรายได้ (ว่าง)",VLOOKUP(BC233,ตำแหน่งว่าง!$A$2:$J$28,10,FALSE),IF(M233="ยุบเลิก2567",0,IF(M233="ยุบเลิก2568",0,IF(M233="ยุบเลิก2569",0,IF(M233="ว่างยุบเลิก2567",0,IF(M233="ว่างยุบเลิก2568",0,IF(M233="ว่างยุบเลิก2569",0,(BM233-BJ233)*12))))))))))))))))))))))</f>
        <v>0</v>
      </c>
    </row>
    <row r="234" spans="1:66">
      <c r="A234" s="107" t="str">
        <f>IF(C234=0,"",IF(D234=0,"",SUBTOTAL(3,$D$7:D234)*1))</f>
        <v/>
      </c>
      <c r="B234" s="113"/>
      <c r="C234" s="183"/>
      <c r="D234" s="113"/>
      <c r="E234" s="114"/>
      <c r="F234" s="114"/>
      <c r="G234" s="110"/>
      <c r="H234" s="120"/>
      <c r="I234" s="121"/>
      <c r="J234" s="122"/>
      <c r="K234" s="122"/>
      <c r="L234" s="122"/>
      <c r="M234" s="120"/>
      <c r="BB234" s="177" t="str">
        <f t="shared" si="15"/>
        <v/>
      </c>
      <c r="BC234" s="177" t="str">
        <f t="shared" si="16"/>
        <v>()</v>
      </c>
      <c r="BD234" s="177" t="b">
        <f>IF(BB234="บริหารท้องถิ่นสูง",VLOOKUP(I234,'เงินเดือนบัญชี 5'!$AM$2:$AN$65,2,FALSE),IF(BB234="บริหารท้องถิ่นกลาง",VLOOKUP(I234,'เงินเดือนบัญชี 5'!$AJ$2:$AK$65,2,FALSE),IF(BB234="บริหารท้องถิ่นต้น",VLOOKUP(I234,'เงินเดือนบัญชี 5'!$AG$2:$AH$65,2,FALSE),IF(BB234="อำนวยการท้องถิ่นสูง",VLOOKUP(I234,'เงินเดือนบัญชี 5'!$AD$2:$AE$65,2,FALSE),IF(BB234="อำนวยการท้องถิ่นกลาง",VLOOKUP(I234,'เงินเดือนบัญชี 5'!$AA$2:$AB$65,2,FALSE),IF(BB234="อำนวยการท้องถิ่นต้น",VLOOKUP(I234,'เงินเดือนบัญชี 5'!$X$2:$Y$65,2,FALSE),IF(BB234="วิชาการชช.",VLOOKUP(I234,'เงินเดือนบัญชี 5'!$U$2:$V$65,2,FALSE),IF(BB234="วิชาการชพ.",VLOOKUP(I234,'เงินเดือนบัญชี 5'!$R$2:$S$65,2,FALSE),IF(BB234="วิชาการชก.",VLOOKUP(I234,'เงินเดือนบัญชี 5'!$O$2:$P$65,2,FALSE),IF(BB234="วิชาการปก.",VLOOKUP(I234,'เงินเดือนบัญชี 5'!$L$2:$M$65,2,FALSE),IF(BB234="ทั่วไปอส.",VLOOKUP(I234,'เงินเดือนบัญชี 5'!$I$2:$J$65,2,FALSE),IF(BB234="ทั่วไปชง.",VLOOKUP(I234,'เงินเดือนบัญชี 5'!$F$2:$G$65,2,FALSE),IF(BB234="ทั่วไปปง.",VLOOKUP(I234,'เงินเดือนบัญชี 5'!$C$2:$D$65,2,FALSE),IF(BB234="พนจ.ทั่วไป","",IF(BB234="พนจ.ภารกิจ(ปวช.)","",IF(BB234="พนจ.ภารกิจ(ปวท.)","",IF(BB234="พนจ.ภารกิจ(ปวส.)","",IF(BB234="พนจ.ภารกิจ(ป.ตรี)","",IF(BB234="พนจ.ภารกิจ(ป.โท)","",IF(BB234="พนจ.ภารกิจ(ทักษะ พนง.ขับเครื่องจักรกลขนาดกลาง/ใหญ่)","",IF(BB234="พนจ.ภารกิจ(ทักษะ)","",IF(BB234="ลูกจ้างประจำ(ช่าง)",VLOOKUP(I234,บัญชีลูกจ้างประจำ!$I$2:$J$110,2,FALSE),IF(BB234="ลูกจ้างประจำ(สนับสนุน)",VLOOKUP(I234,บัญชีลูกจ้างประจำ!$F$2:$G$102,2,FALSE),IF(BB234="ลูกจ้างประจำ(บริการพื้นฐาน)",VLOOKUP(I234,บัญชีลูกจ้างประจำ!$C$2:$D$74,2,FALSE)))))))))))))))))))))))))</f>
        <v>0</v>
      </c>
      <c r="BE234" s="177">
        <f>IF(M234="ว่างเดิม",VLOOKUP(BC234,ตำแหน่งว่าง!$A$2:$J$28,2,FALSE),IF(M234="ว่างยุบเลิก2567",VLOOKUP(BC234,ตำแหน่งว่าง!$A$2:$J$28,2,FALSE),IF(M234="ว่างยุบเลิก2568",VLOOKUP(BC234,ตำแหน่งว่าง!$A$2:$J$28,2,FALSE),IF(M234="ว่างยุบเลิก2569",VLOOKUP(BC234,ตำแหน่งว่าง!$A$2:$J$28,2,FALSE),IF(M234="เงินอุดหนุน (ว่าง)",VLOOKUP(BC234,ตำแหน่งว่าง!$A$2:$J$28,2,FALSE),IF(M234="จ่ายจากเงินรายได้ (ว่าง)",VLOOKUP(BC234,ตำแหน่งว่าง!$A$2:$J$28,2,FALSE),IF(M234="กำหนดเพิ่ม2567",0,IF(M234="กำหนดเพิ่ม2568",0,IF(M234="กำหนดเพิ่ม2569",0,I234*12)))))))))</f>
        <v>0</v>
      </c>
      <c r="BF234" s="177" t="str">
        <f t="shared" si="17"/>
        <v>1</v>
      </c>
      <c r="BG234" s="177" t="b">
        <f>IF(BB234="บริหารท้องถิ่นสูง",VLOOKUP(BF234,'เงินเดือนบัญชี 5'!$AL$2:$AM$65,2,FALSE),IF(BB234="บริหารท้องถิ่นกลาง",VLOOKUP(BF234,'เงินเดือนบัญชี 5'!$AI$2:$AJ$65,2,FALSE),IF(BB234="บริหารท้องถิ่นต้น",VLOOKUP(BF234,'เงินเดือนบัญชี 5'!$AF$2:$AG$65,2,FALSE),IF(BB234="อำนวยการท้องถิ่นสูง",VLOOKUP(BF234,'เงินเดือนบัญชี 5'!$AC$2:$AD$65,2,FALSE),IF(BB234="อำนวยการท้องถิ่นกลาง",VLOOKUP(BF234,'เงินเดือนบัญชี 5'!$Z$2:$AA$65,2,FALSE),IF(BB234="อำนวยการท้องถิ่นต้น",VLOOKUP(BF234,'เงินเดือนบัญชี 5'!$W$2:$X$65,2,FALSE),IF(BB234="วิชาการชช.",VLOOKUP(BF234,'เงินเดือนบัญชี 5'!$T$2:$U$65,2,FALSE),IF(BB234="วิชาการชพ.",VLOOKUP(BF234,'เงินเดือนบัญชี 5'!$Q$2:$R$65,2,FALSE),IF(BB234="วิชาการชก.",VLOOKUP(BF234,'เงินเดือนบัญชี 5'!$N$2:$O$65,2,FALSE),IF(BB234="วิชาการปก.",VLOOKUP(BF234,'เงินเดือนบัญชี 5'!$K$2:$L$65,2,FALSE),IF(BB234="ทั่วไปอส.",VLOOKUP(BF234,'เงินเดือนบัญชี 5'!$H$2:$I$65,2,FALSE),IF(BB234="ทั่วไปชง.",VLOOKUP(BF234,'เงินเดือนบัญชี 5'!$E$2:$F$65,2,FALSE),IF(BB234="ทั่วไปปง.",VLOOKUP(BF234,'เงินเดือนบัญชี 5'!$B$2:$C$65,2,FALSE),IF(BB234="พนจ.ทั่วไป",0,IF(BB234="พนจ.ภารกิจ(ปวช.)",CEILING((I234*4/100)+I234,10),IF(BB234="พนจ.ภารกิจ(ปวท.)",CEILING((I234*4/100)+I234,10),IF(BB234="พนจ.ภารกิจ(ปวส.)",CEILING((I234*4/100)+I234,10),IF(BB234="พนจ.ภารกิจ(ป.ตรี)",CEILING((I234*4/100)+I234,10),IF(BB234="พนจ.ภารกิจ(ป.โท)",CEILING((I234*4/100)+I234,10),IF(BB234="พนจ.ภารกิจ(ทักษะ พนง.ขับเครื่องจักรกลขนาดกลาง/ใหญ่)",CEILING((I234*4/100)+I234,10),IF(BB234="พนจ.ภารกิจ(ทักษะ)",CEILING((I234*4/100)+I234,10),IF(BB234="พนจ.ภารกิจ(ทักษะ)","",IF(C234="ครู",CEILING((I234*6/100)+I234,10),IF(C234="ครูผู้ช่วย",CEILING((I234*6/100)+I234,10),IF(C234="บริหารสถานศึกษา",CEILING((I234*6/100)+I234,10),IF(C234="บุคลากรทางการศึกษา",CEILING((I234*6/100)+I234,10),IF(BB234="ลูกจ้างประจำ(ช่าง)",VLOOKUP(BF234,บัญชีลูกจ้างประจำ!$H$2:$I$110,2,FALSE),IF(BB234="ลูกจ้างประจำ(สนับสนุน)",VLOOKUP(BF234,บัญชีลูกจ้างประจำ!$E$2:$F$102,2,FALSE),IF(BB234="ลูกจ้างประจำ(บริการพื้นฐาน)",VLOOKUP(BF234,บัญชีลูกจ้างประจำ!$B$2:$C$74,2,FALSE))))))))))))))))))))))))))))))</f>
        <v>0</v>
      </c>
      <c r="BH234" s="177">
        <f>IF(BB234&amp;M234="พนจ.ทั่วไป",0,IF(BB234&amp;M234="พนจ.ทั่วไปกำหนดเพิ่ม2567",108000,IF(M234="ว่างเดิม",VLOOKUP(BC234,ตำแหน่งว่าง!$A$2:$J$28,8,FALSE),IF(M234="กำหนดเพิ่ม2567",VLOOKUP(BC234,ตำแหน่งว่าง!$A$2:$H$28,7,FALSE),IF(M234="กำหนดเพิ่ม2568",0,IF(M234="กำหนดเพิ่ม2569",0,IF(M234="ยุบเลิก2567",0,IF(M234="ว่างยุบเลิก2567",0,IF(M234="ว่างยุบเลิก2568",VLOOKUP(BC234,ตำแหน่งว่าง!$A$2:$J$28,8,FALSE),IF(M234="ว่างยุบเลิก2569",VLOOKUP(BC234,ตำแหน่งว่าง!$A$2:$J$28,8,FALSE),IF(M234="เงินอุดหนุน (ว่าง)",VLOOKUP(BC234,ตำแหน่งว่าง!$A$2:$J$28,8,FALSE),IF(M234&amp;C234="จ่ายจากเงินรายได้พนจ.ทั่วไป",0,IF(M234="จ่ายจากเงินรายได้ (ว่าง)",VLOOKUP(BC234,ตำแหน่งว่าง!$A$2:$J$28,8,FALSE),(BG234-I234)*12)))))))))))))</f>
        <v>0</v>
      </c>
      <c r="BI234" s="177" t="str">
        <f t="shared" si="18"/>
        <v>2</v>
      </c>
      <c r="BJ234" s="177" t="b">
        <f>IF(BB234="บริหารท้องถิ่นสูง",VLOOKUP(BI234,'เงินเดือนบัญชี 5'!$AL$2:$AM$65,2,FALSE),IF(BB234="บริหารท้องถิ่นกลาง",VLOOKUP(BI234,'เงินเดือนบัญชี 5'!$AI$2:$AJ$65,2,FALSE),IF(BB234="บริหารท้องถิ่นต้น",VLOOKUP(BI234,'เงินเดือนบัญชี 5'!$AF$2:$AG$65,2,FALSE),IF(BB234="อำนวยการท้องถิ่นสูง",VLOOKUP(BI234,'เงินเดือนบัญชี 5'!$AC$2:$AD$65,2,FALSE),IF(BB234="อำนวยการท้องถิ่นกลาง",VLOOKUP(BI234,'เงินเดือนบัญชี 5'!$Z$2:$AA$65,2,FALSE),IF(BB234="อำนวยการท้องถิ่นต้น",VLOOKUP(BI234,'เงินเดือนบัญชี 5'!$W$2:$X$65,2,FALSE),IF(BB234="วิชาการชช.",VLOOKUP(BI234,'เงินเดือนบัญชี 5'!$T$2:$U$65,2,FALSE),IF(BB234="วิชาการชพ.",VLOOKUP(BI234,'เงินเดือนบัญชี 5'!$Q$2:$R$65,2,FALSE),IF(BB234="วิชาการชก.",VLOOKUP(BI234,'เงินเดือนบัญชี 5'!$N$2:$O$65,2,FALSE),IF(BB234="วิชาการปก.",VLOOKUP(BI234,'เงินเดือนบัญชี 5'!$K$2:$L$65,2,FALSE),IF(BB234="ทั่วไปอส.",VLOOKUP(BI234,'เงินเดือนบัญชี 5'!$H$2:$I$65,2,FALSE),IF(BB234="ทั่วไปชง.",VLOOKUP(BI234,'เงินเดือนบัญชี 5'!$E$2:$F$65,2,FALSE),IF(BB234="ทั่วไปปง.",VLOOKUP(BI234,'เงินเดือนบัญชี 5'!$B$2:$C$65,2,FALSE),IF(BB234="พนจ.ทั่วไป",0,IF(BB234="พนจ.ภารกิจ(ปวช.)",CEILING((BG234*4/100)+BG234,10),IF(BB234="พนจ.ภารกิจ(ปวท.)",CEILING((BG234*4/100)+BG234,10),IF(BB234="พนจ.ภารกิจ(ปวส.)",CEILING((BG234*4/100)+BG234,10),IF(BB234="พนจ.ภารกิจ(ป.ตรี)",CEILING((BG234*4/100)+BG234,10),IF(BB234="พนจ.ภารกิจ(ป.โท)",CEILING((BG234*4/100)+BG234,10),IF(BB234="พนจ.ภารกิจ(ทักษะ พนง.ขับเครื่องจักรกลขนาดกลาง/ใหญ่)",CEILING((BG234*4/100)+BG234,10),IF(BB234="พนจ.ภารกิจ(ทักษะ)",CEILING((BG234*4/100)+BG234,10),IF(BB234="พนจ.ภารกิจ(ทักษะ)","",IF(C234="ครู",CEILING((BG234*6/100)+BG234,10),IF(C234="ครูผู้ช่วย",CEILING((BG234*6/100)+BG234,10),IF(C234="บริหารสถานศึกษา",CEILING((BG234*6/100)+BG234,10),IF(C234="บุคลากรทางการศึกษา",CEILING((BG234*6/100)+BG234,10),IF(BB234="ลูกจ้างประจำ(ช่าง)",VLOOKUP(BI234,บัญชีลูกจ้างประจำ!$H$2:$I$110,2,FALSE),IF(BB234="ลูกจ้างประจำ(สนับสนุน)",VLOOKUP(BI234,บัญชีลูกจ้างประจำ!$E$2:$F$102,2,FALSE),IF(BB234="ลูกจ้างประจำ(บริการพื้นฐาน)",VLOOKUP(BI234,บัญชีลูกจ้างประจำ!$B$2:$C$74,2,FALSE))))))))))))))))))))))))))))))</f>
        <v>0</v>
      </c>
      <c r="BK234" s="177">
        <f>IF(BB234&amp;M234="พนจ.ทั่วไป",0,IF(BB234&amp;M234="พนจ.ทั่วไปกำหนดเพิ่ม2568",108000,IF(M234="ว่างเดิม",VLOOKUP(BC234,ตำแหน่งว่าง!$A$2:$J$28,9,FALSE),IF(M234&amp;C234="กำหนดเพิ่ม2567ครู",VLOOKUP(BC234,ตำแหน่งว่าง!$A$2:$J$28,8,FALSE),IF(M234&amp;C234="กำหนดเพิ่ม2567ครูผู้ช่วย",VLOOKUP(BC234,ตำแหน่งว่าง!$A$2:$J$28,8,FALSE),IF(M234&amp;C234="กำหนดเพิ่ม2567บุคลากรทางการศึกษา",VLOOKUP(BC234,ตำแหน่งว่าง!$A$2:$J$28,8,FALSE),IF(M234&amp;C234="กำหนดเพิ่ม2567บริหารสถานศึกษา",VLOOKUP(BC234,ตำแหน่งว่าง!$A$2:$J$28,8,FALSE),IF(M234="กำหนดเพิ่ม2567",VLOOKUP(BC234,ตำแหน่งว่าง!$A$2:$J$28,9,FALSE),IF(M234="กำหนดเพิ่ม2568",VLOOKUP(BC234,ตำแหน่งว่าง!$A$2:$H$28,7,FALSE),IF(M234="กำหนดเพิ่ม2569",0,IF(M234="ยุบเลิก2567",0,IF(M234="ยุบเลิก2568",0,IF(M234="ว่างยุบเลิก2567",0,IF(M234="ว่างยุบเลิก2568",0,IF(M234="ว่างยุบเลิก2569",VLOOKUP(BC234,ตำแหน่งว่าง!$A$2:$J$28,9,FALSE),IF(M234="เงินอุดหนุน (ว่าง)",VLOOKUP(BC234,ตำแหน่งว่าง!$A$2:$J$28,9,FALSE),IF(M234="จ่ายจากเงินรายได้ (ว่าง)",VLOOKUP(BC234,ตำแหน่งว่าง!$A$2:$J$28,9,FALSE),(BJ234-BG234)*12)))))))))))))))))</f>
        <v>0</v>
      </c>
      <c r="BL234" s="177" t="str">
        <f t="shared" si="19"/>
        <v>3</v>
      </c>
      <c r="BM234" s="177" t="b">
        <f>IF(BB234="บริหารท้องถิ่นสูง",VLOOKUP(BL234,'เงินเดือนบัญชี 5'!$AL$2:$AM$65,2,FALSE),IF(BB234="บริหารท้องถิ่นกลาง",VLOOKUP(BL234,'เงินเดือนบัญชี 5'!$AI$2:$AJ$65,2,FALSE),IF(BB234="บริหารท้องถิ่นต้น",VLOOKUP(BL234,'เงินเดือนบัญชี 5'!$AF$2:$AG$65,2,FALSE),IF(BB234="อำนวยการท้องถิ่นสูง",VLOOKUP(BL234,'เงินเดือนบัญชี 5'!$AC$2:$AD$65,2,FALSE),IF(BB234="อำนวยการท้องถิ่นกลาง",VLOOKUP(BL234,'เงินเดือนบัญชี 5'!$Z$2:$AA$65,2,FALSE),IF(BB234="อำนวยการท้องถิ่นต้น",VLOOKUP(BL234,'เงินเดือนบัญชี 5'!$W$2:$X$65,2,FALSE),IF(BB234="วิชาการชช.",VLOOKUP(BL234,'เงินเดือนบัญชี 5'!$T$2:$U$65,2,FALSE),IF(BB234="วิชาการชพ.",VLOOKUP(BL234,'เงินเดือนบัญชี 5'!$Q$2:$R$65,2,FALSE),IF(BB234="วิชาการชก.",VLOOKUP(BL234,'เงินเดือนบัญชี 5'!$N$2:$O$65,2,FALSE),IF(BB234="วิชาการปก.",VLOOKUP(BL234,'เงินเดือนบัญชี 5'!$K$2:$L$65,2,FALSE),IF(BB234="ทั่วไปอส.",VLOOKUP(BL234,'เงินเดือนบัญชี 5'!$H$2:$I$65,2,FALSE),IF(BB234="ทั่วไปชง.",VLOOKUP(BL234,'เงินเดือนบัญชี 5'!$E$2:$F$65,2,FALSE),IF(BB234="ทั่วไปปง.",VLOOKUP(BL234,'เงินเดือนบัญชี 5'!$B$2:$C$65,2,FALSE),IF(BB234="พนจ.ทั่วไป",0,IF(BB234="พนจ.ภารกิจ(ปวช.)",CEILING((BJ234*4/100)+BJ234,10),IF(BB234="พนจ.ภารกิจ(ปวท.)",CEILING((BJ234*4/100)+BJ234,10),IF(BB234="พนจ.ภารกิจ(ปวส.)",CEILING((BJ234*4/100)+BJ234,10),IF(BB234="พนจ.ภารกิจ(ป.ตรี)",CEILING((BJ234*4/100)+BJ234,10),IF(BB234="พนจ.ภารกิจ(ป.โท)",CEILING((BJ234*4/100)+BJ234,10),IF(BB234="พนจ.ภารกิจ(ทักษะ พนง.ขับเครื่องจักรกลขนาดกลาง/ใหญ่)",CEILING((BJ234*4/100)+BJ234,10),IF(BB234="พนจ.ภารกิจ(ทักษะ)",CEILING((BJ234*4/100)+BJ234,10),IF(BB234="พนจ.ภารกิจ(ทักษะ)","",IF(C234="ครู",CEILING((BJ234*6/100)+BJ234,10),IF(C234="ครูผู้ช่วย",CEILING((BJ234*6/100)+BJ234,10),IF(C234="บริหารสถานศึกษา",CEILING((BJ234*6/100)+BJ234,10),IF(C234="บุคลากรทางการศึกษา",CEILING((BJ234*6/100)+BJ234,10),IF(BB234="ลูกจ้างประจำ(ช่าง)",VLOOKUP(BL234,บัญชีลูกจ้างประจำ!$H$2:$I$110,2,FALSE),IF(BB234="ลูกจ้างประจำ(สนับสนุน)",VLOOKUP(BL234,บัญชีลูกจ้างประจำ!$E$2:$F$103,2,FALSE),IF(BB234="ลูกจ้างประจำ(บริการพื้นฐาน)",VLOOKUP(BL234,บัญชีลูกจ้างประจำ!$B$2:$C$74,2,FALSE))))))))))))))))))))))))))))))</f>
        <v>0</v>
      </c>
      <c r="BN234" s="177">
        <f>IF(BB234&amp;M234="พนจ.ทั่วไป",0,IF(BB234&amp;M234="พนจ.ทั่วไปกำหนดเพิ่ม2569",108000,IF(M234="ว่างเดิม",VLOOKUP(BC234,ตำแหน่งว่าง!$A$2:$J$28,10,FALSE),IF(M234&amp;C234="กำหนดเพิ่ม2567ครู",VLOOKUP(BC234,ตำแหน่งว่าง!$A$2:$J$28,9,FALSE),IF(M234&amp;C234="กำหนดเพิ่ม2567ครูผู้ช่วย",VLOOKUP(BC234,ตำแหน่งว่าง!$A$2:$J$28,9,FALSE),IF(M234&amp;C234="กำหนดเพิ่ม2567บุคลากรทางการศึกษา",VLOOKUP(BC234,ตำแหน่งว่าง!$A$2:$J$28,9,FALSE),IF(M234&amp;C234="กำหนดเพิ่ม2567บริหารสถานศึกษา",VLOOKUP(BC234,ตำแหน่งว่าง!$A$2:$J$28,9,FALSE),IF(M234="กำหนดเพิ่ม2567",VLOOKUP(BC234,ตำแหน่งว่าง!$A$2:$J$28,10,FALSE),IF(M234&amp;C234="กำหนดเพิ่ม2568ครู",VLOOKUP(BC234,ตำแหน่งว่าง!$A$2:$J$28,8,FALSE),IF(M234&amp;C234="กำหนดเพิ่ม2568ครูผู้ช่วย",VLOOKUP(BC234,ตำแหน่งว่าง!$A$2:$J$28,8,FALSE),IF(M234&amp;C234="กำหนดเพิ่ม2568บุคลากรทางการศึกษา",VLOOKUP(BC234,ตำแหน่งว่าง!$A$2:$J$28,8,FALSE),IF(M234&amp;C234="กำหนดเพิ่ม2568บริหารสถานศึกษา",VLOOKUP(BC234,ตำแหน่งว่าง!$A$2:$J$28,8,FALSE),IF(M234="กำหนดเพิ่ม2568",VLOOKUP(BC234,ตำแหน่งว่าง!$A$2:$J$28,9,FALSE),IF(M234="กำหนดเพิ่ม2569",VLOOKUP(BC234,ตำแหน่งว่าง!$A$2:$H$28,7,FALSE),IF(M234="เงินอุดหนุน (ว่าง)",VLOOKUP(BC234,ตำแหน่งว่าง!$A$2:$J$28,10,FALSE),IF(M234="จ่ายจากเงินรายได้ (ว่าง)",VLOOKUP(BC234,ตำแหน่งว่าง!$A$2:$J$28,10,FALSE),IF(M234="ยุบเลิก2567",0,IF(M234="ยุบเลิก2568",0,IF(M234="ยุบเลิก2569",0,IF(M234="ว่างยุบเลิก2567",0,IF(M234="ว่างยุบเลิก2568",0,IF(M234="ว่างยุบเลิก2569",0,(BM234-BJ234)*12))))))))))))))))))))))</f>
        <v>0</v>
      </c>
    </row>
    <row r="235" spans="1:66">
      <c r="A235" s="107" t="str">
        <f>IF(C235=0,"",IF(D235=0,"",SUBTOTAL(3,$D$7:D235)*1))</f>
        <v/>
      </c>
      <c r="B235" s="113"/>
      <c r="C235" s="183"/>
      <c r="D235" s="113"/>
      <c r="E235" s="114"/>
      <c r="F235" s="114"/>
      <c r="G235" s="110"/>
      <c r="H235" s="120"/>
      <c r="I235" s="121"/>
      <c r="J235" s="122"/>
      <c r="K235" s="122"/>
      <c r="L235" s="122"/>
      <c r="M235" s="120"/>
      <c r="BB235" s="177" t="str">
        <f t="shared" si="15"/>
        <v/>
      </c>
      <c r="BC235" s="177" t="str">
        <f t="shared" si="16"/>
        <v>()</v>
      </c>
      <c r="BD235" s="177" t="b">
        <f>IF(BB235="บริหารท้องถิ่นสูง",VLOOKUP(I235,'เงินเดือนบัญชี 5'!$AM$2:$AN$65,2,FALSE),IF(BB235="บริหารท้องถิ่นกลาง",VLOOKUP(I235,'เงินเดือนบัญชี 5'!$AJ$2:$AK$65,2,FALSE),IF(BB235="บริหารท้องถิ่นต้น",VLOOKUP(I235,'เงินเดือนบัญชี 5'!$AG$2:$AH$65,2,FALSE),IF(BB235="อำนวยการท้องถิ่นสูง",VLOOKUP(I235,'เงินเดือนบัญชี 5'!$AD$2:$AE$65,2,FALSE),IF(BB235="อำนวยการท้องถิ่นกลาง",VLOOKUP(I235,'เงินเดือนบัญชี 5'!$AA$2:$AB$65,2,FALSE),IF(BB235="อำนวยการท้องถิ่นต้น",VLOOKUP(I235,'เงินเดือนบัญชี 5'!$X$2:$Y$65,2,FALSE),IF(BB235="วิชาการชช.",VLOOKUP(I235,'เงินเดือนบัญชี 5'!$U$2:$V$65,2,FALSE),IF(BB235="วิชาการชพ.",VLOOKUP(I235,'เงินเดือนบัญชี 5'!$R$2:$S$65,2,FALSE),IF(BB235="วิชาการชก.",VLOOKUP(I235,'เงินเดือนบัญชี 5'!$O$2:$P$65,2,FALSE),IF(BB235="วิชาการปก.",VLOOKUP(I235,'เงินเดือนบัญชี 5'!$L$2:$M$65,2,FALSE),IF(BB235="ทั่วไปอส.",VLOOKUP(I235,'เงินเดือนบัญชี 5'!$I$2:$J$65,2,FALSE),IF(BB235="ทั่วไปชง.",VLOOKUP(I235,'เงินเดือนบัญชี 5'!$F$2:$G$65,2,FALSE),IF(BB235="ทั่วไปปง.",VLOOKUP(I235,'เงินเดือนบัญชี 5'!$C$2:$D$65,2,FALSE),IF(BB235="พนจ.ทั่วไป","",IF(BB235="พนจ.ภารกิจ(ปวช.)","",IF(BB235="พนจ.ภารกิจ(ปวท.)","",IF(BB235="พนจ.ภารกิจ(ปวส.)","",IF(BB235="พนจ.ภารกิจ(ป.ตรี)","",IF(BB235="พนจ.ภารกิจ(ป.โท)","",IF(BB235="พนจ.ภารกิจ(ทักษะ พนง.ขับเครื่องจักรกลขนาดกลาง/ใหญ่)","",IF(BB235="พนจ.ภารกิจ(ทักษะ)","",IF(BB235="ลูกจ้างประจำ(ช่าง)",VLOOKUP(I235,บัญชีลูกจ้างประจำ!$I$2:$J$110,2,FALSE),IF(BB235="ลูกจ้างประจำ(สนับสนุน)",VLOOKUP(I235,บัญชีลูกจ้างประจำ!$F$2:$G$102,2,FALSE),IF(BB235="ลูกจ้างประจำ(บริการพื้นฐาน)",VLOOKUP(I235,บัญชีลูกจ้างประจำ!$C$2:$D$74,2,FALSE)))))))))))))))))))))))))</f>
        <v>0</v>
      </c>
      <c r="BE235" s="177">
        <f>IF(M235="ว่างเดิม",VLOOKUP(BC235,ตำแหน่งว่าง!$A$2:$J$28,2,FALSE),IF(M235="ว่างยุบเลิก2567",VLOOKUP(BC235,ตำแหน่งว่าง!$A$2:$J$28,2,FALSE),IF(M235="ว่างยุบเลิก2568",VLOOKUP(BC235,ตำแหน่งว่าง!$A$2:$J$28,2,FALSE),IF(M235="ว่างยุบเลิก2569",VLOOKUP(BC235,ตำแหน่งว่าง!$A$2:$J$28,2,FALSE),IF(M235="เงินอุดหนุน (ว่าง)",VLOOKUP(BC235,ตำแหน่งว่าง!$A$2:$J$28,2,FALSE),IF(M235="จ่ายจากเงินรายได้ (ว่าง)",VLOOKUP(BC235,ตำแหน่งว่าง!$A$2:$J$28,2,FALSE),IF(M235="กำหนดเพิ่ม2567",0,IF(M235="กำหนดเพิ่ม2568",0,IF(M235="กำหนดเพิ่ม2569",0,I235*12)))))))))</f>
        <v>0</v>
      </c>
      <c r="BF235" s="177" t="str">
        <f t="shared" si="17"/>
        <v>1</v>
      </c>
      <c r="BG235" s="177" t="b">
        <f>IF(BB235="บริหารท้องถิ่นสูง",VLOOKUP(BF235,'เงินเดือนบัญชี 5'!$AL$2:$AM$65,2,FALSE),IF(BB235="บริหารท้องถิ่นกลาง",VLOOKUP(BF235,'เงินเดือนบัญชี 5'!$AI$2:$AJ$65,2,FALSE),IF(BB235="บริหารท้องถิ่นต้น",VLOOKUP(BF235,'เงินเดือนบัญชี 5'!$AF$2:$AG$65,2,FALSE),IF(BB235="อำนวยการท้องถิ่นสูง",VLOOKUP(BF235,'เงินเดือนบัญชี 5'!$AC$2:$AD$65,2,FALSE),IF(BB235="อำนวยการท้องถิ่นกลาง",VLOOKUP(BF235,'เงินเดือนบัญชี 5'!$Z$2:$AA$65,2,FALSE),IF(BB235="อำนวยการท้องถิ่นต้น",VLOOKUP(BF235,'เงินเดือนบัญชี 5'!$W$2:$X$65,2,FALSE),IF(BB235="วิชาการชช.",VLOOKUP(BF235,'เงินเดือนบัญชี 5'!$T$2:$U$65,2,FALSE),IF(BB235="วิชาการชพ.",VLOOKUP(BF235,'เงินเดือนบัญชี 5'!$Q$2:$R$65,2,FALSE),IF(BB235="วิชาการชก.",VLOOKUP(BF235,'เงินเดือนบัญชี 5'!$N$2:$O$65,2,FALSE),IF(BB235="วิชาการปก.",VLOOKUP(BF235,'เงินเดือนบัญชี 5'!$K$2:$L$65,2,FALSE),IF(BB235="ทั่วไปอส.",VLOOKUP(BF235,'เงินเดือนบัญชี 5'!$H$2:$I$65,2,FALSE),IF(BB235="ทั่วไปชง.",VLOOKUP(BF235,'เงินเดือนบัญชี 5'!$E$2:$F$65,2,FALSE),IF(BB235="ทั่วไปปง.",VLOOKUP(BF235,'เงินเดือนบัญชี 5'!$B$2:$C$65,2,FALSE),IF(BB235="พนจ.ทั่วไป",0,IF(BB235="พนจ.ภารกิจ(ปวช.)",CEILING((I235*4/100)+I235,10),IF(BB235="พนจ.ภารกิจ(ปวท.)",CEILING((I235*4/100)+I235,10),IF(BB235="พนจ.ภารกิจ(ปวส.)",CEILING((I235*4/100)+I235,10),IF(BB235="พนจ.ภารกิจ(ป.ตรี)",CEILING((I235*4/100)+I235,10),IF(BB235="พนจ.ภารกิจ(ป.โท)",CEILING((I235*4/100)+I235,10),IF(BB235="พนจ.ภารกิจ(ทักษะ พนง.ขับเครื่องจักรกลขนาดกลาง/ใหญ่)",CEILING((I235*4/100)+I235,10),IF(BB235="พนจ.ภารกิจ(ทักษะ)",CEILING((I235*4/100)+I235,10),IF(BB235="พนจ.ภารกิจ(ทักษะ)","",IF(C235="ครู",CEILING((I235*6/100)+I235,10),IF(C235="ครูผู้ช่วย",CEILING((I235*6/100)+I235,10),IF(C235="บริหารสถานศึกษา",CEILING((I235*6/100)+I235,10),IF(C235="บุคลากรทางการศึกษา",CEILING((I235*6/100)+I235,10),IF(BB235="ลูกจ้างประจำ(ช่าง)",VLOOKUP(BF235,บัญชีลูกจ้างประจำ!$H$2:$I$110,2,FALSE),IF(BB235="ลูกจ้างประจำ(สนับสนุน)",VLOOKUP(BF235,บัญชีลูกจ้างประจำ!$E$2:$F$102,2,FALSE),IF(BB235="ลูกจ้างประจำ(บริการพื้นฐาน)",VLOOKUP(BF235,บัญชีลูกจ้างประจำ!$B$2:$C$74,2,FALSE))))))))))))))))))))))))))))))</f>
        <v>0</v>
      </c>
      <c r="BH235" s="177">
        <f>IF(BB235&amp;M235="พนจ.ทั่วไป",0,IF(BB235&amp;M235="พนจ.ทั่วไปกำหนดเพิ่ม2567",108000,IF(M235="ว่างเดิม",VLOOKUP(BC235,ตำแหน่งว่าง!$A$2:$J$28,8,FALSE),IF(M235="กำหนดเพิ่ม2567",VLOOKUP(BC235,ตำแหน่งว่าง!$A$2:$H$28,7,FALSE),IF(M235="กำหนดเพิ่ม2568",0,IF(M235="กำหนดเพิ่ม2569",0,IF(M235="ยุบเลิก2567",0,IF(M235="ว่างยุบเลิก2567",0,IF(M235="ว่างยุบเลิก2568",VLOOKUP(BC235,ตำแหน่งว่าง!$A$2:$J$28,8,FALSE),IF(M235="ว่างยุบเลิก2569",VLOOKUP(BC235,ตำแหน่งว่าง!$A$2:$J$28,8,FALSE),IF(M235="เงินอุดหนุน (ว่าง)",VLOOKUP(BC235,ตำแหน่งว่าง!$A$2:$J$28,8,FALSE),IF(M235&amp;C235="จ่ายจากเงินรายได้พนจ.ทั่วไป",0,IF(M235="จ่ายจากเงินรายได้ (ว่าง)",VLOOKUP(BC235,ตำแหน่งว่าง!$A$2:$J$28,8,FALSE),(BG235-I235)*12)))))))))))))</f>
        <v>0</v>
      </c>
      <c r="BI235" s="177" t="str">
        <f t="shared" si="18"/>
        <v>2</v>
      </c>
      <c r="BJ235" s="177" t="b">
        <f>IF(BB235="บริหารท้องถิ่นสูง",VLOOKUP(BI235,'เงินเดือนบัญชี 5'!$AL$2:$AM$65,2,FALSE),IF(BB235="บริหารท้องถิ่นกลาง",VLOOKUP(BI235,'เงินเดือนบัญชี 5'!$AI$2:$AJ$65,2,FALSE),IF(BB235="บริหารท้องถิ่นต้น",VLOOKUP(BI235,'เงินเดือนบัญชี 5'!$AF$2:$AG$65,2,FALSE),IF(BB235="อำนวยการท้องถิ่นสูง",VLOOKUP(BI235,'เงินเดือนบัญชี 5'!$AC$2:$AD$65,2,FALSE),IF(BB235="อำนวยการท้องถิ่นกลาง",VLOOKUP(BI235,'เงินเดือนบัญชี 5'!$Z$2:$AA$65,2,FALSE),IF(BB235="อำนวยการท้องถิ่นต้น",VLOOKUP(BI235,'เงินเดือนบัญชี 5'!$W$2:$X$65,2,FALSE),IF(BB235="วิชาการชช.",VLOOKUP(BI235,'เงินเดือนบัญชี 5'!$T$2:$U$65,2,FALSE),IF(BB235="วิชาการชพ.",VLOOKUP(BI235,'เงินเดือนบัญชี 5'!$Q$2:$R$65,2,FALSE),IF(BB235="วิชาการชก.",VLOOKUP(BI235,'เงินเดือนบัญชี 5'!$N$2:$O$65,2,FALSE),IF(BB235="วิชาการปก.",VLOOKUP(BI235,'เงินเดือนบัญชี 5'!$K$2:$L$65,2,FALSE),IF(BB235="ทั่วไปอส.",VLOOKUP(BI235,'เงินเดือนบัญชี 5'!$H$2:$I$65,2,FALSE),IF(BB235="ทั่วไปชง.",VLOOKUP(BI235,'เงินเดือนบัญชี 5'!$E$2:$F$65,2,FALSE),IF(BB235="ทั่วไปปง.",VLOOKUP(BI235,'เงินเดือนบัญชี 5'!$B$2:$C$65,2,FALSE),IF(BB235="พนจ.ทั่วไป",0,IF(BB235="พนจ.ภารกิจ(ปวช.)",CEILING((BG235*4/100)+BG235,10),IF(BB235="พนจ.ภารกิจ(ปวท.)",CEILING((BG235*4/100)+BG235,10),IF(BB235="พนจ.ภารกิจ(ปวส.)",CEILING((BG235*4/100)+BG235,10),IF(BB235="พนจ.ภารกิจ(ป.ตรี)",CEILING((BG235*4/100)+BG235,10),IF(BB235="พนจ.ภารกิจ(ป.โท)",CEILING((BG235*4/100)+BG235,10),IF(BB235="พนจ.ภารกิจ(ทักษะ พนง.ขับเครื่องจักรกลขนาดกลาง/ใหญ่)",CEILING((BG235*4/100)+BG235,10),IF(BB235="พนจ.ภารกิจ(ทักษะ)",CEILING((BG235*4/100)+BG235,10),IF(BB235="พนจ.ภารกิจ(ทักษะ)","",IF(C235="ครู",CEILING((BG235*6/100)+BG235,10),IF(C235="ครูผู้ช่วย",CEILING((BG235*6/100)+BG235,10),IF(C235="บริหารสถานศึกษา",CEILING((BG235*6/100)+BG235,10),IF(C235="บุคลากรทางการศึกษา",CEILING((BG235*6/100)+BG235,10),IF(BB235="ลูกจ้างประจำ(ช่าง)",VLOOKUP(BI235,บัญชีลูกจ้างประจำ!$H$2:$I$110,2,FALSE),IF(BB235="ลูกจ้างประจำ(สนับสนุน)",VLOOKUP(BI235,บัญชีลูกจ้างประจำ!$E$2:$F$102,2,FALSE),IF(BB235="ลูกจ้างประจำ(บริการพื้นฐาน)",VLOOKUP(BI235,บัญชีลูกจ้างประจำ!$B$2:$C$74,2,FALSE))))))))))))))))))))))))))))))</f>
        <v>0</v>
      </c>
      <c r="BK235" s="177">
        <f>IF(BB235&amp;M235="พนจ.ทั่วไป",0,IF(BB235&amp;M235="พนจ.ทั่วไปกำหนดเพิ่ม2568",108000,IF(M235="ว่างเดิม",VLOOKUP(BC235,ตำแหน่งว่าง!$A$2:$J$28,9,FALSE),IF(M235&amp;C235="กำหนดเพิ่ม2567ครู",VLOOKUP(BC235,ตำแหน่งว่าง!$A$2:$J$28,8,FALSE),IF(M235&amp;C235="กำหนดเพิ่ม2567ครูผู้ช่วย",VLOOKUP(BC235,ตำแหน่งว่าง!$A$2:$J$28,8,FALSE),IF(M235&amp;C235="กำหนดเพิ่ม2567บุคลากรทางการศึกษา",VLOOKUP(BC235,ตำแหน่งว่าง!$A$2:$J$28,8,FALSE),IF(M235&amp;C235="กำหนดเพิ่ม2567บริหารสถานศึกษา",VLOOKUP(BC235,ตำแหน่งว่าง!$A$2:$J$28,8,FALSE),IF(M235="กำหนดเพิ่ม2567",VLOOKUP(BC235,ตำแหน่งว่าง!$A$2:$J$28,9,FALSE),IF(M235="กำหนดเพิ่ม2568",VLOOKUP(BC235,ตำแหน่งว่าง!$A$2:$H$28,7,FALSE),IF(M235="กำหนดเพิ่ม2569",0,IF(M235="ยุบเลิก2567",0,IF(M235="ยุบเลิก2568",0,IF(M235="ว่างยุบเลิก2567",0,IF(M235="ว่างยุบเลิก2568",0,IF(M235="ว่างยุบเลิก2569",VLOOKUP(BC235,ตำแหน่งว่าง!$A$2:$J$28,9,FALSE),IF(M235="เงินอุดหนุน (ว่าง)",VLOOKUP(BC235,ตำแหน่งว่าง!$A$2:$J$28,9,FALSE),IF(M235="จ่ายจากเงินรายได้ (ว่าง)",VLOOKUP(BC235,ตำแหน่งว่าง!$A$2:$J$28,9,FALSE),(BJ235-BG235)*12)))))))))))))))))</f>
        <v>0</v>
      </c>
      <c r="BL235" s="177" t="str">
        <f t="shared" si="19"/>
        <v>3</v>
      </c>
      <c r="BM235" s="177" t="b">
        <f>IF(BB235="บริหารท้องถิ่นสูง",VLOOKUP(BL235,'เงินเดือนบัญชี 5'!$AL$2:$AM$65,2,FALSE),IF(BB235="บริหารท้องถิ่นกลาง",VLOOKUP(BL235,'เงินเดือนบัญชี 5'!$AI$2:$AJ$65,2,FALSE),IF(BB235="บริหารท้องถิ่นต้น",VLOOKUP(BL235,'เงินเดือนบัญชี 5'!$AF$2:$AG$65,2,FALSE),IF(BB235="อำนวยการท้องถิ่นสูง",VLOOKUP(BL235,'เงินเดือนบัญชี 5'!$AC$2:$AD$65,2,FALSE),IF(BB235="อำนวยการท้องถิ่นกลาง",VLOOKUP(BL235,'เงินเดือนบัญชี 5'!$Z$2:$AA$65,2,FALSE),IF(BB235="อำนวยการท้องถิ่นต้น",VLOOKUP(BL235,'เงินเดือนบัญชี 5'!$W$2:$X$65,2,FALSE),IF(BB235="วิชาการชช.",VLOOKUP(BL235,'เงินเดือนบัญชี 5'!$T$2:$U$65,2,FALSE),IF(BB235="วิชาการชพ.",VLOOKUP(BL235,'เงินเดือนบัญชี 5'!$Q$2:$R$65,2,FALSE),IF(BB235="วิชาการชก.",VLOOKUP(BL235,'เงินเดือนบัญชี 5'!$N$2:$O$65,2,FALSE),IF(BB235="วิชาการปก.",VLOOKUP(BL235,'เงินเดือนบัญชี 5'!$K$2:$L$65,2,FALSE),IF(BB235="ทั่วไปอส.",VLOOKUP(BL235,'เงินเดือนบัญชี 5'!$H$2:$I$65,2,FALSE),IF(BB235="ทั่วไปชง.",VLOOKUP(BL235,'เงินเดือนบัญชี 5'!$E$2:$F$65,2,FALSE),IF(BB235="ทั่วไปปง.",VLOOKUP(BL235,'เงินเดือนบัญชี 5'!$B$2:$C$65,2,FALSE),IF(BB235="พนจ.ทั่วไป",0,IF(BB235="พนจ.ภารกิจ(ปวช.)",CEILING((BJ235*4/100)+BJ235,10),IF(BB235="พนจ.ภารกิจ(ปวท.)",CEILING((BJ235*4/100)+BJ235,10),IF(BB235="พนจ.ภารกิจ(ปวส.)",CEILING((BJ235*4/100)+BJ235,10),IF(BB235="พนจ.ภารกิจ(ป.ตรี)",CEILING((BJ235*4/100)+BJ235,10),IF(BB235="พนจ.ภารกิจ(ป.โท)",CEILING((BJ235*4/100)+BJ235,10),IF(BB235="พนจ.ภารกิจ(ทักษะ พนง.ขับเครื่องจักรกลขนาดกลาง/ใหญ่)",CEILING((BJ235*4/100)+BJ235,10),IF(BB235="พนจ.ภารกิจ(ทักษะ)",CEILING((BJ235*4/100)+BJ235,10),IF(BB235="พนจ.ภารกิจ(ทักษะ)","",IF(C235="ครู",CEILING((BJ235*6/100)+BJ235,10),IF(C235="ครูผู้ช่วย",CEILING((BJ235*6/100)+BJ235,10),IF(C235="บริหารสถานศึกษา",CEILING((BJ235*6/100)+BJ235,10),IF(C235="บุคลากรทางการศึกษา",CEILING((BJ235*6/100)+BJ235,10),IF(BB235="ลูกจ้างประจำ(ช่าง)",VLOOKUP(BL235,บัญชีลูกจ้างประจำ!$H$2:$I$110,2,FALSE),IF(BB235="ลูกจ้างประจำ(สนับสนุน)",VLOOKUP(BL235,บัญชีลูกจ้างประจำ!$E$2:$F$103,2,FALSE),IF(BB235="ลูกจ้างประจำ(บริการพื้นฐาน)",VLOOKUP(BL235,บัญชีลูกจ้างประจำ!$B$2:$C$74,2,FALSE))))))))))))))))))))))))))))))</f>
        <v>0</v>
      </c>
      <c r="BN235" s="177">
        <f>IF(BB235&amp;M235="พนจ.ทั่วไป",0,IF(BB235&amp;M235="พนจ.ทั่วไปกำหนดเพิ่ม2569",108000,IF(M235="ว่างเดิม",VLOOKUP(BC235,ตำแหน่งว่าง!$A$2:$J$28,10,FALSE),IF(M235&amp;C235="กำหนดเพิ่ม2567ครู",VLOOKUP(BC235,ตำแหน่งว่าง!$A$2:$J$28,9,FALSE),IF(M235&amp;C235="กำหนดเพิ่ม2567ครูผู้ช่วย",VLOOKUP(BC235,ตำแหน่งว่าง!$A$2:$J$28,9,FALSE),IF(M235&amp;C235="กำหนดเพิ่ม2567บุคลากรทางการศึกษา",VLOOKUP(BC235,ตำแหน่งว่าง!$A$2:$J$28,9,FALSE),IF(M235&amp;C235="กำหนดเพิ่ม2567บริหารสถานศึกษา",VLOOKUP(BC235,ตำแหน่งว่าง!$A$2:$J$28,9,FALSE),IF(M235="กำหนดเพิ่ม2567",VLOOKUP(BC235,ตำแหน่งว่าง!$A$2:$J$28,10,FALSE),IF(M235&amp;C235="กำหนดเพิ่ม2568ครู",VLOOKUP(BC235,ตำแหน่งว่าง!$A$2:$J$28,8,FALSE),IF(M235&amp;C235="กำหนดเพิ่ม2568ครูผู้ช่วย",VLOOKUP(BC235,ตำแหน่งว่าง!$A$2:$J$28,8,FALSE),IF(M235&amp;C235="กำหนดเพิ่ม2568บุคลากรทางการศึกษา",VLOOKUP(BC235,ตำแหน่งว่าง!$A$2:$J$28,8,FALSE),IF(M235&amp;C235="กำหนดเพิ่ม2568บริหารสถานศึกษา",VLOOKUP(BC235,ตำแหน่งว่าง!$A$2:$J$28,8,FALSE),IF(M235="กำหนดเพิ่ม2568",VLOOKUP(BC235,ตำแหน่งว่าง!$A$2:$J$28,9,FALSE),IF(M235="กำหนดเพิ่ม2569",VLOOKUP(BC235,ตำแหน่งว่าง!$A$2:$H$28,7,FALSE),IF(M235="เงินอุดหนุน (ว่าง)",VLOOKUP(BC235,ตำแหน่งว่าง!$A$2:$J$28,10,FALSE),IF(M235="จ่ายจากเงินรายได้ (ว่าง)",VLOOKUP(BC235,ตำแหน่งว่าง!$A$2:$J$28,10,FALSE),IF(M235="ยุบเลิก2567",0,IF(M235="ยุบเลิก2568",0,IF(M235="ยุบเลิก2569",0,IF(M235="ว่างยุบเลิก2567",0,IF(M235="ว่างยุบเลิก2568",0,IF(M235="ว่างยุบเลิก2569",0,(BM235-BJ235)*12))))))))))))))))))))))</f>
        <v>0</v>
      </c>
    </row>
    <row r="236" spans="1:66">
      <c r="A236" s="107" t="str">
        <f>IF(C236=0,"",IF(D236=0,"",SUBTOTAL(3,$D$7:D236)*1))</f>
        <v/>
      </c>
      <c r="B236" s="113"/>
      <c r="C236" s="183"/>
      <c r="D236" s="113"/>
      <c r="E236" s="114"/>
      <c r="F236" s="114"/>
      <c r="G236" s="110"/>
      <c r="H236" s="120"/>
      <c r="I236" s="121"/>
      <c r="J236" s="122"/>
      <c r="K236" s="122"/>
      <c r="L236" s="122"/>
      <c r="M236" s="120"/>
      <c r="BB236" s="177" t="str">
        <f t="shared" si="15"/>
        <v/>
      </c>
      <c r="BC236" s="177" t="str">
        <f t="shared" si="16"/>
        <v>()</v>
      </c>
      <c r="BD236" s="177" t="b">
        <f>IF(BB236="บริหารท้องถิ่นสูง",VLOOKUP(I236,'เงินเดือนบัญชี 5'!$AM$2:$AN$65,2,FALSE),IF(BB236="บริหารท้องถิ่นกลาง",VLOOKUP(I236,'เงินเดือนบัญชี 5'!$AJ$2:$AK$65,2,FALSE),IF(BB236="บริหารท้องถิ่นต้น",VLOOKUP(I236,'เงินเดือนบัญชี 5'!$AG$2:$AH$65,2,FALSE),IF(BB236="อำนวยการท้องถิ่นสูง",VLOOKUP(I236,'เงินเดือนบัญชี 5'!$AD$2:$AE$65,2,FALSE),IF(BB236="อำนวยการท้องถิ่นกลาง",VLOOKUP(I236,'เงินเดือนบัญชี 5'!$AA$2:$AB$65,2,FALSE),IF(BB236="อำนวยการท้องถิ่นต้น",VLOOKUP(I236,'เงินเดือนบัญชี 5'!$X$2:$Y$65,2,FALSE),IF(BB236="วิชาการชช.",VLOOKUP(I236,'เงินเดือนบัญชี 5'!$U$2:$V$65,2,FALSE),IF(BB236="วิชาการชพ.",VLOOKUP(I236,'เงินเดือนบัญชี 5'!$R$2:$S$65,2,FALSE),IF(BB236="วิชาการชก.",VLOOKUP(I236,'เงินเดือนบัญชี 5'!$O$2:$P$65,2,FALSE),IF(BB236="วิชาการปก.",VLOOKUP(I236,'เงินเดือนบัญชี 5'!$L$2:$M$65,2,FALSE),IF(BB236="ทั่วไปอส.",VLOOKUP(I236,'เงินเดือนบัญชี 5'!$I$2:$J$65,2,FALSE),IF(BB236="ทั่วไปชง.",VLOOKUP(I236,'เงินเดือนบัญชี 5'!$F$2:$G$65,2,FALSE),IF(BB236="ทั่วไปปง.",VLOOKUP(I236,'เงินเดือนบัญชี 5'!$C$2:$D$65,2,FALSE),IF(BB236="พนจ.ทั่วไป","",IF(BB236="พนจ.ภารกิจ(ปวช.)","",IF(BB236="พนจ.ภารกิจ(ปวท.)","",IF(BB236="พนจ.ภารกิจ(ปวส.)","",IF(BB236="พนจ.ภารกิจ(ป.ตรี)","",IF(BB236="พนจ.ภารกิจ(ป.โท)","",IF(BB236="พนจ.ภารกิจ(ทักษะ พนง.ขับเครื่องจักรกลขนาดกลาง/ใหญ่)","",IF(BB236="พนจ.ภารกิจ(ทักษะ)","",IF(BB236="ลูกจ้างประจำ(ช่าง)",VLOOKUP(I236,บัญชีลูกจ้างประจำ!$I$2:$J$110,2,FALSE),IF(BB236="ลูกจ้างประจำ(สนับสนุน)",VLOOKUP(I236,บัญชีลูกจ้างประจำ!$F$2:$G$102,2,FALSE),IF(BB236="ลูกจ้างประจำ(บริการพื้นฐาน)",VLOOKUP(I236,บัญชีลูกจ้างประจำ!$C$2:$D$74,2,FALSE)))))))))))))))))))))))))</f>
        <v>0</v>
      </c>
      <c r="BE236" s="177">
        <f>IF(M236="ว่างเดิม",VLOOKUP(BC236,ตำแหน่งว่าง!$A$2:$J$28,2,FALSE),IF(M236="ว่างยุบเลิก2567",VLOOKUP(BC236,ตำแหน่งว่าง!$A$2:$J$28,2,FALSE),IF(M236="ว่างยุบเลิก2568",VLOOKUP(BC236,ตำแหน่งว่าง!$A$2:$J$28,2,FALSE),IF(M236="ว่างยุบเลิก2569",VLOOKUP(BC236,ตำแหน่งว่าง!$A$2:$J$28,2,FALSE),IF(M236="เงินอุดหนุน (ว่าง)",VLOOKUP(BC236,ตำแหน่งว่าง!$A$2:$J$28,2,FALSE),IF(M236="จ่ายจากเงินรายได้ (ว่าง)",VLOOKUP(BC236,ตำแหน่งว่าง!$A$2:$J$28,2,FALSE),IF(M236="กำหนดเพิ่ม2567",0,IF(M236="กำหนดเพิ่ม2568",0,IF(M236="กำหนดเพิ่ม2569",0,I236*12)))))))))</f>
        <v>0</v>
      </c>
      <c r="BF236" s="177" t="str">
        <f t="shared" si="17"/>
        <v>1</v>
      </c>
      <c r="BG236" s="177" t="b">
        <f>IF(BB236="บริหารท้องถิ่นสูง",VLOOKUP(BF236,'เงินเดือนบัญชี 5'!$AL$2:$AM$65,2,FALSE),IF(BB236="บริหารท้องถิ่นกลาง",VLOOKUP(BF236,'เงินเดือนบัญชี 5'!$AI$2:$AJ$65,2,FALSE),IF(BB236="บริหารท้องถิ่นต้น",VLOOKUP(BF236,'เงินเดือนบัญชี 5'!$AF$2:$AG$65,2,FALSE),IF(BB236="อำนวยการท้องถิ่นสูง",VLOOKUP(BF236,'เงินเดือนบัญชี 5'!$AC$2:$AD$65,2,FALSE),IF(BB236="อำนวยการท้องถิ่นกลาง",VLOOKUP(BF236,'เงินเดือนบัญชี 5'!$Z$2:$AA$65,2,FALSE),IF(BB236="อำนวยการท้องถิ่นต้น",VLOOKUP(BF236,'เงินเดือนบัญชี 5'!$W$2:$X$65,2,FALSE),IF(BB236="วิชาการชช.",VLOOKUP(BF236,'เงินเดือนบัญชี 5'!$T$2:$U$65,2,FALSE),IF(BB236="วิชาการชพ.",VLOOKUP(BF236,'เงินเดือนบัญชี 5'!$Q$2:$R$65,2,FALSE),IF(BB236="วิชาการชก.",VLOOKUP(BF236,'เงินเดือนบัญชี 5'!$N$2:$O$65,2,FALSE),IF(BB236="วิชาการปก.",VLOOKUP(BF236,'เงินเดือนบัญชี 5'!$K$2:$L$65,2,FALSE),IF(BB236="ทั่วไปอส.",VLOOKUP(BF236,'เงินเดือนบัญชี 5'!$H$2:$I$65,2,FALSE),IF(BB236="ทั่วไปชง.",VLOOKUP(BF236,'เงินเดือนบัญชี 5'!$E$2:$F$65,2,FALSE),IF(BB236="ทั่วไปปง.",VLOOKUP(BF236,'เงินเดือนบัญชี 5'!$B$2:$C$65,2,FALSE),IF(BB236="พนจ.ทั่วไป",0,IF(BB236="พนจ.ภารกิจ(ปวช.)",CEILING((I236*4/100)+I236,10),IF(BB236="พนจ.ภารกิจ(ปวท.)",CEILING((I236*4/100)+I236,10),IF(BB236="พนจ.ภารกิจ(ปวส.)",CEILING((I236*4/100)+I236,10),IF(BB236="พนจ.ภารกิจ(ป.ตรี)",CEILING((I236*4/100)+I236,10),IF(BB236="พนจ.ภารกิจ(ป.โท)",CEILING((I236*4/100)+I236,10),IF(BB236="พนจ.ภารกิจ(ทักษะ พนง.ขับเครื่องจักรกลขนาดกลาง/ใหญ่)",CEILING((I236*4/100)+I236,10),IF(BB236="พนจ.ภารกิจ(ทักษะ)",CEILING((I236*4/100)+I236,10),IF(BB236="พนจ.ภารกิจ(ทักษะ)","",IF(C236="ครู",CEILING((I236*6/100)+I236,10),IF(C236="ครูผู้ช่วย",CEILING((I236*6/100)+I236,10),IF(C236="บริหารสถานศึกษา",CEILING((I236*6/100)+I236,10),IF(C236="บุคลากรทางการศึกษา",CEILING((I236*6/100)+I236,10),IF(BB236="ลูกจ้างประจำ(ช่าง)",VLOOKUP(BF236,บัญชีลูกจ้างประจำ!$H$2:$I$110,2,FALSE),IF(BB236="ลูกจ้างประจำ(สนับสนุน)",VLOOKUP(BF236,บัญชีลูกจ้างประจำ!$E$2:$F$102,2,FALSE),IF(BB236="ลูกจ้างประจำ(บริการพื้นฐาน)",VLOOKUP(BF236,บัญชีลูกจ้างประจำ!$B$2:$C$74,2,FALSE))))))))))))))))))))))))))))))</f>
        <v>0</v>
      </c>
      <c r="BH236" s="177">
        <f>IF(BB236&amp;M236="พนจ.ทั่วไป",0,IF(BB236&amp;M236="พนจ.ทั่วไปกำหนดเพิ่ม2567",108000,IF(M236="ว่างเดิม",VLOOKUP(BC236,ตำแหน่งว่าง!$A$2:$J$28,8,FALSE),IF(M236="กำหนดเพิ่ม2567",VLOOKUP(BC236,ตำแหน่งว่าง!$A$2:$H$28,7,FALSE),IF(M236="กำหนดเพิ่ม2568",0,IF(M236="กำหนดเพิ่ม2569",0,IF(M236="ยุบเลิก2567",0,IF(M236="ว่างยุบเลิก2567",0,IF(M236="ว่างยุบเลิก2568",VLOOKUP(BC236,ตำแหน่งว่าง!$A$2:$J$28,8,FALSE),IF(M236="ว่างยุบเลิก2569",VLOOKUP(BC236,ตำแหน่งว่าง!$A$2:$J$28,8,FALSE),IF(M236="เงินอุดหนุน (ว่าง)",VLOOKUP(BC236,ตำแหน่งว่าง!$A$2:$J$28,8,FALSE),IF(M236&amp;C236="จ่ายจากเงินรายได้พนจ.ทั่วไป",0,IF(M236="จ่ายจากเงินรายได้ (ว่าง)",VLOOKUP(BC236,ตำแหน่งว่าง!$A$2:$J$28,8,FALSE),(BG236-I236)*12)))))))))))))</f>
        <v>0</v>
      </c>
      <c r="BI236" s="177" t="str">
        <f t="shared" si="18"/>
        <v>2</v>
      </c>
      <c r="BJ236" s="177" t="b">
        <f>IF(BB236="บริหารท้องถิ่นสูง",VLOOKUP(BI236,'เงินเดือนบัญชี 5'!$AL$2:$AM$65,2,FALSE),IF(BB236="บริหารท้องถิ่นกลาง",VLOOKUP(BI236,'เงินเดือนบัญชี 5'!$AI$2:$AJ$65,2,FALSE),IF(BB236="บริหารท้องถิ่นต้น",VLOOKUP(BI236,'เงินเดือนบัญชี 5'!$AF$2:$AG$65,2,FALSE),IF(BB236="อำนวยการท้องถิ่นสูง",VLOOKUP(BI236,'เงินเดือนบัญชี 5'!$AC$2:$AD$65,2,FALSE),IF(BB236="อำนวยการท้องถิ่นกลาง",VLOOKUP(BI236,'เงินเดือนบัญชี 5'!$Z$2:$AA$65,2,FALSE),IF(BB236="อำนวยการท้องถิ่นต้น",VLOOKUP(BI236,'เงินเดือนบัญชี 5'!$W$2:$X$65,2,FALSE),IF(BB236="วิชาการชช.",VLOOKUP(BI236,'เงินเดือนบัญชี 5'!$T$2:$U$65,2,FALSE),IF(BB236="วิชาการชพ.",VLOOKUP(BI236,'เงินเดือนบัญชี 5'!$Q$2:$R$65,2,FALSE),IF(BB236="วิชาการชก.",VLOOKUP(BI236,'เงินเดือนบัญชี 5'!$N$2:$O$65,2,FALSE),IF(BB236="วิชาการปก.",VLOOKUP(BI236,'เงินเดือนบัญชี 5'!$K$2:$L$65,2,FALSE),IF(BB236="ทั่วไปอส.",VLOOKUP(BI236,'เงินเดือนบัญชี 5'!$H$2:$I$65,2,FALSE),IF(BB236="ทั่วไปชง.",VLOOKUP(BI236,'เงินเดือนบัญชี 5'!$E$2:$F$65,2,FALSE),IF(BB236="ทั่วไปปง.",VLOOKUP(BI236,'เงินเดือนบัญชี 5'!$B$2:$C$65,2,FALSE),IF(BB236="พนจ.ทั่วไป",0,IF(BB236="พนจ.ภารกิจ(ปวช.)",CEILING((BG236*4/100)+BG236,10),IF(BB236="พนจ.ภารกิจ(ปวท.)",CEILING((BG236*4/100)+BG236,10),IF(BB236="พนจ.ภารกิจ(ปวส.)",CEILING((BG236*4/100)+BG236,10),IF(BB236="พนจ.ภารกิจ(ป.ตรี)",CEILING((BG236*4/100)+BG236,10),IF(BB236="พนจ.ภารกิจ(ป.โท)",CEILING((BG236*4/100)+BG236,10),IF(BB236="พนจ.ภารกิจ(ทักษะ พนง.ขับเครื่องจักรกลขนาดกลาง/ใหญ่)",CEILING((BG236*4/100)+BG236,10),IF(BB236="พนจ.ภารกิจ(ทักษะ)",CEILING((BG236*4/100)+BG236,10),IF(BB236="พนจ.ภารกิจ(ทักษะ)","",IF(C236="ครู",CEILING((BG236*6/100)+BG236,10),IF(C236="ครูผู้ช่วย",CEILING((BG236*6/100)+BG236,10),IF(C236="บริหารสถานศึกษา",CEILING((BG236*6/100)+BG236,10),IF(C236="บุคลากรทางการศึกษา",CEILING((BG236*6/100)+BG236,10),IF(BB236="ลูกจ้างประจำ(ช่าง)",VLOOKUP(BI236,บัญชีลูกจ้างประจำ!$H$2:$I$110,2,FALSE),IF(BB236="ลูกจ้างประจำ(สนับสนุน)",VLOOKUP(BI236,บัญชีลูกจ้างประจำ!$E$2:$F$102,2,FALSE),IF(BB236="ลูกจ้างประจำ(บริการพื้นฐาน)",VLOOKUP(BI236,บัญชีลูกจ้างประจำ!$B$2:$C$74,2,FALSE))))))))))))))))))))))))))))))</f>
        <v>0</v>
      </c>
      <c r="BK236" s="177">
        <f>IF(BB236&amp;M236="พนจ.ทั่วไป",0,IF(BB236&amp;M236="พนจ.ทั่วไปกำหนดเพิ่ม2568",108000,IF(M236="ว่างเดิม",VLOOKUP(BC236,ตำแหน่งว่าง!$A$2:$J$28,9,FALSE),IF(M236&amp;C236="กำหนดเพิ่ม2567ครู",VLOOKUP(BC236,ตำแหน่งว่าง!$A$2:$J$28,8,FALSE),IF(M236&amp;C236="กำหนดเพิ่ม2567ครูผู้ช่วย",VLOOKUP(BC236,ตำแหน่งว่าง!$A$2:$J$28,8,FALSE),IF(M236&amp;C236="กำหนดเพิ่ม2567บุคลากรทางการศึกษา",VLOOKUP(BC236,ตำแหน่งว่าง!$A$2:$J$28,8,FALSE),IF(M236&amp;C236="กำหนดเพิ่ม2567บริหารสถานศึกษา",VLOOKUP(BC236,ตำแหน่งว่าง!$A$2:$J$28,8,FALSE),IF(M236="กำหนดเพิ่ม2567",VLOOKUP(BC236,ตำแหน่งว่าง!$A$2:$J$28,9,FALSE),IF(M236="กำหนดเพิ่ม2568",VLOOKUP(BC236,ตำแหน่งว่าง!$A$2:$H$28,7,FALSE),IF(M236="กำหนดเพิ่ม2569",0,IF(M236="ยุบเลิก2567",0,IF(M236="ยุบเลิก2568",0,IF(M236="ว่างยุบเลิก2567",0,IF(M236="ว่างยุบเลิก2568",0,IF(M236="ว่างยุบเลิก2569",VLOOKUP(BC236,ตำแหน่งว่าง!$A$2:$J$28,9,FALSE),IF(M236="เงินอุดหนุน (ว่าง)",VLOOKUP(BC236,ตำแหน่งว่าง!$A$2:$J$28,9,FALSE),IF(M236="จ่ายจากเงินรายได้ (ว่าง)",VLOOKUP(BC236,ตำแหน่งว่าง!$A$2:$J$28,9,FALSE),(BJ236-BG236)*12)))))))))))))))))</f>
        <v>0</v>
      </c>
      <c r="BL236" s="177" t="str">
        <f t="shared" si="19"/>
        <v>3</v>
      </c>
      <c r="BM236" s="177" t="b">
        <f>IF(BB236="บริหารท้องถิ่นสูง",VLOOKUP(BL236,'เงินเดือนบัญชี 5'!$AL$2:$AM$65,2,FALSE),IF(BB236="บริหารท้องถิ่นกลาง",VLOOKUP(BL236,'เงินเดือนบัญชี 5'!$AI$2:$AJ$65,2,FALSE),IF(BB236="บริหารท้องถิ่นต้น",VLOOKUP(BL236,'เงินเดือนบัญชี 5'!$AF$2:$AG$65,2,FALSE),IF(BB236="อำนวยการท้องถิ่นสูง",VLOOKUP(BL236,'เงินเดือนบัญชี 5'!$AC$2:$AD$65,2,FALSE),IF(BB236="อำนวยการท้องถิ่นกลาง",VLOOKUP(BL236,'เงินเดือนบัญชี 5'!$Z$2:$AA$65,2,FALSE),IF(BB236="อำนวยการท้องถิ่นต้น",VLOOKUP(BL236,'เงินเดือนบัญชี 5'!$W$2:$X$65,2,FALSE),IF(BB236="วิชาการชช.",VLOOKUP(BL236,'เงินเดือนบัญชี 5'!$T$2:$U$65,2,FALSE),IF(BB236="วิชาการชพ.",VLOOKUP(BL236,'เงินเดือนบัญชี 5'!$Q$2:$R$65,2,FALSE),IF(BB236="วิชาการชก.",VLOOKUP(BL236,'เงินเดือนบัญชี 5'!$N$2:$O$65,2,FALSE),IF(BB236="วิชาการปก.",VLOOKUP(BL236,'เงินเดือนบัญชี 5'!$K$2:$L$65,2,FALSE),IF(BB236="ทั่วไปอส.",VLOOKUP(BL236,'เงินเดือนบัญชี 5'!$H$2:$I$65,2,FALSE),IF(BB236="ทั่วไปชง.",VLOOKUP(BL236,'เงินเดือนบัญชี 5'!$E$2:$F$65,2,FALSE),IF(BB236="ทั่วไปปง.",VLOOKUP(BL236,'เงินเดือนบัญชี 5'!$B$2:$C$65,2,FALSE),IF(BB236="พนจ.ทั่วไป",0,IF(BB236="พนจ.ภารกิจ(ปวช.)",CEILING((BJ236*4/100)+BJ236,10),IF(BB236="พนจ.ภารกิจ(ปวท.)",CEILING((BJ236*4/100)+BJ236,10),IF(BB236="พนจ.ภารกิจ(ปวส.)",CEILING((BJ236*4/100)+BJ236,10),IF(BB236="พนจ.ภารกิจ(ป.ตรี)",CEILING((BJ236*4/100)+BJ236,10),IF(BB236="พนจ.ภารกิจ(ป.โท)",CEILING((BJ236*4/100)+BJ236,10),IF(BB236="พนจ.ภารกิจ(ทักษะ พนง.ขับเครื่องจักรกลขนาดกลาง/ใหญ่)",CEILING((BJ236*4/100)+BJ236,10),IF(BB236="พนจ.ภารกิจ(ทักษะ)",CEILING((BJ236*4/100)+BJ236,10),IF(BB236="พนจ.ภารกิจ(ทักษะ)","",IF(C236="ครู",CEILING((BJ236*6/100)+BJ236,10),IF(C236="ครูผู้ช่วย",CEILING((BJ236*6/100)+BJ236,10),IF(C236="บริหารสถานศึกษา",CEILING((BJ236*6/100)+BJ236,10),IF(C236="บุคลากรทางการศึกษา",CEILING((BJ236*6/100)+BJ236,10),IF(BB236="ลูกจ้างประจำ(ช่าง)",VLOOKUP(BL236,บัญชีลูกจ้างประจำ!$H$2:$I$110,2,FALSE),IF(BB236="ลูกจ้างประจำ(สนับสนุน)",VLOOKUP(BL236,บัญชีลูกจ้างประจำ!$E$2:$F$103,2,FALSE),IF(BB236="ลูกจ้างประจำ(บริการพื้นฐาน)",VLOOKUP(BL236,บัญชีลูกจ้างประจำ!$B$2:$C$74,2,FALSE))))))))))))))))))))))))))))))</f>
        <v>0</v>
      </c>
      <c r="BN236" s="177">
        <f>IF(BB236&amp;M236="พนจ.ทั่วไป",0,IF(BB236&amp;M236="พนจ.ทั่วไปกำหนดเพิ่ม2569",108000,IF(M236="ว่างเดิม",VLOOKUP(BC236,ตำแหน่งว่าง!$A$2:$J$28,10,FALSE),IF(M236&amp;C236="กำหนดเพิ่ม2567ครู",VLOOKUP(BC236,ตำแหน่งว่าง!$A$2:$J$28,9,FALSE),IF(M236&amp;C236="กำหนดเพิ่ม2567ครูผู้ช่วย",VLOOKUP(BC236,ตำแหน่งว่าง!$A$2:$J$28,9,FALSE),IF(M236&amp;C236="กำหนดเพิ่ม2567บุคลากรทางการศึกษา",VLOOKUP(BC236,ตำแหน่งว่าง!$A$2:$J$28,9,FALSE),IF(M236&amp;C236="กำหนดเพิ่ม2567บริหารสถานศึกษา",VLOOKUP(BC236,ตำแหน่งว่าง!$A$2:$J$28,9,FALSE),IF(M236="กำหนดเพิ่ม2567",VLOOKUP(BC236,ตำแหน่งว่าง!$A$2:$J$28,10,FALSE),IF(M236&amp;C236="กำหนดเพิ่ม2568ครู",VLOOKUP(BC236,ตำแหน่งว่าง!$A$2:$J$28,8,FALSE),IF(M236&amp;C236="กำหนดเพิ่ม2568ครูผู้ช่วย",VLOOKUP(BC236,ตำแหน่งว่าง!$A$2:$J$28,8,FALSE),IF(M236&amp;C236="กำหนดเพิ่ม2568บุคลากรทางการศึกษา",VLOOKUP(BC236,ตำแหน่งว่าง!$A$2:$J$28,8,FALSE),IF(M236&amp;C236="กำหนดเพิ่ม2568บริหารสถานศึกษา",VLOOKUP(BC236,ตำแหน่งว่าง!$A$2:$J$28,8,FALSE),IF(M236="กำหนดเพิ่ม2568",VLOOKUP(BC236,ตำแหน่งว่าง!$A$2:$J$28,9,FALSE),IF(M236="กำหนดเพิ่ม2569",VLOOKUP(BC236,ตำแหน่งว่าง!$A$2:$H$28,7,FALSE),IF(M236="เงินอุดหนุน (ว่าง)",VLOOKUP(BC236,ตำแหน่งว่าง!$A$2:$J$28,10,FALSE),IF(M236="จ่ายจากเงินรายได้ (ว่าง)",VLOOKUP(BC236,ตำแหน่งว่าง!$A$2:$J$28,10,FALSE),IF(M236="ยุบเลิก2567",0,IF(M236="ยุบเลิก2568",0,IF(M236="ยุบเลิก2569",0,IF(M236="ว่างยุบเลิก2567",0,IF(M236="ว่างยุบเลิก2568",0,IF(M236="ว่างยุบเลิก2569",0,(BM236-BJ236)*12))))))))))))))))))))))</f>
        <v>0</v>
      </c>
    </row>
    <row r="237" spans="1:66">
      <c r="A237" s="107" t="str">
        <f>IF(C237=0,"",IF(D237=0,"",SUBTOTAL(3,$D$7:D237)*1))</f>
        <v/>
      </c>
      <c r="B237" s="113"/>
      <c r="C237" s="183"/>
      <c r="D237" s="113"/>
      <c r="E237" s="114"/>
      <c r="F237" s="114"/>
      <c r="G237" s="110"/>
      <c r="H237" s="120"/>
      <c r="I237" s="121"/>
      <c r="J237" s="122"/>
      <c r="K237" s="122"/>
      <c r="L237" s="122"/>
      <c r="M237" s="120"/>
      <c r="BB237" s="177" t="str">
        <f t="shared" si="15"/>
        <v/>
      </c>
      <c r="BC237" s="177" t="str">
        <f t="shared" si="16"/>
        <v>()</v>
      </c>
      <c r="BD237" s="177" t="b">
        <f>IF(BB237="บริหารท้องถิ่นสูง",VLOOKUP(I237,'เงินเดือนบัญชี 5'!$AM$2:$AN$65,2,FALSE),IF(BB237="บริหารท้องถิ่นกลาง",VLOOKUP(I237,'เงินเดือนบัญชี 5'!$AJ$2:$AK$65,2,FALSE),IF(BB237="บริหารท้องถิ่นต้น",VLOOKUP(I237,'เงินเดือนบัญชี 5'!$AG$2:$AH$65,2,FALSE),IF(BB237="อำนวยการท้องถิ่นสูง",VLOOKUP(I237,'เงินเดือนบัญชี 5'!$AD$2:$AE$65,2,FALSE),IF(BB237="อำนวยการท้องถิ่นกลาง",VLOOKUP(I237,'เงินเดือนบัญชี 5'!$AA$2:$AB$65,2,FALSE),IF(BB237="อำนวยการท้องถิ่นต้น",VLOOKUP(I237,'เงินเดือนบัญชี 5'!$X$2:$Y$65,2,FALSE),IF(BB237="วิชาการชช.",VLOOKUP(I237,'เงินเดือนบัญชี 5'!$U$2:$V$65,2,FALSE),IF(BB237="วิชาการชพ.",VLOOKUP(I237,'เงินเดือนบัญชี 5'!$R$2:$S$65,2,FALSE),IF(BB237="วิชาการชก.",VLOOKUP(I237,'เงินเดือนบัญชี 5'!$O$2:$P$65,2,FALSE),IF(BB237="วิชาการปก.",VLOOKUP(I237,'เงินเดือนบัญชี 5'!$L$2:$M$65,2,FALSE),IF(BB237="ทั่วไปอส.",VLOOKUP(I237,'เงินเดือนบัญชี 5'!$I$2:$J$65,2,FALSE),IF(BB237="ทั่วไปชง.",VLOOKUP(I237,'เงินเดือนบัญชี 5'!$F$2:$G$65,2,FALSE),IF(BB237="ทั่วไปปง.",VLOOKUP(I237,'เงินเดือนบัญชี 5'!$C$2:$D$65,2,FALSE),IF(BB237="พนจ.ทั่วไป","",IF(BB237="พนจ.ภารกิจ(ปวช.)","",IF(BB237="พนจ.ภารกิจ(ปวท.)","",IF(BB237="พนจ.ภารกิจ(ปวส.)","",IF(BB237="พนจ.ภารกิจ(ป.ตรี)","",IF(BB237="พนจ.ภารกิจ(ป.โท)","",IF(BB237="พนจ.ภารกิจ(ทักษะ พนง.ขับเครื่องจักรกลขนาดกลาง/ใหญ่)","",IF(BB237="พนจ.ภารกิจ(ทักษะ)","",IF(BB237="ลูกจ้างประจำ(ช่าง)",VLOOKUP(I237,บัญชีลูกจ้างประจำ!$I$2:$J$110,2,FALSE),IF(BB237="ลูกจ้างประจำ(สนับสนุน)",VLOOKUP(I237,บัญชีลูกจ้างประจำ!$F$2:$G$102,2,FALSE),IF(BB237="ลูกจ้างประจำ(บริการพื้นฐาน)",VLOOKUP(I237,บัญชีลูกจ้างประจำ!$C$2:$D$74,2,FALSE)))))))))))))))))))))))))</f>
        <v>0</v>
      </c>
      <c r="BE237" s="177">
        <f>IF(M237="ว่างเดิม",VLOOKUP(BC237,ตำแหน่งว่าง!$A$2:$J$28,2,FALSE),IF(M237="ว่างยุบเลิก2567",VLOOKUP(BC237,ตำแหน่งว่าง!$A$2:$J$28,2,FALSE),IF(M237="ว่างยุบเลิก2568",VLOOKUP(BC237,ตำแหน่งว่าง!$A$2:$J$28,2,FALSE),IF(M237="ว่างยุบเลิก2569",VLOOKUP(BC237,ตำแหน่งว่าง!$A$2:$J$28,2,FALSE),IF(M237="เงินอุดหนุน (ว่าง)",VLOOKUP(BC237,ตำแหน่งว่าง!$A$2:$J$28,2,FALSE),IF(M237="จ่ายจากเงินรายได้ (ว่าง)",VLOOKUP(BC237,ตำแหน่งว่าง!$A$2:$J$28,2,FALSE),IF(M237="กำหนดเพิ่ม2567",0,IF(M237="กำหนดเพิ่ม2568",0,IF(M237="กำหนดเพิ่ม2569",0,I237*12)))))))))</f>
        <v>0</v>
      </c>
      <c r="BF237" s="177" t="str">
        <f t="shared" si="17"/>
        <v>1</v>
      </c>
      <c r="BG237" s="177" t="b">
        <f>IF(BB237="บริหารท้องถิ่นสูง",VLOOKUP(BF237,'เงินเดือนบัญชี 5'!$AL$2:$AM$65,2,FALSE),IF(BB237="บริหารท้องถิ่นกลาง",VLOOKUP(BF237,'เงินเดือนบัญชี 5'!$AI$2:$AJ$65,2,FALSE),IF(BB237="บริหารท้องถิ่นต้น",VLOOKUP(BF237,'เงินเดือนบัญชี 5'!$AF$2:$AG$65,2,FALSE),IF(BB237="อำนวยการท้องถิ่นสูง",VLOOKUP(BF237,'เงินเดือนบัญชี 5'!$AC$2:$AD$65,2,FALSE),IF(BB237="อำนวยการท้องถิ่นกลาง",VLOOKUP(BF237,'เงินเดือนบัญชี 5'!$Z$2:$AA$65,2,FALSE),IF(BB237="อำนวยการท้องถิ่นต้น",VLOOKUP(BF237,'เงินเดือนบัญชี 5'!$W$2:$X$65,2,FALSE),IF(BB237="วิชาการชช.",VLOOKUP(BF237,'เงินเดือนบัญชี 5'!$T$2:$U$65,2,FALSE),IF(BB237="วิชาการชพ.",VLOOKUP(BF237,'เงินเดือนบัญชี 5'!$Q$2:$R$65,2,FALSE),IF(BB237="วิชาการชก.",VLOOKUP(BF237,'เงินเดือนบัญชี 5'!$N$2:$O$65,2,FALSE),IF(BB237="วิชาการปก.",VLOOKUP(BF237,'เงินเดือนบัญชี 5'!$K$2:$L$65,2,FALSE),IF(BB237="ทั่วไปอส.",VLOOKUP(BF237,'เงินเดือนบัญชี 5'!$H$2:$I$65,2,FALSE),IF(BB237="ทั่วไปชง.",VLOOKUP(BF237,'เงินเดือนบัญชี 5'!$E$2:$F$65,2,FALSE),IF(BB237="ทั่วไปปง.",VLOOKUP(BF237,'เงินเดือนบัญชี 5'!$B$2:$C$65,2,FALSE),IF(BB237="พนจ.ทั่วไป",0,IF(BB237="พนจ.ภารกิจ(ปวช.)",CEILING((I237*4/100)+I237,10),IF(BB237="พนจ.ภารกิจ(ปวท.)",CEILING((I237*4/100)+I237,10),IF(BB237="พนจ.ภารกิจ(ปวส.)",CEILING((I237*4/100)+I237,10),IF(BB237="พนจ.ภารกิจ(ป.ตรี)",CEILING((I237*4/100)+I237,10),IF(BB237="พนจ.ภารกิจ(ป.โท)",CEILING((I237*4/100)+I237,10),IF(BB237="พนจ.ภารกิจ(ทักษะ พนง.ขับเครื่องจักรกลขนาดกลาง/ใหญ่)",CEILING((I237*4/100)+I237,10),IF(BB237="พนจ.ภารกิจ(ทักษะ)",CEILING((I237*4/100)+I237,10),IF(BB237="พนจ.ภารกิจ(ทักษะ)","",IF(C237="ครู",CEILING((I237*6/100)+I237,10),IF(C237="ครูผู้ช่วย",CEILING((I237*6/100)+I237,10),IF(C237="บริหารสถานศึกษา",CEILING((I237*6/100)+I237,10),IF(C237="บุคลากรทางการศึกษา",CEILING((I237*6/100)+I237,10),IF(BB237="ลูกจ้างประจำ(ช่าง)",VLOOKUP(BF237,บัญชีลูกจ้างประจำ!$H$2:$I$110,2,FALSE),IF(BB237="ลูกจ้างประจำ(สนับสนุน)",VLOOKUP(BF237,บัญชีลูกจ้างประจำ!$E$2:$F$102,2,FALSE),IF(BB237="ลูกจ้างประจำ(บริการพื้นฐาน)",VLOOKUP(BF237,บัญชีลูกจ้างประจำ!$B$2:$C$74,2,FALSE))))))))))))))))))))))))))))))</f>
        <v>0</v>
      </c>
      <c r="BH237" s="177">
        <f>IF(BB237&amp;M237="พนจ.ทั่วไป",0,IF(BB237&amp;M237="พนจ.ทั่วไปกำหนดเพิ่ม2567",108000,IF(M237="ว่างเดิม",VLOOKUP(BC237,ตำแหน่งว่าง!$A$2:$J$28,8,FALSE),IF(M237="กำหนดเพิ่ม2567",VLOOKUP(BC237,ตำแหน่งว่าง!$A$2:$H$28,7,FALSE),IF(M237="กำหนดเพิ่ม2568",0,IF(M237="กำหนดเพิ่ม2569",0,IF(M237="ยุบเลิก2567",0,IF(M237="ว่างยุบเลิก2567",0,IF(M237="ว่างยุบเลิก2568",VLOOKUP(BC237,ตำแหน่งว่าง!$A$2:$J$28,8,FALSE),IF(M237="ว่างยุบเลิก2569",VLOOKUP(BC237,ตำแหน่งว่าง!$A$2:$J$28,8,FALSE),IF(M237="เงินอุดหนุน (ว่าง)",VLOOKUP(BC237,ตำแหน่งว่าง!$A$2:$J$28,8,FALSE),IF(M237&amp;C237="จ่ายจากเงินรายได้พนจ.ทั่วไป",0,IF(M237="จ่ายจากเงินรายได้ (ว่าง)",VLOOKUP(BC237,ตำแหน่งว่าง!$A$2:$J$28,8,FALSE),(BG237-I237)*12)))))))))))))</f>
        <v>0</v>
      </c>
      <c r="BI237" s="177" t="str">
        <f t="shared" si="18"/>
        <v>2</v>
      </c>
      <c r="BJ237" s="177" t="b">
        <f>IF(BB237="บริหารท้องถิ่นสูง",VLOOKUP(BI237,'เงินเดือนบัญชี 5'!$AL$2:$AM$65,2,FALSE),IF(BB237="บริหารท้องถิ่นกลาง",VLOOKUP(BI237,'เงินเดือนบัญชี 5'!$AI$2:$AJ$65,2,FALSE),IF(BB237="บริหารท้องถิ่นต้น",VLOOKUP(BI237,'เงินเดือนบัญชี 5'!$AF$2:$AG$65,2,FALSE),IF(BB237="อำนวยการท้องถิ่นสูง",VLOOKUP(BI237,'เงินเดือนบัญชี 5'!$AC$2:$AD$65,2,FALSE),IF(BB237="อำนวยการท้องถิ่นกลาง",VLOOKUP(BI237,'เงินเดือนบัญชี 5'!$Z$2:$AA$65,2,FALSE),IF(BB237="อำนวยการท้องถิ่นต้น",VLOOKUP(BI237,'เงินเดือนบัญชี 5'!$W$2:$X$65,2,FALSE),IF(BB237="วิชาการชช.",VLOOKUP(BI237,'เงินเดือนบัญชี 5'!$T$2:$U$65,2,FALSE),IF(BB237="วิชาการชพ.",VLOOKUP(BI237,'เงินเดือนบัญชี 5'!$Q$2:$R$65,2,FALSE),IF(BB237="วิชาการชก.",VLOOKUP(BI237,'เงินเดือนบัญชี 5'!$N$2:$O$65,2,FALSE),IF(BB237="วิชาการปก.",VLOOKUP(BI237,'เงินเดือนบัญชี 5'!$K$2:$L$65,2,FALSE),IF(BB237="ทั่วไปอส.",VLOOKUP(BI237,'เงินเดือนบัญชี 5'!$H$2:$I$65,2,FALSE),IF(BB237="ทั่วไปชง.",VLOOKUP(BI237,'เงินเดือนบัญชี 5'!$E$2:$F$65,2,FALSE),IF(BB237="ทั่วไปปง.",VLOOKUP(BI237,'เงินเดือนบัญชี 5'!$B$2:$C$65,2,FALSE),IF(BB237="พนจ.ทั่วไป",0,IF(BB237="พนจ.ภารกิจ(ปวช.)",CEILING((BG237*4/100)+BG237,10),IF(BB237="พนจ.ภารกิจ(ปวท.)",CEILING((BG237*4/100)+BG237,10),IF(BB237="พนจ.ภารกิจ(ปวส.)",CEILING((BG237*4/100)+BG237,10),IF(BB237="พนจ.ภารกิจ(ป.ตรี)",CEILING((BG237*4/100)+BG237,10),IF(BB237="พนจ.ภารกิจ(ป.โท)",CEILING((BG237*4/100)+BG237,10),IF(BB237="พนจ.ภารกิจ(ทักษะ พนง.ขับเครื่องจักรกลขนาดกลาง/ใหญ่)",CEILING((BG237*4/100)+BG237,10),IF(BB237="พนจ.ภารกิจ(ทักษะ)",CEILING((BG237*4/100)+BG237,10),IF(BB237="พนจ.ภารกิจ(ทักษะ)","",IF(C237="ครู",CEILING((BG237*6/100)+BG237,10),IF(C237="ครูผู้ช่วย",CEILING((BG237*6/100)+BG237,10),IF(C237="บริหารสถานศึกษา",CEILING((BG237*6/100)+BG237,10),IF(C237="บุคลากรทางการศึกษา",CEILING((BG237*6/100)+BG237,10),IF(BB237="ลูกจ้างประจำ(ช่าง)",VLOOKUP(BI237,บัญชีลูกจ้างประจำ!$H$2:$I$110,2,FALSE),IF(BB237="ลูกจ้างประจำ(สนับสนุน)",VLOOKUP(BI237,บัญชีลูกจ้างประจำ!$E$2:$F$102,2,FALSE),IF(BB237="ลูกจ้างประจำ(บริการพื้นฐาน)",VLOOKUP(BI237,บัญชีลูกจ้างประจำ!$B$2:$C$74,2,FALSE))))))))))))))))))))))))))))))</f>
        <v>0</v>
      </c>
      <c r="BK237" s="177">
        <f>IF(BB237&amp;M237="พนจ.ทั่วไป",0,IF(BB237&amp;M237="พนจ.ทั่วไปกำหนดเพิ่ม2568",108000,IF(M237="ว่างเดิม",VLOOKUP(BC237,ตำแหน่งว่าง!$A$2:$J$28,9,FALSE),IF(M237&amp;C237="กำหนดเพิ่ม2567ครู",VLOOKUP(BC237,ตำแหน่งว่าง!$A$2:$J$28,8,FALSE),IF(M237&amp;C237="กำหนดเพิ่ม2567ครูผู้ช่วย",VLOOKUP(BC237,ตำแหน่งว่าง!$A$2:$J$28,8,FALSE),IF(M237&amp;C237="กำหนดเพิ่ม2567บุคลากรทางการศึกษา",VLOOKUP(BC237,ตำแหน่งว่าง!$A$2:$J$28,8,FALSE),IF(M237&amp;C237="กำหนดเพิ่ม2567บริหารสถานศึกษา",VLOOKUP(BC237,ตำแหน่งว่าง!$A$2:$J$28,8,FALSE),IF(M237="กำหนดเพิ่ม2567",VLOOKUP(BC237,ตำแหน่งว่าง!$A$2:$J$28,9,FALSE),IF(M237="กำหนดเพิ่ม2568",VLOOKUP(BC237,ตำแหน่งว่าง!$A$2:$H$28,7,FALSE),IF(M237="กำหนดเพิ่ม2569",0,IF(M237="ยุบเลิก2567",0,IF(M237="ยุบเลิก2568",0,IF(M237="ว่างยุบเลิก2567",0,IF(M237="ว่างยุบเลิก2568",0,IF(M237="ว่างยุบเลิก2569",VLOOKUP(BC237,ตำแหน่งว่าง!$A$2:$J$28,9,FALSE),IF(M237="เงินอุดหนุน (ว่าง)",VLOOKUP(BC237,ตำแหน่งว่าง!$A$2:$J$28,9,FALSE),IF(M237="จ่ายจากเงินรายได้ (ว่าง)",VLOOKUP(BC237,ตำแหน่งว่าง!$A$2:$J$28,9,FALSE),(BJ237-BG237)*12)))))))))))))))))</f>
        <v>0</v>
      </c>
      <c r="BL237" s="177" t="str">
        <f t="shared" si="19"/>
        <v>3</v>
      </c>
      <c r="BM237" s="177" t="b">
        <f>IF(BB237="บริหารท้องถิ่นสูง",VLOOKUP(BL237,'เงินเดือนบัญชี 5'!$AL$2:$AM$65,2,FALSE),IF(BB237="บริหารท้องถิ่นกลาง",VLOOKUP(BL237,'เงินเดือนบัญชี 5'!$AI$2:$AJ$65,2,FALSE),IF(BB237="บริหารท้องถิ่นต้น",VLOOKUP(BL237,'เงินเดือนบัญชี 5'!$AF$2:$AG$65,2,FALSE),IF(BB237="อำนวยการท้องถิ่นสูง",VLOOKUP(BL237,'เงินเดือนบัญชี 5'!$AC$2:$AD$65,2,FALSE),IF(BB237="อำนวยการท้องถิ่นกลาง",VLOOKUP(BL237,'เงินเดือนบัญชี 5'!$Z$2:$AA$65,2,FALSE),IF(BB237="อำนวยการท้องถิ่นต้น",VLOOKUP(BL237,'เงินเดือนบัญชี 5'!$W$2:$X$65,2,FALSE),IF(BB237="วิชาการชช.",VLOOKUP(BL237,'เงินเดือนบัญชี 5'!$T$2:$U$65,2,FALSE),IF(BB237="วิชาการชพ.",VLOOKUP(BL237,'เงินเดือนบัญชี 5'!$Q$2:$R$65,2,FALSE),IF(BB237="วิชาการชก.",VLOOKUP(BL237,'เงินเดือนบัญชี 5'!$N$2:$O$65,2,FALSE),IF(BB237="วิชาการปก.",VLOOKUP(BL237,'เงินเดือนบัญชี 5'!$K$2:$L$65,2,FALSE),IF(BB237="ทั่วไปอส.",VLOOKUP(BL237,'เงินเดือนบัญชี 5'!$H$2:$I$65,2,FALSE),IF(BB237="ทั่วไปชง.",VLOOKUP(BL237,'เงินเดือนบัญชี 5'!$E$2:$F$65,2,FALSE),IF(BB237="ทั่วไปปง.",VLOOKUP(BL237,'เงินเดือนบัญชี 5'!$B$2:$C$65,2,FALSE),IF(BB237="พนจ.ทั่วไป",0,IF(BB237="พนจ.ภารกิจ(ปวช.)",CEILING((BJ237*4/100)+BJ237,10),IF(BB237="พนจ.ภารกิจ(ปวท.)",CEILING((BJ237*4/100)+BJ237,10),IF(BB237="พนจ.ภารกิจ(ปวส.)",CEILING((BJ237*4/100)+BJ237,10),IF(BB237="พนจ.ภารกิจ(ป.ตรี)",CEILING((BJ237*4/100)+BJ237,10),IF(BB237="พนจ.ภารกิจ(ป.โท)",CEILING((BJ237*4/100)+BJ237,10),IF(BB237="พนจ.ภารกิจ(ทักษะ พนง.ขับเครื่องจักรกลขนาดกลาง/ใหญ่)",CEILING((BJ237*4/100)+BJ237,10),IF(BB237="พนจ.ภารกิจ(ทักษะ)",CEILING((BJ237*4/100)+BJ237,10),IF(BB237="พนจ.ภารกิจ(ทักษะ)","",IF(C237="ครู",CEILING((BJ237*6/100)+BJ237,10),IF(C237="ครูผู้ช่วย",CEILING((BJ237*6/100)+BJ237,10),IF(C237="บริหารสถานศึกษา",CEILING((BJ237*6/100)+BJ237,10),IF(C237="บุคลากรทางการศึกษา",CEILING((BJ237*6/100)+BJ237,10),IF(BB237="ลูกจ้างประจำ(ช่าง)",VLOOKUP(BL237,บัญชีลูกจ้างประจำ!$H$2:$I$110,2,FALSE),IF(BB237="ลูกจ้างประจำ(สนับสนุน)",VLOOKUP(BL237,บัญชีลูกจ้างประจำ!$E$2:$F$103,2,FALSE),IF(BB237="ลูกจ้างประจำ(บริการพื้นฐาน)",VLOOKUP(BL237,บัญชีลูกจ้างประจำ!$B$2:$C$74,2,FALSE))))))))))))))))))))))))))))))</f>
        <v>0</v>
      </c>
      <c r="BN237" s="177">
        <f>IF(BB237&amp;M237="พนจ.ทั่วไป",0,IF(BB237&amp;M237="พนจ.ทั่วไปกำหนดเพิ่ม2569",108000,IF(M237="ว่างเดิม",VLOOKUP(BC237,ตำแหน่งว่าง!$A$2:$J$28,10,FALSE),IF(M237&amp;C237="กำหนดเพิ่ม2567ครู",VLOOKUP(BC237,ตำแหน่งว่าง!$A$2:$J$28,9,FALSE),IF(M237&amp;C237="กำหนดเพิ่ม2567ครูผู้ช่วย",VLOOKUP(BC237,ตำแหน่งว่าง!$A$2:$J$28,9,FALSE),IF(M237&amp;C237="กำหนดเพิ่ม2567บุคลากรทางการศึกษา",VLOOKUP(BC237,ตำแหน่งว่าง!$A$2:$J$28,9,FALSE),IF(M237&amp;C237="กำหนดเพิ่ม2567บริหารสถานศึกษา",VLOOKUP(BC237,ตำแหน่งว่าง!$A$2:$J$28,9,FALSE),IF(M237="กำหนดเพิ่ม2567",VLOOKUP(BC237,ตำแหน่งว่าง!$A$2:$J$28,10,FALSE),IF(M237&amp;C237="กำหนดเพิ่ม2568ครู",VLOOKUP(BC237,ตำแหน่งว่าง!$A$2:$J$28,8,FALSE),IF(M237&amp;C237="กำหนดเพิ่ม2568ครูผู้ช่วย",VLOOKUP(BC237,ตำแหน่งว่าง!$A$2:$J$28,8,FALSE),IF(M237&amp;C237="กำหนดเพิ่ม2568บุคลากรทางการศึกษา",VLOOKUP(BC237,ตำแหน่งว่าง!$A$2:$J$28,8,FALSE),IF(M237&amp;C237="กำหนดเพิ่ม2568บริหารสถานศึกษา",VLOOKUP(BC237,ตำแหน่งว่าง!$A$2:$J$28,8,FALSE),IF(M237="กำหนดเพิ่ม2568",VLOOKUP(BC237,ตำแหน่งว่าง!$A$2:$J$28,9,FALSE),IF(M237="กำหนดเพิ่ม2569",VLOOKUP(BC237,ตำแหน่งว่าง!$A$2:$H$28,7,FALSE),IF(M237="เงินอุดหนุน (ว่าง)",VLOOKUP(BC237,ตำแหน่งว่าง!$A$2:$J$28,10,FALSE),IF(M237="จ่ายจากเงินรายได้ (ว่าง)",VLOOKUP(BC237,ตำแหน่งว่าง!$A$2:$J$28,10,FALSE),IF(M237="ยุบเลิก2567",0,IF(M237="ยุบเลิก2568",0,IF(M237="ยุบเลิก2569",0,IF(M237="ว่างยุบเลิก2567",0,IF(M237="ว่างยุบเลิก2568",0,IF(M237="ว่างยุบเลิก2569",0,(BM237-BJ237)*12))))))))))))))))))))))</f>
        <v>0</v>
      </c>
    </row>
    <row r="238" spans="1:66">
      <c r="A238" s="107" t="str">
        <f>IF(C238=0,"",IF(D238=0,"",SUBTOTAL(3,$D$7:D238)*1))</f>
        <v/>
      </c>
      <c r="B238" s="113"/>
      <c r="C238" s="183"/>
      <c r="D238" s="113"/>
      <c r="E238" s="114"/>
      <c r="F238" s="114"/>
      <c r="G238" s="110"/>
      <c r="H238" s="120"/>
      <c r="I238" s="121"/>
      <c r="J238" s="122"/>
      <c r="K238" s="122"/>
      <c r="L238" s="122"/>
      <c r="M238" s="120"/>
      <c r="BB238" s="177" t="str">
        <f t="shared" si="15"/>
        <v/>
      </c>
      <c r="BC238" s="177" t="str">
        <f t="shared" si="16"/>
        <v>()</v>
      </c>
      <c r="BD238" s="177" t="b">
        <f>IF(BB238="บริหารท้องถิ่นสูง",VLOOKUP(I238,'เงินเดือนบัญชี 5'!$AM$2:$AN$65,2,FALSE),IF(BB238="บริหารท้องถิ่นกลาง",VLOOKUP(I238,'เงินเดือนบัญชี 5'!$AJ$2:$AK$65,2,FALSE),IF(BB238="บริหารท้องถิ่นต้น",VLOOKUP(I238,'เงินเดือนบัญชี 5'!$AG$2:$AH$65,2,FALSE),IF(BB238="อำนวยการท้องถิ่นสูง",VLOOKUP(I238,'เงินเดือนบัญชี 5'!$AD$2:$AE$65,2,FALSE),IF(BB238="อำนวยการท้องถิ่นกลาง",VLOOKUP(I238,'เงินเดือนบัญชี 5'!$AA$2:$AB$65,2,FALSE),IF(BB238="อำนวยการท้องถิ่นต้น",VLOOKUP(I238,'เงินเดือนบัญชี 5'!$X$2:$Y$65,2,FALSE),IF(BB238="วิชาการชช.",VLOOKUP(I238,'เงินเดือนบัญชี 5'!$U$2:$V$65,2,FALSE),IF(BB238="วิชาการชพ.",VLOOKUP(I238,'เงินเดือนบัญชี 5'!$R$2:$S$65,2,FALSE),IF(BB238="วิชาการชก.",VLOOKUP(I238,'เงินเดือนบัญชี 5'!$O$2:$P$65,2,FALSE),IF(BB238="วิชาการปก.",VLOOKUP(I238,'เงินเดือนบัญชี 5'!$L$2:$M$65,2,FALSE),IF(BB238="ทั่วไปอส.",VLOOKUP(I238,'เงินเดือนบัญชี 5'!$I$2:$J$65,2,FALSE),IF(BB238="ทั่วไปชง.",VLOOKUP(I238,'เงินเดือนบัญชี 5'!$F$2:$G$65,2,FALSE),IF(BB238="ทั่วไปปง.",VLOOKUP(I238,'เงินเดือนบัญชี 5'!$C$2:$D$65,2,FALSE),IF(BB238="พนจ.ทั่วไป","",IF(BB238="พนจ.ภารกิจ(ปวช.)","",IF(BB238="พนจ.ภารกิจ(ปวท.)","",IF(BB238="พนจ.ภารกิจ(ปวส.)","",IF(BB238="พนจ.ภารกิจ(ป.ตรี)","",IF(BB238="พนจ.ภารกิจ(ป.โท)","",IF(BB238="พนจ.ภารกิจ(ทักษะ พนง.ขับเครื่องจักรกลขนาดกลาง/ใหญ่)","",IF(BB238="พนจ.ภารกิจ(ทักษะ)","",IF(BB238="ลูกจ้างประจำ(ช่าง)",VLOOKUP(I238,บัญชีลูกจ้างประจำ!$I$2:$J$110,2,FALSE),IF(BB238="ลูกจ้างประจำ(สนับสนุน)",VLOOKUP(I238,บัญชีลูกจ้างประจำ!$F$2:$G$102,2,FALSE),IF(BB238="ลูกจ้างประจำ(บริการพื้นฐาน)",VLOOKUP(I238,บัญชีลูกจ้างประจำ!$C$2:$D$74,2,FALSE)))))))))))))))))))))))))</f>
        <v>0</v>
      </c>
      <c r="BE238" s="177">
        <f>IF(M238="ว่างเดิม",VLOOKUP(BC238,ตำแหน่งว่าง!$A$2:$J$28,2,FALSE),IF(M238="ว่างยุบเลิก2567",VLOOKUP(BC238,ตำแหน่งว่าง!$A$2:$J$28,2,FALSE),IF(M238="ว่างยุบเลิก2568",VLOOKUP(BC238,ตำแหน่งว่าง!$A$2:$J$28,2,FALSE),IF(M238="ว่างยุบเลิก2569",VLOOKUP(BC238,ตำแหน่งว่าง!$A$2:$J$28,2,FALSE),IF(M238="เงินอุดหนุน (ว่าง)",VLOOKUP(BC238,ตำแหน่งว่าง!$A$2:$J$28,2,FALSE),IF(M238="จ่ายจากเงินรายได้ (ว่าง)",VLOOKUP(BC238,ตำแหน่งว่าง!$A$2:$J$28,2,FALSE),IF(M238="กำหนดเพิ่ม2567",0,IF(M238="กำหนดเพิ่ม2568",0,IF(M238="กำหนดเพิ่ม2569",0,I238*12)))))))))</f>
        <v>0</v>
      </c>
      <c r="BF238" s="177" t="str">
        <f t="shared" si="17"/>
        <v>1</v>
      </c>
      <c r="BG238" s="177" t="b">
        <f>IF(BB238="บริหารท้องถิ่นสูง",VLOOKUP(BF238,'เงินเดือนบัญชี 5'!$AL$2:$AM$65,2,FALSE),IF(BB238="บริหารท้องถิ่นกลาง",VLOOKUP(BF238,'เงินเดือนบัญชี 5'!$AI$2:$AJ$65,2,FALSE),IF(BB238="บริหารท้องถิ่นต้น",VLOOKUP(BF238,'เงินเดือนบัญชี 5'!$AF$2:$AG$65,2,FALSE),IF(BB238="อำนวยการท้องถิ่นสูง",VLOOKUP(BF238,'เงินเดือนบัญชี 5'!$AC$2:$AD$65,2,FALSE),IF(BB238="อำนวยการท้องถิ่นกลาง",VLOOKUP(BF238,'เงินเดือนบัญชี 5'!$Z$2:$AA$65,2,FALSE),IF(BB238="อำนวยการท้องถิ่นต้น",VLOOKUP(BF238,'เงินเดือนบัญชี 5'!$W$2:$X$65,2,FALSE),IF(BB238="วิชาการชช.",VLOOKUP(BF238,'เงินเดือนบัญชี 5'!$T$2:$U$65,2,FALSE),IF(BB238="วิชาการชพ.",VLOOKUP(BF238,'เงินเดือนบัญชี 5'!$Q$2:$R$65,2,FALSE),IF(BB238="วิชาการชก.",VLOOKUP(BF238,'เงินเดือนบัญชี 5'!$N$2:$O$65,2,FALSE),IF(BB238="วิชาการปก.",VLOOKUP(BF238,'เงินเดือนบัญชี 5'!$K$2:$L$65,2,FALSE),IF(BB238="ทั่วไปอส.",VLOOKUP(BF238,'เงินเดือนบัญชี 5'!$H$2:$I$65,2,FALSE),IF(BB238="ทั่วไปชง.",VLOOKUP(BF238,'เงินเดือนบัญชี 5'!$E$2:$F$65,2,FALSE),IF(BB238="ทั่วไปปง.",VLOOKUP(BF238,'เงินเดือนบัญชี 5'!$B$2:$C$65,2,FALSE),IF(BB238="พนจ.ทั่วไป",0,IF(BB238="พนจ.ภารกิจ(ปวช.)",CEILING((I238*4/100)+I238,10),IF(BB238="พนจ.ภารกิจ(ปวท.)",CEILING((I238*4/100)+I238,10),IF(BB238="พนจ.ภารกิจ(ปวส.)",CEILING((I238*4/100)+I238,10),IF(BB238="พนจ.ภารกิจ(ป.ตรี)",CEILING((I238*4/100)+I238,10),IF(BB238="พนจ.ภารกิจ(ป.โท)",CEILING((I238*4/100)+I238,10),IF(BB238="พนจ.ภารกิจ(ทักษะ พนง.ขับเครื่องจักรกลขนาดกลาง/ใหญ่)",CEILING((I238*4/100)+I238,10),IF(BB238="พนจ.ภารกิจ(ทักษะ)",CEILING((I238*4/100)+I238,10),IF(BB238="พนจ.ภารกิจ(ทักษะ)","",IF(C238="ครู",CEILING((I238*6/100)+I238,10),IF(C238="ครูผู้ช่วย",CEILING((I238*6/100)+I238,10),IF(C238="บริหารสถานศึกษา",CEILING((I238*6/100)+I238,10),IF(C238="บุคลากรทางการศึกษา",CEILING((I238*6/100)+I238,10),IF(BB238="ลูกจ้างประจำ(ช่าง)",VLOOKUP(BF238,บัญชีลูกจ้างประจำ!$H$2:$I$110,2,FALSE),IF(BB238="ลูกจ้างประจำ(สนับสนุน)",VLOOKUP(BF238,บัญชีลูกจ้างประจำ!$E$2:$F$102,2,FALSE),IF(BB238="ลูกจ้างประจำ(บริการพื้นฐาน)",VLOOKUP(BF238,บัญชีลูกจ้างประจำ!$B$2:$C$74,2,FALSE))))))))))))))))))))))))))))))</f>
        <v>0</v>
      </c>
      <c r="BH238" s="177">
        <f>IF(BB238&amp;M238="พนจ.ทั่วไป",0,IF(BB238&amp;M238="พนจ.ทั่วไปกำหนดเพิ่ม2567",108000,IF(M238="ว่างเดิม",VLOOKUP(BC238,ตำแหน่งว่าง!$A$2:$J$28,8,FALSE),IF(M238="กำหนดเพิ่ม2567",VLOOKUP(BC238,ตำแหน่งว่าง!$A$2:$H$28,7,FALSE),IF(M238="กำหนดเพิ่ม2568",0,IF(M238="กำหนดเพิ่ม2569",0,IF(M238="ยุบเลิก2567",0,IF(M238="ว่างยุบเลิก2567",0,IF(M238="ว่างยุบเลิก2568",VLOOKUP(BC238,ตำแหน่งว่าง!$A$2:$J$28,8,FALSE),IF(M238="ว่างยุบเลิก2569",VLOOKUP(BC238,ตำแหน่งว่าง!$A$2:$J$28,8,FALSE),IF(M238="เงินอุดหนุน (ว่าง)",VLOOKUP(BC238,ตำแหน่งว่าง!$A$2:$J$28,8,FALSE),IF(M238&amp;C238="จ่ายจากเงินรายได้พนจ.ทั่วไป",0,IF(M238="จ่ายจากเงินรายได้ (ว่าง)",VLOOKUP(BC238,ตำแหน่งว่าง!$A$2:$J$28,8,FALSE),(BG238-I238)*12)))))))))))))</f>
        <v>0</v>
      </c>
      <c r="BI238" s="177" t="str">
        <f t="shared" si="18"/>
        <v>2</v>
      </c>
      <c r="BJ238" s="177" t="b">
        <f>IF(BB238="บริหารท้องถิ่นสูง",VLOOKUP(BI238,'เงินเดือนบัญชี 5'!$AL$2:$AM$65,2,FALSE),IF(BB238="บริหารท้องถิ่นกลาง",VLOOKUP(BI238,'เงินเดือนบัญชี 5'!$AI$2:$AJ$65,2,FALSE),IF(BB238="บริหารท้องถิ่นต้น",VLOOKUP(BI238,'เงินเดือนบัญชี 5'!$AF$2:$AG$65,2,FALSE),IF(BB238="อำนวยการท้องถิ่นสูง",VLOOKUP(BI238,'เงินเดือนบัญชี 5'!$AC$2:$AD$65,2,FALSE),IF(BB238="อำนวยการท้องถิ่นกลาง",VLOOKUP(BI238,'เงินเดือนบัญชี 5'!$Z$2:$AA$65,2,FALSE),IF(BB238="อำนวยการท้องถิ่นต้น",VLOOKUP(BI238,'เงินเดือนบัญชี 5'!$W$2:$X$65,2,FALSE),IF(BB238="วิชาการชช.",VLOOKUP(BI238,'เงินเดือนบัญชี 5'!$T$2:$U$65,2,FALSE),IF(BB238="วิชาการชพ.",VLOOKUP(BI238,'เงินเดือนบัญชี 5'!$Q$2:$R$65,2,FALSE),IF(BB238="วิชาการชก.",VLOOKUP(BI238,'เงินเดือนบัญชี 5'!$N$2:$O$65,2,FALSE),IF(BB238="วิชาการปก.",VLOOKUP(BI238,'เงินเดือนบัญชี 5'!$K$2:$L$65,2,FALSE),IF(BB238="ทั่วไปอส.",VLOOKUP(BI238,'เงินเดือนบัญชี 5'!$H$2:$I$65,2,FALSE),IF(BB238="ทั่วไปชง.",VLOOKUP(BI238,'เงินเดือนบัญชี 5'!$E$2:$F$65,2,FALSE),IF(BB238="ทั่วไปปง.",VLOOKUP(BI238,'เงินเดือนบัญชี 5'!$B$2:$C$65,2,FALSE),IF(BB238="พนจ.ทั่วไป",0,IF(BB238="พนจ.ภารกิจ(ปวช.)",CEILING((BG238*4/100)+BG238,10),IF(BB238="พนจ.ภารกิจ(ปวท.)",CEILING((BG238*4/100)+BG238,10),IF(BB238="พนจ.ภารกิจ(ปวส.)",CEILING((BG238*4/100)+BG238,10),IF(BB238="พนจ.ภารกิจ(ป.ตรี)",CEILING((BG238*4/100)+BG238,10),IF(BB238="พนจ.ภารกิจ(ป.โท)",CEILING((BG238*4/100)+BG238,10),IF(BB238="พนจ.ภารกิจ(ทักษะ พนง.ขับเครื่องจักรกลขนาดกลาง/ใหญ่)",CEILING((BG238*4/100)+BG238,10),IF(BB238="พนจ.ภารกิจ(ทักษะ)",CEILING((BG238*4/100)+BG238,10),IF(BB238="พนจ.ภารกิจ(ทักษะ)","",IF(C238="ครู",CEILING((BG238*6/100)+BG238,10),IF(C238="ครูผู้ช่วย",CEILING((BG238*6/100)+BG238,10),IF(C238="บริหารสถานศึกษา",CEILING((BG238*6/100)+BG238,10),IF(C238="บุคลากรทางการศึกษา",CEILING((BG238*6/100)+BG238,10),IF(BB238="ลูกจ้างประจำ(ช่าง)",VLOOKUP(BI238,บัญชีลูกจ้างประจำ!$H$2:$I$110,2,FALSE),IF(BB238="ลูกจ้างประจำ(สนับสนุน)",VLOOKUP(BI238,บัญชีลูกจ้างประจำ!$E$2:$F$102,2,FALSE),IF(BB238="ลูกจ้างประจำ(บริการพื้นฐาน)",VLOOKUP(BI238,บัญชีลูกจ้างประจำ!$B$2:$C$74,2,FALSE))))))))))))))))))))))))))))))</f>
        <v>0</v>
      </c>
      <c r="BK238" s="177">
        <f>IF(BB238&amp;M238="พนจ.ทั่วไป",0,IF(BB238&amp;M238="พนจ.ทั่วไปกำหนดเพิ่ม2568",108000,IF(M238="ว่างเดิม",VLOOKUP(BC238,ตำแหน่งว่าง!$A$2:$J$28,9,FALSE),IF(M238&amp;C238="กำหนดเพิ่ม2567ครู",VLOOKUP(BC238,ตำแหน่งว่าง!$A$2:$J$28,8,FALSE),IF(M238&amp;C238="กำหนดเพิ่ม2567ครูผู้ช่วย",VLOOKUP(BC238,ตำแหน่งว่าง!$A$2:$J$28,8,FALSE),IF(M238&amp;C238="กำหนดเพิ่ม2567บุคลากรทางการศึกษา",VLOOKUP(BC238,ตำแหน่งว่าง!$A$2:$J$28,8,FALSE),IF(M238&amp;C238="กำหนดเพิ่ม2567บริหารสถานศึกษา",VLOOKUP(BC238,ตำแหน่งว่าง!$A$2:$J$28,8,FALSE),IF(M238="กำหนดเพิ่ม2567",VLOOKUP(BC238,ตำแหน่งว่าง!$A$2:$J$28,9,FALSE),IF(M238="กำหนดเพิ่ม2568",VLOOKUP(BC238,ตำแหน่งว่าง!$A$2:$H$28,7,FALSE),IF(M238="กำหนดเพิ่ม2569",0,IF(M238="ยุบเลิก2567",0,IF(M238="ยุบเลิก2568",0,IF(M238="ว่างยุบเลิก2567",0,IF(M238="ว่างยุบเลิก2568",0,IF(M238="ว่างยุบเลิก2569",VLOOKUP(BC238,ตำแหน่งว่าง!$A$2:$J$28,9,FALSE),IF(M238="เงินอุดหนุน (ว่าง)",VLOOKUP(BC238,ตำแหน่งว่าง!$A$2:$J$28,9,FALSE),IF(M238="จ่ายจากเงินรายได้ (ว่าง)",VLOOKUP(BC238,ตำแหน่งว่าง!$A$2:$J$28,9,FALSE),(BJ238-BG238)*12)))))))))))))))))</f>
        <v>0</v>
      </c>
      <c r="BL238" s="177" t="str">
        <f t="shared" si="19"/>
        <v>3</v>
      </c>
      <c r="BM238" s="177" t="b">
        <f>IF(BB238="บริหารท้องถิ่นสูง",VLOOKUP(BL238,'เงินเดือนบัญชี 5'!$AL$2:$AM$65,2,FALSE),IF(BB238="บริหารท้องถิ่นกลาง",VLOOKUP(BL238,'เงินเดือนบัญชี 5'!$AI$2:$AJ$65,2,FALSE),IF(BB238="บริหารท้องถิ่นต้น",VLOOKUP(BL238,'เงินเดือนบัญชี 5'!$AF$2:$AG$65,2,FALSE),IF(BB238="อำนวยการท้องถิ่นสูง",VLOOKUP(BL238,'เงินเดือนบัญชี 5'!$AC$2:$AD$65,2,FALSE),IF(BB238="อำนวยการท้องถิ่นกลาง",VLOOKUP(BL238,'เงินเดือนบัญชี 5'!$Z$2:$AA$65,2,FALSE),IF(BB238="อำนวยการท้องถิ่นต้น",VLOOKUP(BL238,'เงินเดือนบัญชี 5'!$W$2:$X$65,2,FALSE),IF(BB238="วิชาการชช.",VLOOKUP(BL238,'เงินเดือนบัญชี 5'!$T$2:$U$65,2,FALSE),IF(BB238="วิชาการชพ.",VLOOKUP(BL238,'เงินเดือนบัญชี 5'!$Q$2:$R$65,2,FALSE),IF(BB238="วิชาการชก.",VLOOKUP(BL238,'เงินเดือนบัญชี 5'!$N$2:$O$65,2,FALSE),IF(BB238="วิชาการปก.",VLOOKUP(BL238,'เงินเดือนบัญชี 5'!$K$2:$L$65,2,FALSE),IF(BB238="ทั่วไปอส.",VLOOKUP(BL238,'เงินเดือนบัญชี 5'!$H$2:$I$65,2,FALSE),IF(BB238="ทั่วไปชง.",VLOOKUP(BL238,'เงินเดือนบัญชี 5'!$E$2:$F$65,2,FALSE),IF(BB238="ทั่วไปปง.",VLOOKUP(BL238,'เงินเดือนบัญชี 5'!$B$2:$C$65,2,FALSE),IF(BB238="พนจ.ทั่วไป",0,IF(BB238="พนจ.ภารกิจ(ปวช.)",CEILING((BJ238*4/100)+BJ238,10),IF(BB238="พนจ.ภารกิจ(ปวท.)",CEILING((BJ238*4/100)+BJ238,10),IF(BB238="พนจ.ภารกิจ(ปวส.)",CEILING((BJ238*4/100)+BJ238,10),IF(BB238="พนจ.ภารกิจ(ป.ตรี)",CEILING((BJ238*4/100)+BJ238,10),IF(BB238="พนจ.ภารกิจ(ป.โท)",CEILING((BJ238*4/100)+BJ238,10),IF(BB238="พนจ.ภารกิจ(ทักษะ พนง.ขับเครื่องจักรกลขนาดกลาง/ใหญ่)",CEILING((BJ238*4/100)+BJ238,10),IF(BB238="พนจ.ภารกิจ(ทักษะ)",CEILING((BJ238*4/100)+BJ238,10),IF(BB238="พนจ.ภารกิจ(ทักษะ)","",IF(C238="ครู",CEILING((BJ238*6/100)+BJ238,10),IF(C238="ครูผู้ช่วย",CEILING((BJ238*6/100)+BJ238,10),IF(C238="บริหารสถานศึกษา",CEILING((BJ238*6/100)+BJ238,10),IF(C238="บุคลากรทางการศึกษา",CEILING((BJ238*6/100)+BJ238,10),IF(BB238="ลูกจ้างประจำ(ช่าง)",VLOOKUP(BL238,บัญชีลูกจ้างประจำ!$H$2:$I$110,2,FALSE),IF(BB238="ลูกจ้างประจำ(สนับสนุน)",VLOOKUP(BL238,บัญชีลูกจ้างประจำ!$E$2:$F$103,2,FALSE),IF(BB238="ลูกจ้างประจำ(บริการพื้นฐาน)",VLOOKUP(BL238,บัญชีลูกจ้างประจำ!$B$2:$C$74,2,FALSE))))))))))))))))))))))))))))))</f>
        <v>0</v>
      </c>
      <c r="BN238" s="177">
        <f>IF(BB238&amp;M238="พนจ.ทั่วไป",0,IF(BB238&amp;M238="พนจ.ทั่วไปกำหนดเพิ่ม2569",108000,IF(M238="ว่างเดิม",VLOOKUP(BC238,ตำแหน่งว่าง!$A$2:$J$28,10,FALSE),IF(M238&amp;C238="กำหนดเพิ่ม2567ครู",VLOOKUP(BC238,ตำแหน่งว่าง!$A$2:$J$28,9,FALSE),IF(M238&amp;C238="กำหนดเพิ่ม2567ครูผู้ช่วย",VLOOKUP(BC238,ตำแหน่งว่าง!$A$2:$J$28,9,FALSE),IF(M238&amp;C238="กำหนดเพิ่ม2567บุคลากรทางการศึกษา",VLOOKUP(BC238,ตำแหน่งว่าง!$A$2:$J$28,9,FALSE),IF(M238&amp;C238="กำหนดเพิ่ม2567บริหารสถานศึกษา",VLOOKUP(BC238,ตำแหน่งว่าง!$A$2:$J$28,9,FALSE),IF(M238="กำหนดเพิ่ม2567",VLOOKUP(BC238,ตำแหน่งว่าง!$A$2:$J$28,10,FALSE),IF(M238&amp;C238="กำหนดเพิ่ม2568ครู",VLOOKUP(BC238,ตำแหน่งว่าง!$A$2:$J$28,8,FALSE),IF(M238&amp;C238="กำหนดเพิ่ม2568ครูผู้ช่วย",VLOOKUP(BC238,ตำแหน่งว่าง!$A$2:$J$28,8,FALSE),IF(M238&amp;C238="กำหนดเพิ่ม2568บุคลากรทางการศึกษา",VLOOKUP(BC238,ตำแหน่งว่าง!$A$2:$J$28,8,FALSE),IF(M238&amp;C238="กำหนดเพิ่ม2568บริหารสถานศึกษา",VLOOKUP(BC238,ตำแหน่งว่าง!$A$2:$J$28,8,FALSE),IF(M238="กำหนดเพิ่ม2568",VLOOKUP(BC238,ตำแหน่งว่าง!$A$2:$J$28,9,FALSE),IF(M238="กำหนดเพิ่ม2569",VLOOKUP(BC238,ตำแหน่งว่าง!$A$2:$H$28,7,FALSE),IF(M238="เงินอุดหนุน (ว่าง)",VLOOKUP(BC238,ตำแหน่งว่าง!$A$2:$J$28,10,FALSE),IF(M238="จ่ายจากเงินรายได้ (ว่าง)",VLOOKUP(BC238,ตำแหน่งว่าง!$A$2:$J$28,10,FALSE),IF(M238="ยุบเลิก2567",0,IF(M238="ยุบเลิก2568",0,IF(M238="ยุบเลิก2569",0,IF(M238="ว่างยุบเลิก2567",0,IF(M238="ว่างยุบเลิก2568",0,IF(M238="ว่างยุบเลิก2569",0,(BM238-BJ238)*12))))))))))))))))))))))</f>
        <v>0</v>
      </c>
    </row>
    <row r="239" spans="1:66">
      <c r="A239" s="107" t="str">
        <f>IF(C239=0,"",IF(D239=0,"",SUBTOTAL(3,$D$7:D239)*1))</f>
        <v/>
      </c>
      <c r="B239" s="113"/>
      <c r="C239" s="183"/>
      <c r="D239" s="113"/>
      <c r="E239" s="114"/>
      <c r="F239" s="114"/>
      <c r="G239" s="110"/>
      <c r="H239" s="120"/>
      <c r="I239" s="121"/>
      <c r="J239" s="122"/>
      <c r="K239" s="122"/>
      <c r="L239" s="122"/>
      <c r="M239" s="120"/>
      <c r="BB239" s="177" t="str">
        <f t="shared" si="15"/>
        <v/>
      </c>
      <c r="BC239" s="177" t="str">
        <f t="shared" si="16"/>
        <v>()</v>
      </c>
      <c r="BD239" s="177" t="b">
        <f>IF(BB239="บริหารท้องถิ่นสูง",VLOOKUP(I239,'เงินเดือนบัญชี 5'!$AM$2:$AN$65,2,FALSE),IF(BB239="บริหารท้องถิ่นกลาง",VLOOKUP(I239,'เงินเดือนบัญชี 5'!$AJ$2:$AK$65,2,FALSE),IF(BB239="บริหารท้องถิ่นต้น",VLOOKUP(I239,'เงินเดือนบัญชี 5'!$AG$2:$AH$65,2,FALSE),IF(BB239="อำนวยการท้องถิ่นสูง",VLOOKUP(I239,'เงินเดือนบัญชี 5'!$AD$2:$AE$65,2,FALSE),IF(BB239="อำนวยการท้องถิ่นกลาง",VLOOKUP(I239,'เงินเดือนบัญชี 5'!$AA$2:$AB$65,2,FALSE),IF(BB239="อำนวยการท้องถิ่นต้น",VLOOKUP(I239,'เงินเดือนบัญชี 5'!$X$2:$Y$65,2,FALSE),IF(BB239="วิชาการชช.",VLOOKUP(I239,'เงินเดือนบัญชี 5'!$U$2:$V$65,2,FALSE),IF(BB239="วิชาการชพ.",VLOOKUP(I239,'เงินเดือนบัญชี 5'!$R$2:$S$65,2,FALSE),IF(BB239="วิชาการชก.",VLOOKUP(I239,'เงินเดือนบัญชี 5'!$O$2:$P$65,2,FALSE),IF(BB239="วิชาการปก.",VLOOKUP(I239,'เงินเดือนบัญชี 5'!$L$2:$M$65,2,FALSE),IF(BB239="ทั่วไปอส.",VLOOKUP(I239,'เงินเดือนบัญชี 5'!$I$2:$J$65,2,FALSE),IF(BB239="ทั่วไปชง.",VLOOKUP(I239,'เงินเดือนบัญชี 5'!$F$2:$G$65,2,FALSE),IF(BB239="ทั่วไปปง.",VLOOKUP(I239,'เงินเดือนบัญชี 5'!$C$2:$D$65,2,FALSE),IF(BB239="พนจ.ทั่วไป","",IF(BB239="พนจ.ภารกิจ(ปวช.)","",IF(BB239="พนจ.ภารกิจ(ปวท.)","",IF(BB239="พนจ.ภารกิจ(ปวส.)","",IF(BB239="พนจ.ภารกิจ(ป.ตรี)","",IF(BB239="พนจ.ภารกิจ(ป.โท)","",IF(BB239="พนจ.ภารกิจ(ทักษะ พนง.ขับเครื่องจักรกลขนาดกลาง/ใหญ่)","",IF(BB239="พนจ.ภารกิจ(ทักษะ)","",IF(BB239="ลูกจ้างประจำ(ช่าง)",VLOOKUP(I239,บัญชีลูกจ้างประจำ!$I$2:$J$110,2,FALSE),IF(BB239="ลูกจ้างประจำ(สนับสนุน)",VLOOKUP(I239,บัญชีลูกจ้างประจำ!$F$2:$G$102,2,FALSE),IF(BB239="ลูกจ้างประจำ(บริการพื้นฐาน)",VLOOKUP(I239,บัญชีลูกจ้างประจำ!$C$2:$D$74,2,FALSE)))))))))))))))))))))))))</f>
        <v>0</v>
      </c>
      <c r="BE239" s="177">
        <f>IF(M239="ว่างเดิม",VLOOKUP(BC239,ตำแหน่งว่าง!$A$2:$J$28,2,FALSE),IF(M239="ว่างยุบเลิก2567",VLOOKUP(BC239,ตำแหน่งว่าง!$A$2:$J$28,2,FALSE),IF(M239="ว่างยุบเลิก2568",VLOOKUP(BC239,ตำแหน่งว่าง!$A$2:$J$28,2,FALSE),IF(M239="ว่างยุบเลิก2569",VLOOKUP(BC239,ตำแหน่งว่าง!$A$2:$J$28,2,FALSE),IF(M239="เงินอุดหนุน (ว่าง)",VLOOKUP(BC239,ตำแหน่งว่าง!$A$2:$J$28,2,FALSE),IF(M239="จ่ายจากเงินรายได้ (ว่าง)",VLOOKUP(BC239,ตำแหน่งว่าง!$A$2:$J$28,2,FALSE),IF(M239="กำหนดเพิ่ม2567",0,IF(M239="กำหนดเพิ่ม2568",0,IF(M239="กำหนดเพิ่ม2569",0,I239*12)))))))))</f>
        <v>0</v>
      </c>
      <c r="BF239" s="177" t="str">
        <f t="shared" si="17"/>
        <v>1</v>
      </c>
      <c r="BG239" s="177" t="b">
        <f>IF(BB239="บริหารท้องถิ่นสูง",VLOOKUP(BF239,'เงินเดือนบัญชี 5'!$AL$2:$AM$65,2,FALSE),IF(BB239="บริหารท้องถิ่นกลาง",VLOOKUP(BF239,'เงินเดือนบัญชี 5'!$AI$2:$AJ$65,2,FALSE),IF(BB239="บริหารท้องถิ่นต้น",VLOOKUP(BF239,'เงินเดือนบัญชี 5'!$AF$2:$AG$65,2,FALSE),IF(BB239="อำนวยการท้องถิ่นสูง",VLOOKUP(BF239,'เงินเดือนบัญชี 5'!$AC$2:$AD$65,2,FALSE),IF(BB239="อำนวยการท้องถิ่นกลาง",VLOOKUP(BF239,'เงินเดือนบัญชี 5'!$Z$2:$AA$65,2,FALSE),IF(BB239="อำนวยการท้องถิ่นต้น",VLOOKUP(BF239,'เงินเดือนบัญชี 5'!$W$2:$X$65,2,FALSE),IF(BB239="วิชาการชช.",VLOOKUP(BF239,'เงินเดือนบัญชี 5'!$T$2:$U$65,2,FALSE),IF(BB239="วิชาการชพ.",VLOOKUP(BF239,'เงินเดือนบัญชี 5'!$Q$2:$R$65,2,FALSE),IF(BB239="วิชาการชก.",VLOOKUP(BF239,'เงินเดือนบัญชี 5'!$N$2:$O$65,2,FALSE),IF(BB239="วิชาการปก.",VLOOKUP(BF239,'เงินเดือนบัญชี 5'!$K$2:$L$65,2,FALSE),IF(BB239="ทั่วไปอส.",VLOOKUP(BF239,'เงินเดือนบัญชี 5'!$H$2:$I$65,2,FALSE),IF(BB239="ทั่วไปชง.",VLOOKUP(BF239,'เงินเดือนบัญชี 5'!$E$2:$F$65,2,FALSE),IF(BB239="ทั่วไปปง.",VLOOKUP(BF239,'เงินเดือนบัญชี 5'!$B$2:$C$65,2,FALSE),IF(BB239="พนจ.ทั่วไป",0,IF(BB239="พนจ.ภารกิจ(ปวช.)",CEILING((I239*4/100)+I239,10),IF(BB239="พนจ.ภารกิจ(ปวท.)",CEILING((I239*4/100)+I239,10),IF(BB239="พนจ.ภารกิจ(ปวส.)",CEILING((I239*4/100)+I239,10),IF(BB239="พนจ.ภารกิจ(ป.ตรี)",CEILING((I239*4/100)+I239,10),IF(BB239="พนจ.ภารกิจ(ป.โท)",CEILING((I239*4/100)+I239,10),IF(BB239="พนจ.ภารกิจ(ทักษะ พนง.ขับเครื่องจักรกลขนาดกลาง/ใหญ่)",CEILING((I239*4/100)+I239,10),IF(BB239="พนจ.ภารกิจ(ทักษะ)",CEILING((I239*4/100)+I239,10),IF(BB239="พนจ.ภารกิจ(ทักษะ)","",IF(C239="ครู",CEILING((I239*6/100)+I239,10),IF(C239="ครูผู้ช่วย",CEILING((I239*6/100)+I239,10),IF(C239="บริหารสถานศึกษา",CEILING((I239*6/100)+I239,10),IF(C239="บุคลากรทางการศึกษา",CEILING((I239*6/100)+I239,10),IF(BB239="ลูกจ้างประจำ(ช่าง)",VLOOKUP(BF239,บัญชีลูกจ้างประจำ!$H$2:$I$110,2,FALSE),IF(BB239="ลูกจ้างประจำ(สนับสนุน)",VLOOKUP(BF239,บัญชีลูกจ้างประจำ!$E$2:$F$102,2,FALSE),IF(BB239="ลูกจ้างประจำ(บริการพื้นฐาน)",VLOOKUP(BF239,บัญชีลูกจ้างประจำ!$B$2:$C$74,2,FALSE))))))))))))))))))))))))))))))</f>
        <v>0</v>
      </c>
      <c r="BH239" s="177">
        <f>IF(BB239&amp;M239="พนจ.ทั่วไป",0,IF(BB239&amp;M239="พนจ.ทั่วไปกำหนดเพิ่ม2567",108000,IF(M239="ว่างเดิม",VLOOKUP(BC239,ตำแหน่งว่าง!$A$2:$J$28,8,FALSE),IF(M239="กำหนดเพิ่ม2567",VLOOKUP(BC239,ตำแหน่งว่าง!$A$2:$H$28,7,FALSE),IF(M239="กำหนดเพิ่ม2568",0,IF(M239="กำหนดเพิ่ม2569",0,IF(M239="ยุบเลิก2567",0,IF(M239="ว่างยุบเลิก2567",0,IF(M239="ว่างยุบเลิก2568",VLOOKUP(BC239,ตำแหน่งว่าง!$A$2:$J$28,8,FALSE),IF(M239="ว่างยุบเลิก2569",VLOOKUP(BC239,ตำแหน่งว่าง!$A$2:$J$28,8,FALSE),IF(M239="เงินอุดหนุน (ว่าง)",VLOOKUP(BC239,ตำแหน่งว่าง!$A$2:$J$28,8,FALSE),IF(M239&amp;C239="จ่ายจากเงินรายได้พนจ.ทั่วไป",0,IF(M239="จ่ายจากเงินรายได้ (ว่าง)",VLOOKUP(BC239,ตำแหน่งว่าง!$A$2:$J$28,8,FALSE),(BG239-I239)*12)))))))))))))</f>
        <v>0</v>
      </c>
      <c r="BI239" s="177" t="str">
        <f t="shared" si="18"/>
        <v>2</v>
      </c>
      <c r="BJ239" s="177" t="b">
        <f>IF(BB239="บริหารท้องถิ่นสูง",VLOOKUP(BI239,'เงินเดือนบัญชี 5'!$AL$2:$AM$65,2,FALSE),IF(BB239="บริหารท้องถิ่นกลาง",VLOOKUP(BI239,'เงินเดือนบัญชี 5'!$AI$2:$AJ$65,2,FALSE),IF(BB239="บริหารท้องถิ่นต้น",VLOOKUP(BI239,'เงินเดือนบัญชี 5'!$AF$2:$AG$65,2,FALSE),IF(BB239="อำนวยการท้องถิ่นสูง",VLOOKUP(BI239,'เงินเดือนบัญชี 5'!$AC$2:$AD$65,2,FALSE),IF(BB239="อำนวยการท้องถิ่นกลาง",VLOOKUP(BI239,'เงินเดือนบัญชี 5'!$Z$2:$AA$65,2,FALSE),IF(BB239="อำนวยการท้องถิ่นต้น",VLOOKUP(BI239,'เงินเดือนบัญชี 5'!$W$2:$X$65,2,FALSE),IF(BB239="วิชาการชช.",VLOOKUP(BI239,'เงินเดือนบัญชี 5'!$T$2:$U$65,2,FALSE),IF(BB239="วิชาการชพ.",VLOOKUP(BI239,'เงินเดือนบัญชี 5'!$Q$2:$R$65,2,FALSE),IF(BB239="วิชาการชก.",VLOOKUP(BI239,'เงินเดือนบัญชี 5'!$N$2:$O$65,2,FALSE),IF(BB239="วิชาการปก.",VLOOKUP(BI239,'เงินเดือนบัญชี 5'!$K$2:$L$65,2,FALSE),IF(BB239="ทั่วไปอส.",VLOOKUP(BI239,'เงินเดือนบัญชี 5'!$H$2:$I$65,2,FALSE),IF(BB239="ทั่วไปชง.",VLOOKUP(BI239,'เงินเดือนบัญชี 5'!$E$2:$F$65,2,FALSE),IF(BB239="ทั่วไปปง.",VLOOKUP(BI239,'เงินเดือนบัญชี 5'!$B$2:$C$65,2,FALSE),IF(BB239="พนจ.ทั่วไป",0,IF(BB239="พนจ.ภารกิจ(ปวช.)",CEILING((BG239*4/100)+BG239,10),IF(BB239="พนจ.ภารกิจ(ปวท.)",CEILING((BG239*4/100)+BG239,10),IF(BB239="พนจ.ภารกิจ(ปวส.)",CEILING((BG239*4/100)+BG239,10),IF(BB239="พนจ.ภารกิจ(ป.ตรี)",CEILING((BG239*4/100)+BG239,10),IF(BB239="พนจ.ภารกิจ(ป.โท)",CEILING((BG239*4/100)+BG239,10),IF(BB239="พนจ.ภารกิจ(ทักษะ พนง.ขับเครื่องจักรกลขนาดกลาง/ใหญ่)",CEILING((BG239*4/100)+BG239,10),IF(BB239="พนจ.ภารกิจ(ทักษะ)",CEILING((BG239*4/100)+BG239,10),IF(BB239="พนจ.ภารกิจ(ทักษะ)","",IF(C239="ครู",CEILING((BG239*6/100)+BG239,10),IF(C239="ครูผู้ช่วย",CEILING((BG239*6/100)+BG239,10),IF(C239="บริหารสถานศึกษา",CEILING((BG239*6/100)+BG239,10),IF(C239="บุคลากรทางการศึกษา",CEILING((BG239*6/100)+BG239,10),IF(BB239="ลูกจ้างประจำ(ช่าง)",VLOOKUP(BI239,บัญชีลูกจ้างประจำ!$H$2:$I$110,2,FALSE),IF(BB239="ลูกจ้างประจำ(สนับสนุน)",VLOOKUP(BI239,บัญชีลูกจ้างประจำ!$E$2:$F$102,2,FALSE),IF(BB239="ลูกจ้างประจำ(บริการพื้นฐาน)",VLOOKUP(BI239,บัญชีลูกจ้างประจำ!$B$2:$C$74,2,FALSE))))))))))))))))))))))))))))))</f>
        <v>0</v>
      </c>
      <c r="BK239" s="177">
        <f>IF(BB239&amp;M239="พนจ.ทั่วไป",0,IF(BB239&amp;M239="พนจ.ทั่วไปกำหนดเพิ่ม2568",108000,IF(M239="ว่างเดิม",VLOOKUP(BC239,ตำแหน่งว่าง!$A$2:$J$28,9,FALSE),IF(M239&amp;C239="กำหนดเพิ่ม2567ครู",VLOOKUP(BC239,ตำแหน่งว่าง!$A$2:$J$28,8,FALSE),IF(M239&amp;C239="กำหนดเพิ่ม2567ครูผู้ช่วย",VLOOKUP(BC239,ตำแหน่งว่าง!$A$2:$J$28,8,FALSE),IF(M239&amp;C239="กำหนดเพิ่ม2567บุคลากรทางการศึกษา",VLOOKUP(BC239,ตำแหน่งว่าง!$A$2:$J$28,8,FALSE),IF(M239&amp;C239="กำหนดเพิ่ม2567บริหารสถานศึกษา",VLOOKUP(BC239,ตำแหน่งว่าง!$A$2:$J$28,8,FALSE),IF(M239="กำหนดเพิ่ม2567",VLOOKUP(BC239,ตำแหน่งว่าง!$A$2:$J$28,9,FALSE),IF(M239="กำหนดเพิ่ม2568",VLOOKUP(BC239,ตำแหน่งว่าง!$A$2:$H$28,7,FALSE),IF(M239="กำหนดเพิ่ม2569",0,IF(M239="ยุบเลิก2567",0,IF(M239="ยุบเลิก2568",0,IF(M239="ว่างยุบเลิก2567",0,IF(M239="ว่างยุบเลิก2568",0,IF(M239="ว่างยุบเลิก2569",VLOOKUP(BC239,ตำแหน่งว่าง!$A$2:$J$28,9,FALSE),IF(M239="เงินอุดหนุน (ว่าง)",VLOOKUP(BC239,ตำแหน่งว่าง!$A$2:$J$28,9,FALSE),IF(M239="จ่ายจากเงินรายได้ (ว่าง)",VLOOKUP(BC239,ตำแหน่งว่าง!$A$2:$J$28,9,FALSE),(BJ239-BG239)*12)))))))))))))))))</f>
        <v>0</v>
      </c>
      <c r="BL239" s="177" t="str">
        <f t="shared" si="19"/>
        <v>3</v>
      </c>
      <c r="BM239" s="177" t="b">
        <f>IF(BB239="บริหารท้องถิ่นสูง",VLOOKUP(BL239,'เงินเดือนบัญชี 5'!$AL$2:$AM$65,2,FALSE),IF(BB239="บริหารท้องถิ่นกลาง",VLOOKUP(BL239,'เงินเดือนบัญชี 5'!$AI$2:$AJ$65,2,FALSE),IF(BB239="บริหารท้องถิ่นต้น",VLOOKUP(BL239,'เงินเดือนบัญชี 5'!$AF$2:$AG$65,2,FALSE),IF(BB239="อำนวยการท้องถิ่นสูง",VLOOKUP(BL239,'เงินเดือนบัญชี 5'!$AC$2:$AD$65,2,FALSE),IF(BB239="อำนวยการท้องถิ่นกลาง",VLOOKUP(BL239,'เงินเดือนบัญชี 5'!$Z$2:$AA$65,2,FALSE),IF(BB239="อำนวยการท้องถิ่นต้น",VLOOKUP(BL239,'เงินเดือนบัญชี 5'!$W$2:$X$65,2,FALSE),IF(BB239="วิชาการชช.",VLOOKUP(BL239,'เงินเดือนบัญชี 5'!$T$2:$U$65,2,FALSE),IF(BB239="วิชาการชพ.",VLOOKUP(BL239,'เงินเดือนบัญชี 5'!$Q$2:$R$65,2,FALSE),IF(BB239="วิชาการชก.",VLOOKUP(BL239,'เงินเดือนบัญชี 5'!$N$2:$O$65,2,FALSE),IF(BB239="วิชาการปก.",VLOOKUP(BL239,'เงินเดือนบัญชี 5'!$K$2:$L$65,2,FALSE),IF(BB239="ทั่วไปอส.",VLOOKUP(BL239,'เงินเดือนบัญชี 5'!$H$2:$I$65,2,FALSE),IF(BB239="ทั่วไปชง.",VLOOKUP(BL239,'เงินเดือนบัญชี 5'!$E$2:$F$65,2,FALSE),IF(BB239="ทั่วไปปง.",VLOOKUP(BL239,'เงินเดือนบัญชี 5'!$B$2:$C$65,2,FALSE),IF(BB239="พนจ.ทั่วไป",0,IF(BB239="พนจ.ภารกิจ(ปวช.)",CEILING((BJ239*4/100)+BJ239,10),IF(BB239="พนจ.ภารกิจ(ปวท.)",CEILING((BJ239*4/100)+BJ239,10),IF(BB239="พนจ.ภารกิจ(ปวส.)",CEILING((BJ239*4/100)+BJ239,10),IF(BB239="พนจ.ภารกิจ(ป.ตรี)",CEILING((BJ239*4/100)+BJ239,10),IF(BB239="พนจ.ภารกิจ(ป.โท)",CEILING((BJ239*4/100)+BJ239,10),IF(BB239="พนจ.ภารกิจ(ทักษะ พนง.ขับเครื่องจักรกลขนาดกลาง/ใหญ่)",CEILING((BJ239*4/100)+BJ239,10),IF(BB239="พนจ.ภารกิจ(ทักษะ)",CEILING((BJ239*4/100)+BJ239,10),IF(BB239="พนจ.ภารกิจ(ทักษะ)","",IF(C239="ครู",CEILING((BJ239*6/100)+BJ239,10),IF(C239="ครูผู้ช่วย",CEILING((BJ239*6/100)+BJ239,10),IF(C239="บริหารสถานศึกษา",CEILING((BJ239*6/100)+BJ239,10),IF(C239="บุคลากรทางการศึกษา",CEILING((BJ239*6/100)+BJ239,10),IF(BB239="ลูกจ้างประจำ(ช่าง)",VLOOKUP(BL239,บัญชีลูกจ้างประจำ!$H$2:$I$110,2,FALSE),IF(BB239="ลูกจ้างประจำ(สนับสนุน)",VLOOKUP(BL239,บัญชีลูกจ้างประจำ!$E$2:$F$103,2,FALSE),IF(BB239="ลูกจ้างประจำ(บริการพื้นฐาน)",VLOOKUP(BL239,บัญชีลูกจ้างประจำ!$B$2:$C$74,2,FALSE))))))))))))))))))))))))))))))</f>
        <v>0</v>
      </c>
      <c r="BN239" s="177">
        <f>IF(BB239&amp;M239="พนจ.ทั่วไป",0,IF(BB239&amp;M239="พนจ.ทั่วไปกำหนดเพิ่ม2569",108000,IF(M239="ว่างเดิม",VLOOKUP(BC239,ตำแหน่งว่าง!$A$2:$J$28,10,FALSE),IF(M239&amp;C239="กำหนดเพิ่ม2567ครู",VLOOKUP(BC239,ตำแหน่งว่าง!$A$2:$J$28,9,FALSE),IF(M239&amp;C239="กำหนดเพิ่ม2567ครูผู้ช่วย",VLOOKUP(BC239,ตำแหน่งว่าง!$A$2:$J$28,9,FALSE),IF(M239&amp;C239="กำหนดเพิ่ม2567บุคลากรทางการศึกษา",VLOOKUP(BC239,ตำแหน่งว่าง!$A$2:$J$28,9,FALSE),IF(M239&amp;C239="กำหนดเพิ่ม2567บริหารสถานศึกษา",VLOOKUP(BC239,ตำแหน่งว่าง!$A$2:$J$28,9,FALSE),IF(M239="กำหนดเพิ่ม2567",VLOOKUP(BC239,ตำแหน่งว่าง!$A$2:$J$28,10,FALSE),IF(M239&amp;C239="กำหนดเพิ่ม2568ครู",VLOOKUP(BC239,ตำแหน่งว่าง!$A$2:$J$28,8,FALSE),IF(M239&amp;C239="กำหนดเพิ่ม2568ครูผู้ช่วย",VLOOKUP(BC239,ตำแหน่งว่าง!$A$2:$J$28,8,FALSE),IF(M239&amp;C239="กำหนดเพิ่ม2568บุคลากรทางการศึกษา",VLOOKUP(BC239,ตำแหน่งว่าง!$A$2:$J$28,8,FALSE),IF(M239&amp;C239="กำหนดเพิ่ม2568บริหารสถานศึกษา",VLOOKUP(BC239,ตำแหน่งว่าง!$A$2:$J$28,8,FALSE),IF(M239="กำหนดเพิ่ม2568",VLOOKUP(BC239,ตำแหน่งว่าง!$A$2:$J$28,9,FALSE),IF(M239="กำหนดเพิ่ม2569",VLOOKUP(BC239,ตำแหน่งว่าง!$A$2:$H$28,7,FALSE),IF(M239="เงินอุดหนุน (ว่าง)",VLOOKUP(BC239,ตำแหน่งว่าง!$A$2:$J$28,10,FALSE),IF(M239="จ่ายจากเงินรายได้ (ว่าง)",VLOOKUP(BC239,ตำแหน่งว่าง!$A$2:$J$28,10,FALSE),IF(M239="ยุบเลิก2567",0,IF(M239="ยุบเลิก2568",0,IF(M239="ยุบเลิก2569",0,IF(M239="ว่างยุบเลิก2567",0,IF(M239="ว่างยุบเลิก2568",0,IF(M239="ว่างยุบเลิก2569",0,(BM239-BJ239)*12))))))))))))))))))))))</f>
        <v>0</v>
      </c>
    </row>
    <row r="240" spans="1:66">
      <c r="A240" s="107" t="str">
        <f>IF(C240=0,"",IF(D240=0,"",SUBTOTAL(3,$D$7:D240)*1))</f>
        <v/>
      </c>
      <c r="B240" s="113"/>
      <c r="C240" s="183"/>
      <c r="D240" s="113"/>
      <c r="E240" s="114"/>
      <c r="F240" s="114"/>
      <c r="G240" s="110"/>
      <c r="H240" s="120"/>
      <c r="I240" s="121"/>
      <c r="J240" s="122"/>
      <c r="K240" s="122"/>
      <c r="L240" s="122"/>
      <c r="M240" s="120"/>
      <c r="BB240" s="177" t="str">
        <f t="shared" si="15"/>
        <v/>
      </c>
      <c r="BC240" s="177" t="str">
        <f t="shared" si="16"/>
        <v>()</v>
      </c>
      <c r="BD240" s="177" t="b">
        <f>IF(BB240="บริหารท้องถิ่นสูง",VLOOKUP(I240,'เงินเดือนบัญชี 5'!$AM$2:$AN$65,2,FALSE),IF(BB240="บริหารท้องถิ่นกลาง",VLOOKUP(I240,'เงินเดือนบัญชี 5'!$AJ$2:$AK$65,2,FALSE),IF(BB240="บริหารท้องถิ่นต้น",VLOOKUP(I240,'เงินเดือนบัญชี 5'!$AG$2:$AH$65,2,FALSE),IF(BB240="อำนวยการท้องถิ่นสูง",VLOOKUP(I240,'เงินเดือนบัญชี 5'!$AD$2:$AE$65,2,FALSE),IF(BB240="อำนวยการท้องถิ่นกลาง",VLOOKUP(I240,'เงินเดือนบัญชี 5'!$AA$2:$AB$65,2,FALSE),IF(BB240="อำนวยการท้องถิ่นต้น",VLOOKUP(I240,'เงินเดือนบัญชี 5'!$X$2:$Y$65,2,FALSE),IF(BB240="วิชาการชช.",VLOOKUP(I240,'เงินเดือนบัญชี 5'!$U$2:$V$65,2,FALSE),IF(BB240="วิชาการชพ.",VLOOKUP(I240,'เงินเดือนบัญชี 5'!$R$2:$S$65,2,FALSE),IF(BB240="วิชาการชก.",VLOOKUP(I240,'เงินเดือนบัญชี 5'!$O$2:$P$65,2,FALSE),IF(BB240="วิชาการปก.",VLOOKUP(I240,'เงินเดือนบัญชี 5'!$L$2:$M$65,2,FALSE),IF(BB240="ทั่วไปอส.",VLOOKUP(I240,'เงินเดือนบัญชี 5'!$I$2:$J$65,2,FALSE),IF(BB240="ทั่วไปชง.",VLOOKUP(I240,'เงินเดือนบัญชี 5'!$F$2:$G$65,2,FALSE),IF(BB240="ทั่วไปปง.",VLOOKUP(I240,'เงินเดือนบัญชี 5'!$C$2:$D$65,2,FALSE),IF(BB240="พนจ.ทั่วไป","",IF(BB240="พนจ.ภารกิจ(ปวช.)","",IF(BB240="พนจ.ภารกิจ(ปวท.)","",IF(BB240="พนจ.ภารกิจ(ปวส.)","",IF(BB240="พนจ.ภารกิจ(ป.ตรี)","",IF(BB240="พนจ.ภารกิจ(ป.โท)","",IF(BB240="พนจ.ภารกิจ(ทักษะ พนง.ขับเครื่องจักรกลขนาดกลาง/ใหญ่)","",IF(BB240="พนจ.ภารกิจ(ทักษะ)","",IF(BB240="ลูกจ้างประจำ(ช่าง)",VLOOKUP(I240,บัญชีลูกจ้างประจำ!$I$2:$J$110,2,FALSE),IF(BB240="ลูกจ้างประจำ(สนับสนุน)",VLOOKUP(I240,บัญชีลูกจ้างประจำ!$F$2:$G$102,2,FALSE),IF(BB240="ลูกจ้างประจำ(บริการพื้นฐาน)",VLOOKUP(I240,บัญชีลูกจ้างประจำ!$C$2:$D$74,2,FALSE)))))))))))))))))))))))))</f>
        <v>0</v>
      </c>
      <c r="BE240" s="177">
        <f>IF(M240="ว่างเดิม",VLOOKUP(BC240,ตำแหน่งว่าง!$A$2:$J$28,2,FALSE),IF(M240="ว่างยุบเลิก2567",VLOOKUP(BC240,ตำแหน่งว่าง!$A$2:$J$28,2,FALSE),IF(M240="ว่างยุบเลิก2568",VLOOKUP(BC240,ตำแหน่งว่าง!$A$2:$J$28,2,FALSE),IF(M240="ว่างยุบเลิก2569",VLOOKUP(BC240,ตำแหน่งว่าง!$A$2:$J$28,2,FALSE),IF(M240="เงินอุดหนุน (ว่าง)",VLOOKUP(BC240,ตำแหน่งว่าง!$A$2:$J$28,2,FALSE),IF(M240="จ่ายจากเงินรายได้ (ว่าง)",VLOOKUP(BC240,ตำแหน่งว่าง!$A$2:$J$28,2,FALSE),IF(M240="กำหนดเพิ่ม2567",0,IF(M240="กำหนดเพิ่ม2568",0,IF(M240="กำหนดเพิ่ม2569",0,I240*12)))))))))</f>
        <v>0</v>
      </c>
      <c r="BF240" s="177" t="str">
        <f t="shared" si="17"/>
        <v>1</v>
      </c>
      <c r="BG240" s="177" t="b">
        <f>IF(BB240="บริหารท้องถิ่นสูง",VLOOKUP(BF240,'เงินเดือนบัญชี 5'!$AL$2:$AM$65,2,FALSE),IF(BB240="บริหารท้องถิ่นกลาง",VLOOKUP(BF240,'เงินเดือนบัญชี 5'!$AI$2:$AJ$65,2,FALSE),IF(BB240="บริหารท้องถิ่นต้น",VLOOKUP(BF240,'เงินเดือนบัญชี 5'!$AF$2:$AG$65,2,FALSE),IF(BB240="อำนวยการท้องถิ่นสูง",VLOOKUP(BF240,'เงินเดือนบัญชี 5'!$AC$2:$AD$65,2,FALSE),IF(BB240="อำนวยการท้องถิ่นกลาง",VLOOKUP(BF240,'เงินเดือนบัญชี 5'!$Z$2:$AA$65,2,FALSE),IF(BB240="อำนวยการท้องถิ่นต้น",VLOOKUP(BF240,'เงินเดือนบัญชี 5'!$W$2:$X$65,2,FALSE),IF(BB240="วิชาการชช.",VLOOKUP(BF240,'เงินเดือนบัญชี 5'!$T$2:$U$65,2,FALSE),IF(BB240="วิชาการชพ.",VLOOKUP(BF240,'เงินเดือนบัญชี 5'!$Q$2:$R$65,2,FALSE),IF(BB240="วิชาการชก.",VLOOKUP(BF240,'เงินเดือนบัญชี 5'!$N$2:$O$65,2,FALSE),IF(BB240="วิชาการปก.",VLOOKUP(BF240,'เงินเดือนบัญชี 5'!$K$2:$L$65,2,FALSE),IF(BB240="ทั่วไปอส.",VLOOKUP(BF240,'เงินเดือนบัญชี 5'!$H$2:$I$65,2,FALSE),IF(BB240="ทั่วไปชง.",VLOOKUP(BF240,'เงินเดือนบัญชี 5'!$E$2:$F$65,2,FALSE),IF(BB240="ทั่วไปปง.",VLOOKUP(BF240,'เงินเดือนบัญชี 5'!$B$2:$C$65,2,FALSE),IF(BB240="พนจ.ทั่วไป",0,IF(BB240="พนจ.ภารกิจ(ปวช.)",CEILING((I240*4/100)+I240,10),IF(BB240="พนจ.ภารกิจ(ปวท.)",CEILING((I240*4/100)+I240,10),IF(BB240="พนจ.ภารกิจ(ปวส.)",CEILING((I240*4/100)+I240,10),IF(BB240="พนจ.ภารกิจ(ป.ตรี)",CEILING((I240*4/100)+I240,10),IF(BB240="พนจ.ภารกิจ(ป.โท)",CEILING((I240*4/100)+I240,10),IF(BB240="พนจ.ภารกิจ(ทักษะ พนง.ขับเครื่องจักรกลขนาดกลาง/ใหญ่)",CEILING((I240*4/100)+I240,10),IF(BB240="พนจ.ภารกิจ(ทักษะ)",CEILING((I240*4/100)+I240,10),IF(BB240="พนจ.ภารกิจ(ทักษะ)","",IF(C240="ครู",CEILING((I240*6/100)+I240,10),IF(C240="ครูผู้ช่วย",CEILING((I240*6/100)+I240,10),IF(C240="บริหารสถานศึกษา",CEILING((I240*6/100)+I240,10),IF(C240="บุคลากรทางการศึกษา",CEILING((I240*6/100)+I240,10),IF(BB240="ลูกจ้างประจำ(ช่าง)",VLOOKUP(BF240,บัญชีลูกจ้างประจำ!$H$2:$I$110,2,FALSE),IF(BB240="ลูกจ้างประจำ(สนับสนุน)",VLOOKUP(BF240,บัญชีลูกจ้างประจำ!$E$2:$F$102,2,FALSE),IF(BB240="ลูกจ้างประจำ(บริการพื้นฐาน)",VLOOKUP(BF240,บัญชีลูกจ้างประจำ!$B$2:$C$74,2,FALSE))))))))))))))))))))))))))))))</f>
        <v>0</v>
      </c>
      <c r="BH240" s="177">
        <f>IF(BB240&amp;M240="พนจ.ทั่วไป",0,IF(BB240&amp;M240="พนจ.ทั่วไปกำหนดเพิ่ม2567",108000,IF(M240="ว่างเดิม",VLOOKUP(BC240,ตำแหน่งว่าง!$A$2:$J$28,8,FALSE),IF(M240="กำหนดเพิ่ม2567",VLOOKUP(BC240,ตำแหน่งว่าง!$A$2:$H$28,7,FALSE),IF(M240="กำหนดเพิ่ม2568",0,IF(M240="กำหนดเพิ่ม2569",0,IF(M240="ยุบเลิก2567",0,IF(M240="ว่างยุบเลิก2567",0,IF(M240="ว่างยุบเลิก2568",VLOOKUP(BC240,ตำแหน่งว่าง!$A$2:$J$28,8,FALSE),IF(M240="ว่างยุบเลิก2569",VLOOKUP(BC240,ตำแหน่งว่าง!$A$2:$J$28,8,FALSE),IF(M240="เงินอุดหนุน (ว่าง)",VLOOKUP(BC240,ตำแหน่งว่าง!$A$2:$J$28,8,FALSE),IF(M240&amp;C240="จ่ายจากเงินรายได้พนจ.ทั่วไป",0,IF(M240="จ่ายจากเงินรายได้ (ว่าง)",VLOOKUP(BC240,ตำแหน่งว่าง!$A$2:$J$28,8,FALSE),(BG240-I240)*12)))))))))))))</f>
        <v>0</v>
      </c>
      <c r="BI240" s="177" t="str">
        <f t="shared" si="18"/>
        <v>2</v>
      </c>
      <c r="BJ240" s="177" t="b">
        <f>IF(BB240="บริหารท้องถิ่นสูง",VLOOKUP(BI240,'เงินเดือนบัญชี 5'!$AL$2:$AM$65,2,FALSE),IF(BB240="บริหารท้องถิ่นกลาง",VLOOKUP(BI240,'เงินเดือนบัญชี 5'!$AI$2:$AJ$65,2,FALSE),IF(BB240="บริหารท้องถิ่นต้น",VLOOKUP(BI240,'เงินเดือนบัญชี 5'!$AF$2:$AG$65,2,FALSE),IF(BB240="อำนวยการท้องถิ่นสูง",VLOOKUP(BI240,'เงินเดือนบัญชี 5'!$AC$2:$AD$65,2,FALSE),IF(BB240="อำนวยการท้องถิ่นกลาง",VLOOKUP(BI240,'เงินเดือนบัญชี 5'!$Z$2:$AA$65,2,FALSE),IF(BB240="อำนวยการท้องถิ่นต้น",VLOOKUP(BI240,'เงินเดือนบัญชี 5'!$W$2:$X$65,2,FALSE),IF(BB240="วิชาการชช.",VLOOKUP(BI240,'เงินเดือนบัญชี 5'!$T$2:$U$65,2,FALSE),IF(BB240="วิชาการชพ.",VLOOKUP(BI240,'เงินเดือนบัญชี 5'!$Q$2:$R$65,2,FALSE),IF(BB240="วิชาการชก.",VLOOKUP(BI240,'เงินเดือนบัญชี 5'!$N$2:$O$65,2,FALSE),IF(BB240="วิชาการปก.",VLOOKUP(BI240,'เงินเดือนบัญชี 5'!$K$2:$L$65,2,FALSE),IF(BB240="ทั่วไปอส.",VLOOKUP(BI240,'เงินเดือนบัญชี 5'!$H$2:$I$65,2,FALSE),IF(BB240="ทั่วไปชง.",VLOOKUP(BI240,'เงินเดือนบัญชี 5'!$E$2:$F$65,2,FALSE),IF(BB240="ทั่วไปปง.",VLOOKUP(BI240,'เงินเดือนบัญชี 5'!$B$2:$C$65,2,FALSE),IF(BB240="พนจ.ทั่วไป",0,IF(BB240="พนจ.ภารกิจ(ปวช.)",CEILING((BG240*4/100)+BG240,10),IF(BB240="พนจ.ภารกิจ(ปวท.)",CEILING((BG240*4/100)+BG240,10),IF(BB240="พนจ.ภารกิจ(ปวส.)",CEILING((BG240*4/100)+BG240,10),IF(BB240="พนจ.ภารกิจ(ป.ตรี)",CEILING((BG240*4/100)+BG240,10),IF(BB240="พนจ.ภารกิจ(ป.โท)",CEILING((BG240*4/100)+BG240,10),IF(BB240="พนจ.ภารกิจ(ทักษะ พนง.ขับเครื่องจักรกลขนาดกลาง/ใหญ่)",CEILING((BG240*4/100)+BG240,10),IF(BB240="พนจ.ภารกิจ(ทักษะ)",CEILING((BG240*4/100)+BG240,10),IF(BB240="พนจ.ภารกิจ(ทักษะ)","",IF(C240="ครู",CEILING((BG240*6/100)+BG240,10),IF(C240="ครูผู้ช่วย",CEILING((BG240*6/100)+BG240,10),IF(C240="บริหารสถานศึกษา",CEILING((BG240*6/100)+BG240,10),IF(C240="บุคลากรทางการศึกษา",CEILING((BG240*6/100)+BG240,10),IF(BB240="ลูกจ้างประจำ(ช่าง)",VLOOKUP(BI240,บัญชีลูกจ้างประจำ!$H$2:$I$110,2,FALSE),IF(BB240="ลูกจ้างประจำ(สนับสนุน)",VLOOKUP(BI240,บัญชีลูกจ้างประจำ!$E$2:$F$102,2,FALSE),IF(BB240="ลูกจ้างประจำ(บริการพื้นฐาน)",VLOOKUP(BI240,บัญชีลูกจ้างประจำ!$B$2:$C$74,2,FALSE))))))))))))))))))))))))))))))</f>
        <v>0</v>
      </c>
      <c r="BK240" s="177">
        <f>IF(BB240&amp;M240="พนจ.ทั่วไป",0,IF(BB240&amp;M240="พนจ.ทั่วไปกำหนดเพิ่ม2568",108000,IF(M240="ว่างเดิม",VLOOKUP(BC240,ตำแหน่งว่าง!$A$2:$J$28,9,FALSE),IF(M240&amp;C240="กำหนดเพิ่ม2567ครู",VLOOKUP(BC240,ตำแหน่งว่าง!$A$2:$J$28,8,FALSE),IF(M240&amp;C240="กำหนดเพิ่ม2567ครูผู้ช่วย",VLOOKUP(BC240,ตำแหน่งว่าง!$A$2:$J$28,8,FALSE),IF(M240&amp;C240="กำหนดเพิ่ม2567บุคลากรทางการศึกษา",VLOOKUP(BC240,ตำแหน่งว่าง!$A$2:$J$28,8,FALSE),IF(M240&amp;C240="กำหนดเพิ่ม2567บริหารสถานศึกษา",VLOOKUP(BC240,ตำแหน่งว่าง!$A$2:$J$28,8,FALSE),IF(M240="กำหนดเพิ่ม2567",VLOOKUP(BC240,ตำแหน่งว่าง!$A$2:$J$28,9,FALSE),IF(M240="กำหนดเพิ่ม2568",VLOOKUP(BC240,ตำแหน่งว่าง!$A$2:$H$28,7,FALSE),IF(M240="กำหนดเพิ่ม2569",0,IF(M240="ยุบเลิก2567",0,IF(M240="ยุบเลิก2568",0,IF(M240="ว่างยุบเลิก2567",0,IF(M240="ว่างยุบเลิก2568",0,IF(M240="ว่างยุบเลิก2569",VLOOKUP(BC240,ตำแหน่งว่าง!$A$2:$J$28,9,FALSE),IF(M240="เงินอุดหนุน (ว่าง)",VLOOKUP(BC240,ตำแหน่งว่าง!$A$2:$J$28,9,FALSE),IF(M240="จ่ายจากเงินรายได้ (ว่าง)",VLOOKUP(BC240,ตำแหน่งว่าง!$A$2:$J$28,9,FALSE),(BJ240-BG240)*12)))))))))))))))))</f>
        <v>0</v>
      </c>
      <c r="BL240" s="177" t="str">
        <f t="shared" si="19"/>
        <v>3</v>
      </c>
      <c r="BM240" s="177" t="b">
        <f>IF(BB240="บริหารท้องถิ่นสูง",VLOOKUP(BL240,'เงินเดือนบัญชี 5'!$AL$2:$AM$65,2,FALSE),IF(BB240="บริหารท้องถิ่นกลาง",VLOOKUP(BL240,'เงินเดือนบัญชี 5'!$AI$2:$AJ$65,2,FALSE),IF(BB240="บริหารท้องถิ่นต้น",VLOOKUP(BL240,'เงินเดือนบัญชี 5'!$AF$2:$AG$65,2,FALSE),IF(BB240="อำนวยการท้องถิ่นสูง",VLOOKUP(BL240,'เงินเดือนบัญชี 5'!$AC$2:$AD$65,2,FALSE),IF(BB240="อำนวยการท้องถิ่นกลาง",VLOOKUP(BL240,'เงินเดือนบัญชี 5'!$Z$2:$AA$65,2,FALSE),IF(BB240="อำนวยการท้องถิ่นต้น",VLOOKUP(BL240,'เงินเดือนบัญชี 5'!$W$2:$X$65,2,FALSE),IF(BB240="วิชาการชช.",VLOOKUP(BL240,'เงินเดือนบัญชี 5'!$T$2:$U$65,2,FALSE),IF(BB240="วิชาการชพ.",VLOOKUP(BL240,'เงินเดือนบัญชี 5'!$Q$2:$R$65,2,FALSE),IF(BB240="วิชาการชก.",VLOOKUP(BL240,'เงินเดือนบัญชี 5'!$N$2:$O$65,2,FALSE),IF(BB240="วิชาการปก.",VLOOKUP(BL240,'เงินเดือนบัญชี 5'!$K$2:$L$65,2,FALSE),IF(BB240="ทั่วไปอส.",VLOOKUP(BL240,'เงินเดือนบัญชี 5'!$H$2:$I$65,2,FALSE),IF(BB240="ทั่วไปชง.",VLOOKUP(BL240,'เงินเดือนบัญชี 5'!$E$2:$F$65,2,FALSE),IF(BB240="ทั่วไปปง.",VLOOKUP(BL240,'เงินเดือนบัญชี 5'!$B$2:$C$65,2,FALSE),IF(BB240="พนจ.ทั่วไป",0,IF(BB240="พนจ.ภารกิจ(ปวช.)",CEILING((BJ240*4/100)+BJ240,10),IF(BB240="พนจ.ภารกิจ(ปวท.)",CEILING((BJ240*4/100)+BJ240,10),IF(BB240="พนจ.ภารกิจ(ปวส.)",CEILING((BJ240*4/100)+BJ240,10),IF(BB240="พนจ.ภารกิจ(ป.ตรี)",CEILING((BJ240*4/100)+BJ240,10),IF(BB240="พนจ.ภารกิจ(ป.โท)",CEILING((BJ240*4/100)+BJ240,10),IF(BB240="พนจ.ภารกิจ(ทักษะ พนง.ขับเครื่องจักรกลขนาดกลาง/ใหญ่)",CEILING((BJ240*4/100)+BJ240,10),IF(BB240="พนจ.ภารกิจ(ทักษะ)",CEILING((BJ240*4/100)+BJ240,10),IF(BB240="พนจ.ภารกิจ(ทักษะ)","",IF(C240="ครู",CEILING((BJ240*6/100)+BJ240,10),IF(C240="ครูผู้ช่วย",CEILING((BJ240*6/100)+BJ240,10),IF(C240="บริหารสถานศึกษา",CEILING((BJ240*6/100)+BJ240,10),IF(C240="บุคลากรทางการศึกษา",CEILING((BJ240*6/100)+BJ240,10),IF(BB240="ลูกจ้างประจำ(ช่าง)",VLOOKUP(BL240,บัญชีลูกจ้างประจำ!$H$2:$I$110,2,FALSE),IF(BB240="ลูกจ้างประจำ(สนับสนุน)",VLOOKUP(BL240,บัญชีลูกจ้างประจำ!$E$2:$F$103,2,FALSE),IF(BB240="ลูกจ้างประจำ(บริการพื้นฐาน)",VLOOKUP(BL240,บัญชีลูกจ้างประจำ!$B$2:$C$74,2,FALSE))))))))))))))))))))))))))))))</f>
        <v>0</v>
      </c>
      <c r="BN240" s="177">
        <f>IF(BB240&amp;M240="พนจ.ทั่วไป",0,IF(BB240&amp;M240="พนจ.ทั่วไปกำหนดเพิ่ม2569",108000,IF(M240="ว่างเดิม",VLOOKUP(BC240,ตำแหน่งว่าง!$A$2:$J$28,10,FALSE),IF(M240&amp;C240="กำหนดเพิ่ม2567ครู",VLOOKUP(BC240,ตำแหน่งว่าง!$A$2:$J$28,9,FALSE),IF(M240&amp;C240="กำหนดเพิ่ม2567ครูผู้ช่วย",VLOOKUP(BC240,ตำแหน่งว่าง!$A$2:$J$28,9,FALSE),IF(M240&amp;C240="กำหนดเพิ่ม2567บุคลากรทางการศึกษา",VLOOKUP(BC240,ตำแหน่งว่าง!$A$2:$J$28,9,FALSE),IF(M240&amp;C240="กำหนดเพิ่ม2567บริหารสถานศึกษา",VLOOKUP(BC240,ตำแหน่งว่าง!$A$2:$J$28,9,FALSE),IF(M240="กำหนดเพิ่ม2567",VLOOKUP(BC240,ตำแหน่งว่าง!$A$2:$J$28,10,FALSE),IF(M240&amp;C240="กำหนดเพิ่ม2568ครู",VLOOKUP(BC240,ตำแหน่งว่าง!$A$2:$J$28,8,FALSE),IF(M240&amp;C240="กำหนดเพิ่ม2568ครูผู้ช่วย",VLOOKUP(BC240,ตำแหน่งว่าง!$A$2:$J$28,8,FALSE),IF(M240&amp;C240="กำหนดเพิ่ม2568บุคลากรทางการศึกษา",VLOOKUP(BC240,ตำแหน่งว่าง!$A$2:$J$28,8,FALSE),IF(M240&amp;C240="กำหนดเพิ่ม2568บริหารสถานศึกษา",VLOOKUP(BC240,ตำแหน่งว่าง!$A$2:$J$28,8,FALSE),IF(M240="กำหนดเพิ่ม2568",VLOOKUP(BC240,ตำแหน่งว่าง!$A$2:$J$28,9,FALSE),IF(M240="กำหนดเพิ่ม2569",VLOOKUP(BC240,ตำแหน่งว่าง!$A$2:$H$28,7,FALSE),IF(M240="เงินอุดหนุน (ว่าง)",VLOOKUP(BC240,ตำแหน่งว่าง!$A$2:$J$28,10,FALSE),IF(M240="จ่ายจากเงินรายได้ (ว่าง)",VLOOKUP(BC240,ตำแหน่งว่าง!$A$2:$J$28,10,FALSE),IF(M240="ยุบเลิก2567",0,IF(M240="ยุบเลิก2568",0,IF(M240="ยุบเลิก2569",0,IF(M240="ว่างยุบเลิก2567",0,IF(M240="ว่างยุบเลิก2568",0,IF(M240="ว่างยุบเลิก2569",0,(BM240-BJ240)*12))))))))))))))))))))))</f>
        <v>0</v>
      </c>
    </row>
    <row r="241" spans="1:66">
      <c r="A241" s="107" t="str">
        <f>IF(C241=0,"",IF(D241=0,"",SUBTOTAL(3,$D$7:D241)*1))</f>
        <v/>
      </c>
      <c r="B241" s="113"/>
      <c r="C241" s="183"/>
      <c r="D241" s="113"/>
      <c r="E241" s="114"/>
      <c r="F241" s="114"/>
      <c r="G241" s="110"/>
      <c r="H241" s="120"/>
      <c r="I241" s="121"/>
      <c r="J241" s="122"/>
      <c r="K241" s="122"/>
      <c r="L241" s="122"/>
      <c r="M241" s="120"/>
      <c r="BB241" s="177" t="str">
        <f t="shared" si="15"/>
        <v/>
      </c>
      <c r="BC241" s="177" t="str">
        <f t="shared" si="16"/>
        <v>()</v>
      </c>
      <c r="BD241" s="177" t="b">
        <f>IF(BB241="บริหารท้องถิ่นสูง",VLOOKUP(I241,'เงินเดือนบัญชี 5'!$AM$2:$AN$65,2,FALSE),IF(BB241="บริหารท้องถิ่นกลาง",VLOOKUP(I241,'เงินเดือนบัญชี 5'!$AJ$2:$AK$65,2,FALSE),IF(BB241="บริหารท้องถิ่นต้น",VLOOKUP(I241,'เงินเดือนบัญชี 5'!$AG$2:$AH$65,2,FALSE),IF(BB241="อำนวยการท้องถิ่นสูง",VLOOKUP(I241,'เงินเดือนบัญชี 5'!$AD$2:$AE$65,2,FALSE),IF(BB241="อำนวยการท้องถิ่นกลาง",VLOOKUP(I241,'เงินเดือนบัญชี 5'!$AA$2:$AB$65,2,FALSE),IF(BB241="อำนวยการท้องถิ่นต้น",VLOOKUP(I241,'เงินเดือนบัญชี 5'!$X$2:$Y$65,2,FALSE),IF(BB241="วิชาการชช.",VLOOKUP(I241,'เงินเดือนบัญชี 5'!$U$2:$V$65,2,FALSE),IF(BB241="วิชาการชพ.",VLOOKUP(I241,'เงินเดือนบัญชี 5'!$R$2:$S$65,2,FALSE),IF(BB241="วิชาการชก.",VLOOKUP(I241,'เงินเดือนบัญชี 5'!$O$2:$P$65,2,FALSE),IF(BB241="วิชาการปก.",VLOOKUP(I241,'เงินเดือนบัญชี 5'!$L$2:$M$65,2,FALSE),IF(BB241="ทั่วไปอส.",VLOOKUP(I241,'เงินเดือนบัญชี 5'!$I$2:$J$65,2,FALSE),IF(BB241="ทั่วไปชง.",VLOOKUP(I241,'เงินเดือนบัญชี 5'!$F$2:$G$65,2,FALSE),IF(BB241="ทั่วไปปง.",VLOOKUP(I241,'เงินเดือนบัญชี 5'!$C$2:$D$65,2,FALSE),IF(BB241="พนจ.ทั่วไป","",IF(BB241="พนจ.ภารกิจ(ปวช.)","",IF(BB241="พนจ.ภารกิจ(ปวท.)","",IF(BB241="พนจ.ภารกิจ(ปวส.)","",IF(BB241="พนจ.ภารกิจ(ป.ตรี)","",IF(BB241="พนจ.ภารกิจ(ป.โท)","",IF(BB241="พนจ.ภารกิจ(ทักษะ พนง.ขับเครื่องจักรกลขนาดกลาง/ใหญ่)","",IF(BB241="พนจ.ภารกิจ(ทักษะ)","",IF(BB241="ลูกจ้างประจำ(ช่าง)",VLOOKUP(I241,บัญชีลูกจ้างประจำ!$I$2:$J$110,2,FALSE),IF(BB241="ลูกจ้างประจำ(สนับสนุน)",VLOOKUP(I241,บัญชีลูกจ้างประจำ!$F$2:$G$102,2,FALSE),IF(BB241="ลูกจ้างประจำ(บริการพื้นฐาน)",VLOOKUP(I241,บัญชีลูกจ้างประจำ!$C$2:$D$74,2,FALSE)))))))))))))))))))))))))</f>
        <v>0</v>
      </c>
      <c r="BE241" s="177">
        <f>IF(M241="ว่างเดิม",VLOOKUP(BC241,ตำแหน่งว่าง!$A$2:$J$28,2,FALSE),IF(M241="ว่างยุบเลิก2567",VLOOKUP(BC241,ตำแหน่งว่าง!$A$2:$J$28,2,FALSE),IF(M241="ว่างยุบเลิก2568",VLOOKUP(BC241,ตำแหน่งว่าง!$A$2:$J$28,2,FALSE),IF(M241="ว่างยุบเลิก2569",VLOOKUP(BC241,ตำแหน่งว่าง!$A$2:$J$28,2,FALSE),IF(M241="เงินอุดหนุน (ว่าง)",VLOOKUP(BC241,ตำแหน่งว่าง!$A$2:$J$28,2,FALSE),IF(M241="จ่ายจากเงินรายได้ (ว่าง)",VLOOKUP(BC241,ตำแหน่งว่าง!$A$2:$J$28,2,FALSE),IF(M241="กำหนดเพิ่ม2567",0,IF(M241="กำหนดเพิ่ม2568",0,IF(M241="กำหนดเพิ่ม2569",0,I241*12)))))))))</f>
        <v>0</v>
      </c>
      <c r="BF241" s="177" t="str">
        <f t="shared" si="17"/>
        <v>1</v>
      </c>
      <c r="BG241" s="177" t="b">
        <f>IF(BB241="บริหารท้องถิ่นสูง",VLOOKUP(BF241,'เงินเดือนบัญชี 5'!$AL$2:$AM$65,2,FALSE),IF(BB241="บริหารท้องถิ่นกลาง",VLOOKUP(BF241,'เงินเดือนบัญชี 5'!$AI$2:$AJ$65,2,FALSE),IF(BB241="บริหารท้องถิ่นต้น",VLOOKUP(BF241,'เงินเดือนบัญชี 5'!$AF$2:$AG$65,2,FALSE),IF(BB241="อำนวยการท้องถิ่นสูง",VLOOKUP(BF241,'เงินเดือนบัญชี 5'!$AC$2:$AD$65,2,FALSE),IF(BB241="อำนวยการท้องถิ่นกลาง",VLOOKUP(BF241,'เงินเดือนบัญชี 5'!$Z$2:$AA$65,2,FALSE),IF(BB241="อำนวยการท้องถิ่นต้น",VLOOKUP(BF241,'เงินเดือนบัญชี 5'!$W$2:$X$65,2,FALSE),IF(BB241="วิชาการชช.",VLOOKUP(BF241,'เงินเดือนบัญชี 5'!$T$2:$U$65,2,FALSE),IF(BB241="วิชาการชพ.",VLOOKUP(BF241,'เงินเดือนบัญชี 5'!$Q$2:$R$65,2,FALSE),IF(BB241="วิชาการชก.",VLOOKUP(BF241,'เงินเดือนบัญชี 5'!$N$2:$O$65,2,FALSE),IF(BB241="วิชาการปก.",VLOOKUP(BF241,'เงินเดือนบัญชี 5'!$K$2:$L$65,2,FALSE),IF(BB241="ทั่วไปอส.",VLOOKUP(BF241,'เงินเดือนบัญชี 5'!$H$2:$I$65,2,FALSE),IF(BB241="ทั่วไปชง.",VLOOKUP(BF241,'เงินเดือนบัญชี 5'!$E$2:$F$65,2,FALSE),IF(BB241="ทั่วไปปง.",VLOOKUP(BF241,'เงินเดือนบัญชี 5'!$B$2:$C$65,2,FALSE),IF(BB241="พนจ.ทั่วไป",0,IF(BB241="พนจ.ภารกิจ(ปวช.)",CEILING((I241*4/100)+I241,10),IF(BB241="พนจ.ภารกิจ(ปวท.)",CEILING((I241*4/100)+I241,10),IF(BB241="พนจ.ภารกิจ(ปวส.)",CEILING((I241*4/100)+I241,10),IF(BB241="พนจ.ภารกิจ(ป.ตรี)",CEILING((I241*4/100)+I241,10),IF(BB241="พนจ.ภารกิจ(ป.โท)",CEILING((I241*4/100)+I241,10),IF(BB241="พนจ.ภารกิจ(ทักษะ พนง.ขับเครื่องจักรกลขนาดกลาง/ใหญ่)",CEILING((I241*4/100)+I241,10),IF(BB241="พนจ.ภารกิจ(ทักษะ)",CEILING((I241*4/100)+I241,10),IF(BB241="พนจ.ภารกิจ(ทักษะ)","",IF(C241="ครู",CEILING((I241*6/100)+I241,10),IF(C241="ครูผู้ช่วย",CEILING((I241*6/100)+I241,10),IF(C241="บริหารสถานศึกษา",CEILING((I241*6/100)+I241,10),IF(C241="บุคลากรทางการศึกษา",CEILING((I241*6/100)+I241,10),IF(BB241="ลูกจ้างประจำ(ช่าง)",VLOOKUP(BF241,บัญชีลูกจ้างประจำ!$H$2:$I$110,2,FALSE),IF(BB241="ลูกจ้างประจำ(สนับสนุน)",VLOOKUP(BF241,บัญชีลูกจ้างประจำ!$E$2:$F$102,2,FALSE),IF(BB241="ลูกจ้างประจำ(บริการพื้นฐาน)",VLOOKUP(BF241,บัญชีลูกจ้างประจำ!$B$2:$C$74,2,FALSE))))))))))))))))))))))))))))))</f>
        <v>0</v>
      </c>
      <c r="BH241" s="177">
        <f>IF(BB241&amp;M241="พนจ.ทั่วไป",0,IF(BB241&amp;M241="พนจ.ทั่วไปกำหนดเพิ่ม2567",108000,IF(M241="ว่างเดิม",VLOOKUP(BC241,ตำแหน่งว่าง!$A$2:$J$28,8,FALSE),IF(M241="กำหนดเพิ่ม2567",VLOOKUP(BC241,ตำแหน่งว่าง!$A$2:$H$28,7,FALSE),IF(M241="กำหนดเพิ่ม2568",0,IF(M241="กำหนดเพิ่ม2569",0,IF(M241="ยุบเลิก2567",0,IF(M241="ว่างยุบเลิก2567",0,IF(M241="ว่างยุบเลิก2568",VLOOKUP(BC241,ตำแหน่งว่าง!$A$2:$J$28,8,FALSE),IF(M241="ว่างยุบเลิก2569",VLOOKUP(BC241,ตำแหน่งว่าง!$A$2:$J$28,8,FALSE),IF(M241="เงินอุดหนุน (ว่าง)",VLOOKUP(BC241,ตำแหน่งว่าง!$A$2:$J$28,8,FALSE),IF(M241&amp;C241="จ่ายจากเงินรายได้พนจ.ทั่วไป",0,IF(M241="จ่ายจากเงินรายได้ (ว่าง)",VLOOKUP(BC241,ตำแหน่งว่าง!$A$2:$J$28,8,FALSE),(BG241-I241)*12)))))))))))))</f>
        <v>0</v>
      </c>
      <c r="BI241" s="177" t="str">
        <f t="shared" si="18"/>
        <v>2</v>
      </c>
      <c r="BJ241" s="177" t="b">
        <f>IF(BB241="บริหารท้องถิ่นสูง",VLOOKUP(BI241,'เงินเดือนบัญชี 5'!$AL$2:$AM$65,2,FALSE),IF(BB241="บริหารท้องถิ่นกลาง",VLOOKUP(BI241,'เงินเดือนบัญชี 5'!$AI$2:$AJ$65,2,FALSE),IF(BB241="บริหารท้องถิ่นต้น",VLOOKUP(BI241,'เงินเดือนบัญชี 5'!$AF$2:$AG$65,2,FALSE),IF(BB241="อำนวยการท้องถิ่นสูง",VLOOKUP(BI241,'เงินเดือนบัญชี 5'!$AC$2:$AD$65,2,FALSE),IF(BB241="อำนวยการท้องถิ่นกลาง",VLOOKUP(BI241,'เงินเดือนบัญชี 5'!$Z$2:$AA$65,2,FALSE),IF(BB241="อำนวยการท้องถิ่นต้น",VLOOKUP(BI241,'เงินเดือนบัญชี 5'!$W$2:$X$65,2,FALSE),IF(BB241="วิชาการชช.",VLOOKUP(BI241,'เงินเดือนบัญชี 5'!$T$2:$U$65,2,FALSE),IF(BB241="วิชาการชพ.",VLOOKUP(BI241,'เงินเดือนบัญชี 5'!$Q$2:$R$65,2,FALSE),IF(BB241="วิชาการชก.",VLOOKUP(BI241,'เงินเดือนบัญชี 5'!$N$2:$O$65,2,FALSE),IF(BB241="วิชาการปก.",VLOOKUP(BI241,'เงินเดือนบัญชี 5'!$K$2:$L$65,2,FALSE),IF(BB241="ทั่วไปอส.",VLOOKUP(BI241,'เงินเดือนบัญชี 5'!$H$2:$I$65,2,FALSE),IF(BB241="ทั่วไปชง.",VLOOKUP(BI241,'เงินเดือนบัญชี 5'!$E$2:$F$65,2,FALSE),IF(BB241="ทั่วไปปง.",VLOOKUP(BI241,'เงินเดือนบัญชี 5'!$B$2:$C$65,2,FALSE),IF(BB241="พนจ.ทั่วไป",0,IF(BB241="พนจ.ภารกิจ(ปวช.)",CEILING((BG241*4/100)+BG241,10),IF(BB241="พนจ.ภารกิจ(ปวท.)",CEILING((BG241*4/100)+BG241,10),IF(BB241="พนจ.ภารกิจ(ปวส.)",CEILING((BG241*4/100)+BG241,10),IF(BB241="พนจ.ภารกิจ(ป.ตรี)",CEILING((BG241*4/100)+BG241,10),IF(BB241="พนจ.ภารกิจ(ป.โท)",CEILING((BG241*4/100)+BG241,10),IF(BB241="พนจ.ภารกิจ(ทักษะ พนง.ขับเครื่องจักรกลขนาดกลาง/ใหญ่)",CEILING((BG241*4/100)+BG241,10),IF(BB241="พนจ.ภารกิจ(ทักษะ)",CEILING((BG241*4/100)+BG241,10),IF(BB241="พนจ.ภารกิจ(ทักษะ)","",IF(C241="ครู",CEILING((BG241*6/100)+BG241,10),IF(C241="ครูผู้ช่วย",CEILING((BG241*6/100)+BG241,10),IF(C241="บริหารสถานศึกษา",CEILING((BG241*6/100)+BG241,10),IF(C241="บุคลากรทางการศึกษา",CEILING((BG241*6/100)+BG241,10),IF(BB241="ลูกจ้างประจำ(ช่าง)",VLOOKUP(BI241,บัญชีลูกจ้างประจำ!$H$2:$I$110,2,FALSE),IF(BB241="ลูกจ้างประจำ(สนับสนุน)",VLOOKUP(BI241,บัญชีลูกจ้างประจำ!$E$2:$F$102,2,FALSE),IF(BB241="ลูกจ้างประจำ(บริการพื้นฐาน)",VLOOKUP(BI241,บัญชีลูกจ้างประจำ!$B$2:$C$74,2,FALSE))))))))))))))))))))))))))))))</f>
        <v>0</v>
      </c>
      <c r="BK241" s="177">
        <f>IF(BB241&amp;M241="พนจ.ทั่วไป",0,IF(BB241&amp;M241="พนจ.ทั่วไปกำหนดเพิ่ม2568",108000,IF(M241="ว่างเดิม",VLOOKUP(BC241,ตำแหน่งว่าง!$A$2:$J$28,9,FALSE),IF(M241&amp;C241="กำหนดเพิ่ม2567ครู",VLOOKUP(BC241,ตำแหน่งว่าง!$A$2:$J$28,8,FALSE),IF(M241&amp;C241="กำหนดเพิ่ม2567ครูผู้ช่วย",VLOOKUP(BC241,ตำแหน่งว่าง!$A$2:$J$28,8,FALSE),IF(M241&amp;C241="กำหนดเพิ่ม2567บุคลากรทางการศึกษา",VLOOKUP(BC241,ตำแหน่งว่าง!$A$2:$J$28,8,FALSE),IF(M241&amp;C241="กำหนดเพิ่ม2567บริหารสถานศึกษา",VLOOKUP(BC241,ตำแหน่งว่าง!$A$2:$J$28,8,FALSE),IF(M241="กำหนดเพิ่ม2567",VLOOKUP(BC241,ตำแหน่งว่าง!$A$2:$J$28,9,FALSE),IF(M241="กำหนดเพิ่ม2568",VLOOKUP(BC241,ตำแหน่งว่าง!$A$2:$H$28,7,FALSE),IF(M241="กำหนดเพิ่ม2569",0,IF(M241="ยุบเลิก2567",0,IF(M241="ยุบเลิก2568",0,IF(M241="ว่างยุบเลิก2567",0,IF(M241="ว่างยุบเลิก2568",0,IF(M241="ว่างยุบเลิก2569",VLOOKUP(BC241,ตำแหน่งว่าง!$A$2:$J$28,9,FALSE),IF(M241="เงินอุดหนุน (ว่าง)",VLOOKUP(BC241,ตำแหน่งว่าง!$A$2:$J$28,9,FALSE),IF(M241="จ่ายจากเงินรายได้ (ว่าง)",VLOOKUP(BC241,ตำแหน่งว่าง!$A$2:$J$28,9,FALSE),(BJ241-BG241)*12)))))))))))))))))</f>
        <v>0</v>
      </c>
      <c r="BL241" s="177" t="str">
        <f t="shared" si="19"/>
        <v>3</v>
      </c>
      <c r="BM241" s="177" t="b">
        <f>IF(BB241="บริหารท้องถิ่นสูง",VLOOKUP(BL241,'เงินเดือนบัญชี 5'!$AL$2:$AM$65,2,FALSE),IF(BB241="บริหารท้องถิ่นกลาง",VLOOKUP(BL241,'เงินเดือนบัญชี 5'!$AI$2:$AJ$65,2,FALSE),IF(BB241="บริหารท้องถิ่นต้น",VLOOKUP(BL241,'เงินเดือนบัญชี 5'!$AF$2:$AG$65,2,FALSE),IF(BB241="อำนวยการท้องถิ่นสูง",VLOOKUP(BL241,'เงินเดือนบัญชี 5'!$AC$2:$AD$65,2,FALSE),IF(BB241="อำนวยการท้องถิ่นกลาง",VLOOKUP(BL241,'เงินเดือนบัญชี 5'!$Z$2:$AA$65,2,FALSE),IF(BB241="อำนวยการท้องถิ่นต้น",VLOOKUP(BL241,'เงินเดือนบัญชี 5'!$W$2:$X$65,2,FALSE),IF(BB241="วิชาการชช.",VLOOKUP(BL241,'เงินเดือนบัญชี 5'!$T$2:$U$65,2,FALSE),IF(BB241="วิชาการชพ.",VLOOKUP(BL241,'เงินเดือนบัญชี 5'!$Q$2:$R$65,2,FALSE),IF(BB241="วิชาการชก.",VLOOKUP(BL241,'เงินเดือนบัญชี 5'!$N$2:$O$65,2,FALSE),IF(BB241="วิชาการปก.",VLOOKUP(BL241,'เงินเดือนบัญชี 5'!$K$2:$L$65,2,FALSE),IF(BB241="ทั่วไปอส.",VLOOKUP(BL241,'เงินเดือนบัญชี 5'!$H$2:$I$65,2,FALSE),IF(BB241="ทั่วไปชง.",VLOOKUP(BL241,'เงินเดือนบัญชี 5'!$E$2:$F$65,2,FALSE),IF(BB241="ทั่วไปปง.",VLOOKUP(BL241,'เงินเดือนบัญชี 5'!$B$2:$C$65,2,FALSE),IF(BB241="พนจ.ทั่วไป",0,IF(BB241="พนจ.ภารกิจ(ปวช.)",CEILING((BJ241*4/100)+BJ241,10),IF(BB241="พนจ.ภารกิจ(ปวท.)",CEILING((BJ241*4/100)+BJ241,10),IF(BB241="พนจ.ภารกิจ(ปวส.)",CEILING((BJ241*4/100)+BJ241,10),IF(BB241="พนจ.ภารกิจ(ป.ตรี)",CEILING((BJ241*4/100)+BJ241,10),IF(BB241="พนจ.ภารกิจ(ป.โท)",CEILING((BJ241*4/100)+BJ241,10),IF(BB241="พนจ.ภารกิจ(ทักษะ พนง.ขับเครื่องจักรกลขนาดกลาง/ใหญ่)",CEILING((BJ241*4/100)+BJ241,10),IF(BB241="พนจ.ภารกิจ(ทักษะ)",CEILING((BJ241*4/100)+BJ241,10),IF(BB241="พนจ.ภารกิจ(ทักษะ)","",IF(C241="ครู",CEILING((BJ241*6/100)+BJ241,10),IF(C241="ครูผู้ช่วย",CEILING((BJ241*6/100)+BJ241,10),IF(C241="บริหารสถานศึกษา",CEILING((BJ241*6/100)+BJ241,10),IF(C241="บุคลากรทางการศึกษา",CEILING((BJ241*6/100)+BJ241,10),IF(BB241="ลูกจ้างประจำ(ช่าง)",VLOOKUP(BL241,บัญชีลูกจ้างประจำ!$H$2:$I$110,2,FALSE),IF(BB241="ลูกจ้างประจำ(สนับสนุน)",VLOOKUP(BL241,บัญชีลูกจ้างประจำ!$E$2:$F$103,2,FALSE),IF(BB241="ลูกจ้างประจำ(บริการพื้นฐาน)",VLOOKUP(BL241,บัญชีลูกจ้างประจำ!$B$2:$C$74,2,FALSE))))))))))))))))))))))))))))))</f>
        <v>0</v>
      </c>
      <c r="BN241" s="177">
        <f>IF(BB241&amp;M241="พนจ.ทั่วไป",0,IF(BB241&amp;M241="พนจ.ทั่วไปกำหนดเพิ่ม2569",108000,IF(M241="ว่างเดิม",VLOOKUP(BC241,ตำแหน่งว่าง!$A$2:$J$28,10,FALSE),IF(M241&amp;C241="กำหนดเพิ่ม2567ครู",VLOOKUP(BC241,ตำแหน่งว่าง!$A$2:$J$28,9,FALSE),IF(M241&amp;C241="กำหนดเพิ่ม2567ครูผู้ช่วย",VLOOKUP(BC241,ตำแหน่งว่าง!$A$2:$J$28,9,FALSE),IF(M241&amp;C241="กำหนดเพิ่ม2567บุคลากรทางการศึกษา",VLOOKUP(BC241,ตำแหน่งว่าง!$A$2:$J$28,9,FALSE),IF(M241&amp;C241="กำหนดเพิ่ม2567บริหารสถานศึกษา",VLOOKUP(BC241,ตำแหน่งว่าง!$A$2:$J$28,9,FALSE),IF(M241="กำหนดเพิ่ม2567",VLOOKUP(BC241,ตำแหน่งว่าง!$A$2:$J$28,10,FALSE),IF(M241&amp;C241="กำหนดเพิ่ม2568ครู",VLOOKUP(BC241,ตำแหน่งว่าง!$A$2:$J$28,8,FALSE),IF(M241&amp;C241="กำหนดเพิ่ม2568ครูผู้ช่วย",VLOOKUP(BC241,ตำแหน่งว่าง!$A$2:$J$28,8,FALSE),IF(M241&amp;C241="กำหนดเพิ่ม2568บุคลากรทางการศึกษา",VLOOKUP(BC241,ตำแหน่งว่าง!$A$2:$J$28,8,FALSE),IF(M241&amp;C241="กำหนดเพิ่ม2568บริหารสถานศึกษา",VLOOKUP(BC241,ตำแหน่งว่าง!$A$2:$J$28,8,FALSE),IF(M241="กำหนดเพิ่ม2568",VLOOKUP(BC241,ตำแหน่งว่าง!$A$2:$J$28,9,FALSE),IF(M241="กำหนดเพิ่ม2569",VLOOKUP(BC241,ตำแหน่งว่าง!$A$2:$H$28,7,FALSE),IF(M241="เงินอุดหนุน (ว่าง)",VLOOKUP(BC241,ตำแหน่งว่าง!$A$2:$J$28,10,FALSE),IF(M241="จ่ายจากเงินรายได้ (ว่าง)",VLOOKUP(BC241,ตำแหน่งว่าง!$A$2:$J$28,10,FALSE),IF(M241="ยุบเลิก2567",0,IF(M241="ยุบเลิก2568",0,IF(M241="ยุบเลิก2569",0,IF(M241="ว่างยุบเลิก2567",0,IF(M241="ว่างยุบเลิก2568",0,IF(M241="ว่างยุบเลิก2569",0,(BM241-BJ241)*12))))))))))))))))))))))</f>
        <v>0</v>
      </c>
    </row>
    <row r="242" spans="1:66">
      <c r="A242" s="107" t="str">
        <f>IF(C242=0,"",IF(D242=0,"",SUBTOTAL(3,$D$7:D242)*1))</f>
        <v/>
      </c>
      <c r="B242" s="113"/>
      <c r="C242" s="183"/>
      <c r="D242" s="113"/>
      <c r="E242" s="114"/>
      <c r="F242" s="114"/>
      <c r="G242" s="110"/>
      <c r="H242" s="120"/>
      <c r="I242" s="121"/>
      <c r="J242" s="122"/>
      <c r="K242" s="122"/>
      <c r="L242" s="122"/>
      <c r="M242" s="120"/>
      <c r="BB242" s="177" t="str">
        <f t="shared" si="15"/>
        <v/>
      </c>
      <c r="BC242" s="177" t="str">
        <f t="shared" si="16"/>
        <v>()</v>
      </c>
      <c r="BD242" s="177" t="b">
        <f>IF(BB242="บริหารท้องถิ่นสูง",VLOOKUP(I242,'เงินเดือนบัญชี 5'!$AM$2:$AN$65,2,FALSE),IF(BB242="บริหารท้องถิ่นกลาง",VLOOKUP(I242,'เงินเดือนบัญชี 5'!$AJ$2:$AK$65,2,FALSE),IF(BB242="บริหารท้องถิ่นต้น",VLOOKUP(I242,'เงินเดือนบัญชี 5'!$AG$2:$AH$65,2,FALSE),IF(BB242="อำนวยการท้องถิ่นสูง",VLOOKUP(I242,'เงินเดือนบัญชี 5'!$AD$2:$AE$65,2,FALSE),IF(BB242="อำนวยการท้องถิ่นกลาง",VLOOKUP(I242,'เงินเดือนบัญชี 5'!$AA$2:$AB$65,2,FALSE),IF(BB242="อำนวยการท้องถิ่นต้น",VLOOKUP(I242,'เงินเดือนบัญชี 5'!$X$2:$Y$65,2,FALSE),IF(BB242="วิชาการชช.",VLOOKUP(I242,'เงินเดือนบัญชี 5'!$U$2:$V$65,2,FALSE),IF(BB242="วิชาการชพ.",VLOOKUP(I242,'เงินเดือนบัญชี 5'!$R$2:$S$65,2,FALSE),IF(BB242="วิชาการชก.",VLOOKUP(I242,'เงินเดือนบัญชี 5'!$O$2:$P$65,2,FALSE),IF(BB242="วิชาการปก.",VLOOKUP(I242,'เงินเดือนบัญชี 5'!$L$2:$M$65,2,FALSE),IF(BB242="ทั่วไปอส.",VLOOKUP(I242,'เงินเดือนบัญชี 5'!$I$2:$J$65,2,FALSE),IF(BB242="ทั่วไปชง.",VLOOKUP(I242,'เงินเดือนบัญชี 5'!$F$2:$G$65,2,FALSE),IF(BB242="ทั่วไปปง.",VLOOKUP(I242,'เงินเดือนบัญชี 5'!$C$2:$D$65,2,FALSE),IF(BB242="พนจ.ทั่วไป","",IF(BB242="พนจ.ภารกิจ(ปวช.)","",IF(BB242="พนจ.ภารกิจ(ปวท.)","",IF(BB242="พนจ.ภารกิจ(ปวส.)","",IF(BB242="พนจ.ภารกิจ(ป.ตรี)","",IF(BB242="พนจ.ภารกิจ(ป.โท)","",IF(BB242="พนจ.ภารกิจ(ทักษะ พนง.ขับเครื่องจักรกลขนาดกลาง/ใหญ่)","",IF(BB242="พนจ.ภารกิจ(ทักษะ)","",IF(BB242="ลูกจ้างประจำ(ช่าง)",VLOOKUP(I242,บัญชีลูกจ้างประจำ!$I$2:$J$110,2,FALSE),IF(BB242="ลูกจ้างประจำ(สนับสนุน)",VLOOKUP(I242,บัญชีลูกจ้างประจำ!$F$2:$G$102,2,FALSE),IF(BB242="ลูกจ้างประจำ(บริการพื้นฐาน)",VLOOKUP(I242,บัญชีลูกจ้างประจำ!$C$2:$D$74,2,FALSE)))))))))))))))))))))))))</f>
        <v>0</v>
      </c>
      <c r="BE242" s="177">
        <f>IF(M242="ว่างเดิม",VLOOKUP(BC242,ตำแหน่งว่าง!$A$2:$J$28,2,FALSE),IF(M242="ว่างยุบเลิก2567",VLOOKUP(BC242,ตำแหน่งว่าง!$A$2:$J$28,2,FALSE),IF(M242="ว่างยุบเลิก2568",VLOOKUP(BC242,ตำแหน่งว่าง!$A$2:$J$28,2,FALSE),IF(M242="ว่างยุบเลิก2569",VLOOKUP(BC242,ตำแหน่งว่าง!$A$2:$J$28,2,FALSE),IF(M242="เงินอุดหนุน (ว่าง)",VLOOKUP(BC242,ตำแหน่งว่าง!$A$2:$J$28,2,FALSE),IF(M242="จ่ายจากเงินรายได้ (ว่าง)",VLOOKUP(BC242,ตำแหน่งว่าง!$A$2:$J$28,2,FALSE),IF(M242="กำหนดเพิ่ม2567",0,IF(M242="กำหนดเพิ่ม2568",0,IF(M242="กำหนดเพิ่ม2569",0,I242*12)))))))))</f>
        <v>0</v>
      </c>
      <c r="BF242" s="177" t="str">
        <f t="shared" si="17"/>
        <v>1</v>
      </c>
      <c r="BG242" s="177" t="b">
        <f>IF(BB242="บริหารท้องถิ่นสูง",VLOOKUP(BF242,'เงินเดือนบัญชี 5'!$AL$2:$AM$65,2,FALSE),IF(BB242="บริหารท้องถิ่นกลาง",VLOOKUP(BF242,'เงินเดือนบัญชี 5'!$AI$2:$AJ$65,2,FALSE),IF(BB242="บริหารท้องถิ่นต้น",VLOOKUP(BF242,'เงินเดือนบัญชี 5'!$AF$2:$AG$65,2,FALSE),IF(BB242="อำนวยการท้องถิ่นสูง",VLOOKUP(BF242,'เงินเดือนบัญชี 5'!$AC$2:$AD$65,2,FALSE),IF(BB242="อำนวยการท้องถิ่นกลาง",VLOOKUP(BF242,'เงินเดือนบัญชี 5'!$Z$2:$AA$65,2,FALSE),IF(BB242="อำนวยการท้องถิ่นต้น",VLOOKUP(BF242,'เงินเดือนบัญชี 5'!$W$2:$X$65,2,FALSE),IF(BB242="วิชาการชช.",VLOOKUP(BF242,'เงินเดือนบัญชี 5'!$T$2:$U$65,2,FALSE),IF(BB242="วิชาการชพ.",VLOOKUP(BF242,'เงินเดือนบัญชี 5'!$Q$2:$R$65,2,FALSE),IF(BB242="วิชาการชก.",VLOOKUP(BF242,'เงินเดือนบัญชี 5'!$N$2:$O$65,2,FALSE),IF(BB242="วิชาการปก.",VLOOKUP(BF242,'เงินเดือนบัญชี 5'!$K$2:$L$65,2,FALSE),IF(BB242="ทั่วไปอส.",VLOOKUP(BF242,'เงินเดือนบัญชี 5'!$H$2:$I$65,2,FALSE),IF(BB242="ทั่วไปชง.",VLOOKUP(BF242,'เงินเดือนบัญชี 5'!$E$2:$F$65,2,FALSE),IF(BB242="ทั่วไปปง.",VLOOKUP(BF242,'เงินเดือนบัญชี 5'!$B$2:$C$65,2,FALSE),IF(BB242="พนจ.ทั่วไป",0,IF(BB242="พนจ.ภารกิจ(ปวช.)",CEILING((I242*4/100)+I242,10),IF(BB242="พนจ.ภารกิจ(ปวท.)",CEILING((I242*4/100)+I242,10),IF(BB242="พนจ.ภารกิจ(ปวส.)",CEILING((I242*4/100)+I242,10),IF(BB242="พนจ.ภารกิจ(ป.ตรี)",CEILING((I242*4/100)+I242,10),IF(BB242="พนจ.ภารกิจ(ป.โท)",CEILING((I242*4/100)+I242,10),IF(BB242="พนจ.ภารกิจ(ทักษะ พนง.ขับเครื่องจักรกลขนาดกลาง/ใหญ่)",CEILING((I242*4/100)+I242,10),IF(BB242="พนจ.ภารกิจ(ทักษะ)",CEILING((I242*4/100)+I242,10),IF(BB242="พนจ.ภารกิจ(ทักษะ)","",IF(C242="ครู",CEILING((I242*6/100)+I242,10),IF(C242="ครูผู้ช่วย",CEILING((I242*6/100)+I242,10),IF(C242="บริหารสถานศึกษา",CEILING((I242*6/100)+I242,10),IF(C242="บุคลากรทางการศึกษา",CEILING((I242*6/100)+I242,10),IF(BB242="ลูกจ้างประจำ(ช่าง)",VLOOKUP(BF242,บัญชีลูกจ้างประจำ!$H$2:$I$110,2,FALSE),IF(BB242="ลูกจ้างประจำ(สนับสนุน)",VLOOKUP(BF242,บัญชีลูกจ้างประจำ!$E$2:$F$102,2,FALSE),IF(BB242="ลูกจ้างประจำ(บริการพื้นฐาน)",VLOOKUP(BF242,บัญชีลูกจ้างประจำ!$B$2:$C$74,2,FALSE))))))))))))))))))))))))))))))</f>
        <v>0</v>
      </c>
      <c r="BH242" s="177">
        <f>IF(BB242&amp;M242="พนจ.ทั่วไป",0,IF(BB242&amp;M242="พนจ.ทั่วไปกำหนดเพิ่ม2567",108000,IF(M242="ว่างเดิม",VLOOKUP(BC242,ตำแหน่งว่าง!$A$2:$J$28,8,FALSE),IF(M242="กำหนดเพิ่ม2567",VLOOKUP(BC242,ตำแหน่งว่าง!$A$2:$H$28,7,FALSE),IF(M242="กำหนดเพิ่ม2568",0,IF(M242="กำหนดเพิ่ม2569",0,IF(M242="ยุบเลิก2567",0,IF(M242="ว่างยุบเลิก2567",0,IF(M242="ว่างยุบเลิก2568",VLOOKUP(BC242,ตำแหน่งว่าง!$A$2:$J$28,8,FALSE),IF(M242="ว่างยุบเลิก2569",VLOOKUP(BC242,ตำแหน่งว่าง!$A$2:$J$28,8,FALSE),IF(M242="เงินอุดหนุน (ว่าง)",VLOOKUP(BC242,ตำแหน่งว่าง!$A$2:$J$28,8,FALSE),IF(M242&amp;C242="จ่ายจากเงินรายได้พนจ.ทั่วไป",0,IF(M242="จ่ายจากเงินรายได้ (ว่าง)",VLOOKUP(BC242,ตำแหน่งว่าง!$A$2:$J$28,8,FALSE),(BG242-I242)*12)))))))))))))</f>
        <v>0</v>
      </c>
      <c r="BI242" s="177" t="str">
        <f t="shared" si="18"/>
        <v>2</v>
      </c>
      <c r="BJ242" s="177" t="b">
        <f>IF(BB242="บริหารท้องถิ่นสูง",VLOOKUP(BI242,'เงินเดือนบัญชี 5'!$AL$2:$AM$65,2,FALSE),IF(BB242="บริหารท้องถิ่นกลาง",VLOOKUP(BI242,'เงินเดือนบัญชี 5'!$AI$2:$AJ$65,2,FALSE),IF(BB242="บริหารท้องถิ่นต้น",VLOOKUP(BI242,'เงินเดือนบัญชี 5'!$AF$2:$AG$65,2,FALSE),IF(BB242="อำนวยการท้องถิ่นสูง",VLOOKUP(BI242,'เงินเดือนบัญชี 5'!$AC$2:$AD$65,2,FALSE),IF(BB242="อำนวยการท้องถิ่นกลาง",VLOOKUP(BI242,'เงินเดือนบัญชี 5'!$Z$2:$AA$65,2,FALSE),IF(BB242="อำนวยการท้องถิ่นต้น",VLOOKUP(BI242,'เงินเดือนบัญชี 5'!$W$2:$X$65,2,FALSE),IF(BB242="วิชาการชช.",VLOOKUP(BI242,'เงินเดือนบัญชี 5'!$T$2:$U$65,2,FALSE),IF(BB242="วิชาการชพ.",VLOOKUP(BI242,'เงินเดือนบัญชี 5'!$Q$2:$R$65,2,FALSE),IF(BB242="วิชาการชก.",VLOOKUP(BI242,'เงินเดือนบัญชี 5'!$N$2:$O$65,2,FALSE),IF(BB242="วิชาการปก.",VLOOKUP(BI242,'เงินเดือนบัญชี 5'!$K$2:$L$65,2,FALSE),IF(BB242="ทั่วไปอส.",VLOOKUP(BI242,'เงินเดือนบัญชี 5'!$H$2:$I$65,2,FALSE),IF(BB242="ทั่วไปชง.",VLOOKUP(BI242,'เงินเดือนบัญชี 5'!$E$2:$F$65,2,FALSE),IF(BB242="ทั่วไปปง.",VLOOKUP(BI242,'เงินเดือนบัญชี 5'!$B$2:$C$65,2,FALSE),IF(BB242="พนจ.ทั่วไป",0,IF(BB242="พนจ.ภารกิจ(ปวช.)",CEILING((BG242*4/100)+BG242,10),IF(BB242="พนจ.ภารกิจ(ปวท.)",CEILING((BG242*4/100)+BG242,10),IF(BB242="พนจ.ภารกิจ(ปวส.)",CEILING((BG242*4/100)+BG242,10),IF(BB242="พนจ.ภารกิจ(ป.ตรี)",CEILING((BG242*4/100)+BG242,10),IF(BB242="พนจ.ภารกิจ(ป.โท)",CEILING((BG242*4/100)+BG242,10),IF(BB242="พนจ.ภารกิจ(ทักษะ พนง.ขับเครื่องจักรกลขนาดกลาง/ใหญ่)",CEILING((BG242*4/100)+BG242,10),IF(BB242="พนจ.ภารกิจ(ทักษะ)",CEILING((BG242*4/100)+BG242,10),IF(BB242="พนจ.ภารกิจ(ทักษะ)","",IF(C242="ครู",CEILING((BG242*6/100)+BG242,10),IF(C242="ครูผู้ช่วย",CEILING((BG242*6/100)+BG242,10),IF(C242="บริหารสถานศึกษา",CEILING((BG242*6/100)+BG242,10),IF(C242="บุคลากรทางการศึกษา",CEILING((BG242*6/100)+BG242,10),IF(BB242="ลูกจ้างประจำ(ช่าง)",VLOOKUP(BI242,บัญชีลูกจ้างประจำ!$H$2:$I$110,2,FALSE),IF(BB242="ลูกจ้างประจำ(สนับสนุน)",VLOOKUP(BI242,บัญชีลูกจ้างประจำ!$E$2:$F$102,2,FALSE),IF(BB242="ลูกจ้างประจำ(บริการพื้นฐาน)",VLOOKUP(BI242,บัญชีลูกจ้างประจำ!$B$2:$C$74,2,FALSE))))))))))))))))))))))))))))))</f>
        <v>0</v>
      </c>
      <c r="BK242" s="177">
        <f>IF(BB242&amp;M242="พนจ.ทั่วไป",0,IF(BB242&amp;M242="พนจ.ทั่วไปกำหนดเพิ่ม2568",108000,IF(M242="ว่างเดิม",VLOOKUP(BC242,ตำแหน่งว่าง!$A$2:$J$28,9,FALSE),IF(M242&amp;C242="กำหนดเพิ่ม2567ครู",VLOOKUP(BC242,ตำแหน่งว่าง!$A$2:$J$28,8,FALSE),IF(M242&amp;C242="กำหนดเพิ่ม2567ครูผู้ช่วย",VLOOKUP(BC242,ตำแหน่งว่าง!$A$2:$J$28,8,FALSE),IF(M242&amp;C242="กำหนดเพิ่ม2567บุคลากรทางการศึกษา",VLOOKUP(BC242,ตำแหน่งว่าง!$A$2:$J$28,8,FALSE),IF(M242&amp;C242="กำหนดเพิ่ม2567บริหารสถานศึกษา",VLOOKUP(BC242,ตำแหน่งว่าง!$A$2:$J$28,8,FALSE),IF(M242="กำหนดเพิ่ม2567",VLOOKUP(BC242,ตำแหน่งว่าง!$A$2:$J$28,9,FALSE),IF(M242="กำหนดเพิ่ม2568",VLOOKUP(BC242,ตำแหน่งว่าง!$A$2:$H$28,7,FALSE),IF(M242="กำหนดเพิ่ม2569",0,IF(M242="ยุบเลิก2567",0,IF(M242="ยุบเลิก2568",0,IF(M242="ว่างยุบเลิก2567",0,IF(M242="ว่างยุบเลิก2568",0,IF(M242="ว่างยุบเลิก2569",VLOOKUP(BC242,ตำแหน่งว่าง!$A$2:$J$28,9,FALSE),IF(M242="เงินอุดหนุน (ว่าง)",VLOOKUP(BC242,ตำแหน่งว่าง!$A$2:$J$28,9,FALSE),IF(M242="จ่ายจากเงินรายได้ (ว่าง)",VLOOKUP(BC242,ตำแหน่งว่าง!$A$2:$J$28,9,FALSE),(BJ242-BG242)*12)))))))))))))))))</f>
        <v>0</v>
      </c>
      <c r="BL242" s="177" t="str">
        <f t="shared" si="19"/>
        <v>3</v>
      </c>
      <c r="BM242" s="177" t="b">
        <f>IF(BB242="บริหารท้องถิ่นสูง",VLOOKUP(BL242,'เงินเดือนบัญชี 5'!$AL$2:$AM$65,2,FALSE),IF(BB242="บริหารท้องถิ่นกลาง",VLOOKUP(BL242,'เงินเดือนบัญชี 5'!$AI$2:$AJ$65,2,FALSE),IF(BB242="บริหารท้องถิ่นต้น",VLOOKUP(BL242,'เงินเดือนบัญชี 5'!$AF$2:$AG$65,2,FALSE),IF(BB242="อำนวยการท้องถิ่นสูง",VLOOKUP(BL242,'เงินเดือนบัญชี 5'!$AC$2:$AD$65,2,FALSE),IF(BB242="อำนวยการท้องถิ่นกลาง",VLOOKUP(BL242,'เงินเดือนบัญชี 5'!$Z$2:$AA$65,2,FALSE),IF(BB242="อำนวยการท้องถิ่นต้น",VLOOKUP(BL242,'เงินเดือนบัญชี 5'!$W$2:$X$65,2,FALSE),IF(BB242="วิชาการชช.",VLOOKUP(BL242,'เงินเดือนบัญชี 5'!$T$2:$U$65,2,FALSE),IF(BB242="วิชาการชพ.",VLOOKUP(BL242,'เงินเดือนบัญชี 5'!$Q$2:$R$65,2,FALSE),IF(BB242="วิชาการชก.",VLOOKUP(BL242,'เงินเดือนบัญชี 5'!$N$2:$O$65,2,FALSE),IF(BB242="วิชาการปก.",VLOOKUP(BL242,'เงินเดือนบัญชี 5'!$K$2:$L$65,2,FALSE),IF(BB242="ทั่วไปอส.",VLOOKUP(BL242,'เงินเดือนบัญชี 5'!$H$2:$I$65,2,FALSE),IF(BB242="ทั่วไปชง.",VLOOKUP(BL242,'เงินเดือนบัญชี 5'!$E$2:$F$65,2,FALSE),IF(BB242="ทั่วไปปง.",VLOOKUP(BL242,'เงินเดือนบัญชี 5'!$B$2:$C$65,2,FALSE),IF(BB242="พนจ.ทั่วไป",0,IF(BB242="พนจ.ภารกิจ(ปวช.)",CEILING((BJ242*4/100)+BJ242,10),IF(BB242="พนจ.ภารกิจ(ปวท.)",CEILING((BJ242*4/100)+BJ242,10),IF(BB242="พนจ.ภารกิจ(ปวส.)",CEILING((BJ242*4/100)+BJ242,10),IF(BB242="พนจ.ภารกิจ(ป.ตรี)",CEILING((BJ242*4/100)+BJ242,10),IF(BB242="พนจ.ภารกิจ(ป.โท)",CEILING((BJ242*4/100)+BJ242,10),IF(BB242="พนจ.ภารกิจ(ทักษะ พนง.ขับเครื่องจักรกลขนาดกลาง/ใหญ่)",CEILING((BJ242*4/100)+BJ242,10),IF(BB242="พนจ.ภารกิจ(ทักษะ)",CEILING((BJ242*4/100)+BJ242,10),IF(BB242="พนจ.ภารกิจ(ทักษะ)","",IF(C242="ครู",CEILING((BJ242*6/100)+BJ242,10),IF(C242="ครูผู้ช่วย",CEILING((BJ242*6/100)+BJ242,10),IF(C242="บริหารสถานศึกษา",CEILING((BJ242*6/100)+BJ242,10),IF(C242="บุคลากรทางการศึกษา",CEILING((BJ242*6/100)+BJ242,10),IF(BB242="ลูกจ้างประจำ(ช่าง)",VLOOKUP(BL242,บัญชีลูกจ้างประจำ!$H$2:$I$110,2,FALSE),IF(BB242="ลูกจ้างประจำ(สนับสนุน)",VLOOKUP(BL242,บัญชีลูกจ้างประจำ!$E$2:$F$103,2,FALSE),IF(BB242="ลูกจ้างประจำ(บริการพื้นฐาน)",VLOOKUP(BL242,บัญชีลูกจ้างประจำ!$B$2:$C$74,2,FALSE))))))))))))))))))))))))))))))</f>
        <v>0</v>
      </c>
      <c r="BN242" s="177">
        <f>IF(BB242&amp;M242="พนจ.ทั่วไป",0,IF(BB242&amp;M242="พนจ.ทั่วไปกำหนดเพิ่ม2569",108000,IF(M242="ว่างเดิม",VLOOKUP(BC242,ตำแหน่งว่าง!$A$2:$J$28,10,FALSE),IF(M242&amp;C242="กำหนดเพิ่ม2567ครู",VLOOKUP(BC242,ตำแหน่งว่าง!$A$2:$J$28,9,FALSE),IF(M242&amp;C242="กำหนดเพิ่ม2567ครูผู้ช่วย",VLOOKUP(BC242,ตำแหน่งว่าง!$A$2:$J$28,9,FALSE),IF(M242&amp;C242="กำหนดเพิ่ม2567บุคลากรทางการศึกษา",VLOOKUP(BC242,ตำแหน่งว่าง!$A$2:$J$28,9,FALSE),IF(M242&amp;C242="กำหนดเพิ่ม2567บริหารสถานศึกษา",VLOOKUP(BC242,ตำแหน่งว่าง!$A$2:$J$28,9,FALSE),IF(M242="กำหนดเพิ่ม2567",VLOOKUP(BC242,ตำแหน่งว่าง!$A$2:$J$28,10,FALSE),IF(M242&amp;C242="กำหนดเพิ่ม2568ครู",VLOOKUP(BC242,ตำแหน่งว่าง!$A$2:$J$28,8,FALSE),IF(M242&amp;C242="กำหนดเพิ่ม2568ครูผู้ช่วย",VLOOKUP(BC242,ตำแหน่งว่าง!$A$2:$J$28,8,FALSE),IF(M242&amp;C242="กำหนดเพิ่ม2568บุคลากรทางการศึกษา",VLOOKUP(BC242,ตำแหน่งว่าง!$A$2:$J$28,8,FALSE),IF(M242&amp;C242="กำหนดเพิ่ม2568บริหารสถานศึกษา",VLOOKUP(BC242,ตำแหน่งว่าง!$A$2:$J$28,8,FALSE),IF(M242="กำหนดเพิ่ม2568",VLOOKUP(BC242,ตำแหน่งว่าง!$A$2:$J$28,9,FALSE),IF(M242="กำหนดเพิ่ม2569",VLOOKUP(BC242,ตำแหน่งว่าง!$A$2:$H$28,7,FALSE),IF(M242="เงินอุดหนุน (ว่าง)",VLOOKUP(BC242,ตำแหน่งว่าง!$A$2:$J$28,10,FALSE),IF(M242="จ่ายจากเงินรายได้ (ว่าง)",VLOOKUP(BC242,ตำแหน่งว่าง!$A$2:$J$28,10,FALSE),IF(M242="ยุบเลิก2567",0,IF(M242="ยุบเลิก2568",0,IF(M242="ยุบเลิก2569",0,IF(M242="ว่างยุบเลิก2567",0,IF(M242="ว่างยุบเลิก2568",0,IF(M242="ว่างยุบเลิก2569",0,(BM242-BJ242)*12))))))))))))))))))))))</f>
        <v>0</v>
      </c>
    </row>
    <row r="243" spans="1:66">
      <c r="A243" s="107" t="str">
        <f>IF(C243=0,"",IF(D243=0,"",SUBTOTAL(3,$D$7:D243)*1))</f>
        <v/>
      </c>
      <c r="B243" s="113"/>
      <c r="C243" s="183"/>
      <c r="D243" s="113"/>
      <c r="E243" s="114"/>
      <c r="F243" s="114"/>
      <c r="G243" s="110"/>
      <c r="H243" s="120"/>
      <c r="I243" s="121"/>
      <c r="J243" s="122"/>
      <c r="K243" s="122"/>
      <c r="L243" s="122"/>
      <c r="M243" s="120"/>
      <c r="BB243" s="177" t="str">
        <f t="shared" si="15"/>
        <v/>
      </c>
      <c r="BC243" s="177" t="str">
        <f t="shared" si="16"/>
        <v>()</v>
      </c>
      <c r="BD243" s="177" t="b">
        <f>IF(BB243="บริหารท้องถิ่นสูง",VLOOKUP(I243,'เงินเดือนบัญชี 5'!$AM$2:$AN$65,2,FALSE),IF(BB243="บริหารท้องถิ่นกลาง",VLOOKUP(I243,'เงินเดือนบัญชี 5'!$AJ$2:$AK$65,2,FALSE),IF(BB243="บริหารท้องถิ่นต้น",VLOOKUP(I243,'เงินเดือนบัญชี 5'!$AG$2:$AH$65,2,FALSE),IF(BB243="อำนวยการท้องถิ่นสูง",VLOOKUP(I243,'เงินเดือนบัญชี 5'!$AD$2:$AE$65,2,FALSE),IF(BB243="อำนวยการท้องถิ่นกลาง",VLOOKUP(I243,'เงินเดือนบัญชี 5'!$AA$2:$AB$65,2,FALSE),IF(BB243="อำนวยการท้องถิ่นต้น",VLOOKUP(I243,'เงินเดือนบัญชี 5'!$X$2:$Y$65,2,FALSE),IF(BB243="วิชาการชช.",VLOOKUP(I243,'เงินเดือนบัญชี 5'!$U$2:$V$65,2,FALSE),IF(BB243="วิชาการชพ.",VLOOKUP(I243,'เงินเดือนบัญชี 5'!$R$2:$S$65,2,FALSE),IF(BB243="วิชาการชก.",VLOOKUP(I243,'เงินเดือนบัญชี 5'!$O$2:$P$65,2,FALSE),IF(BB243="วิชาการปก.",VLOOKUP(I243,'เงินเดือนบัญชี 5'!$L$2:$M$65,2,FALSE),IF(BB243="ทั่วไปอส.",VLOOKUP(I243,'เงินเดือนบัญชี 5'!$I$2:$J$65,2,FALSE),IF(BB243="ทั่วไปชง.",VLOOKUP(I243,'เงินเดือนบัญชี 5'!$F$2:$G$65,2,FALSE),IF(BB243="ทั่วไปปง.",VLOOKUP(I243,'เงินเดือนบัญชี 5'!$C$2:$D$65,2,FALSE),IF(BB243="พนจ.ทั่วไป","",IF(BB243="พนจ.ภารกิจ(ปวช.)","",IF(BB243="พนจ.ภารกิจ(ปวท.)","",IF(BB243="พนจ.ภารกิจ(ปวส.)","",IF(BB243="พนจ.ภารกิจ(ป.ตรี)","",IF(BB243="พนจ.ภารกิจ(ป.โท)","",IF(BB243="พนจ.ภารกิจ(ทักษะ พนง.ขับเครื่องจักรกลขนาดกลาง/ใหญ่)","",IF(BB243="พนจ.ภารกิจ(ทักษะ)","",IF(BB243="ลูกจ้างประจำ(ช่าง)",VLOOKUP(I243,บัญชีลูกจ้างประจำ!$I$2:$J$110,2,FALSE),IF(BB243="ลูกจ้างประจำ(สนับสนุน)",VLOOKUP(I243,บัญชีลูกจ้างประจำ!$F$2:$G$102,2,FALSE),IF(BB243="ลูกจ้างประจำ(บริการพื้นฐาน)",VLOOKUP(I243,บัญชีลูกจ้างประจำ!$C$2:$D$74,2,FALSE)))))))))))))))))))))))))</f>
        <v>0</v>
      </c>
      <c r="BE243" s="177">
        <f>IF(M243="ว่างเดิม",VLOOKUP(BC243,ตำแหน่งว่าง!$A$2:$J$28,2,FALSE),IF(M243="ว่างยุบเลิก2567",VLOOKUP(BC243,ตำแหน่งว่าง!$A$2:$J$28,2,FALSE),IF(M243="ว่างยุบเลิก2568",VLOOKUP(BC243,ตำแหน่งว่าง!$A$2:$J$28,2,FALSE),IF(M243="ว่างยุบเลิก2569",VLOOKUP(BC243,ตำแหน่งว่าง!$A$2:$J$28,2,FALSE),IF(M243="เงินอุดหนุน (ว่าง)",VLOOKUP(BC243,ตำแหน่งว่าง!$A$2:$J$28,2,FALSE),IF(M243="จ่ายจากเงินรายได้ (ว่าง)",VLOOKUP(BC243,ตำแหน่งว่าง!$A$2:$J$28,2,FALSE),IF(M243="กำหนดเพิ่ม2567",0,IF(M243="กำหนดเพิ่ม2568",0,IF(M243="กำหนดเพิ่ม2569",0,I243*12)))))))))</f>
        <v>0</v>
      </c>
      <c r="BF243" s="177" t="str">
        <f t="shared" si="17"/>
        <v>1</v>
      </c>
      <c r="BG243" s="177" t="b">
        <f>IF(BB243="บริหารท้องถิ่นสูง",VLOOKUP(BF243,'เงินเดือนบัญชี 5'!$AL$2:$AM$65,2,FALSE),IF(BB243="บริหารท้องถิ่นกลาง",VLOOKUP(BF243,'เงินเดือนบัญชี 5'!$AI$2:$AJ$65,2,FALSE),IF(BB243="บริหารท้องถิ่นต้น",VLOOKUP(BF243,'เงินเดือนบัญชี 5'!$AF$2:$AG$65,2,FALSE),IF(BB243="อำนวยการท้องถิ่นสูง",VLOOKUP(BF243,'เงินเดือนบัญชี 5'!$AC$2:$AD$65,2,FALSE),IF(BB243="อำนวยการท้องถิ่นกลาง",VLOOKUP(BF243,'เงินเดือนบัญชี 5'!$Z$2:$AA$65,2,FALSE),IF(BB243="อำนวยการท้องถิ่นต้น",VLOOKUP(BF243,'เงินเดือนบัญชี 5'!$W$2:$X$65,2,FALSE),IF(BB243="วิชาการชช.",VLOOKUP(BF243,'เงินเดือนบัญชี 5'!$T$2:$U$65,2,FALSE),IF(BB243="วิชาการชพ.",VLOOKUP(BF243,'เงินเดือนบัญชี 5'!$Q$2:$R$65,2,FALSE),IF(BB243="วิชาการชก.",VLOOKUP(BF243,'เงินเดือนบัญชี 5'!$N$2:$O$65,2,FALSE),IF(BB243="วิชาการปก.",VLOOKUP(BF243,'เงินเดือนบัญชี 5'!$K$2:$L$65,2,FALSE),IF(BB243="ทั่วไปอส.",VLOOKUP(BF243,'เงินเดือนบัญชี 5'!$H$2:$I$65,2,FALSE),IF(BB243="ทั่วไปชง.",VLOOKUP(BF243,'เงินเดือนบัญชี 5'!$E$2:$F$65,2,FALSE),IF(BB243="ทั่วไปปง.",VLOOKUP(BF243,'เงินเดือนบัญชี 5'!$B$2:$C$65,2,FALSE),IF(BB243="พนจ.ทั่วไป",0,IF(BB243="พนจ.ภารกิจ(ปวช.)",CEILING((I243*4/100)+I243,10),IF(BB243="พนจ.ภารกิจ(ปวท.)",CEILING((I243*4/100)+I243,10),IF(BB243="พนจ.ภารกิจ(ปวส.)",CEILING((I243*4/100)+I243,10),IF(BB243="พนจ.ภารกิจ(ป.ตรี)",CEILING((I243*4/100)+I243,10),IF(BB243="พนจ.ภารกิจ(ป.โท)",CEILING((I243*4/100)+I243,10),IF(BB243="พนจ.ภารกิจ(ทักษะ พนง.ขับเครื่องจักรกลขนาดกลาง/ใหญ่)",CEILING((I243*4/100)+I243,10),IF(BB243="พนจ.ภารกิจ(ทักษะ)",CEILING((I243*4/100)+I243,10),IF(BB243="พนจ.ภารกิจ(ทักษะ)","",IF(C243="ครู",CEILING((I243*6/100)+I243,10),IF(C243="ครูผู้ช่วย",CEILING((I243*6/100)+I243,10),IF(C243="บริหารสถานศึกษา",CEILING((I243*6/100)+I243,10),IF(C243="บุคลากรทางการศึกษา",CEILING((I243*6/100)+I243,10),IF(BB243="ลูกจ้างประจำ(ช่าง)",VLOOKUP(BF243,บัญชีลูกจ้างประจำ!$H$2:$I$110,2,FALSE),IF(BB243="ลูกจ้างประจำ(สนับสนุน)",VLOOKUP(BF243,บัญชีลูกจ้างประจำ!$E$2:$F$102,2,FALSE),IF(BB243="ลูกจ้างประจำ(บริการพื้นฐาน)",VLOOKUP(BF243,บัญชีลูกจ้างประจำ!$B$2:$C$74,2,FALSE))))))))))))))))))))))))))))))</f>
        <v>0</v>
      </c>
      <c r="BH243" s="177">
        <f>IF(BB243&amp;M243="พนจ.ทั่วไป",0,IF(BB243&amp;M243="พนจ.ทั่วไปกำหนดเพิ่ม2567",108000,IF(M243="ว่างเดิม",VLOOKUP(BC243,ตำแหน่งว่าง!$A$2:$J$28,8,FALSE),IF(M243="กำหนดเพิ่ม2567",VLOOKUP(BC243,ตำแหน่งว่าง!$A$2:$H$28,7,FALSE),IF(M243="กำหนดเพิ่ม2568",0,IF(M243="กำหนดเพิ่ม2569",0,IF(M243="ยุบเลิก2567",0,IF(M243="ว่างยุบเลิก2567",0,IF(M243="ว่างยุบเลิก2568",VLOOKUP(BC243,ตำแหน่งว่าง!$A$2:$J$28,8,FALSE),IF(M243="ว่างยุบเลิก2569",VLOOKUP(BC243,ตำแหน่งว่าง!$A$2:$J$28,8,FALSE),IF(M243="เงินอุดหนุน (ว่าง)",VLOOKUP(BC243,ตำแหน่งว่าง!$A$2:$J$28,8,FALSE),IF(M243&amp;C243="จ่ายจากเงินรายได้พนจ.ทั่วไป",0,IF(M243="จ่ายจากเงินรายได้ (ว่าง)",VLOOKUP(BC243,ตำแหน่งว่าง!$A$2:$J$28,8,FALSE),(BG243-I243)*12)))))))))))))</f>
        <v>0</v>
      </c>
      <c r="BI243" s="177" t="str">
        <f t="shared" si="18"/>
        <v>2</v>
      </c>
      <c r="BJ243" s="177" t="b">
        <f>IF(BB243="บริหารท้องถิ่นสูง",VLOOKUP(BI243,'เงินเดือนบัญชี 5'!$AL$2:$AM$65,2,FALSE),IF(BB243="บริหารท้องถิ่นกลาง",VLOOKUP(BI243,'เงินเดือนบัญชี 5'!$AI$2:$AJ$65,2,FALSE),IF(BB243="บริหารท้องถิ่นต้น",VLOOKUP(BI243,'เงินเดือนบัญชี 5'!$AF$2:$AG$65,2,FALSE),IF(BB243="อำนวยการท้องถิ่นสูง",VLOOKUP(BI243,'เงินเดือนบัญชี 5'!$AC$2:$AD$65,2,FALSE),IF(BB243="อำนวยการท้องถิ่นกลาง",VLOOKUP(BI243,'เงินเดือนบัญชี 5'!$Z$2:$AA$65,2,FALSE),IF(BB243="อำนวยการท้องถิ่นต้น",VLOOKUP(BI243,'เงินเดือนบัญชี 5'!$W$2:$X$65,2,FALSE),IF(BB243="วิชาการชช.",VLOOKUP(BI243,'เงินเดือนบัญชี 5'!$T$2:$U$65,2,FALSE),IF(BB243="วิชาการชพ.",VLOOKUP(BI243,'เงินเดือนบัญชี 5'!$Q$2:$R$65,2,FALSE),IF(BB243="วิชาการชก.",VLOOKUP(BI243,'เงินเดือนบัญชี 5'!$N$2:$O$65,2,FALSE),IF(BB243="วิชาการปก.",VLOOKUP(BI243,'เงินเดือนบัญชี 5'!$K$2:$L$65,2,FALSE),IF(BB243="ทั่วไปอส.",VLOOKUP(BI243,'เงินเดือนบัญชี 5'!$H$2:$I$65,2,FALSE),IF(BB243="ทั่วไปชง.",VLOOKUP(BI243,'เงินเดือนบัญชี 5'!$E$2:$F$65,2,FALSE),IF(BB243="ทั่วไปปง.",VLOOKUP(BI243,'เงินเดือนบัญชี 5'!$B$2:$C$65,2,FALSE),IF(BB243="พนจ.ทั่วไป",0,IF(BB243="พนจ.ภารกิจ(ปวช.)",CEILING((BG243*4/100)+BG243,10),IF(BB243="พนจ.ภารกิจ(ปวท.)",CEILING((BG243*4/100)+BG243,10),IF(BB243="พนจ.ภารกิจ(ปวส.)",CEILING((BG243*4/100)+BG243,10),IF(BB243="พนจ.ภารกิจ(ป.ตรี)",CEILING((BG243*4/100)+BG243,10),IF(BB243="พนจ.ภารกิจ(ป.โท)",CEILING((BG243*4/100)+BG243,10),IF(BB243="พนจ.ภารกิจ(ทักษะ พนง.ขับเครื่องจักรกลขนาดกลาง/ใหญ่)",CEILING((BG243*4/100)+BG243,10),IF(BB243="พนจ.ภารกิจ(ทักษะ)",CEILING((BG243*4/100)+BG243,10),IF(BB243="พนจ.ภารกิจ(ทักษะ)","",IF(C243="ครู",CEILING((BG243*6/100)+BG243,10),IF(C243="ครูผู้ช่วย",CEILING((BG243*6/100)+BG243,10),IF(C243="บริหารสถานศึกษา",CEILING((BG243*6/100)+BG243,10),IF(C243="บุคลากรทางการศึกษา",CEILING((BG243*6/100)+BG243,10),IF(BB243="ลูกจ้างประจำ(ช่าง)",VLOOKUP(BI243,บัญชีลูกจ้างประจำ!$H$2:$I$110,2,FALSE),IF(BB243="ลูกจ้างประจำ(สนับสนุน)",VLOOKUP(BI243,บัญชีลูกจ้างประจำ!$E$2:$F$102,2,FALSE),IF(BB243="ลูกจ้างประจำ(บริการพื้นฐาน)",VLOOKUP(BI243,บัญชีลูกจ้างประจำ!$B$2:$C$74,2,FALSE))))))))))))))))))))))))))))))</f>
        <v>0</v>
      </c>
      <c r="BK243" s="177">
        <f>IF(BB243&amp;M243="พนจ.ทั่วไป",0,IF(BB243&amp;M243="พนจ.ทั่วไปกำหนดเพิ่ม2568",108000,IF(M243="ว่างเดิม",VLOOKUP(BC243,ตำแหน่งว่าง!$A$2:$J$28,9,FALSE),IF(M243&amp;C243="กำหนดเพิ่ม2567ครู",VLOOKUP(BC243,ตำแหน่งว่าง!$A$2:$J$28,8,FALSE),IF(M243&amp;C243="กำหนดเพิ่ม2567ครูผู้ช่วย",VLOOKUP(BC243,ตำแหน่งว่าง!$A$2:$J$28,8,FALSE),IF(M243&amp;C243="กำหนดเพิ่ม2567บุคลากรทางการศึกษา",VLOOKUP(BC243,ตำแหน่งว่าง!$A$2:$J$28,8,FALSE),IF(M243&amp;C243="กำหนดเพิ่ม2567บริหารสถานศึกษา",VLOOKUP(BC243,ตำแหน่งว่าง!$A$2:$J$28,8,FALSE),IF(M243="กำหนดเพิ่ม2567",VLOOKUP(BC243,ตำแหน่งว่าง!$A$2:$J$28,9,FALSE),IF(M243="กำหนดเพิ่ม2568",VLOOKUP(BC243,ตำแหน่งว่าง!$A$2:$H$28,7,FALSE),IF(M243="กำหนดเพิ่ม2569",0,IF(M243="ยุบเลิก2567",0,IF(M243="ยุบเลิก2568",0,IF(M243="ว่างยุบเลิก2567",0,IF(M243="ว่างยุบเลิก2568",0,IF(M243="ว่างยุบเลิก2569",VLOOKUP(BC243,ตำแหน่งว่าง!$A$2:$J$28,9,FALSE),IF(M243="เงินอุดหนุน (ว่าง)",VLOOKUP(BC243,ตำแหน่งว่าง!$A$2:$J$28,9,FALSE),IF(M243="จ่ายจากเงินรายได้ (ว่าง)",VLOOKUP(BC243,ตำแหน่งว่าง!$A$2:$J$28,9,FALSE),(BJ243-BG243)*12)))))))))))))))))</f>
        <v>0</v>
      </c>
      <c r="BL243" s="177" t="str">
        <f t="shared" si="19"/>
        <v>3</v>
      </c>
      <c r="BM243" s="177" t="b">
        <f>IF(BB243="บริหารท้องถิ่นสูง",VLOOKUP(BL243,'เงินเดือนบัญชี 5'!$AL$2:$AM$65,2,FALSE),IF(BB243="บริหารท้องถิ่นกลาง",VLOOKUP(BL243,'เงินเดือนบัญชี 5'!$AI$2:$AJ$65,2,FALSE),IF(BB243="บริหารท้องถิ่นต้น",VLOOKUP(BL243,'เงินเดือนบัญชี 5'!$AF$2:$AG$65,2,FALSE),IF(BB243="อำนวยการท้องถิ่นสูง",VLOOKUP(BL243,'เงินเดือนบัญชี 5'!$AC$2:$AD$65,2,FALSE),IF(BB243="อำนวยการท้องถิ่นกลาง",VLOOKUP(BL243,'เงินเดือนบัญชี 5'!$Z$2:$AA$65,2,FALSE),IF(BB243="อำนวยการท้องถิ่นต้น",VLOOKUP(BL243,'เงินเดือนบัญชี 5'!$W$2:$X$65,2,FALSE),IF(BB243="วิชาการชช.",VLOOKUP(BL243,'เงินเดือนบัญชี 5'!$T$2:$U$65,2,FALSE),IF(BB243="วิชาการชพ.",VLOOKUP(BL243,'เงินเดือนบัญชี 5'!$Q$2:$R$65,2,FALSE),IF(BB243="วิชาการชก.",VLOOKUP(BL243,'เงินเดือนบัญชี 5'!$N$2:$O$65,2,FALSE),IF(BB243="วิชาการปก.",VLOOKUP(BL243,'เงินเดือนบัญชี 5'!$K$2:$L$65,2,FALSE),IF(BB243="ทั่วไปอส.",VLOOKUP(BL243,'เงินเดือนบัญชี 5'!$H$2:$I$65,2,FALSE),IF(BB243="ทั่วไปชง.",VLOOKUP(BL243,'เงินเดือนบัญชี 5'!$E$2:$F$65,2,FALSE),IF(BB243="ทั่วไปปง.",VLOOKUP(BL243,'เงินเดือนบัญชี 5'!$B$2:$C$65,2,FALSE),IF(BB243="พนจ.ทั่วไป",0,IF(BB243="พนจ.ภารกิจ(ปวช.)",CEILING((BJ243*4/100)+BJ243,10),IF(BB243="พนจ.ภารกิจ(ปวท.)",CEILING((BJ243*4/100)+BJ243,10),IF(BB243="พนจ.ภารกิจ(ปวส.)",CEILING((BJ243*4/100)+BJ243,10),IF(BB243="พนจ.ภารกิจ(ป.ตรี)",CEILING((BJ243*4/100)+BJ243,10),IF(BB243="พนจ.ภารกิจ(ป.โท)",CEILING((BJ243*4/100)+BJ243,10),IF(BB243="พนจ.ภารกิจ(ทักษะ พนง.ขับเครื่องจักรกลขนาดกลาง/ใหญ่)",CEILING((BJ243*4/100)+BJ243,10),IF(BB243="พนจ.ภารกิจ(ทักษะ)",CEILING((BJ243*4/100)+BJ243,10),IF(BB243="พนจ.ภารกิจ(ทักษะ)","",IF(C243="ครู",CEILING((BJ243*6/100)+BJ243,10),IF(C243="ครูผู้ช่วย",CEILING((BJ243*6/100)+BJ243,10),IF(C243="บริหารสถานศึกษา",CEILING((BJ243*6/100)+BJ243,10),IF(C243="บุคลากรทางการศึกษา",CEILING((BJ243*6/100)+BJ243,10),IF(BB243="ลูกจ้างประจำ(ช่าง)",VLOOKUP(BL243,บัญชีลูกจ้างประจำ!$H$2:$I$110,2,FALSE),IF(BB243="ลูกจ้างประจำ(สนับสนุน)",VLOOKUP(BL243,บัญชีลูกจ้างประจำ!$E$2:$F$103,2,FALSE),IF(BB243="ลูกจ้างประจำ(บริการพื้นฐาน)",VLOOKUP(BL243,บัญชีลูกจ้างประจำ!$B$2:$C$74,2,FALSE))))))))))))))))))))))))))))))</f>
        <v>0</v>
      </c>
      <c r="BN243" s="177">
        <f>IF(BB243&amp;M243="พนจ.ทั่วไป",0,IF(BB243&amp;M243="พนจ.ทั่วไปกำหนดเพิ่ม2569",108000,IF(M243="ว่างเดิม",VLOOKUP(BC243,ตำแหน่งว่าง!$A$2:$J$28,10,FALSE),IF(M243&amp;C243="กำหนดเพิ่ม2567ครู",VLOOKUP(BC243,ตำแหน่งว่าง!$A$2:$J$28,9,FALSE),IF(M243&amp;C243="กำหนดเพิ่ม2567ครูผู้ช่วย",VLOOKUP(BC243,ตำแหน่งว่าง!$A$2:$J$28,9,FALSE),IF(M243&amp;C243="กำหนดเพิ่ม2567บุคลากรทางการศึกษา",VLOOKUP(BC243,ตำแหน่งว่าง!$A$2:$J$28,9,FALSE),IF(M243&amp;C243="กำหนดเพิ่ม2567บริหารสถานศึกษา",VLOOKUP(BC243,ตำแหน่งว่าง!$A$2:$J$28,9,FALSE),IF(M243="กำหนดเพิ่ม2567",VLOOKUP(BC243,ตำแหน่งว่าง!$A$2:$J$28,10,FALSE),IF(M243&amp;C243="กำหนดเพิ่ม2568ครู",VLOOKUP(BC243,ตำแหน่งว่าง!$A$2:$J$28,8,FALSE),IF(M243&amp;C243="กำหนดเพิ่ม2568ครูผู้ช่วย",VLOOKUP(BC243,ตำแหน่งว่าง!$A$2:$J$28,8,FALSE),IF(M243&amp;C243="กำหนดเพิ่ม2568บุคลากรทางการศึกษา",VLOOKUP(BC243,ตำแหน่งว่าง!$A$2:$J$28,8,FALSE),IF(M243&amp;C243="กำหนดเพิ่ม2568บริหารสถานศึกษา",VLOOKUP(BC243,ตำแหน่งว่าง!$A$2:$J$28,8,FALSE),IF(M243="กำหนดเพิ่ม2568",VLOOKUP(BC243,ตำแหน่งว่าง!$A$2:$J$28,9,FALSE),IF(M243="กำหนดเพิ่ม2569",VLOOKUP(BC243,ตำแหน่งว่าง!$A$2:$H$28,7,FALSE),IF(M243="เงินอุดหนุน (ว่าง)",VLOOKUP(BC243,ตำแหน่งว่าง!$A$2:$J$28,10,FALSE),IF(M243="จ่ายจากเงินรายได้ (ว่าง)",VLOOKUP(BC243,ตำแหน่งว่าง!$A$2:$J$28,10,FALSE),IF(M243="ยุบเลิก2567",0,IF(M243="ยุบเลิก2568",0,IF(M243="ยุบเลิก2569",0,IF(M243="ว่างยุบเลิก2567",0,IF(M243="ว่างยุบเลิก2568",0,IF(M243="ว่างยุบเลิก2569",0,(BM243-BJ243)*12))))))))))))))))))))))</f>
        <v>0</v>
      </c>
    </row>
    <row r="244" spans="1:66">
      <c r="A244" s="107" t="str">
        <f>IF(C244=0,"",IF(D244=0,"",SUBTOTAL(3,$D$7:D244)*1))</f>
        <v/>
      </c>
      <c r="B244" s="113"/>
      <c r="C244" s="183"/>
      <c r="D244" s="113"/>
      <c r="E244" s="114"/>
      <c r="F244" s="114"/>
      <c r="G244" s="110"/>
      <c r="H244" s="120"/>
      <c r="I244" s="121"/>
      <c r="J244" s="122"/>
      <c r="K244" s="122"/>
      <c r="L244" s="122"/>
      <c r="M244" s="120"/>
      <c r="BB244" s="177" t="str">
        <f t="shared" si="15"/>
        <v/>
      </c>
      <c r="BC244" s="177" t="str">
        <f t="shared" si="16"/>
        <v>()</v>
      </c>
      <c r="BD244" s="177" t="b">
        <f>IF(BB244="บริหารท้องถิ่นสูง",VLOOKUP(I244,'เงินเดือนบัญชี 5'!$AM$2:$AN$65,2,FALSE),IF(BB244="บริหารท้องถิ่นกลาง",VLOOKUP(I244,'เงินเดือนบัญชี 5'!$AJ$2:$AK$65,2,FALSE),IF(BB244="บริหารท้องถิ่นต้น",VLOOKUP(I244,'เงินเดือนบัญชี 5'!$AG$2:$AH$65,2,FALSE),IF(BB244="อำนวยการท้องถิ่นสูง",VLOOKUP(I244,'เงินเดือนบัญชี 5'!$AD$2:$AE$65,2,FALSE),IF(BB244="อำนวยการท้องถิ่นกลาง",VLOOKUP(I244,'เงินเดือนบัญชี 5'!$AA$2:$AB$65,2,FALSE),IF(BB244="อำนวยการท้องถิ่นต้น",VLOOKUP(I244,'เงินเดือนบัญชี 5'!$X$2:$Y$65,2,FALSE),IF(BB244="วิชาการชช.",VLOOKUP(I244,'เงินเดือนบัญชี 5'!$U$2:$V$65,2,FALSE),IF(BB244="วิชาการชพ.",VLOOKUP(I244,'เงินเดือนบัญชี 5'!$R$2:$S$65,2,FALSE),IF(BB244="วิชาการชก.",VLOOKUP(I244,'เงินเดือนบัญชี 5'!$O$2:$P$65,2,FALSE),IF(BB244="วิชาการปก.",VLOOKUP(I244,'เงินเดือนบัญชี 5'!$L$2:$M$65,2,FALSE),IF(BB244="ทั่วไปอส.",VLOOKUP(I244,'เงินเดือนบัญชี 5'!$I$2:$J$65,2,FALSE),IF(BB244="ทั่วไปชง.",VLOOKUP(I244,'เงินเดือนบัญชี 5'!$F$2:$G$65,2,FALSE),IF(BB244="ทั่วไปปง.",VLOOKUP(I244,'เงินเดือนบัญชี 5'!$C$2:$D$65,2,FALSE),IF(BB244="พนจ.ทั่วไป","",IF(BB244="พนจ.ภารกิจ(ปวช.)","",IF(BB244="พนจ.ภารกิจ(ปวท.)","",IF(BB244="พนจ.ภารกิจ(ปวส.)","",IF(BB244="พนจ.ภารกิจ(ป.ตรี)","",IF(BB244="พนจ.ภารกิจ(ป.โท)","",IF(BB244="พนจ.ภารกิจ(ทักษะ พนง.ขับเครื่องจักรกลขนาดกลาง/ใหญ่)","",IF(BB244="พนจ.ภารกิจ(ทักษะ)","",IF(BB244="ลูกจ้างประจำ(ช่าง)",VLOOKUP(I244,บัญชีลูกจ้างประจำ!$I$2:$J$110,2,FALSE),IF(BB244="ลูกจ้างประจำ(สนับสนุน)",VLOOKUP(I244,บัญชีลูกจ้างประจำ!$F$2:$G$102,2,FALSE),IF(BB244="ลูกจ้างประจำ(บริการพื้นฐาน)",VLOOKUP(I244,บัญชีลูกจ้างประจำ!$C$2:$D$74,2,FALSE)))))))))))))))))))))))))</f>
        <v>0</v>
      </c>
      <c r="BE244" s="177">
        <f>IF(M244="ว่างเดิม",VLOOKUP(BC244,ตำแหน่งว่าง!$A$2:$J$28,2,FALSE),IF(M244="ว่างยุบเลิก2567",VLOOKUP(BC244,ตำแหน่งว่าง!$A$2:$J$28,2,FALSE),IF(M244="ว่างยุบเลิก2568",VLOOKUP(BC244,ตำแหน่งว่าง!$A$2:$J$28,2,FALSE),IF(M244="ว่างยุบเลิก2569",VLOOKUP(BC244,ตำแหน่งว่าง!$A$2:$J$28,2,FALSE),IF(M244="เงินอุดหนุน (ว่าง)",VLOOKUP(BC244,ตำแหน่งว่าง!$A$2:$J$28,2,FALSE),IF(M244="จ่ายจากเงินรายได้ (ว่าง)",VLOOKUP(BC244,ตำแหน่งว่าง!$A$2:$J$28,2,FALSE),IF(M244="กำหนดเพิ่ม2567",0,IF(M244="กำหนดเพิ่ม2568",0,IF(M244="กำหนดเพิ่ม2569",0,I244*12)))))))))</f>
        <v>0</v>
      </c>
      <c r="BF244" s="177" t="str">
        <f t="shared" si="17"/>
        <v>1</v>
      </c>
      <c r="BG244" s="177" t="b">
        <f>IF(BB244="บริหารท้องถิ่นสูง",VLOOKUP(BF244,'เงินเดือนบัญชี 5'!$AL$2:$AM$65,2,FALSE),IF(BB244="บริหารท้องถิ่นกลาง",VLOOKUP(BF244,'เงินเดือนบัญชี 5'!$AI$2:$AJ$65,2,FALSE),IF(BB244="บริหารท้องถิ่นต้น",VLOOKUP(BF244,'เงินเดือนบัญชี 5'!$AF$2:$AG$65,2,FALSE),IF(BB244="อำนวยการท้องถิ่นสูง",VLOOKUP(BF244,'เงินเดือนบัญชี 5'!$AC$2:$AD$65,2,FALSE),IF(BB244="อำนวยการท้องถิ่นกลาง",VLOOKUP(BF244,'เงินเดือนบัญชี 5'!$Z$2:$AA$65,2,FALSE),IF(BB244="อำนวยการท้องถิ่นต้น",VLOOKUP(BF244,'เงินเดือนบัญชี 5'!$W$2:$X$65,2,FALSE),IF(BB244="วิชาการชช.",VLOOKUP(BF244,'เงินเดือนบัญชี 5'!$T$2:$U$65,2,FALSE),IF(BB244="วิชาการชพ.",VLOOKUP(BF244,'เงินเดือนบัญชี 5'!$Q$2:$R$65,2,FALSE),IF(BB244="วิชาการชก.",VLOOKUP(BF244,'เงินเดือนบัญชี 5'!$N$2:$O$65,2,FALSE),IF(BB244="วิชาการปก.",VLOOKUP(BF244,'เงินเดือนบัญชี 5'!$K$2:$L$65,2,FALSE),IF(BB244="ทั่วไปอส.",VLOOKUP(BF244,'เงินเดือนบัญชี 5'!$H$2:$I$65,2,FALSE),IF(BB244="ทั่วไปชง.",VLOOKUP(BF244,'เงินเดือนบัญชี 5'!$E$2:$F$65,2,FALSE),IF(BB244="ทั่วไปปง.",VLOOKUP(BF244,'เงินเดือนบัญชี 5'!$B$2:$C$65,2,FALSE),IF(BB244="พนจ.ทั่วไป",0,IF(BB244="พนจ.ภารกิจ(ปวช.)",CEILING((I244*4/100)+I244,10),IF(BB244="พนจ.ภารกิจ(ปวท.)",CEILING((I244*4/100)+I244,10),IF(BB244="พนจ.ภารกิจ(ปวส.)",CEILING((I244*4/100)+I244,10),IF(BB244="พนจ.ภารกิจ(ป.ตรี)",CEILING((I244*4/100)+I244,10),IF(BB244="พนจ.ภารกิจ(ป.โท)",CEILING((I244*4/100)+I244,10),IF(BB244="พนจ.ภารกิจ(ทักษะ พนง.ขับเครื่องจักรกลขนาดกลาง/ใหญ่)",CEILING((I244*4/100)+I244,10),IF(BB244="พนจ.ภารกิจ(ทักษะ)",CEILING((I244*4/100)+I244,10),IF(BB244="พนจ.ภารกิจ(ทักษะ)","",IF(C244="ครู",CEILING((I244*6/100)+I244,10),IF(C244="ครูผู้ช่วย",CEILING((I244*6/100)+I244,10),IF(C244="บริหารสถานศึกษา",CEILING((I244*6/100)+I244,10),IF(C244="บุคลากรทางการศึกษา",CEILING((I244*6/100)+I244,10),IF(BB244="ลูกจ้างประจำ(ช่าง)",VLOOKUP(BF244,บัญชีลูกจ้างประจำ!$H$2:$I$110,2,FALSE),IF(BB244="ลูกจ้างประจำ(สนับสนุน)",VLOOKUP(BF244,บัญชีลูกจ้างประจำ!$E$2:$F$102,2,FALSE),IF(BB244="ลูกจ้างประจำ(บริการพื้นฐาน)",VLOOKUP(BF244,บัญชีลูกจ้างประจำ!$B$2:$C$74,2,FALSE))))))))))))))))))))))))))))))</f>
        <v>0</v>
      </c>
      <c r="BH244" s="177">
        <f>IF(BB244&amp;M244="พนจ.ทั่วไป",0,IF(BB244&amp;M244="พนจ.ทั่วไปกำหนดเพิ่ม2567",108000,IF(M244="ว่างเดิม",VLOOKUP(BC244,ตำแหน่งว่าง!$A$2:$J$28,8,FALSE),IF(M244="กำหนดเพิ่ม2567",VLOOKUP(BC244,ตำแหน่งว่าง!$A$2:$H$28,7,FALSE),IF(M244="กำหนดเพิ่ม2568",0,IF(M244="กำหนดเพิ่ม2569",0,IF(M244="ยุบเลิก2567",0,IF(M244="ว่างยุบเลิก2567",0,IF(M244="ว่างยุบเลิก2568",VLOOKUP(BC244,ตำแหน่งว่าง!$A$2:$J$28,8,FALSE),IF(M244="ว่างยุบเลิก2569",VLOOKUP(BC244,ตำแหน่งว่าง!$A$2:$J$28,8,FALSE),IF(M244="เงินอุดหนุน (ว่าง)",VLOOKUP(BC244,ตำแหน่งว่าง!$A$2:$J$28,8,FALSE),IF(M244&amp;C244="จ่ายจากเงินรายได้พนจ.ทั่วไป",0,IF(M244="จ่ายจากเงินรายได้ (ว่าง)",VLOOKUP(BC244,ตำแหน่งว่าง!$A$2:$J$28,8,FALSE),(BG244-I244)*12)))))))))))))</f>
        <v>0</v>
      </c>
      <c r="BI244" s="177" t="str">
        <f t="shared" si="18"/>
        <v>2</v>
      </c>
      <c r="BJ244" s="177" t="b">
        <f>IF(BB244="บริหารท้องถิ่นสูง",VLOOKUP(BI244,'เงินเดือนบัญชี 5'!$AL$2:$AM$65,2,FALSE),IF(BB244="บริหารท้องถิ่นกลาง",VLOOKUP(BI244,'เงินเดือนบัญชี 5'!$AI$2:$AJ$65,2,FALSE),IF(BB244="บริหารท้องถิ่นต้น",VLOOKUP(BI244,'เงินเดือนบัญชี 5'!$AF$2:$AG$65,2,FALSE),IF(BB244="อำนวยการท้องถิ่นสูง",VLOOKUP(BI244,'เงินเดือนบัญชี 5'!$AC$2:$AD$65,2,FALSE),IF(BB244="อำนวยการท้องถิ่นกลาง",VLOOKUP(BI244,'เงินเดือนบัญชี 5'!$Z$2:$AA$65,2,FALSE),IF(BB244="อำนวยการท้องถิ่นต้น",VLOOKUP(BI244,'เงินเดือนบัญชี 5'!$W$2:$X$65,2,FALSE),IF(BB244="วิชาการชช.",VLOOKUP(BI244,'เงินเดือนบัญชี 5'!$T$2:$U$65,2,FALSE),IF(BB244="วิชาการชพ.",VLOOKUP(BI244,'เงินเดือนบัญชี 5'!$Q$2:$R$65,2,FALSE),IF(BB244="วิชาการชก.",VLOOKUP(BI244,'เงินเดือนบัญชี 5'!$N$2:$O$65,2,FALSE),IF(BB244="วิชาการปก.",VLOOKUP(BI244,'เงินเดือนบัญชี 5'!$K$2:$L$65,2,FALSE),IF(BB244="ทั่วไปอส.",VLOOKUP(BI244,'เงินเดือนบัญชี 5'!$H$2:$I$65,2,FALSE),IF(BB244="ทั่วไปชง.",VLOOKUP(BI244,'เงินเดือนบัญชี 5'!$E$2:$F$65,2,FALSE),IF(BB244="ทั่วไปปง.",VLOOKUP(BI244,'เงินเดือนบัญชี 5'!$B$2:$C$65,2,FALSE),IF(BB244="พนจ.ทั่วไป",0,IF(BB244="พนจ.ภารกิจ(ปวช.)",CEILING((BG244*4/100)+BG244,10),IF(BB244="พนจ.ภารกิจ(ปวท.)",CEILING((BG244*4/100)+BG244,10),IF(BB244="พนจ.ภารกิจ(ปวส.)",CEILING((BG244*4/100)+BG244,10),IF(BB244="พนจ.ภารกิจ(ป.ตรี)",CEILING((BG244*4/100)+BG244,10),IF(BB244="พนจ.ภารกิจ(ป.โท)",CEILING((BG244*4/100)+BG244,10),IF(BB244="พนจ.ภารกิจ(ทักษะ พนง.ขับเครื่องจักรกลขนาดกลาง/ใหญ่)",CEILING((BG244*4/100)+BG244,10),IF(BB244="พนจ.ภารกิจ(ทักษะ)",CEILING((BG244*4/100)+BG244,10),IF(BB244="พนจ.ภารกิจ(ทักษะ)","",IF(C244="ครู",CEILING((BG244*6/100)+BG244,10),IF(C244="ครูผู้ช่วย",CEILING((BG244*6/100)+BG244,10),IF(C244="บริหารสถานศึกษา",CEILING((BG244*6/100)+BG244,10),IF(C244="บุคลากรทางการศึกษา",CEILING((BG244*6/100)+BG244,10),IF(BB244="ลูกจ้างประจำ(ช่าง)",VLOOKUP(BI244,บัญชีลูกจ้างประจำ!$H$2:$I$110,2,FALSE),IF(BB244="ลูกจ้างประจำ(สนับสนุน)",VLOOKUP(BI244,บัญชีลูกจ้างประจำ!$E$2:$F$102,2,FALSE),IF(BB244="ลูกจ้างประจำ(บริการพื้นฐาน)",VLOOKUP(BI244,บัญชีลูกจ้างประจำ!$B$2:$C$74,2,FALSE))))))))))))))))))))))))))))))</f>
        <v>0</v>
      </c>
      <c r="BK244" s="177">
        <f>IF(BB244&amp;M244="พนจ.ทั่วไป",0,IF(BB244&amp;M244="พนจ.ทั่วไปกำหนดเพิ่ม2568",108000,IF(M244="ว่างเดิม",VLOOKUP(BC244,ตำแหน่งว่าง!$A$2:$J$28,9,FALSE),IF(M244&amp;C244="กำหนดเพิ่ม2567ครู",VLOOKUP(BC244,ตำแหน่งว่าง!$A$2:$J$28,8,FALSE),IF(M244&amp;C244="กำหนดเพิ่ม2567ครูผู้ช่วย",VLOOKUP(BC244,ตำแหน่งว่าง!$A$2:$J$28,8,FALSE),IF(M244&amp;C244="กำหนดเพิ่ม2567บุคลากรทางการศึกษา",VLOOKUP(BC244,ตำแหน่งว่าง!$A$2:$J$28,8,FALSE),IF(M244&amp;C244="กำหนดเพิ่ม2567บริหารสถานศึกษา",VLOOKUP(BC244,ตำแหน่งว่าง!$A$2:$J$28,8,FALSE),IF(M244="กำหนดเพิ่ม2567",VLOOKUP(BC244,ตำแหน่งว่าง!$A$2:$J$28,9,FALSE),IF(M244="กำหนดเพิ่ม2568",VLOOKUP(BC244,ตำแหน่งว่าง!$A$2:$H$28,7,FALSE),IF(M244="กำหนดเพิ่ม2569",0,IF(M244="ยุบเลิก2567",0,IF(M244="ยุบเลิก2568",0,IF(M244="ว่างยุบเลิก2567",0,IF(M244="ว่างยุบเลิก2568",0,IF(M244="ว่างยุบเลิก2569",VLOOKUP(BC244,ตำแหน่งว่าง!$A$2:$J$28,9,FALSE),IF(M244="เงินอุดหนุน (ว่าง)",VLOOKUP(BC244,ตำแหน่งว่าง!$A$2:$J$28,9,FALSE),IF(M244="จ่ายจากเงินรายได้ (ว่าง)",VLOOKUP(BC244,ตำแหน่งว่าง!$A$2:$J$28,9,FALSE),(BJ244-BG244)*12)))))))))))))))))</f>
        <v>0</v>
      </c>
      <c r="BL244" s="177" t="str">
        <f t="shared" si="19"/>
        <v>3</v>
      </c>
      <c r="BM244" s="177" t="b">
        <f>IF(BB244="บริหารท้องถิ่นสูง",VLOOKUP(BL244,'เงินเดือนบัญชี 5'!$AL$2:$AM$65,2,FALSE),IF(BB244="บริหารท้องถิ่นกลาง",VLOOKUP(BL244,'เงินเดือนบัญชี 5'!$AI$2:$AJ$65,2,FALSE),IF(BB244="บริหารท้องถิ่นต้น",VLOOKUP(BL244,'เงินเดือนบัญชี 5'!$AF$2:$AG$65,2,FALSE),IF(BB244="อำนวยการท้องถิ่นสูง",VLOOKUP(BL244,'เงินเดือนบัญชี 5'!$AC$2:$AD$65,2,FALSE),IF(BB244="อำนวยการท้องถิ่นกลาง",VLOOKUP(BL244,'เงินเดือนบัญชี 5'!$Z$2:$AA$65,2,FALSE),IF(BB244="อำนวยการท้องถิ่นต้น",VLOOKUP(BL244,'เงินเดือนบัญชี 5'!$W$2:$X$65,2,FALSE),IF(BB244="วิชาการชช.",VLOOKUP(BL244,'เงินเดือนบัญชี 5'!$T$2:$U$65,2,FALSE),IF(BB244="วิชาการชพ.",VLOOKUP(BL244,'เงินเดือนบัญชี 5'!$Q$2:$R$65,2,FALSE),IF(BB244="วิชาการชก.",VLOOKUP(BL244,'เงินเดือนบัญชี 5'!$N$2:$O$65,2,FALSE),IF(BB244="วิชาการปก.",VLOOKUP(BL244,'เงินเดือนบัญชี 5'!$K$2:$L$65,2,FALSE),IF(BB244="ทั่วไปอส.",VLOOKUP(BL244,'เงินเดือนบัญชี 5'!$H$2:$I$65,2,FALSE),IF(BB244="ทั่วไปชง.",VLOOKUP(BL244,'เงินเดือนบัญชี 5'!$E$2:$F$65,2,FALSE),IF(BB244="ทั่วไปปง.",VLOOKUP(BL244,'เงินเดือนบัญชี 5'!$B$2:$C$65,2,FALSE),IF(BB244="พนจ.ทั่วไป",0,IF(BB244="พนจ.ภารกิจ(ปวช.)",CEILING((BJ244*4/100)+BJ244,10),IF(BB244="พนจ.ภารกิจ(ปวท.)",CEILING((BJ244*4/100)+BJ244,10),IF(BB244="พนจ.ภารกิจ(ปวส.)",CEILING((BJ244*4/100)+BJ244,10),IF(BB244="พนจ.ภารกิจ(ป.ตรี)",CEILING((BJ244*4/100)+BJ244,10),IF(BB244="พนจ.ภารกิจ(ป.โท)",CEILING((BJ244*4/100)+BJ244,10),IF(BB244="พนจ.ภารกิจ(ทักษะ พนง.ขับเครื่องจักรกลขนาดกลาง/ใหญ่)",CEILING((BJ244*4/100)+BJ244,10),IF(BB244="พนจ.ภารกิจ(ทักษะ)",CEILING((BJ244*4/100)+BJ244,10),IF(BB244="พนจ.ภารกิจ(ทักษะ)","",IF(C244="ครู",CEILING((BJ244*6/100)+BJ244,10),IF(C244="ครูผู้ช่วย",CEILING((BJ244*6/100)+BJ244,10),IF(C244="บริหารสถานศึกษา",CEILING((BJ244*6/100)+BJ244,10),IF(C244="บุคลากรทางการศึกษา",CEILING((BJ244*6/100)+BJ244,10),IF(BB244="ลูกจ้างประจำ(ช่าง)",VLOOKUP(BL244,บัญชีลูกจ้างประจำ!$H$2:$I$110,2,FALSE),IF(BB244="ลูกจ้างประจำ(สนับสนุน)",VLOOKUP(BL244,บัญชีลูกจ้างประจำ!$E$2:$F$103,2,FALSE),IF(BB244="ลูกจ้างประจำ(บริการพื้นฐาน)",VLOOKUP(BL244,บัญชีลูกจ้างประจำ!$B$2:$C$74,2,FALSE))))))))))))))))))))))))))))))</f>
        <v>0</v>
      </c>
      <c r="BN244" s="177">
        <f>IF(BB244&amp;M244="พนจ.ทั่วไป",0,IF(BB244&amp;M244="พนจ.ทั่วไปกำหนดเพิ่ม2569",108000,IF(M244="ว่างเดิม",VLOOKUP(BC244,ตำแหน่งว่าง!$A$2:$J$28,10,FALSE),IF(M244&amp;C244="กำหนดเพิ่ม2567ครู",VLOOKUP(BC244,ตำแหน่งว่าง!$A$2:$J$28,9,FALSE),IF(M244&amp;C244="กำหนดเพิ่ม2567ครูผู้ช่วย",VLOOKUP(BC244,ตำแหน่งว่าง!$A$2:$J$28,9,FALSE),IF(M244&amp;C244="กำหนดเพิ่ม2567บุคลากรทางการศึกษา",VLOOKUP(BC244,ตำแหน่งว่าง!$A$2:$J$28,9,FALSE),IF(M244&amp;C244="กำหนดเพิ่ม2567บริหารสถานศึกษา",VLOOKUP(BC244,ตำแหน่งว่าง!$A$2:$J$28,9,FALSE),IF(M244="กำหนดเพิ่ม2567",VLOOKUP(BC244,ตำแหน่งว่าง!$A$2:$J$28,10,FALSE),IF(M244&amp;C244="กำหนดเพิ่ม2568ครู",VLOOKUP(BC244,ตำแหน่งว่าง!$A$2:$J$28,8,FALSE),IF(M244&amp;C244="กำหนดเพิ่ม2568ครูผู้ช่วย",VLOOKUP(BC244,ตำแหน่งว่าง!$A$2:$J$28,8,FALSE),IF(M244&amp;C244="กำหนดเพิ่ม2568บุคลากรทางการศึกษา",VLOOKUP(BC244,ตำแหน่งว่าง!$A$2:$J$28,8,FALSE),IF(M244&amp;C244="กำหนดเพิ่ม2568บริหารสถานศึกษา",VLOOKUP(BC244,ตำแหน่งว่าง!$A$2:$J$28,8,FALSE),IF(M244="กำหนดเพิ่ม2568",VLOOKUP(BC244,ตำแหน่งว่าง!$A$2:$J$28,9,FALSE),IF(M244="กำหนดเพิ่ม2569",VLOOKUP(BC244,ตำแหน่งว่าง!$A$2:$H$28,7,FALSE),IF(M244="เงินอุดหนุน (ว่าง)",VLOOKUP(BC244,ตำแหน่งว่าง!$A$2:$J$28,10,FALSE),IF(M244="จ่ายจากเงินรายได้ (ว่าง)",VLOOKUP(BC244,ตำแหน่งว่าง!$A$2:$J$28,10,FALSE),IF(M244="ยุบเลิก2567",0,IF(M244="ยุบเลิก2568",0,IF(M244="ยุบเลิก2569",0,IF(M244="ว่างยุบเลิก2567",0,IF(M244="ว่างยุบเลิก2568",0,IF(M244="ว่างยุบเลิก2569",0,(BM244-BJ244)*12))))))))))))))))))))))</f>
        <v>0</v>
      </c>
    </row>
    <row r="245" spans="1:66">
      <c r="A245" s="107" t="str">
        <f>IF(C245=0,"",IF(D245=0,"",SUBTOTAL(3,$D$7:D245)*1))</f>
        <v/>
      </c>
      <c r="B245" s="113"/>
      <c r="C245" s="183"/>
      <c r="D245" s="113"/>
      <c r="E245" s="114"/>
      <c r="F245" s="114"/>
      <c r="G245" s="110"/>
      <c r="H245" s="120"/>
      <c r="I245" s="121"/>
      <c r="J245" s="122"/>
      <c r="K245" s="122"/>
      <c r="L245" s="122"/>
      <c r="M245" s="120"/>
      <c r="BB245" s="177" t="str">
        <f t="shared" si="15"/>
        <v/>
      </c>
      <c r="BC245" s="177" t="str">
        <f t="shared" si="16"/>
        <v>()</v>
      </c>
      <c r="BD245" s="177" t="b">
        <f>IF(BB245="บริหารท้องถิ่นสูง",VLOOKUP(I245,'เงินเดือนบัญชี 5'!$AM$2:$AN$65,2,FALSE),IF(BB245="บริหารท้องถิ่นกลาง",VLOOKUP(I245,'เงินเดือนบัญชี 5'!$AJ$2:$AK$65,2,FALSE),IF(BB245="บริหารท้องถิ่นต้น",VLOOKUP(I245,'เงินเดือนบัญชี 5'!$AG$2:$AH$65,2,FALSE),IF(BB245="อำนวยการท้องถิ่นสูง",VLOOKUP(I245,'เงินเดือนบัญชี 5'!$AD$2:$AE$65,2,FALSE),IF(BB245="อำนวยการท้องถิ่นกลาง",VLOOKUP(I245,'เงินเดือนบัญชี 5'!$AA$2:$AB$65,2,FALSE),IF(BB245="อำนวยการท้องถิ่นต้น",VLOOKUP(I245,'เงินเดือนบัญชี 5'!$X$2:$Y$65,2,FALSE),IF(BB245="วิชาการชช.",VLOOKUP(I245,'เงินเดือนบัญชี 5'!$U$2:$V$65,2,FALSE),IF(BB245="วิชาการชพ.",VLOOKUP(I245,'เงินเดือนบัญชี 5'!$R$2:$S$65,2,FALSE),IF(BB245="วิชาการชก.",VLOOKUP(I245,'เงินเดือนบัญชี 5'!$O$2:$P$65,2,FALSE),IF(BB245="วิชาการปก.",VLOOKUP(I245,'เงินเดือนบัญชี 5'!$L$2:$M$65,2,FALSE),IF(BB245="ทั่วไปอส.",VLOOKUP(I245,'เงินเดือนบัญชี 5'!$I$2:$J$65,2,FALSE),IF(BB245="ทั่วไปชง.",VLOOKUP(I245,'เงินเดือนบัญชี 5'!$F$2:$G$65,2,FALSE),IF(BB245="ทั่วไปปง.",VLOOKUP(I245,'เงินเดือนบัญชี 5'!$C$2:$D$65,2,FALSE),IF(BB245="พนจ.ทั่วไป","",IF(BB245="พนจ.ภารกิจ(ปวช.)","",IF(BB245="พนจ.ภารกิจ(ปวท.)","",IF(BB245="พนจ.ภารกิจ(ปวส.)","",IF(BB245="พนจ.ภารกิจ(ป.ตรี)","",IF(BB245="พนจ.ภารกิจ(ป.โท)","",IF(BB245="พนจ.ภารกิจ(ทักษะ พนง.ขับเครื่องจักรกลขนาดกลาง/ใหญ่)","",IF(BB245="พนจ.ภารกิจ(ทักษะ)","",IF(BB245="ลูกจ้างประจำ(ช่าง)",VLOOKUP(I245,บัญชีลูกจ้างประจำ!$I$2:$J$110,2,FALSE),IF(BB245="ลูกจ้างประจำ(สนับสนุน)",VLOOKUP(I245,บัญชีลูกจ้างประจำ!$F$2:$G$102,2,FALSE),IF(BB245="ลูกจ้างประจำ(บริการพื้นฐาน)",VLOOKUP(I245,บัญชีลูกจ้างประจำ!$C$2:$D$74,2,FALSE)))))))))))))))))))))))))</f>
        <v>0</v>
      </c>
      <c r="BE245" s="177">
        <f>IF(M245="ว่างเดิม",VLOOKUP(BC245,ตำแหน่งว่าง!$A$2:$J$28,2,FALSE),IF(M245="ว่างยุบเลิก2567",VLOOKUP(BC245,ตำแหน่งว่าง!$A$2:$J$28,2,FALSE),IF(M245="ว่างยุบเลิก2568",VLOOKUP(BC245,ตำแหน่งว่าง!$A$2:$J$28,2,FALSE),IF(M245="ว่างยุบเลิก2569",VLOOKUP(BC245,ตำแหน่งว่าง!$A$2:$J$28,2,FALSE),IF(M245="เงินอุดหนุน (ว่าง)",VLOOKUP(BC245,ตำแหน่งว่าง!$A$2:$J$28,2,FALSE),IF(M245="จ่ายจากเงินรายได้ (ว่าง)",VLOOKUP(BC245,ตำแหน่งว่าง!$A$2:$J$28,2,FALSE),IF(M245="กำหนดเพิ่ม2567",0,IF(M245="กำหนดเพิ่ม2568",0,IF(M245="กำหนดเพิ่ม2569",0,I245*12)))))))))</f>
        <v>0</v>
      </c>
      <c r="BF245" s="177" t="str">
        <f t="shared" si="17"/>
        <v>1</v>
      </c>
      <c r="BG245" s="177" t="b">
        <f>IF(BB245="บริหารท้องถิ่นสูง",VLOOKUP(BF245,'เงินเดือนบัญชี 5'!$AL$2:$AM$65,2,FALSE),IF(BB245="บริหารท้องถิ่นกลาง",VLOOKUP(BF245,'เงินเดือนบัญชี 5'!$AI$2:$AJ$65,2,FALSE),IF(BB245="บริหารท้องถิ่นต้น",VLOOKUP(BF245,'เงินเดือนบัญชี 5'!$AF$2:$AG$65,2,FALSE),IF(BB245="อำนวยการท้องถิ่นสูง",VLOOKUP(BF245,'เงินเดือนบัญชี 5'!$AC$2:$AD$65,2,FALSE),IF(BB245="อำนวยการท้องถิ่นกลาง",VLOOKUP(BF245,'เงินเดือนบัญชี 5'!$Z$2:$AA$65,2,FALSE),IF(BB245="อำนวยการท้องถิ่นต้น",VLOOKUP(BF245,'เงินเดือนบัญชี 5'!$W$2:$X$65,2,FALSE),IF(BB245="วิชาการชช.",VLOOKUP(BF245,'เงินเดือนบัญชี 5'!$T$2:$U$65,2,FALSE),IF(BB245="วิชาการชพ.",VLOOKUP(BF245,'เงินเดือนบัญชี 5'!$Q$2:$R$65,2,FALSE),IF(BB245="วิชาการชก.",VLOOKUP(BF245,'เงินเดือนบัญชี 5'!$N$2:$O$65,2,FALSE),IF(BB245="วิชาการปก.",VLOOKUP(BF245,'เงินเดือนบัญชี 5'!$K$2:$L$65,2,FALSE),IF(BB245="ทั่วไปอส.",VLOOKUP(BF245,'เงินเดือนบัญชี 5'!$H$2:$I$65,2,FALSE),IF(BB245="ทั่วไปชง.",VLOOKUP(BF245,'เงินเดือนบัญชี 5'!$E$2:$F$65,2,FALSE),IF(BB245="ทั่วไปปง.",VLOOKUP(BF245,'เงินเดือนบัญชี 5'!$B$2:$C$65,2,FALSE),IF(BB245="พนจ.ทั่วไป",0,IF(BB245="พนจ.ภารกิจ(ปวช.)",CEILING((I245*4/100)+I245,10),IF(BB245="พนจ.ภารกิจ(ปวท.)",CEILING((I245*4/100)+I245,10),IF(BB245="พนจ.ภารกิจ(ปวส.)",CEILING((I245*4/100)+I245,10),IF(BB245="พนจ.ภารกิจ(ป.ตรี)",CEILING((I245*4/100)+I245,10),IF(BB245="พนจ.ภารกิจ(ป.โท)",CEILING((I245*4/100)+I245,10),IF(BB245="พนจ.ภารกิจ(ทักษะ พนง.ขับเครื่องจักรกลขนาดกลาง/ใหญ่)",CEILING((I245*4/100)+I245,10),IF(BB245="พนจ.ภารกิจ(ทักษะ)",CEILING((I245*4/100)+I245,10),IF(BB245="พนจ.ภารกิจ(ทักษะ)","",IF(C245="ครู",CEILING((I245*6/100)+I245,10),IF(C245="ครูผู้ช่วย",CEILING((I245*6/100)+I245,10),IF(C245="บริหารสถานศึกษา",CEILING((I245*6/100)+I245,10),IF(C245="บุคลากรทางการศึกษา",CEILING((I245*6/100)+I245,10),IF(BB245="ลูกจ้างประจำ(ช่าง)",VLOOKUP(BF245,บัญชีลูกจ้างประจำ!$H$2:$I$110,2,FALSE),IF(BB245="ลูกจ้างประจำ(สนับสนุน)",VLOOKUP(BF245,บัญชีลูกจ้างประจำ!$E$2:$F$102,2,FALSE),IF(BB245="ลูกจ้างประจำ(บริการพื้นฐาน)",VLOOKUP(BF245,บัญชีลูกจ้างประจำ!$B$2:$C$74,2,FALSE))))))))))))))))))))))))))))))</f>
        <v>0</v>
      </c>
      <c r="BH245" s="177">
        <f>IF(BB245&amp;M245="พนจ.ทั่วไป",0,IF(BB245&amp;M245="พนจ.ทั่วไปกำหนดเพิ่ม2567",108000,IF(M245="ว่างเดิม",VLOOKUP(BC245,ตำแหน่งว่าง!$A$2:$J$28,8,FALSE),IF(M245="กำหนดเพิ่ม2567",VLOOKUP(BC245,ตำแหน่งว่าง!$A$2:$H$28,7,FALSE),IF(M245="กำหนดเพิ่ม2568",0,IF(M245="กำหนดเพิ่ม2569",0,IF(M245="ยุบเลิก2567",0,IF(M245="ว่างยุบเลิก2567",0,IF(M245="ว่างยุบเลิก2568",VLOOKUP(BC245,ตำแหน่งว่าง!$A$2:$J$28,8,FALSE),IF(M245="ว่างยุบเลิก2569",VLOOKUP(BC245,ตำแหน่งว่าง!$A$2:$J$28,8,FALSE),IF(M245="เงินอุดหนุน (ว่าง)",VLOOKUP(BC245,ตำแหน่งว่าง!$A$2:$J$28,8,FALSE),IF(M245&amp;C245="จ่ายจากเงินรายได้พนจ.ทั่วไป",0,IF(M245="จ่ายจากเงินรายได้ (ว่าง)",VLOOKUP(BC245,ตำแหน่งว่าง!$A$2:$J$28,8,FALSE),(BG245-I245)*12)))))))))))))</f>
        <v>0</v>
      </c>
      <c r="BI245" s="177" t="str">
        <f t="shared" si="18"/>
        <v>2</v>
      </c>
      <c r="BJ245" s="177" t="b">
        <f>IF(BB245="บริหารท้องถิ่นสูง",VLOOKUP(BI245,'เงินเดือนบัญชี 5'!$AL$2:$AM$65,2,FALSE),IF(BB245="บริหารท้องถิ่นกลาง",VLOOKUP(BI245,'เงินเดือนบัญชี 5'!$AI$2:$AJ$65,2,FALSE),IF(BB245="บริหารท้องถิ่นต้น",VLOOKUP(BI245,'เงินเดือนบัญชี 5'!$AF$2:$AG$65,2,FALSE),IF(BB245="อำนวยการท้องถิ่นสูง",VLOOKUP(BI245,'เงินเดือนบัญชี 5'!$AC$2:$AD$65,2,FALSE),IF(BB245="อำนวยการท้องถิ่นกลาง",VLOOKUP(BI245,'เงินเดือนบัญชี 5'!$Z$2:$AA$65,2,FALSE),IF(BB245="อำนวยการท้องถิ่นต้น",VLOOKUP(BI245,'เงินเดือนบัญชี 5'!$W$2:$X$65,2,FALSE),IF(BB245="วิชาการชช.",VLOOKUP(BI245,'เงินเดือนบัญชี 5'!$T$2:$U$65,2,FALSE),IF(BB245="วิชาการชพ.",VLOOKUP(BI245,'เงินเดือนบัญชี 5'!$Q$2:$R$65,2,FALSE),IF(BB245="วิชาการชก.",VLOOKUP(BI245,'เงินเดือนบัญชี 5'!$N$2:$O$65,2,FALSE),IF(BB245="วิชาการปก.",VLOOKUP(BI245,'เงินเดือนบัญชี 5'!$K$2:$L$65,2,FALSE),IF(BB245="ทั่วไปอส.",VLOOKUP(BI245,'เงินเดือนบัญชี 5'!$H$2:$I$65,2,FALSE),IF(BB245="ทั่วไปชง.",VLOOKUP(BI245,'เงินเดือนบัญชี 5'!$E$2:$F$65,2,FALSE),IF(BB245="ทั่วไปปง.",VLOOKUP(BI245,'เงินเดือนบัญชี 5'!$B$2:$C$65,2,FALSE),IF(BB245="พนจ.ทั่วไป",0,IF(BB245="พนจ.ภารกิจ(ปวช.)",CEILING((BG245*4/100)+BG245,10),IF(BB245="พนจ.ภารกิจ(ปวท.)",CEILING((BG245*4/100)+BG245,10),IF(BB245="พนจ.ภารกิจ(ปวส.)",CEILING((BG245*4/100)+BG245,10),IF(BB245="พนจ.ภารกิจ(ป.ตรี)",CEILING((BG245*4/100)+BG245,10),IF(BB245="พนจ.ภารกิจ(ป.โท)",CEILING((BG245*4/100)+BG245,10),IF(BB245="พนจ.ภารกิจ(ทักษะ พนง.ขับเครื่องจักรกลขนาดกลาง/ใหญ่)",CEILING((BG245*4/100)+BG245,10),IF(BB245="พนจ.ภารกิจ(ทักษะ)",CEILING((BG245*4/100)+BG245,10),IF(BB245="พนจ.ภารกิจ(ทักษะ)","",IF(C245="ครู",CEILING((BG245*6/100)+BG245,10),IF(C245="ครูผู้ช่วย",CEILING((BG245*6/100)+BG245,10),IF(C245="บริหารสถานศึกษา",CEILING((BG245*6/100)+BG245,10),IF(C245="บุคลากรทางการศึกษา",CEILING((BG245*6/100)+BG245,10),IF(BB245="ลูกจ้างประจำ(ช่าง)",VLOOKUP(BI245,บัญชีลูกจ้างประจำ!$H$2:$I$110,2,FALSE),IF(BB245="ลูกจ้างประจำ(สนับสนุน)",VLOOKUP(BI245,บัญชีลูกจ้างประจำ!$E$2:$F$102,2,FALSE),IF(BB245="ลูกจ้างประจำ(บริการพื้นฐาน)",VLOOKUP(BI245,บัญชีลูกจ้างประจำ!$B$2:$C$74,2,FALSE))))))))))))))))))))))))))))))</f>
        <v>0</v>
      </c>
      <c r="BK245" s="177">
        <f>IF(BB245&amp;M245="พนจ.ทั่วไป",0,IF(BB245&amp;M245="พนจ.ทั่วไปกำหนดเพิ่ม2568",108000,IF(M245="ว่างเดิม",VLOOKUP(BC245,ตำแหน่งว่าง!$A$2:$J$28,9,FALSE),IF(M245&amp;C245="กำหนดเพิ่ม2567ครู",VLOOKUP(BC245,ตำแหน่งว่าง!$A$2:$J$28,8,FALSE),IF(M245&amp;C245="กำหนดเพิ่ม2567ครูผู้ช่วย",VLOOKUP(BC245,ตำแหน่งว่าง!$A$2:$J$28,8,FALSE),IF(M245&amp;C245="กำหนดเพิ่ม2567บุคลากรทางการศึกษา",VLOOKUP(BC245,ตำแหน่งว่าง!$A$2:$J$28,8,FALSE),IF(M245&amp;C245="กำหนดเพิ่ม2567บริหารสถานศึกษา",VLOOKUP(BC245,ตำแหน่งว่าง!$A$2:$J$28,8,FALSE),IF(M245="กำหนดเพิ่ม2567",VLOOKUP(BC245,ตำแหน่งว่าง!$A$2:$J$28,9,FALSE),IF(M245="กำหนดเพิ่ม2568",VLOOKUP(BC245,ตำแหน่งว่าง!$A$2:$H$28,7,FALSE),IF(M245="กำหนดเพิ่ม2569",0,IF(M245="ยุบเลิก2567",0,IF(M245="ยุบเลิก2568",0,IF(M245="ว่างยุบเลิก2567",0,IF(M245="ว่างยุบเลิก2568",0,IF(M245="ว่างยุบเลิก2569",VLOOKUP(BC245,ตำแหน่งว่าง!$A$2:$J$28,9,FALSE),IF(M245="เงินอุดหนุน (ว่าง)",VLOOKUP(BC245,ตำแหน่งว่าง!$A$2:$J$28,9,FALSE),IF(M245="จ่ายจากเงินรายได้ (ว่าง)",VLOOKUP(BC245,ตำแหน่งว่าง!$A$2:$J$28,9,FALSE),(BJ245-BG245)*12)))))))))))))))))</f>
        <v>0</v>
      </c>
      <c r="BL245" s="177" t="str">
        <f t="shared" si="19"/>
        <v>3</v>
      </c>
      <c r="BM245" s="177" t="b">
        <f>IF(BB245="บริหารท้องถิ่นสูง",VLOOKUP(BL245,'เงินเดือนบัญชี 5'!$AL$2:$AM$65,2,FALSE),IF(BB245="บริหารท้องถิ่นกลาง",VLOOKUP(BL245,'เงินเดือนบัญชี 5'!$AI$2:$AJ$65,2,FALSE),IF(BB245="บริหารท้องถิ่นต้น",VLOOKUP(BL245,'เงินเดือนบัญชี 5'!$AF$2:$AG$65,2,FALSE),IF(BB245="อำนวยการท้องถิ่นสูง",VLOOKUP(BL245,'เงินเดือนบัญชี 5'!$AC$2:$AD$65,2,FALSE),IF(BB245="อำนวยการท้องถิ่นกลาง",VLOOKUP(BL245,'เงินเดือนบัญชี 5'!$Z$2:$AA$65,2,FALSE),IF(BB245="อำนวยการท้องถิ่นต้น",VLOOKUP(BL245,'เงินเดือนบัญชี 5'!$W$2:$X$65,2,FALSE),IF(BB245="วิชาการชช.",VLOOKUP(BL245,'เงินเดือนบัญชี 5'!$T$2:$U$65,2,FALSE),IF(BB245="วิชาการชพ.",VLOOKUP(BL245,'เงินเดือนบัญชี 5'!$Q$2:$R$65,2,FALSE),IF(BB245="วิชาการชก.",VLOOKUP(BL245,'เงินเดือนบัญชี 5'!$N$2:$O$65,2,FALSE),IF(BB245="วิชาการปก.",VLOOKUP(BL245,'เงินเดือนบัญชี 5'!$K$2:$L$65,2,FALSE),IF(BB245="ทั่วไปอส.",VLOOKUP(BL245,'เงินเดือนบัญชี 5'!$H$2:$I$65,2,FALSE),IF(BB245="ทั่วไปชง.",VLOOKUP(BL245,'เงินเดือนบัญชี 5'!$E$2:$F$65,2,FALSE),IF(BB245="ทั่วไปปง.",VLOOKUP(BL245,'เงินเดือนบัญชี 5'!$B$2:$C$65,2,FALSE),IF(BB245="พนจ.ทั่วไป",0,IF(BB245="พนจ.ภารกิจ(ปวช.)",CEILING((BJ245*4/100)+BJ245,10),IF(BB245="พนจ.ภารกิจ(ปวท.)",CEILING((BJ245*4/100)+BJ245,10),IF(BB245="พนจ.ภารกิจ(ปวส.)",CEILING((BJ245*4/100)+BJ245,10),IF(BB245="พนจ.ภารกิจ(ป.ตรี)",CEILING((BJ245*4/100)+BJ245,10),IF(BB245="พนจ.ภารกิจ(ป.โท)",CEILING((BJ245*4/100)+BJ245,10),IF(BB245="พนจ.ภารกิจ(ทักษะ พนง.ขับเครื่องจักรกลขนาดกลาง/ใหญ่)",CEILING((BJ245*4/100)+BJ245,10),IF(BB245="พนจ.ภารกิจ(ทักษะ)",CEILING((BJ245*4/100)+BJ245,10),IF(BB245="พนจ.ภารกิจ(ทักษะ)","",IF(C245="ครู",CEILING((BJ245*6/100)+BJ245,10),IF(C245="ครูผู้ช่วย",CEILING((BJ245*6/100)+BJ245,10),IF(C245="บริหารสถานศึกษา",CEILING((BJ245*6/100)+BJ245,10),IF(C245="บุคลากรทางการศึกษา",CEILING((BJ245*6/100)+BJ245,10),IF(BB245="ลูกจ้างประจำ(ช่าง)",VLOOKUP(BL245,บัญชีลูกจ้างประจำ!$H$2:$I$110,2,FALSE),IF(BB245="ลูกจ้างประจำ(สนับสนุน)",VLOOKUP(BL245,บัญชีลูกจ้างประจำ!$E$2:$F$103,2,FALSE),IF(BB245="ลูกจ้างประจำ(บริการพื้นฐาน)",VLOOKUP(BL245,บัญชีลูกจ้างประจำ!$B$2:$C$74,2,FALSE))))))))))))))))))))))))))))))</f>
        <v>0</v>
      </c>
      <c r="BN245" s="177">
        <f>IF(BB245&amp;M245="พนจ.ทั่วไป",0,IF(BB245&amp;M245="พนจ.ทั่วไปกำหนดเพิ่ม2569",108000,IF(M245="ว่างเดิม",VLOOKUP(BC245,ตำแหน่งว่าง!$A$2:$J$28,10,FALSE),IF(M245&amp;C245="กำหนดเพิ่ม2567ครู",VLOOKUP(BC245,ตำแหน่งว่าง!$A$2:$J$28,9,FALSE),IF(M245&amp;C245="กำหนดเพิ่ม2567ครูผู้ช่วย",VLOOKUP(BC245,ตำแหน่งว่าง!$A$2:$J$28,9,FALSE),IF(M245&amp;C245="กำหนดเพิ่ม2567บุคลากรทางการศึกษา",VLOOKUP(BC245,ตำแหน่งว่าง!$A$2:$J$28,9,FALSE),IF(M245&amp;C245="กำหนดเพิ่ม2567บริหารสถานศึกษา",VLOOKUP(BC245,ตำแหน่งว่าง!$A$2:$J$28,9,FALSE),IF(M245="กำหนดเพิ่ม2567",VLOOKUP(BC245,ตำแหน่งว่าง!$A$2:$J$28,10,FALSE),IF(M245&amp;C245="กำหนดเพิ่ม2568ครู",VLOOKUP(BC245,ตำแหน่งว่าง!$A$2:$J$28,8,FALSE),IF(M245&amp;C245="กำหนดเพิ่ม2568ครูผู้ช่วย",VLOOKUP(BC245,ตำแหน่งว่าง!$A$2:$J$28,8,FALSE),IF(M245&amp;C245="กำหนดเพิ่ม2568บุคลากรทางการศึกษา",VLOOKUP(BC245,ตำแหน่งว่าง!$A$2:$J$28,8,FALSE),IF(M245&amp;C245="กำหนดเพิ่ม2568บริหารสถานศึกษา",VLOOKUP(BC245,ตำแหน่งว่าง!$A$2:$J$28,8,FALSE),IF(M245="กำหนดเพิ่ม2568",VLOOKUP(BC245,ตำแหน่งว่าง!$A$2:$J$28,9,FALSE),IF(M245="กำหนดเพิ่ม2569",VLOOKUP(BC245,ตำแหน่งว่าง!$A$2:$H$28,7,FALSE),IF(M245="เงินอุดหนุน (ว่าง)",VLOOKUP(BC245,ตำแหน่งว่าง!$A$2:$J$28,10,FALSE),IF(M245="จ่ายจากเงินรายได้ (ว่าง)",VLOOKUP(BC245,ตำแหน่งว่าง!$A$2:$J$28,10,FALSE),IF(M245="ยุบเลิก2567",0,IF(M245="ยุบเลิก2568",0,IF(M245="ยุบเลิก2569",0,IF(M245="ว่างยุบเลิก2567",0,IF(M245="ว่างยุบเลิก2568",0,IF(M245="ว่างยุบเลิก2569",0,(BM245-BJ245)*12))))))))))))))))))))))</f>
        <v>0</v>
      </c>
    </row>
    <row r="246" spans="1:66">
      <c r="A246" s="107" t="str">
        <f>IF(C246=0,"",IF(D246=0,"",SUBTOTAL(3,$D$7:D246)*1))</f>
        <v/>
      </c>
      <c r="B246" s="113"/>
      <c r="C246" s="183"/>
      <c r="D246" s="113"/>
      <c r="E246" s="114"/>
      <c r="F246" s="114"/>
      <c r="G246" s="110"/>
      <c r="H246" s="120"/>
      <c r="I246" s="121"/>
      <c r="J246" s="122"/>
      <c r="K246" s="122"/>
      <c r="L246" s="122"/>
      <c r="M246" s="120"/>
      <c r="BB246" s="177" t="str">
        <f t="shared" si="15"/>
        <v/>
      </c>
      <c r="BC246" s="177" t="str">
        <f t="shared" si="16"/>
        <v>()</v>
      </c>
      <c r="BD246" s="177" t="b">
        <f>IF(BB246="บริหารท้องถิ่นสูง",VLOOKUP(I246,'เงินเดือนบัญชี 5'!$AM$2:$AN$65,2,FALSE),IF(BB246="บริหารท้องถิ่นกลาง",VLOOKUP(I246,'เงินเดือนบัญชี 5'!$AJ$2:$AK$65,2,FALSE),IF(BB246="บริหารท้องถิ่นต้น",VLOOKUP(I246,'เงินเดือนบัญชี 5'!$AG$2:$AH$65,2,FALSE),IF(BB246="อำนวยการท้องถิ่นสูง",VLOOKUP(I246,'เงินเดือนบัญชี 5'!$AD$2:$AE$65,2,FALSE),IF(BB246="อำนวยการท้องถิ่นกลาง",VLOOKUP(I246,'เงินเดือนบัญชี 5'!$AA$2:$AB$65,2,FALSE),IF(BB246="อำนวยการท้องถิ่นต้น",VLOOKUP(I246,'เงินเดือนบัญชี 5'!$X$2:$Y$65,2,FALSE),IF(BB246="วิชาการชช.",VLOOKUP(I246,'เงินเดือนบัญชี 5'!$U$2:$V$65,2,FALSE),IF(BB246="วิชาการชพ.",VLOOKUP(I246,'เงินเดือนบัญชี 5'!$R$2:$S$65,2,FALSE),IF(BB246="วิชาการชก.",VLOOKUP(I246,'เงินเดือนบัญชี 5'!$O$2:$P$65,2,FALSE),IF(BB246="วิชาการปก.",VLOOKUP(I246,'เงินเดือนบัญชี 5'!$L$2:$M$65,2,FALSE),IF(BB246="ทั่วไปอส.",VLOOKUP(I246,'เงินเดือนบัญชี 5'!$I$2:$J$65,2,FALSE),IF(BB246="ทั่วไปชง.",VLOOKUP(I246,'เงินเดือนบัญชี 5'!$F$2:$G$65,2,FALSE),IF(BB246="ทั่วไปปง.",VLOOKUP(I246,'เงินเดือนบัญชี 5'!$C$2:$D$65,2,FALSE),IF(BB246="พนจ.ทั่วไป","",IF(BB246="พนจ.ภารกิจ(ปวช.)","",IF(BB246="พนจ.ภารกิจ(ปวท.)","",IF(BB246="พนจ.ภารกิจ(ปวส.)","",IF(BB246="พนจ.ภารกิจ(ป.ตรี)","",IF(BB246="พนจ.ภารกิจ(ป.โท)","",IF(BB246="พนจ.ภารกิจ(ทักษะ พนง.ขับเครื่องจักรกลขนาดกลาง/ใหญ่)","",IF(BB246="พนจ.ภารกิจ(ทักษะ)","",IF(BB246="ลูกจ้างประจำ(ช่าง)",VLOOKUP(I246,บัญชีลูกจ้างประจำ!$I$2:$J$110,2,FALSE),IF(BB246="ลูกจ้างประจำ(สนับสนุน)",VLOOKUP(I246,บัญชีลูกจ้างประจำ!$F$2:$G$102,2,FALSE),IF(BB246="ลูกจ้างประจำ(บริการพื้นฐาน)",VLOOKUP(I246,บัญชีลูกจ้างประจำ!$C$2:$D$74,2,FALSE)))))))))))))))))))))))))</f>
        <v>0</v>
      </c>
      <c r="BE246" s="177">
        <f>IF(M246="ว่างเดิม",VLOOKUP(BC246,ตำแหน่งว่าง!$A$2:$J$28,2,FALSE),IF(M246="ว่างยุบเลิก2567",VLOOKUP(BC246,ตำแหน่งว่าง!$A$2:$J$28,2,FALSE),IF(M246="ว่างยุบเลิก2568",VLOOKUP(BC246,ตำแหน่งว่าง!$A$2:$J$28,2,FALSE),IF(M246="ว่างยุบเลิก2569",VLOOKUP(BC246,ตำแหน่งว่าง!$A$2:$J$28,2,FALSE),IF(M246="เงินอุดหนุน (ว่าง)",VLOOKUP(BC246,ตำแหน่งว่าง!$A$2:$J$28,2,FALSE),IF(M246="จ่ายจากเงินรายได้ (ว่าง)",VLOOKUP(BC246,ตำแหน่งว่าง!$A$2:$J$28,2,FALSE),IF(M246="กำหนดเพิ่ม2567",0,IF(M246="กำหนดเพิ่ม2568",0,IF(M246="กำหนดเพิ่ม2569",0,I246*12)))))))))</f>
        <v>0</v>
      </c>
      <c r="BF246" s="177" t="str">
        <f t="shared" si="17"/>
        <v>1</v>
      </c>
      <c r="BG246" s="177" t="b">
        <f>IF(BB246="บริหารท้องถิ่นสูง",VLOOKUP(BF246,'เงินเดือนบัญชี 5'!$AL$2:$AM$65,2,FALSE),IF(BB246="บริหารท้องถิ่นกลาง",VLOOKUP(BF246,'เงินเดือนบัญชี 5'!$AI$2:$AJ$65,2,FALSE),IF(BB246="บริหารท้องถิ่นต้น",VLOOKUP(BF246,'เงินเดือนบัญชี 5'!$AF$2:$AG$65,2,FALSE),IF(BB246="อำนวยการท้องถิ่นสูง",VLOOKUP(BF246,'เงินเดือนบัญชี 5'!$AC$2:$AD$65,2,FALSE),IF(BB246="อำนวยการท้องถิ่นกลาง",VLOOKUP(BF246,'เงินเดือนบัญชี 5'!$Z$2:$AA$65,2,FALSE),IF(BB246="อำนวยการท้องถิ่นต้น",VLOOKUP(BF246,'เงินเดือนบัญชี 5'!$W$2:$X$65,2,FALSE),IF(BB246="วิชาการชช.",VLOOKUP(BF246,'เงินเดือนบัญชี 5'!$T$2:$U$65,2,FALSE),IF(BB246="วิชาการชพ.",VLOOKUP(BF246,'เงินเดือนบัญชี 5'!$Q$2:$R$65,2,FALSE),IF(BB246="วิชาการชก.",VLOOKUP(BF246,'เงินเดือนบัญชี 5'!$N$2:$O$65,2,FALSE),IF(BB246="วิชาการปก.",VLOOKUP(BF246,'เงินเดือนบัญชี 5'!$K$2:$L$65,2,FALSE),IF(BB246="ทั่วไปอส.",VLOOKUP(BF246,'เงินเดือนบัญชี 5'!$H$2:$I$65,2,FALSE),IF(BB246="ทั่วไปชง.",VLOOKUP(BF246,'เงินเดือนบัญชี 5'!$E$2:$F$65,2,FALSE),IF(BB246="ทั่วไปปง.",VLOOKUP(BF246,'เงินเดือนบัญชี 5'!$B$2:$C$65,2,FALSE),IF(BB246="พนจ.ทั่วไป",0,IF(BB246="พนจ.ภารกิจ(ปวช.)",CEILING((I246*4/100)+I246,10),IF(BB246="พนจ.ภารกิจ(ปวท.)",CEILING((I246*4/100)+I246,10),IF(BB246="พนจ.ภารกิจ(ปวส.)",CEILING((I246*4/100)+I246,10),IF(BB246="พนจ.ภารกิจ(ป.ตรี)",CEILING((I246*4/100)+I246,10),IF(BB246="พนจ.ภารกิจ(ป.โท)",CEILING((I246*4/100)+I246,10),IF(BB246="พนจ.ภารกิจ(ทักษะ พนง.ขับเครื่องจักรกลขนาดกลาง/ใหญ่)",CEILING((I246*4/100)+I246,10),IF(BB246="พนจ.ภารกิจ(ทักษะ)",CEILING((I246*4/100)+I246,10),IF(BB246="พนจ.ภารกิจ(ทักษะ)","",IF(C246="ครู",CEILING((I246*6/100)+I246,10),IF(C246="ครูผู้ช่วย",CEILING((I246*6/100)+I246,10),IF(C246="บริหารสถานศึกษา",CEILING((I246*6/100)+I246,10),IF(C246="บุคลากรทางการศึกษา",CEILING((I246*6/100)+I246,10),IF(BB246="ลูกจ้างประจำ(ช่าง)",VLOOKUP(BF246,บัญชีลูกจ้างประจำ!$H$2:$I$110,2,FALSE),IF(BB246="ลูกจ้างประจำ(สนับสนุน)",VLOOKUP(BF246,บัญชีลูกจ้างประจำ!$E$2:$F$102,2,FALSE),IF(BB246="ลูกจ้างประจำ(บริการพื้นฐาน)",VLOOKUP(BF246,บัญชีลูกจ้างประจำ!$B$2:$C$74,2,FALSE))))))))))))))))))))))))))))))</f>
        <v>0</v>
      </c>
      <c r="BH246" s="177">
        <f>IF(BB246&amp;M246="พนจ.ทั่วไป",0,IF(BB246&amp;M246="พนจ.ทั่วไปกำหนดเพิ่ม2567",108000,IF(M246="ว่างเดิม",VLOOKUP(BC246,ตำแหน่งว่าง!$A$2:$J$28,8,FALSE),IF(M246="กำหนดเพิ่ม2567",VLOOKUP(BC246,ตำแหน่งว่าง!$A$2:$H$28,7,FALSE),IF(M246="กำหนดเพิ่ม2568",0,IF(M246="กำหนดเพิ่ม2569",0,IF(M246="ยุบเลิก2567",0,IF(M246="ว่างยุบเลิก2567",0,IF(M246="ว่างยุบเลิก2568",VLOOKUP(BC246,ตำแหน่งว่าง!$A$2:$J$28,8,FALSE),IF(M246="ว่างยุบเลิก2569",VLOOKUP(BC246,ตำแหน่งว่าง!$A$2:$J$28,8,FALSE),IF(M246="เงินอุดหนุน (ว่าง)",VLOOKUP(BC246,ตำแหน่งว่าง!$A$2:$J$28,8,FALSE),IF(M246&amp;C246="จ่ายจากเงินรายได้พนจ.ทั่วไป",0,IF(M246="จ่ายจากเงินรายได้ (ว่าง)",VLOOKUP(BC246,ตำแหน่งว่าง!$A$2:$J$28,8,FALSE),(BG246-I246)*12)))))))))))))</f>
        <v>0</v>
      </c>
      <c r="BI246" s="177" t="str">
        <f t="shared" si="18"/>
        <v>2</v>
      </c>
      <c r="BJ246" s="177" t="b">
        <f>IF(BB246="บริหารท้องถิ่นสูง",VLOOKUP(BI246,'เงินเดือนบัญชี 5'!$AL$2:$AM$65,2,FALSE),IF(BB246="บริหารท้องถิ่นกลาง",VLOOKUP(BI246,'เงินเดือนบัญชี 5'!$AI$2:$AJ$65,2,FALSE),IF(BB246="บริหารท้องถิ่นต้น",VLOOKUP(BI246,'เงินเดือนบัญชี 5'!$AF$2:$AG$65,2,FALSE),IF(BB246="อำนวยการท้องถิ่นสูง",VLOOKUP(BI246,'เงินเดือนบัญชี 5'!$AC$2:$AD$65,2,FALSE),IF(BB246="อำนวยการท้องถิ่นกลาง",VLOOKUP(BI246,'เงินเดือนบัญชี 5'!$Z$2:$AA$65,2,FALSE),IF(BB246="อำนวยการท้องถิ่นต้น",VLOOKUP(BI246,'เงินเดือนบัญชี 5'!$W$2:$X$65,2,FALSE),IF(BB246="วิชาการชช.",VLOOKUP(BI246,'เงินเดือนบัญชี 5'!$T$2:$U$65,2,FALSE),IF(BB246="วิชาการชพ.",VLOOKUP(BI246,'เงินเดือนบัญชี 5'!$Q$2:$R$65,2,FALSE),IF(BB246="วิชาการชก.",VLOOKUP(BI246,'เงินเดือนบัญชี 5'!$N$2:$O$65,2,FALSE),IF(BB246="วิชาการปก.",VLOOKUP(BI246,'เงินเดือนบัญชี 5'!$K$2:$L$65,2,FALSE),IF(BB246="ทั่วไปอส.",VLOOKUP(BI246,'เงินเดือนบัญชี 5'!$H$2:$I$65,2,FALSE),IF(BB246="ทั่วไปชง.",VLOOKUP(BI246,'เงินเดือนบัญชี 5'!$E$2:$F$65,2,FALSE),IF(BB246="ทั่วไปปง.",VLOOKUP(BI246,'เงินเดือนบัญชี 5'!$B$2:$C$65,2,FALSE),IF(BB246="พนจ.ทั่วไป",0,IF(BB246="พนจ.ภารกิจ(ปวช.)",CEILING((BG246*4/100)+BG246,10),IF(BB246="พนจ.ภารกิจ(ปวท.)",CEILING((BG246*4/100)+BG246,10),IF(BB246="พนจ.ภารกิจ(ปวส.)",CEILING((BG246*4/100)+BG246,10),IF(BB246="พนจ.ภารกิจ(ป.ตรี)",CEILING((BG246*4/100)+BG246,10),IF(BB246="พนจ.ภารกิจ(ป.โท)",CEILING((BG246*4/100)+BG246,10),IF(BB246="พนจ.ภารกิจ(ทักษะ พนง.ขับเครื่องจักรกลขนาดกลาง/ใหญ่)",CEILING((BG246*4/100)+BG246,10),IF(BB246="พนจ.ภารกิจ(ทักษะ)",CEILING((BG246*4/100)+BG246,10),IF(BB246="พนจ.ภารกิจ(ทักษะ)","",IF(C246="ครู",CEILING((BG246*6/100)+BG246,10),IF(C246="ครูผู้ช่วย",CEILING((BG246*6/100)+BG246,10),IF(C246="บริหารสถานศึกษา",CEILING((BG246*6/100)+BG246,10),IF(C246="บุคลากรทางการศึกษา",CEILING((BG246*6/100)+BG246,10),IF(BB246="ลูกจ้างประจำ(ช่าง)",VLOOKUP(BI246,บัญชีลูกจ้างประจำ!$H$2:$I$110,2,FALSE),IF(BB246="ลูกจ้างประจำ(สนับสนุน)",VLOOKUP(BI246,บัญชีลูกจ้างประจำ!$E$2:$F$102,2,FALSE),IF(BB246="ลูกจ้างประจำ(บริการพื้นฐาน)",VLOOKUP(BI246,บัญชีลูกจ้างประจำ!$B$2:$C$74,2,FALSE))))))))))))))))))))))))))))))</f>
        <v>0</v>
      </c>
      <c r="BK246" s="177">
        <f>IF(BB246&amp;M246="พนจ.ทั่วไป",0,IF(BB246&amp;M246="พนจ.ทั่วไปกำหนดเพิ่ม2568",108000,IF(M246="ว่างเดิม",VLOOKUP(BC246,ตำแหน่งว่าง!$A$2:$J$28,9,FALSE),IF(M246&amp;C246="กำหนดเพิ่ม2567ครู",VLOOKUP(BC246,ตำแหน่งว่าง!$A$2:$J$28,8,FALSE),IF(M246&amp;C246="กำหนดเพิ่ม2567ครูผู้ช่วย",VLOOKUP(BC246,ตำแหน่งว่าง!$A$2:$J$28,8,FALSE),IF(M246&amp;C246="กำหนดเพิ่ม2567บุคลากรทางการศึกษา",VLOOKUP(BC246,ตำแหน่งว่าง!$A$2:$J$28,8,FALSE),IF(M246&amp;C246="กำหนดเพิ่ม2567บริหารสถานศึกษา",VLOOKUP(BC246,ตำแหน่งว่าง!$A$2:$J$28,8,FALSE),IF(M246="กำหนดเพิ่ม2567",VLOOKUP(BC246,ตำแหน่งว่าง!$A$2:$J$28,9,FALSE),IF(M246="กำหนดเพิ่ม2568",VLOOKUP(BC246,ตำแหน่งว่าง!$A$2:$H$28,7,FALSE),IF(M246="กำหนดเพิ่ม2569",0,IF(M246="ยุบเลิก2567",0,IF(M246="ยุบเลิก2568",0,IF(M246="ว่างยุบเลิก2567",0,IF(M246="ว่างยุบเลิก2568",0,IF(M246="ว่างยุบเลิก2569",VLOOKUP(BC246,ตำแหน่งว่าง!$A$2:$J$28,9,FALSE),IF(M246="เงินอุดหนุน (ว่าง)",VLOOKUP(BC246,ตำแหน่งว่าง!$A$2:$J$28,9,FALSE),IF(M246="จ่ายจากเงินรายได้ (ว่าง)",VLOOKUP(BC246,ตำแหน่งว่าง!$A$2:$J$28,9,FALSE),(BJ246-BG246)*12)))))))))))))))))</f>
        <v>0</v>
      </c>
      <c r="BL246" s="177" t="str">
        <f t="shared" si="19"/>
        <v>3</v>
      </c>
      <c r="BM246" s="177" t="b">
        <f>IF(BB246="บริหารท้องถิ่นสูง",VLOOKUP(BL246,'เงินเดือนบัญชี 5'!$AL$2:$AM$65,2,FALSE),IF(BB246="บริหารท้องถิ่นกลาง",VLOOKUP(BL246,'เงินเดือนบัญชี 5'!$AI$2:$AJ$65,2,FALSE),IF(BB246="บริหารท้องถิ่นต้น",VLOOKUP(BL246,'เงินเดือนบัญชี 5'!$AF$2:$AG$65,2,FALSE),IF(BB246="อำนวยการท้องถิ่นสูง",VLOOKUP(BL246,'เงินเดือนบัญชี 5'!$AC$2:$AD$65,2,FALSE),IF(BB246="อำนวยการท้องถิ่นกลาง",VLOOKUP(BL246,'เงินเดือนบัญชี 5'!$Z$2:$AA$65,2,FALSE),IF(BB246="อำนวยการท้องถิ่นต้น",VLOOKUP(BL246,'เงินเดือนบัญชี 5'!$W$2:$X$65,2,FALSE),IF(BB246="วิชาการชช.",VLOOKUP(BL246,'เงินเดือนบัญชี 5'!$T$2:$U$65,2,FALSE),IF(BB246="วิชาการชพ.",VLOOKUP(BL246,'เงินเดือนบัญชี 5'!$Q$2:$R$65,2,FALSE),IF(BB246="วิชาการชก.",VLOOKUP(BL246,'เงินเดือนบัญชี 5'!$N$2:$O$65,2,FALSE),IF(BB246="วิชาการปก.",VLOOKUP(BL246,'เงินเดือนบัญชี 5'!$K$2:$L$65,2,FALSE),IF(BB246="ทั่วไปอส.",VLOOKUP(BL246,'เงินเดือนบัญชี 5'!$H$2:$I$65,2,FALSE),IF(BB246="ทั่วไปชง.",VLOOKUP(BL246,'เงินเดือนบัญชี 5'!$E$2:$F$65,2,FALSE),IF(BB246="ทั่วไปปง.",VLOOKUP(BL246,'เงินเดือนบัญชี 5'!$B$2:$C$65,2,FALSE),IF(BB246="พนจ.ทั่วไป",0,IF(BB246="พนจ.ภารกิจ(ปวช.)",CEILING((BJ246*4/100)+BJ246,10),IF(BB246="พนจ.ภารกิจ(ปวท.)",CEILING((BJ246*4/100)+BJ246,10),IF(BB246="พนจ.ภารกิจ(ปวส.)",CEILING((BJ246*4/100)+BJ246,10),IF(BB246="พนจ.ภารกิจ(ป.ตรี)",CEILING((BJ246*4/100)+BJ246,10),IF(BB246="พนจ.ภารกิจ(ป.โท)",CEILING((BJ246*4/100)+BJ246,10),IF(BB246="พนจ.ภารกิจ(ทักษะ พนง.ขับเครื่องจักรกลขนาดกลาง/ใหญ่)",CEILING((BJ246*4/100)+BJ246,10),IF(BB246="พนจ.ภารกิจ(ทักษะ)",CEILING((BJ246*4/100)+BJ246,10),IF(BB246="พนจ.ภารกิจ(ทักษะ)","",IF(C246="ครู",CEILING((BJ246*6/100)+BJ246,10),IF(C246="ครูผู้ช่วย",CEILING((BJ246*6/100)+BJ246,10),IF(C246="บริหารสถานศึกษา",CEILING((BJ246*6/100)+BJ246,10),IF(C246="บุคลากรทางการศึกษา",CEILING((BJ246*6/100)+BJ246,10),IF(BB246="ลูกจ้างประจำ(ช่าง)",VLOOKUP(BL246,บัญชีลูกจ้างประจำ!$H$2:$I$110,2,FALSE),IF(BB246="ลูกจ้างประจำ(สนับสนุน)",VLOOKUP(BL246,บัญชีลูกจ้างประจำ!$E$2:$F$103,2,FALSE),IF(BB246="ลูกจ้างประจำ(บริการพื้นฐาน)",VLOOKUP(BL246,บัญชีลูกจ้างประจำ!$B$2:$C$74,2,FALSE))))))))))))))))))))))))))))))</f>
        <v>0</v>
      </c>
      <c r="BN246" s="177">
        <f>IF(BB246&amp;M246="พนจ.ทั่วไป",0,IF(BB246&amp;M246="พนจ.ทั่วไปกำหนดเพิ่ม2569",108000,IF(M246="ว่างเดิม",VLOOKUP(BC246,ตำแหน่งว่าง!$A$2:$J$28,10,FALSE),IF(M246&amp;C246="กำหนดเพิ่ม2567ครู",VLOOKUP(BC246,ตำแหน่งว่าง!$A$2:$J$28,9,FALSE),IF(M246&amp;C246="กำหนดเพิ่ม2567ครูผู้ช่วย",VLOOKUP(BC246,ตำแหน่งว่าง!$A$2:$J$28,9,FALSE),IF(M246&amp;C246="กำหนดเพิ่ม2567บุคลากรทางการศึกษา",VLOOKUP(BC246,ตำแหน่งว่าง!$A$2:$J$28,9,FALSE),IF(M246&amp;C246="กำหนดเพิ่ม2567บริหารสถานศึกษา",VLOOKUP(BC246,ตำแหน่งว่าง!$A$2:$J$28,9,FALSE),IF(M246="กำหนดเพิ่ม2567",VLOOKUP(BC246,ตำแหน่งว่าง!$A$2:$J$28,10,FALSE),IF(M246&amp;C246="กำหนดเพิ่ม2568ครู",VLOOKUP(BC246,ตำแหน่งว่าง!$A$2:$J$28,8,FALSE),IF(M246&amp;C246="กำหนดเพิ่ม2568ครูผู้ช่วย",VLOOKUP(BC246,ตำแหน่งว่าง!$A$2:$J$28,8,FALSE),IF(M246&amp;C246="กำหนดเพิ่ม2568บุคลากรทางการศึกษา",VLOOKUP(BC246,ตำแหน่งว่าง!$A$2:$J$28,8,FALSE),IF(M246&amp;C246="กำหนดเพิ่ม2568บริหารสถานศึกษา",VLOOKUP(BC246,ตำแหน่งว่าง!$A$2:$J$28,8,FALSE),IF(M246="กำหนดเพิ่ม2568",VLOOKUP(BC246,ตำแหน่งว่าง!$A$2:$J$28,9,FALSE),IF(M246="กำหนดเพิ่ม2569",VLOOKUP(BC246,ตำแหน่งว่าง!$A$2:$H$28,7,FALSE),IF(M246="เงินอุดหนุน (ว่าง)",VLOOKUP(BC246,ตำแหน่งว่าง!$A$2:$J$28,10,FALSE),IF(M246="จ่ายจากเงินรายได้ (ว่าง)",VLOOKUP(BC246,ตำแหน่งว่าง!$A$2:$J$28,10,FALSE),IF(M246="ยุบเลิก2567",0,IF(M246="ยุบเลิก2568",0,IF(M246="ยุบเลิก2569",0,IF(M246="ว่างยุบเลิก2567",0,IF(M246="ว่างยุบเลิก2568",0,IF(M246="ว่างยุบเลิก2569",0,(BM246-BJ246)*12))))))))))))))))))))))</f>
        <v>0</v>
      </c>
    </row>
    <row r="247" spans="1:66">
      <c r="A247" s="107" t="str">
        <f>IF(C247=0,"",IF(D247=0,"",SUBTOTAL(3,$D$7:D247)*1))</f>
        <v/>
      </c>
      <c r="B247" s="113"/>
      <c r="C247" s="183"/>
      <c r="D247" s="113"/>
      <c r="E247" s="114"/>
      <c r="F247" s="114"/>
      <c r="G247" s="110"/>
      <c r="H247" s="120"/>
      <c r="I247" s="121"/>
      <c r="J247" s="122"/>
      <c r="K247" s="122"/>
      <c r="L247" s="122"/>
      <c r="M247" s="120"/>
      <c r="BB247" s="177" t="str">
        <f t="shared" si="15"/>
        <v/>
      </c>
      <c r="BC247" s="177" t="str">
        <f t="shared" si="16"/>
        <v>()</v>
      </c>
      <c r="BD247" s="177" t="b">
        <f>IF(BB247="บริหารท้องถิ่นสูง",VLOOKUP(I247,'เงินเดือนบัญชี 5'!$AM$2:$AN$65,2,FALSE),IF(BB247="บริหารท้องถิ่นกลาง",VLOOKUP(I247,'เงินเดือนบัญชี 5'!$AJ$2:$AK$65,2,FALSE),IF(BB247="บริหารท้องถิ่นต้น",VLOOKUP(I247,'เงินเดือนบัญชี 5'!$AG$2:$AH$65,2,FALSE),IF(BB247="อำนวยการท้องถิ่นสูง",VLOOKUP(I247,'เงินเดือนบัญชี 5'!$AD$2:$AE$65,2,FALSE),IF(BB247="อำนวยการท้องถิ่นกลาง",VLOOKUP(I247,'เงินเดือนบัญชี 5'!$AA$2:$AB$65,2,FALSE),IF(BB247="อำนวยการท้องถิ่นต้น",VLOOKUP(I247,'เงินเดือนบัญชี 5'!$X$2:$Y$65,2,FALSE),IF(BB247="วิชาการชช.",VLOOKUP(I247,'เงินเดือนบัญชี 5'!$U$2:$V$65,2,FALSE),IF(BB247="วิชาการชพ.",VLOOKUP(I247,'เงินเดือนบัญชี 5'!$R$2:$S$65,2,FALSE),IF(BB247="วิชาการชก.",VLOOKUP(I247,'เงินเดือนบัญชี 5'!$O$2:$P$65,2,FALSE),IF(BB247="วิชาการปก.",VLOOKUP(I247,'เงินเดือนบัญชี 5'!$L$2:$M$65,2,FALSE),IF(BB247="ทั่วไปอส.",VLOOKUP(I247,'เงินเดือนบัญชี 5'!$I$2:$J$65,2,FALSE),IF(BB247="ทั่วไปชง.",VLOOKUP(I247,'เงินเดือนบัญชี 5'!$F$2:$G$65,2,FALSE),IF(BB247="ทั่วไปปง.",VLOOKUP(I247,'เงินเดือนบัญชี 5'!$C$2:$D$65,2,FALSE),IF(BB247="พนจ.ทั่วไป","",IF(BB247="พนจ.ภารกิจ(ปวช.)","",IF(BB247="พนจ.ภารกิจ(ปวท.)","",IF(BB247="พนจ.ภารกิจ(ปวส.)","",IF(BB247="พนจ.ภารกิจ(ป.ตรี)","",IF(BB247="พนจ.ภารกิจ(ป.โท)","",IF(BB247="พนจ.ภารกิจ(ทักษะ พนง.ขับเครื่องจักรกลขนาดกลาง/ใหญ่)","",IF(BB247="พนจ.ภารกิจ(ทักษะ)","",IF(BB247="ลูกจ้างประจำ(ช่าง)",VLOOKUP(I247,บัญชีลูกจ้างประจำ!$I$2:$J$110,2,FALSE),IF(BB247="ลูกจ้างประจำ(สนับสนุน)",VLOOKUP(I247,บัญชีลูกจ้างประจำ!$F$2:$G$102,2,FALSE),IF(BB247="ลูกจ้างประจำ(บริการพื้นฐาน)",VLOOKUP(I247,บัญชีลูกจ้างประจำ!$C$2:$D$74,2,FALSE)))))))))))))))))))))))))</f>
        <v>0</v>
      </c>
      <c r="BE247" s="177">
        <f>IF(M247="ว่างเดิม",VLOOKUP(BC247,ตำแหน่งว่าง!$A$2:$J$28,2,FALSE),IF(M247="ว่างยุบเลิก2567",VLOOKUP(BC247,ตำแหน่งว่าง!$A$2:$J$28,2,FALSE),IF(M247="ว่างยุบเลิก2568",VLOOKUP(BC247,ตำแหน่งว่าง!$A$2:$J$28,2,FALSE),IF(M247="ว่างยุบเลิก2569",VLOOKUP(BC247,ตำแหน่งว่าง!$A$2:$J$28,2,FALSE),IF(M247="เงินอุดหนุน (ว่าง)",VLOOKUP(BC247,ตำแหน่งว่าง!$A$2:$J$28,2,FALSE),IF(M247="จ่ายจากเงินรายได้ (ว่าง)",VLOOKUP(BC247,ตำแหน่งว่าง!$A$2:$J$28,2,FALSE),IF(M247="กำหนดเพิ่ม2567",0,IF(M247="กำหนดเพิ่ม2568",0,IF(M247="กำหนดเพิ่ม2569",0,I247*12)))))))))</f>
        <v>0</v>
      </c>
      <c r="BF247" s="177" t="str">
        <f t="shared" si="17"/>
        <v>1</v>
      </c>
      <c r="BG247" s="177" t="b">
        <f>IF(BB247="บริหารท้องถิ่นสูง",VLOOKUP(BF247,'เงินเดือนบัญชี 5'!$AL$2:$AM$65,2,FALSE),IF(BB247="บริหารท้องถิ่นกลาง",VLOOKUP(BF247,'เงินเดือนบัญชี 5'!$AI$2:$AJ$65,2,FALSE),IF(BB247="บริหารท้องถิ่นต้น",VLOOKUP(BF247,'เงินเดือนบัญชี 5'!$AF$2:$AG$65,2,FALSE),IF(BB247="อำนวยการท้องถิ่นสูง",VLOOKUP(BF247,'เงินเดือนบัญชี 5'!$AC$2:$AD$65,2,FALSE),IF(BB247="อำนวยการท้องถิ่นกลาง",VLOOKUP(BF247,'เงินเดือนบัญชี 5'!$Z$2:$AA$65,2,FALSE),IF(BB247="อำนวยการท้องถิ่นต้น",VLOOKUP(BF247,'เงินเดือนบัญชี 5'!$W$2:$X$65,2,FALSE),IF(BB247="วิชาการชช.",VLOOKUP(BF247,'เงินเดือนบัญชี 5'!$T$2:$U$65,2,FALSE),IF(BB247="วิชาการชพ.",VLOOKUP(BF247,'เงินเดือนบัญชี 5'!$Q$2:$R$65,2,FALSE),IF(BB247="วิชาการชก.",VLOOKUP(BF247,'เงินเดือนบัญชี 5'!$N$2:$O$65,2,FALSE),IF(BB247="วิชาการปก.",VLOOKUP(BF247,'เงินเดือนบัญชี 5'!$K$2:$L$65,2,FALSE),IF(BB247="ทั่วไปอส.",VLOOKUP(BF247,'เงินเดือนบัญชี 5'!$H$2:$I$65,2,FALSE),IF(BB247="ทั่วไปชง.",VLOOKUP(BF247,'เงินเดือนบัญชี 5'!$E$2:$F$65,2,FALSE),IF(BB247="ทั่วไปปง.",VLOOKUP(BF247,'เงินเดือนบัญชี 5'!$B$2:$C$65,2,FALSE),IF(BB247="พนจ.ทั่วไป",0,IF(BB247="พนจ.ภารกิจ(ปวช.)",CEILING((I247*4/100)+I247,10),IF(BB247="พนจ.ภารกิจ(ปวท.)",CEILING((I247*4/100)+I247,10),IF(BB247="พนจ.ภารกิจ(ปวส.)",CEILING((I247*4/100)+I247,10),IF(BB247="พนจ.ภารกิจ(ป.ตรี)",CEILING((I247*4/100)+I247,10),IF(BB247="พนจ.ภารกิจ(ป.โท)",CEILING((I247*4/100)+I247,10),IF(BB247="พนจ.ภารกิจ(ทักษะ พนง.ขับเครื่องจักรกลขนาดกลาง/ใหญ่)",CEILING((I247*4/100)+I247,10),IF(BB247="พนจ.ภารกิจ(ทักษะ)",CEILING((I247*4/100)+I247,10),IF(BB247="พนจ.ภารกิจ(ทักษะ)","",IF(C247="ครู",CEILING((I247*6/100)+I247,10),IF(C247="ครูผู้ช่วย",CEILING((I247*6/100)+I247,10),IF(C247="บริหารสถานศึกษา",CEILING((I247*6/100)+I247,10),IF(C247="บุคลากรทางการศึกษา",CEILING((I247*6/100)+I247,10),IF(BB247="ลูกจ้างประจำ(ช่าง)",VLOOKUP(BF247,บัญชีลูกจ้างประจำ!$H$2:$I$110,2,FALSE),IF(BB247="ลูกจ้างประจำ(สนับสนุน)",VLOOKUP(BF247,บัญชีลูกจ้างประจำ!$E$2:$F$102,2,FALSE),IF(BB247="ลูกจ้างประจำ(บริการพื้นฐาน)",VLOOKUP(BF247,บัญชีลูกจ้างประจำ!$B$2:$C$74,2,FALSE))))))))))))))))))))))))))))))</f>
        <v>0</v>
      </c>
      <c r="BH247" s="177">
        <f>IF(BB247&amp;M247="พนจ.ทั่วไป",0,IF(BB247&amp;M247="พนจ.ทั่วไปกำหนดเพิ่ม2567",108000,IF(M247="ว่างเดิม",VLOOKUP(BC247,ตำแหน่งว่าง!$A$2:$J$28,8,FALSE),IF(M247="กำหนดเพิ่ม2567",VLOOKUP(BC247,ตำแหน่งว่าง!$A$2:$H$28,7,FALSE),IF(M247="กำหนดเพิ่ม2568",0,IF(M247="กำหนดเพิ่ม2569",0,IF(M247="ยุบเลิก2567",0,IF(M247="ว่างยุบเลิก2567",0,IF(M247="ว่างยุบเลิก2568",VLOOKUP(BC247,ตำแหน่งว่าง!$A$2:$J$28,8,FALSE),IF(M247="ว่างยุบเลิก2569",VLOOKUP(BC247,ตำแหน่งว่าง!$A$2:$J$28,8,FALSE),IF(M247="เงินอุดหนุน (ว่าง)",VLOOKUP(BC247,ตำแหน่งว่าง!$A$2:$J$28,8,FALSE),IF(M247&amp;C247="จ่ายจากเงินรายได้พนจ.ทั่วไป",0,IF(M247="จ่ายจากเงินรายได้ (ว่าง)",VLOOKUP(BC247,ตำแหน่งว่าง!$A$2:$J$28,8,FALSE),(BG247-I247)*12)))))))))))))</f>
        <v>0</v>
      </c>
      <c r="BI247" s="177" t="str">
        <f t="shared" si="18"/>
        <v>2</v>
      </c>
      <c r="BJ247" s="177" t="b">
        <f>IF(BB247="บริหารท้องถิ่นสูง",VLOOKUP(BI247,'เงินเดือนบัญชี 5'!$AL$2:$AM$65,2,FALSE),IF(BB247="บริหารท้องถิ่นกลาง",VLOOKUP(BI247,'เงินเดือนบัญชี 5'!$AI$2:$AJ$65,2,FALSE),IF(BB247="บริหารท้องถิ่นต้น",VLOOKUP(BI247,'เงินเดือนบัญชี 5'!$AF$2:$AG$65,2,FALSE),IF(BB247="อำนวยการท้องถิ่นสูง",VLOOKUP(BI247,'เงินเดือนบัญชี 5'!$AC$2:$AD$65,2,FALSE),IF(BB247="อำนวยการท้องถิ่นกลาง",VLOOKUP(BI247,'เงินเดือนบัญชี 5'!$Z$2:$AA$65,2,FALSE),IF(BB247="อำนวยการท้องถิ่นต้น",VLOOKUP(BI247,'เงินเดือนบัญชี 5'!$W$2:$X$65,2,FALSE),IF(BB247="วิชาการชช.",VLOOKUP(BI247,'เงินเดือนบัญชี 5'!$T$2:$U$65,2,FALSE),IF(BB247="วิชาการชพ.",VLOOKUP(BI247,'เงินเดือนบัญชี 5'!$Q$2:$R$65,2,FALSE),IF(BB247="วิชาการชก.",VLOOKUP(BI247,'เงินเดือนบัญชี 5'!$N$2:$O$65,2,FALSE),IF(BB247="วิชาการปก.",VLOOKUP(BI247,'เงินเดือนบัญชี 5'!$K$2:$L$65,2,FALSE),IF(BB247="ทั่วไปอส.",VLOOKUP(BI247,'เงินเดือนบัญชี 5'!$H$2:$I$65,2,FALSE),IF(BB247="ทั่วไปชง.",VLOOKUP(BI247,'เงินเดือนบัญชี 5'!$E$2:$F$65,2,FALSE),IF(BB247="ทั่วไปปง.",VLOOKUP(BI247,'เงินเดือนบัญชี 5'!$B$2:$C$65,2,FALSE),IF(BB247="พนจ.ทั่วไป",0,IF(BB247="พนจ.ภารกิจ(ปวช.)",CEILING((BG247*4/100)+BG247,10),IF(BB247="พนจ.ภารกิจ(ปวท.)",CEILING((BG247*4/100)+BG247,10),IF(BB247="พนจ.ภารกิจ(ปวส.)",CEILING((BG247*4/100)+BG247,10),IF(BB247="พนจ.ภารกิจ(ป.ตรี)",CEILING((BG247*4/100)+BG247,10),IF(BB247="พนจ.ภารกิจ(ป.โท)",CEILING((BG247*4/100)+BG247,10),IF(BB247="พนจ.ภารกิจ(ทักษะ พนง.ขับเครื่องจักรกลขนาดกลาง/ใหญ่)",CEILING((BG247*4/100)+BG247,10),IF(BB247="พนจ.ภารกิจ(ทักษะ)",CEILING((BG247*4/100)+BG247,10),IF(BB247="พนจ.ภารกิจ(ทักษะ)","",IF(C247="ครู",CEILING((BG247*6/100)+BG247,10),IF(C247="ครูผู้ช่วย",CEILING((BG247*6/100)+BG247,10),IF(C247="บริหารสถานศึกษา",CEILING((BG247*6/100)+BG247,10),IF(C247="บุคลากรทางการศึกษา",CEILING((BG247*6/100)+BG247,10),IF(BB247="ลูกจ้างประจำ(ช่าง)",VLOOKUP(BI247,บัญชีลูกจ้างประจำ!$H$2:$I$110,2,FALSE),IF(BB247="ลูกจ้างประจำ(สนับสนุน)",VLOOKUP(BI247,บัญชีลูกจ้างประจำ!$E$2:$F$102,2,FALSE),IF(BB247="ลูกจ้างประจำ(บริการพื้นฐาน)",VLOOKUP(BI247,บัญชีลูกจ้างประจำ!$B$2:$C$74,2,FALSE))))))))))))))))))))))))))))))</f>
        <v>0</v>
      </c>
      <c r="BK247" s="177">
        <f>IF(BB247&amp;M247="พนจ.ทั่วไป",0,IF(BB247&amp;M247="พนจ.ทั่วไปกำหนดเพิ่ม2568",108000,IF(M247="ว่างเดิม",VLOOKUP(BC247,ตำแหน่งว่าง!$A$2:$J$28,9,FALSE),IF(M247&amp;C247="กำหนดเพิ่ม2567ครู",VLOOKUP(BC247,ตำแหน่งว่าง!$A$2:$J$28,8,FALSE),IF(M247&amp;C247="กำหนดเพิ่ม2567ครูผู้ช่วย",VLOOKUP(BC247,ตำแหน่งว่าง!$A$2:$J$28,8,FALSE),IF(M247&amp;C247="กำหนดเพิ่ม2567บุคลากรทางการศึกษา",VLOOKUP(BC247,ตำแหน่งว่าง!$A$2:$J$28,8,FALSE),IF(M247&amp;C247="กำหนดเพิ่ม2567บริหารสถานศึกษา",VLOOKUP(BC247,ตำแหน่งว่าง!$A$2:$J$28,8,FALSE),IF(M247="กำหนดเพิ่ม2567",VLOOKUP(BC247,ตำแหน่งว่าง!$A$2:$J$28,9,FALSE),IF(M247="กำหนดเพิ่ม2568",VLOOKUP(BC247,ตำแหน่งว่าง!$A$2:$H$28,7,FALSE),IF(M247="กำหนดเพิ่ม2569",0,IF(M247="ยุบเลิก2567",0,IF(M247="ยุบเลิก2568",0,IF(M247="ว่างยุบเลิก2567",0,IF(M247="ว่างยุบเลิก2568",0,IF(M247="ว่างยุบเลิก2569",VLOOKUP(BC247,ตำแหน่งว่าง!$A$2:$J$28,9,FALSE),IF(M247="เงินอุดหนุน (ว่าง)",VLOOKUP(BC247,ตำแหน่งว่าง!$A$2:$J$28,9,FALSE),IF(M247="จ่ายจากเงินรายได้ (ว่าง)",VLOOKUP(BC247,ตำแหน่งว่าง!$A$2:$J$28,9,FALSE),(BJ247-BG247)*12)))))))))))))))))</f>
        <v>0</v>
      </c>
      <c r="BL247" s="177" t="str">
        <f t="shared" si="19"/>
        <v>3</v>
      </c>
      <c r="BM247" s="177" t="b">
        <f>IF(BB247="บริหารท้องถิ่นสูง",VLOOKUP(BL247,'เงินเดือนบัญชี 5'!$AL$2:$AM$65,2,FALSE),IF(BB247="บริหารท้องถิ่นกลาง",VLOOKUP(BL247,'เงินเดือนบัญชี 5'!$AI$2:$AJ$65,2,FALSE),IF(BB247="บริหารท้องถิ่นต้น",VLOOKUP(BL247,'เงินเดือนบัญชี 5'!$AF$2:$AG$65,2,FALSE),IF(BB247="อำนวยการท้องถิ่นสูง",VLOOKUP(BL247,'เงินเดือนบัญชี 5'!$AC$2:$AD$65,2,FALSE),IF(BB247="อำนวยการท้องถิ่นกลาง",VLOOKUP(BL247,'เงินเดือนบัญชี 5'!$Z$2:$AA$65,2,FALSE),IF(BB247="อำนวยการท้องถิ่นต้น",VLOOKUP(BL247,'เงินเดือนบัญชี 5'!$W$2:$X$65,2,FALSE),IF(BB247="วิชาการชช.",VLOOKUP(BL247,'เงินเดือนบัญชี 5'!$T$2:$U$65,2,FALSE),IF(BB247="วิชาการชพ.",VLOOKUP(BL247,'เงินเดือนบัญชี 5'!$Q$2:$R$65,2,FALSE),IF(BB247="วิชาการชก.",VLOOKUP(BL247,'เงินเดือนบัญชี 5'!$N$2:$O$65,2,FALSE),IF(BB247="วิชาการปก.",VLOOKUP(BL247,'เงินเดือนบัญชี 5'!$K$2:$L$65,2,FALSE),IF(BB247="ทั่วไปอส.",VLOOKUP(BL247,'เงินเดือนบัญชี 5'!$H$2:$I$65,2,FALSE),IF(BB247="ทั่วไปชง.",VLOOKUP(BL247,'เงินเดือนบัญชี 5'!$E$2:$F$65,2,FALSE),IF(BB247="ทั่วไปปง.",VLOOKUP(BL247,'เงินเดือนบัญชี 5'!$B$2:$C$65,2,FALSE),IF(BB247="พนจ.ทั่วไป",0,IF(BB247="พนจ.ภารกิจ(ปวช.)",CEILING((BJ247*4/100)+BJ247,10),IF(BB247="พนจ.ภารกิจ(ปวท.)",CEILING((BJ247*4/100)+BJ247,10),IF(BB247="พนจ.ภารกิจ(ปวส.)",CEILING((BJ247*4/100)+BJ247,10),IF(BB247="พนจ.ภารกิจ(ป.ตรี)",CEILING((BJ247*4/100)+BJ247,10),IF(BB247="พนจ.ภารกิจ(ป.โท)",CEILING((BJ247*4/100)+BJ247,10),IF(BB247="พนจ.ภารกิจ(ทักษะ พนง.ขับเครื่องจักรกลขนาดกลาง/ใหญ่)",CEILING((BJ247*4/100)+BJ247,10),IF(BB247="พนจ.ภารกิจ(ทักษะ)",CEILING((BJ247*4/100)+BJ247,10),IF(BB247="พนจ.ภารกิจ(ทักษะ)","",IF(C247="ครู",CEILING((BJ247*6/100)+BJ247,10),IF(C247="ครูผู้ช่วย",CEILING((BJ247*6/100)+BJ247,10),IF(C247="บริหารสถานศึกษา",CEILING((BJ247*6/100)+BJ247,10),IF(C247="บุคลากรทางการศึกษา",CEILING((BJ247*6/100)+BJ247,10),IF(BB247="ลูกจ้างประจำ(ช่าง)",VLOOKUP(BL247,บัญชีลูกจ้างประจำ!$H$2:$I$110,2,FALSE),IF(BB247="ลูกจ้างประจำ(สนับสนุน)",VLOOKUP(BL247,บัญชีลูกจ้างประจำ!$E$2:$F$103,2,FALSE),IF(BB247="ลูกจ้างประจำ(บริการพื้นฐาน)",VLOOKUP(BL247,บัญชีลูกจ้างประจำ!$B$2:$C$74,2,FALSE))))))))))))))))))))))))))))))</f>
        <v>0</v>
      </c>
      <c r="BN247" s="177">
        <f>IF(BB247&amp;M247="พนจ.ทั่วไป",0,IF(BB247&amp;M247="พนจ.ทั่วไปกำหนดเพิ่ม2569",108000,IF(M247="ว่างเดิม",VLOOKUP(BC247,ตำแหน่งว่าง!$A$2:$J$28,10,FALSE),IF(M247&amp;C247="กำหนดเพิ่ม2567ครู",VLOOKUP(BC247,ตำแหน่งว่าง!$A$2:$J$28,9,FALSE),IF(M247&amp;C247="กำหนดเพิ่ม2567ครูผู้ช่วย",VLOOKUP(BC247,ตำแหน่งว่าง!$A$2:$J$28,9,FALSE),IF(M247&amp;C247="กำหนดเพิ่ม2567บุคลากรทางการศึกษา",VLOOKUP(BC247,ตำแหน่งว่าง!$A$2:$J$28,9,FALSE),IF(M247&amp;C247="กำหนดเพิ่ม2567บริหารสถานศึกษา",VLOOKUP(BC247,ตำแหน่งว่าง!$A$2:$J$28,9,FALSE),IF(M247="กำหนดเพิ่ม2567",VLOOKUP(BC247,ตำแหน่งว่าง!$A$2:$J$28,10,FALSE),IF(M247&amp;C247="กำหนดเพิ่ม2568ครู",VLOOKUP(BC247,ตำแหน่งว่าง!$A$2:$J$28,8,FALSE),IF(M247&amp;C247="กำหนดเพิ่ม2568ครูผู้ช่วย",VLOOKUP(BC247,ตำแหน่งว่าง!$A$2:$J$28,8,FALSE),IF(M247&amp;C247="กำหนดเพิ่ม2568บุคลากรทางการศึกษา",VLOOKUP(BC247,ตำแหน่งว่าง!$A$2:$J$28,8,FALSE),IF(M247&amp;C247="กำหนดเพิ่ม2568บริหารสถานศึกษา",VLOOKUP(BC247,ตำแหน่งว่าง!$A$2:$J$28,8,FALSE),IF(M247="กำหนดเพิ่ม2568",VLOOKUP(BC247,ตำแหน่งว่าง!$A$2:$J$28,9,FALSE),IF(M247="กำหนดเพิ่ม2569",VLOOKUP(BC247,ตำแหน่งว่าง!$A$2:$H$28,7,FALSE),IF(M247="เงินอุดหนุน (ว่าง)",VLOOKUP(BC247,ตำแหน่งว่าง!$A$2:$J$28,10,FALSE),IF(M247="จ่ายจากเงินรายได้ (ว่าง)",VLOOKUP(BC247,ตำแหน่งว่าง!$A$2:$J$28,10,FALSE),IF(M247="ยุบเลิก2567",0,IF(M247="ยุบเลิก2568",0,IF(M247="ยุบเลิก2569",0,IF(M247="ว่างยุบเลิก2567",0,IF(M247="ว่างยุบเลิก2568",0,IF(M247="ว่างยุบเลิก2569",0,(BM247-BJ247)*12))))))))))))))))))))))</f>
        <v>0</v>
      </c>
    </row>
    <row r="248" spans="1:66">
      <c r="A248" s="107" t="str">
        <f>IF(C248=0,"",IF(D248=0,"",SUBTOTAL(3,$D$7:D248)*1))</f>
        <v/>
      </c>
      <c r="B248" s="113"/>
      <c r="C248" s="183"/>
      <c r="D248" s="113"/>
      <c r="E248" s="114"/>
      <c r="F248" s="114"/>
      <c r="G248" s="110"/>
      <c r="H248" s="120"/>
      <c r="I248" s="121"/>
      <c r="J248" s="122"/>
      <c r="K248" s="122"/>
      <c r="L248" s="122"/>
      <c r="M248" s="120"/>
      <c r="BB248" s="177" t="str">
        <f t="shared" si="15"/>
        <v/>
      </c>
      <c r="BC248" s="177" t="str">
        <f t="shared" si="16"/>
        <v>()</v>
      </c>
      <c r="BD248" s="177" t="b">
        <f>IF(BB248="บริหารท้องถิ่นสูง",VLOOKUP(I248,'เงินเดือนบัญชี 5'!$AM$2:$AN$65,2,FALSE),IF(BB248="บริหารท้องถิ่นกลาง",VLOOKUP(I248,'เงินเดือนบัญชี 5'!$AJ$2:$AK$65,2,FALSE),IF(BB248="บริหารท้องถิ่นต้น",VLOOKUP(I248,'เงินเดือนบัญชี 5'!$AG$2:$AH$65,2,FALSE),IF(BB248="อำนวยการท้องถิ่นสูง",VLOOKUP(I248,'เงินเดือนบัญชี 5'!$AD$2:$AE$65,2,FALSE),IF(BB248="อำนวยการท้องถิ่นกลาง",VLOOKUP(I248,'เงินเดือนบัญชี 5'!$AA$2:$AB$65,2,FALSE),IF(BB248="อำนวยการท้องถิ่นต้น",VLOOKUP(I248,'เงินเดือนบัญชี 5'!$X$2:$Y$65,2,FALSE),IF(BB248="วิชาการชช.",VLOOKUP(I248,'เงินเดือนบัญชี 5'!$U$2:$V$65,2,FALSE),IF(BB248="วิชาการชพ.",VLOOKUP(I248,'เงินเดือนบัญชี 5'!$R$2:$S$65,2,FALSE),IF(BB248="วิชาการชก.",VLOOKUP(I248,'เงินเดือนบัญชี 5'!$O$2:$P$65,2,FALSE),IF(BB248="วิชาการปก.",VLOOKUP(I248,'เงินเดือนบัญชี 5'!$L$2:$M$65,2,FALSE),IF(BB248="ทั่วไปอส.",VLOOKUP(I248,'เงินเดือนบัญชี 5'!$I$2:$J$65,2,FALSE),IF(BB248="ทั่วไปชง.",VLOOKUP(I248,'เงินเดือนบัญชี 5'!$F$2:$G$65,2,FALSE),IF(BB248="ทั่วไปปง.",VLOOKUP(I248,'เงินเดือนบัญชี 5'!$C$2:$D$65,2,FALSE),IF(BB248="พนจ.ทั่วไป","",IF(BB248="พนจ.ภารกิจ(ปวช.)","",IF(BB248="พนจ.ภารกิจ(ปวท.)","",IF(BB248="พนจ.ภารกิจ(ปวส.)","",IF(BB248="พนจ.ภารกิจ(ป.ตรี)","",IF(BB248="พนจ.ภารกิจ(ป.โท)","",IF(BB248="พนจ.ภารกิจ(ทักษะ พนง.ขับเครื่องจักรกลขนาดกลาง/ใหญ่)","",IF(BB248="พนจ.ภารกิจ(ทักษะ)","",IF(BB248="ลูกจ้างประจำ(ช่าง)",VLOOKUP(I248,บัญชีลูกจ้างประจำ!$I$2:$J$110,2,FALSE),IF(BB248="ลูกจ้างประจำ(สนับสนุน)",VLOOKUP(I248,บัญชีลูกจ้างประจำ!$F$2:$G$102,2,FALSE),IF(BB248="ลูกจ้างประจำ(บริการพื้นฐาน)",VLOOKUP(I248,บัญชีลูกจ้างประจำ!$C$2:$D$74,2,FALSE)))))))))))))))))))))))))</f>
        <v>0</v>
      </c>
      <c r="BE248" s="177">
        <f>IF(M248="ว่างเดิม",VLOOKUP(BC248,ตำแหน่งว่าง!$A$2:$J$28,2,FALSE),IF(M248="ว่างยุบเลิก2567",VLOOKUP(BC248,ตำแหน่งว่าง!$A$2:$J$28,2,FALSE),IF(M248="ว่างยุบเลิก2568",VLOOKUP(BC248,ตำแหน่งว่าง!$A$2:$J$28,2,FALSE),IF(M248="ว่างยุบเลิก2569",VLOOKUP(BC248,ตำแหน่งว่าง!$A$2:$J$28,2,FALSE),IF(M248="เงินอุดหนุน (ว่าง)",VLOOKUP(BC248,ตำแหน่งว่าง!$A$2:$J$28,2,FALSE),IF(M248="จ่ายจากเงินรายได้ (ว่าง)",VLOOKUP(BC248,ตำแหน่งว่าง!$A$2:$J$28,2,FALSE),IF(M248="กำหนดเพิ่ม2567",0,IF(M248="กำหนดเพิ่ม2568",0,IF(M248="กำหนดเพิ่ม2569",0,I248*12)))))))))</f>
        <v>0</v>
      </c>
      <c r="BF248" s="177" t="str">
        <f t="shared" si="17"/>
        <v>1</v>
      </c>
      <c r="BG248" s="177" t="b">
        <f>IF(BB248="บริหารท้องถิ่นสูง",VLOOKUP(BF248,'เงินเดือนบัญชี 5'!$AL$2:$AM$65,2,FALSE),IF(BB248="บริหารท้องถิ่นกลาง",VLOOKUP(BF248,'เงินเดือนบัญชี 5'!$AI$2:$AJ$65,2,FALSE),IF(BB248="บริหารท้องถิ่นต้น",VLOOKUP(BF248,'เงินเดือนบัญชี 5'!$AF$2:$AG$65,2,FALSE),IF(BB248="อำนวยการท้องถิ่นสูง",VLOOKUP(BF248,'เงินเดือนบัญชี 5'!$AC$2:$AD$65,2,FALSE),IF(BB248="อำนวยการท้องถิ่นกลาง",VLOOKUP(BF248,'เงินเดือนบัญชี 5'!$Z$2:$AA$65,2,FALSE),IF(BB248="อำนวยการท้องถิ่นต้น",VLOOKUP(BF248,'เงินเดือนบัญชี 5'!$W$2:$X$65,2,FALSE),IF(BB248="วิชาการชช.",VLOOKUP(BF248,'เงินเดือนบัญชี 5'!$T$2:$U$65,2,FALSE),IF(BB248="วิชาการชพ.",VLOOKUP(BF248,'เงินเดือนบัญชี 5'!$Q$2:$R$65,2,FALSE),IF(BB248="วิชาการชก.",VLOOKUP(BF248,'เงินเดือนบัญชี 5'!$N$2:$O$65,2,FALSE),IF(BB248="วิชาการปก.",VLOOKUP(BF248,'เงินเดือนบัญชี 5'!$K$2:$L$65,2,FALSE),IF(BB248="ทั่วไปอส.",VLOOKUP(BF248,'เงินเดือนบัญชี 5'!$H$2:$I$65,2,FALSE),IF(BB248="ทั่วไปชง.",VLOOKUP(BF248,'เงินเดือนบัญชี 5'!$E$2:$F$65,2,FALSE),IF(BB248="ทั่วไปปง.",VLOOKUP(BF248,'เงินเดือนบัญชี 5'!$B$2:$C$65,2,FALSE),IF(BB248="พนจ.ทั่วไป",0,IF(BB248="พนจ.ภารกิจ(ปวช.)",CEILING((I248*4/100)+I248,10),IF(BB248="พนจ.ภารกิจ(ปวท.)",CEILING((I248*4/100)+I248,10),IF(BB248="พนจ.ภารกิจ(ปวส.)",CEILING((I248*4/100)+I248,10),IF(BB248="พนจ.ภารกิจ(ป.ตรี)",CEILING((I248*4/100)+I248,10),IF(BB248="พนจ.ภารกิจ(ป.โท)",CEILING((I248*4/100)+I248,10),IF(BB248="พนจ.ภารกิจ(ทักษะ พนง.ขับเครื่องจักรกลขนาดกลาง/ใหญ่)",CEILING((I248*4/100)+I248,10),IF(BB248="พนจ.ภารกิจ(ทักษะ)",CEILING((I248*4/100)+I248,10),IF(BB248="พนจ.ภารกิจ(ทักษะ)","",IF(C248="ครู",CEILING((I248*6/100)+I248,10),IF(C248="ครูผู้ช่วย",CEILING((I248*6/100)+I248,10),IF(C248="บริหารสถานศึกษา",CEILING((I248*6/100)+I248,10),IF(C248="บุคลากรทางการศึกษา",CEILING((I248*6/100)+I248,10),IF(BB248="ลูกจ้างประจำ(ช่าง)",VLOOKUP(BF248,บัญชีลูกจ้างประจำ!$H$2:$I$110,2,FALSE),IF(BB248="ลูกจ้างประจำ(สนับสนุน)",VLOOKUP(BF248,บัญชีลูกจ้างประจำ!$E$2:$F$102,2,FALSE),IF(BB248="ลูกจ้างประจำ(บริการพื้นฐาน)",VLOOKUP(BF248,บัญชีลูกจ้างประจำ!$B$2:$C$74,2,FALSE))))))))))))))))))))))))))))))</f>
        <v>0</v>
      </c>
      <c r="BH248" s="177">
        <f>IF(BB248&amp;M248="พนจ.ทั่วไป",0,IF(BB248&amp;M248="พนจ.ทั่วไปกำหนดเพิ่ม2567",108000,IF(M248="ว่างเดิม",VLOOKUP(BC248,ตำแหน่งว่าง!$A$2:$J$28,8,FALSE),IF(M248="กำหนดเพิ่ม2567",VLOOKUP(BC248,ตำแหน่งว่าง!$A$2:$H$28,7,FALSE),IF(M248="กำหนดเพิ่ม2568",0,IF(M248="กำหนดเพิ่ม2569",0,IF(M248="ยุบเลิก2567",0,IF(M248="ว่างยุบเลิก2567",0,IF(M248="ว่างยุบเลิก2568",VLOOKUP(BC248,ตำแหน่งว่าง!$A$2:$J$28,8,FALSE),IF(M248="ว่างยุบเลิก2569",VLOOKUP(BC248,ตำแหน่งว่าง!$A$2:$J$28,8,FALSE),IF(M248="เงินอุดหนุน (ว่าง)",VLOOKUP(BC248,ตำแหน่งว่าง!$A$2:$J$28,8,FALSE),IF(M248&amp;C248="จ่ายจากเงินรายได้พนจ.ทั่วไป",0,IF(M248="จ่ายจากเงินรายได้ (ว่าง)",VLOOKUP(BC248,ตำแหน่งว่าง!$A$2:$J$28,8,FALSE),(BG248-I248)*12)))))))))))))</f>
        <v>0</v>
      </c>
      <c r="BI248" s="177" t="str">
        <f t="shared" si="18"/>
        <v>2</v>
      </c>
      <c r="BJ248" s="177" t="b">
        <f>IF(BB248="บริหารท้องถิ่นสูง",VLOOKUP(BI248,'เงินเดือนบัญชี 5'!$AL$2:$AM$65,2,FALSE),IF(BB248="บริหารท้องถิ่นกลาง",VLOOKUP(BI248,'เงินเดือนบัญชี 5'!$AI$2:$AJ$65,2,FALSE),IF(BB248="บริหารท้องถิ่นต้น",VLOOKUP(BI248,'เงินเดือนบัญชี 5'!$AF$2:$AG$65,2,FALSE),IF(BB248="อำนวยการท้องถิ่นสูง",VLOOKUP(BI248,'เงินเดือนบัญชี 5'!$AC$2:$AD$65,2,FALSE),IF(BB248="อำนวยการท้องถิ่นกลาง",VLOOKUP(BI248,'เงินเดือนบัญชี 5'!$Z$2:$AA$65,2,FALSE),IF(BB248="อำนวยการท้องถิ่นต้น",VLOOKUP(BI248,'เงินเดือนบัญชี 5'!$W$2:$X$65,2,FALSE),IF(BB248="วิชาการชช.",VLOOKUP(BI248,'เงินเดือนบัญชี 5'!$T$2:$U$65,2,FALSE),IF(BB248="วิชาการชพ.",VLOOKUP(BI248,'เงินเดือนบัญชี 5'!$Q$2:$R$65,2,FALSE),IF(BB248="วิชาการชก.",VLOOKUP(BI248,'เงินเดือนบัญชี 5'!$N$2:$O$65,2,FALSE),IF(BB248="วิชาการปก.",VLOOKUP(BI248,'เงินเดือนบัญชี 5'!$K$2:$L$65,2,FALSE),IF(BB248="ทั่วไปอส.",VLOOKUP(BI248,'เงินเดือนบัญชี 5'!$H$2:$I$65,2,FALSE),IF(BB248="ทั่วไปชง.",VLOOKUP(BI248,'เงินเดือนบัญชี 5'!$E$2:$F$65,2,FALSE),IF(BB248="ทั่วไปปง.",VLOOKUP(BI248,'เงินเดือนบัญชี 5'!$B$2:$C$65,2,FALSE),IF(BB248="พนจ.ทั่วไป",0,IF(BB248="พนจ.ภารกิจ(ปวช.)",CEILING((BG248*4/100)+BG248,10),IF(BB248="พนจ.ภารกิจ(ปวท.)",CEILING((BG248*4/100)+BG248,10),IF(BB248="พนจ.ภารกิจ(ปวส.)",CEILING((BG248*4/100)+BG248,10),IF(BB248="พนจ.ภารกิจ(ป.ตรี)",CEILING((BG248*4/100)+BG248,10),IF(BB248="พนจ.ภารกิจ(ป.โท)",CEILING((BG248*4/100)+BG248,10),IF(BB248="พนจ.ภารกิจ(ทักษะ พนง.ขับเครื่องจักรกลขนาดกลาง/ใหญ่)",CEILING((BG248*4/100)+BG248,10),IF(BB248="พนจ.ภารกิจ(ทักษะ)",CEILING((BG248*4/100)+BG248,10),IF(BB248="พนจ.ภารกิจ(ทักษะ)","",IF(C248="ครู",CEILING((BG248*6/100)+BG248,10),IF(C248="ครูผู้ช่วย",CEILING((BG248*6/100)+BG248,10),IF(C248="บริหารสถานศึกษา",CEILING((BG248*6/100)+BG248,10),IF(C248="บุคลากรทางการศึกษา",CEILING((BG248*6/100)+BG248,10),IF(BB248="ลูกจ้างประจำ(ช่าง)",VLOOKUP(BI248,บัญชีลูกจ้างประจำ!$H$2:$I$110,2,FALSE),IF(BB248="ลูกจ้างประจำ(สนับสนุน)",VLOOKUP(BI248,บัญชีลูกจ้างประจำ!$E$2:$F$102,2,FALSE),IF(BB248="ลูกจ้างประจำ(บริการพื้นฐาน)",VLOOKUP(BI248,บัญชีลูกจ้างประจำ!$B$2:$C$74,2,FALSE))))))))))))))))))))))))))))))</f>
        <v>0</v>
      </c>
      <c r="BK248" s="177">
        <f>IF(BB248&amp;M248="พนจ.ทั่วไป",0,IF(BB248&amp;M248="พนจ.ทั่วไปกำหนดเพิ่ม2568",108000,IF(M248="ว่างเดิม",VLOOKUP(BC248,ตำแหน่งว่าง!$A$2:$J$28,9,FALSE),IF(M248&amp;C248="กำหนดเพิ่ม2567ครู",VLOOKUP(BC248,ตำแหน่งว่าง!$A$2:$J$28,8,FALSE),IF(M248&amp;C248="กำหนดเพิ่ม2567ครูผู้ช่วย",VLOOKUP(BC248,ตำแหน่งว่าง!$A$2:$J$28,8,FALSE),IF(M248&amp;C248="กำหนดเพิ่ม2567บุคลากรทางการศึกษา",VLOOKUP(BC248,ตำแหน่งว่าง!$A$2:$J$28,8,FALSE),IF(M248&amp;C248="กำหนดเพิ่ม2567บริหารสถานศึกษา",VLOOKUP(BC248,ตำแหน่งว่าง!$A$2:$J$28,8,FALSE),IF(M248="กำหนดเพิ่ม2567",VLOOKUP(BC248,ตำแหน่งว่าง!$A$2:$J$28,9,FALSE),IF(M248="กำหนดเพิ่ม2568",VLOOKUP(BC248,ตำแหน่งว่าง!$A$2:$H$28,7,FALSE),IF(M248="กำหนดเพิ่ม2569",0,IF(M248="ยุบเลิก2567",0,IF(M248="ยุบเลิก2568",0,IF(M248="ว่างยุบเลิก2567",0,IF(M248="ว่างยุบเลิก2568",0,IF(M248="ว่างยุบเลิก2569",VLOOKUP(BC248,ตำแหน่งว่าง!$A$2:$J$28,9,FALSE),IF(M248="เงินอุดหนุน (ว่าง)",VLOOKUP(BC248,ตำแหน่งว่าง!$A$2:$J$28,9,FALSE),IF(M248="จ่ายจากเงินรายได้ (ว่าง)",VLOOKUP(BC248,ตำแหน่งว่าง!$A$2:$J$28,9,FALSE),(BJ248-BG248)*12)))))))))))))))))</f>
        <v>0</v>
      </c>
      <c r="BL248" s="177" t="str">
        <f t="shared" si="19"/>
        <v>3</v>
      </c>
      <c r="BM248" s="177" t="b">
        <f>IF(BB248="บริหารท้องถิ่นสูง",VLOOKUP(BL248,'เงินเดือนบัญชี 5'!$AL$2:$AM$65,2,FALSE),IF(BB248="บริหารท้องถิ่นกลาง",VLOOKUP(BL248,'เงินเดือนบัญชี 5'!$AI$2:$AJ$65,2,FALSE),IF(BB248="บริหารท้องถิ่นต้น",VLOOKUP(BL248,'เงินเดือนบัญชี 5'!$AF$2:$AG$65,2,FALSE),IF(BB248="อำนวยการท้องถิ่นสูง",VLOOKUP(BL248,'เงินเดือนบัญชี 5'!$AC$2:$AD$65,2,FALSE),IF(BB248="อำนวยการท้องถิ่นกลาง",VLOOKUP(BL248,'เงินเดือนบัญชี 5'!$Z$2:$AA$65,2,FALSE),IF(BB248="อำนวยการท้องถิ่นต้น",VLOOKUP(BL248,'เงินเดือนบัญชี 5'!$W$2:$X$65,2,FALSE),IF(BB248="วิชาการชช.",VLOOKUP(BL248,'เงินเดือนบัญชี 5'!$T$2:$U$65,2,FALSE),IF(BB248="วิชาการชพ.",VLOOKUP(BL248,'เงินเดือนบัญชี 5'!$Q$2:$R$65,2,FALSE),IF(BB248="วิชาการชก.",VLOOKUP(BL248,'เงินเดือนบัญชี 5'!$N$2:$O$65,2,FALSE),IF(BB248="วิชาการปก.",VLOOKUP(BL248,'เงินเดือนบัญชี 5'!$K$2:$L$65,2,FALSE),IF(BB248="ทั่วไปอส.",VLOOKUP(BL248,'เงินเดือนบัญชี 5'!$H$2:$I$65,2,FALSE),IF(BB248="ทั่วไปชง.",VLOOKUP(BL248,'เงินเดือนบัญชี 5'!$E$2:$F$65,2,FALSE),IF(BB248="ทั่วไปปง.",VLOOKUP(BL248,'เงินเดือนบัญชี 5'!$B$2:$C$65,2,FALSE),IF(BB248="พนจ.ทั่วไป",0,IF(BB248="พนจ.ภารกิจ(ปวช.)",CEILING((BJ248*4/100)+BJ248,10),IF(BB248="พนจ.ภารกิจ(ปวท.)",CEILING((BJ248*4/100)+BJ248,10),IF(BB248="พนจ.ภารกิจ(ปวส.)",CEILING((BJ248*4/100)+BJ248,10),IF(BB248="พนจ.ภารกิจ(ป.ตรี)",CEILING((BJ248*4/100)+BJ248,10),IF(BB248="พนจ.ภารกิจ(ป.โท)",CEILING((BJ248*4/100)+BJ248,10),IF(BB248="พนจ.ภารกิจ(ทักษะ พนง.ขับเครื่องจักรกลขนาดกลาง/ใหญ่)",CEILING((BJ248*4/100)+BJ248,10),IF(BB248="พนจ.ภารกิจ(ทักษะ)",CEILING((BJ248*4/100)+BJ248,10),IF(BB248="พนจ.ภารกิจ(ทักษะ)","",IF(C248="ครู",CEILING((BJ248*6/100)+BJ248,10),IF(C248="ครูผู้ช่วย",CEILING((BJ248*6/100)+BJ248,10),IF(C248="บริหารสถานศึกษา",CEILING((BJ248*6/100)+BJ248,10),IF(C248="บุคลากรทางการศึกษา",CEILING((BJ248*6/100)+BJ248,10),IF(BB248="ลูกจ้างประจำ(ช่าง)",VLOOKUP(BL248,บัญชีลูกจ้างประจำ!$H$2:$I$110,2,FALSE),IF(BB248="ลูกจ้างประจำ(สนับสนุน)",VLOOKUP(BL248,บัญชีลูกจ้างประจำ!$E$2:$F$103,2,FALSE),IF(BB248="ลูกจ้างประจำ(บริการพื้นฐาน)",VLOOKUP(BL248,บัญชีลูกจ้างประจำ!$B$2:$C$74,2,FALSE))))))))))))))))))))))))))))))</f>
        <v>0</v>
      </c>
      <c r="BN248" s="177">
        <f>IF(BB248&amp;M248="พนจ.ทั่วไป",0,IF(BB248&amp;M248="พนจ.ทั่วไปกำหนดเพิ่ม2569",108000,IF(M248="ว่างเดิม",VLOOKUP(BC248,ตำแหน่งว่าง!$A$2:$J$28,10,FALSE),IF(M248&amp;C248="กำหนดเพิ่ม2567ครู",VLOOKUP(BC248,ตำแหน่งว่าง!$A$2:$J$28,9,FALSE),IF(M248&amp;C248="กำหนดเพิ่ม2567ครูผู้ช่วย",VLOOKUP(BC248,ตำแหน่งว่าง!$A$2:$J$28,9,FALSE),IF(M248&amp;C248="กำหนดเพิ่ม2567บุคลากรทางการศึกษา",VLOOKUP(BC248,ตำแหน่งว่าง!$A$2:$J$28,9,FALSE),IF(M248&amp;C248="กำหนดเพิ่ม2567บริหารสถานศึกษา",VLOOKUP(BC248,ตำแหน่งว่าง!$A$2:$J$28,9,FALSE),IF(M248="กำหนดเพิ่ม2567",VLOOKUP(BC248,ตำแหน่งว่าง!$A$2:$J$28,10,FALSE),IF(M248&amp;C248="กำหนดเพิ่ม2568ครู",VLOOKUP(BC248,ตำแหน่งว่าง!$A$2:$J$28,8,FALSE),IF(M248&amp;C248="กำหนดเพิ่ม2568ครูผู้ช่วย",VLOOKUP(BC248,ตำแหน่งว่าง!$A$2:$J$28,8,FALSE),IF(M248&amp;C248="กำหนดเพิ่ม2568บุคลากรทางการศึกษา",VLOOKUP(BC248,ตำแหน่งว่าง!$A$2:$J$28,8,FALSE),IF(M248&amp;C248="กำหนดเพิ่ม2568บริหารสถานศึกษา",VLOOKUP(BC248,ตำแหน่งว่าง!$A$2:$J$28,8,FALSE),IF(M248="กำหนดเพิ่ม2568",VLOOKUP(BC248,ตำแหน่งว่าง!$A$2:$J$28,9,FALSE),IF(M248="กำหนดเพิ่ม2569",VLOOKUP(BC248,ตำแหน่งว่าง!$A$2:$H$28,7,FALSE),IF(M248="เงินอุดหนุน (ว่าง)",VLOOKUP(BC248,ตำแหน่งว่าง!$A$2:$J$28,10,FALSE),IF(M248="จ่ายจากเงินรายได้ (ว่าง)",VLOOKUP(BC248,ตำแหน่งว่าง!$A$2:$J$28,10,FALSE),IF(M248="ยุบเลิก2567",0,IF(M248="ยุบเลิก2568",0,IF(M248="ยุบเลิก2569",0,IF(M248="ว่างยุบเลิก2567",0,IF(M248="ว่างยุบเลิก2568",0,IF(M248="ว่างยุบเลิก2569",0,(BM248-BJ248)*12))))))))))))))))))))))</f>
        <v>0</v>
      </c>
    </row>
    <row r="249" spans="1:66">
      <c r="A249" s="107" t="str">
        <f>IF(C249=0,"",IF(D249=0,"",SUBTOTAL(3,$D$7:D249)*1))</f>
        <v/>
      </c>
      <c r="B249" s="113"/>
      <c r="C249" s="183"/>
      <c r="D249" s="113"/>
      <c r="E249" s="114"/>
      <c r="F249" s="114"/>
      <c r="G249" s="110"/>
      <c r="H249" s="120"/>
      <c r="I249" s="121"/>
      <c r="J249" s="122"/>
      <c r="K249" s="122"/>
      <c r="L249" s="122"/>
      <c r="M249" s="120"/>
      <c r="BB249" s="177" t="str">
        <f t="shared" si="15"/>
        <v/>
      </c>
      <c r="BC249" s="177" t="str">
        <f t="shared" si="16"/>
        <v>()</v>
      </c>
      <c r="BD249" s="177" t="b">
        <f>IF(BB249="บริหารท้องถิ่นสูง",VLOOKUP(I249,'เงินเดือนบัญชี 5'!$AM$2:$AN$65,2,FALSE),IF(BB249="บริหารท้องถิ่นกลาง",VLOOKUP(I249,'เงินเดือนบัญชี 5'!$AJ$2:$AK$65,2,FALSE),IF(BB249="บริหารท้องถิ่นต้น",VLOOKUP(I249,'เงินเดือนบัญชี 5'!$AG$2:$AH$65,2,FALSE),IF(BB249="อำนวยการท้องถิ่นสูง",VLOOKUP(I249,'เงินเดือนบัญชี 5'!$AD$2:$AE$65,2,FALSE),IF(BB249="อำนวยการท้องถิ่นกลาง",VLOOKUP(I249,'เงินเดือนบัญชี 5'!$AA$2:$AB$65,2,FALSE),IF(BB249="อำนวยการท้องถิ่นต้น",VLOOKUP(I249,'เงินเดือนบัญชี 5'!$X$2:$Y$65,2,FALSE),IF(BB249="วิชาการชช.",VLOOKUP(I249,'เงินเดือนบัญชี 5'!$U$2:$V$65,2,FALSE),IF(BB249="วิชาการชพ.",VLOOKUP(I249,'เงินเดือนบัญชี 5'!$R$2:$S$65,2,FALSE),IF(BB249="วิชาการชก.",VLOOKUP(I249,'เงินเดือนบัญชี 5'!$O$2:$P$65,2,FALSE),IF(BB249="วิชาการปก.",VLOOKUP(I249,'เงินเดือนบัญชี 5'!$L$2:$M$65,2,FALSE),IF(BB249="ทั่วไปอส.",VLOOKUP(I249,'เงินเดือนบัญชี 5'!$I$2:$J$65,2,FALSE),IF(BB249="ทั่วไปชง.",VLOOKUP(I249,'เงินเดือนบัญชี 5'!$F$2:$G$65,2,FALSE),IF(BB249="ทั่วไปปง.",VLOOKUP(I249,'เงินเดือนบัญชี 5'!$C$2:$D$65,2,FALSE),IF(BB249="พนจ.ทั่วไป","",IF(BB249="พนจ.ภารกิจ(ปวช.)","",IF(BB249="พนจ.ภารกิจ(ปวท.)","",IF(BB249="พนจ.ภารกิจ(ปวส.)","",IF(BB249="พนจ.ภารกิจ(ป.ตรี)","",IF(BB249="พนจ.ภารกิจ(ป.โท)","",IF(BB249="พนจ.ภารกิจ(ทักษะ พนง.ขับเครื่องจักรกลขนาดกลาง/ใหญ่)","",IF(BB249="พนจ.ภารกิจ(ทักษะ)","",IF(BB249="ลูกจ้างประจำ(ช่าง)",VLOOKUP(I249,บัญชีลูกจ้างประจำ!$I$2:$J$110,2,FALSE),IF(BB249="ลูกจ้างประจำ(สนับสนุน)",VLOOKUP(I249,บัญชีลูกจ้างประจำ!$F$2:$G$102,2,FALSE),IF(BB249="ลูกจ้างประจำ(บริการพื้นฐาน)",VLOOKUP(I249,บัญชีลูกจ้างประจำ!$C$2:$D$74,2,FALSE)))))))))))))))))))))))))</f>
        <v>0</v>
      </c>
      <c r="BE249" s="177">
        <f>IF(M249="ว่างเดิม",VLOOKUP(BC249,ตำแหน่งว่าง!$A$2:$J$28,2,FALSE),IF(M249="ว่างยุบเลิก2567",VLOOKUP(BC249,ตำแหน่งว่าง!$A$2:$J$28,2,FALSE),IF(M249="ว่างยุบเลิก2568",VLOOKUP(BC249,ตำแหน่งว่าง!$A$2:$J$28,2,FALSE),IF(M249="ว่างยุบเลิก2569",VLOOKUP(BC249,ตำแหน่งว่าง!$A$2:$J$28,2,FALSE),IF(M249="เงินอุดหนุน (ว่าง)",VLOOKUP(BC249,ตำแหน่งว่าง!$A$2:$J$28,2,FALSE),IF(M249="จ่ายจากเงินรายได้ (ว่าง)",VLOOKUP(BC249,ตำแหน่งว่าง!$A$2:$J$28,2,FALSE),IF(M249="กำหนดเพิ่ม2567",0,IF(M249="กำหนดเพิ่ม2568",0,IF(M249="กำหนดเพิ่ม2569",0,I249*12)))))))))</f>
        <v>0</v>
      </c>
      <c r="BF249" s="177" t="str">
        <f t="shared" si="17"/>
        <v>1</v>
      </c>
      <c r="BG249" s="177" t="b">
        <f>IF(BB249="บริหารท้องถิ่นสูง",VLOOKUP(BF249,'เงินเดือนบัญชี 5'!$AL$2:$AM$65,2,FALSE),IF(BB249="บริหารท้องถิ่นกลาง",VLOOKUP(BF249,'เงินเดือนบัญชี 5'!$AI$2:$AJ$65,2,FALSE),IF(BB249="บริหารท้องถิ่นต้น",VLOOKUP(BF249,'เงินเดือนบัญชี 5'!$AF$2:$AG$65,2,FALSE),IF(BB249="อำนวยการท้องถิ่นสูง",VLOOKUP(BF249,'เงินเดือนบัญชี 5'!$AC$2:$AD$65,2,FALSE),IF(BB249="อำนวยการท้องถิ่นกลาง",VLOOKUP(BF249,'เงินเดือนบัญชี 5'!$Z$2:$AA$65,2,FALSE),IF(BB249="อำนวยการท้องถิ่นต้น",VLOOKUP(BF249,'เงินเดือนบัญชี 5'!$W$2:$X$65,2,FALSE),IF(BB249="วิชาการชช.",VLOOKUP(BF249,'เงินเดือนบัญชี 5'!$T$2:$U$65,2,FALSE),IF(BB249="วิชาการชพ.",VLOOKUP(BF249,'เงินเดือนบัญชี 5'!$Q$2:$R$65,2,FALSE),IF(BB249="วิชาการชก.",VLOOKUP(BF249,'เงินเดือนบัญชี 5'!$N$2:$O$65,2,FALSE),IF(BB249="วิชาการปก.",VLOOKUP(BF249,'เงินเดือนบัญชี 5'!$K$2:$L$65,2,FALSE),IF(BB249="ทั่วไปอส.",VLOOKUP(BF249,'เงินเดือนบัญชี 5'!$H$2:$I$65,2,FALSE),IF(BB249="ทั่วไปชง.",VLOOKUP(BF249,'เงินเดือนบัญชี 5'!$E$2:$F$65,2,FALSE),IF(BB249="ทั่วไปปง.",VLOOKUP(BF249,'เงินเดือนบัญชี 5'!$B$2:$C$65,2,FALSE),IF(BB249="พนจ.ทั่วไป",0,IF(BB249="พนจ.ภารกิจ(ปวช.)",CEILING((I249*4/100)+I249,10),IF(BB249="พนจ.ภารกิจ(ปวท.)",CEILING((I249*4/100)+I249,10),IF(BB249="พนจ.ภารกิจ(ปวส.)",CEILING((I249*4/100)+I249,10),IF(BB249="พนจ.ภารกิจ(ป.ตรี)",CEILING((I249*4/100)+I249,10),IF(BB249="พนจ.ภารกิจ(ป.โท)",CEILING((I249*4/100)+I249,10),IF(BB249="พนจ.ภารกิจ(ทักษะ พนง.ขับเครื่องจักรกลขนาดกลาง/ใหญ่)",CEILING((I249*4/100)+I249,10),IF(BB249="พนจ.ภารกิจ(ทักษะ)",CEILING((I249*4/100)+I249,10),IF(BB249="พนจ.ภารกิจ(ทักษะ)","",IF(C249="ครู",CEILING((I249*6/100)+I249,10),IF(C249="ครูผู้ช่วย",CEILING((I249*6/100)+I249,10),IF(C249="บริหารสถานศึกษา",CEILING((I249*6/100)+I249,10),IF(C249="บุคลากรทางการศึกษา",CEILING((I249*6/100)+I249,10),IF(BB249="ลูกจ้างประจำ(ช่าง)",VLOOKUP(BF249,บัญชีลูกจ้างประจำ!$H$2:$I$110,2,FALSE),IF(BB249="ลูกจ้างประจำ(สนับสนุน)",VLOOKUP(BF249,บัญชีลูกจ้างประจำ!$E$2:$F$102,2,FALSE),IF(BB249="ลูกจ้างประจำ(บริการพื้นฐาน)",VLOOKUP(BF249,บัญชีลูกจ้างประจำ!$B$2:$C$74,2,FALSE))))))))))))))))))))))))))))))</f>
        <v>0</v>
      </c>
      <c r="BH249" s="177">
        <f>IF(BB249&amp;M249="พนจ.ทั่วไป",0,IF(BB249&amp;M249="พนจ.ทั่วไปกำหนดเพิ่ม2567",108000,IF(M249="ว่างเดิม",VLOOKUP(BC249,ตำแหน่งว่าง!$A$2:$J$28,8,FALSE),IF(M249="กำหนดเพิ่ม2567",VLOOKUP(BC249,ตำแหน่งว่าง!$A$2:$H$28,7,FALSE),IF(M249="กำหนดเพิ่ม2568",0,IF(M249="กำหนดเพิ่ม2569",0,IF(M249="ยุบเลิก2567",0,IF(M249="ว่างยุบเลิก2567",0,IF(M249="ว่างยุบเลิก2568",VLOOKUP(BC249,ตำแหน่งว่าง!$A$2:$J$28,8,FALSE),IF(M249="ว่างยุบเลิก2569",VLOOKUP(BC249,ตำแหน่งว่าง!$A$2:$J$28,8,FALSE),IF(M249="เงินอุดหนุน (ว่าง)",VLOOKUP(BC249,ตำแหน่งว่าง!$A$2:$J$28,8,FALSE),IF(M249&amp;C249="จ่ายจากเงินรายได้พนจ.ทั่วไป",0,IF(M249="จ่ายจากเงินรายได้ (ว่าง)",VLOOKUP(BC249,ตำแหน่งว่าง!$A$2:$J$28,8,FALSE),(BG249-I249)*12)))))))))))))</f>
        <v>0</v>
      </c>
      <c r="BI249" s="177" t="str">
        <f t="shared" si="18"/>
        <v>2</v>
      </c>
      <c r="BJ249" s="177" t="b">
        <f>IF(BB249="บริหารท้องถิ่นสูง",VLOOKUP(BI249,'เงินเดือนบัญชี 5'!$AL$2:$AM$65,2,FALSE),IF(BB249="บริหารท้องถิ่นกลาง",VLOOKUP(BI249,'เงินเดือนบัญชี 5'!$AI$2:$AJ$65,2,FALSE),IF(BB249="บริหารท้องถิ่นต้น",VLOOKUP(BI249,'เงินเดือนบัญชี 5'!$AF$2:$AG$65,2,FALSE),IF(BB249="อำนวยการท้องถิ่นสูง",VLOOKUP(BI249,'เงินเดือนบัญชี 5'!$AC$2:$AD$65,2,FALSE),IF(BB249="อำนวยการท้องถิ่นกลาง",VLOOKUP(BI249,'เงินเดือนบัญชี 5'!$Z$2:$AA$65,2,FALSE),IF(BB249="อำนวยการท้องถิ่นต้น",VLOOKUP(BI249,'เงินเดือนบัญชี 5'!$W$2:$X$65,2,FALSE),IF(BB249="วิชาการชช.",VLOOKUP(BI249,'เงินเดือนบัญชี 5'!$T$2:$U$65,2,FALSE),IF(BB249="วิชาการชพ.",VLOOKUP(BI249,'เงินเดือนบัญชี 5'!$Q$2:$R$65,2,FALSE),IF(BB249="วิชาการชก.",VLOOKUP(BI249,'เงินเดือนบัญชี 5'!$N$2:$O$65,2,FALSE),IF(BB249="วิชาการปก.",VLOOKUP(BI249,'เงินเดือนบัญชี 5'!$K$2:$L$65,2,FALSE),IF(BB249="ทั่วไปอส.",VLOOKUP(BI249,'เงินเดือนบัญชี 5'!$H$2:$I$65,2,FALSE),IF(BB249="ทั่วไปชง.",VLOOKUP(BI249,'เงินเดือนบัญชี 5'!$E$2:$F$65,2,FALSE),IF(BB249="ทั่วไปปง.",VLOOKUP(BI249,'เงินเดือนบัญชี 5'!$B$2:$C$65,2,FALSE),IF(BB249="พนจ.ทั่วไป",0,IF(BB249="พนจ.ภารกิจ(ปวช.)",CEILING((BG249*4/100)+BG249,10),IF(BB249="พนจ.ภารกิจ(ปวท.)",CEILING((BG249*4/100)+BG249,10),IF(BB249="พนจ.ภารกิจ(ปวส.)",CEILING((BG249*4/100)+BG249,10),IF(BB249="พนจ.ภารกิจ(ป.ตรี)",CEILING((BG249*4/100)+BG249,10),IF(BB249="พนจ.ภารกิจ(ป.โท)",CEILING((BG249*4/100)+BG249,10),IF(BB249="พนจ.ภารกิจ(ทักษะ พนง.ขับเครื่องจักรกลขนาดกลาง/ใหญ่)",CEILING((BG249*4/100)+BG249,10),IF(BB249="พนจ.ภารกิจ(ทักษะ)",CEILING((BG249*4/100)+BG249,10),IF(BB249="พนจ.ภารกิจ(ทักษะ)","",IF(C249="ครู",CEILING((BG249*6/100)+BG249,10),IF(C249="ครูผู้ช่วย",CEILING((BG249*6/100)+BG249,10),IF(C249="บริหารสถานศึกษา",CEILING((BG249*6/100)+BG249,10),IF(C249="บุคลากรทางการศึกษา",CEILING((BG249*6/100)+BG249,10),IF(BB249="ลูกจ้างประจำ(ช่าง)",VLOOKUP(BI249,บัญชีลูกจ้างประจำ!$H$2:$I$110,2,FALSE),IF(BB249="ลูกจ้างประจำ(สนับสนุน)",VLOOKUP(BI249,บัญชีลูกจ้างประจำ!$E$2:$F$102,2,FALSE),IF(BB249="ลูกจ้างประจำ(บริการพื้นฐาน)",VLOOKUP(BI249,บัญชีลูกจ้างประจำ!$B$2:$C$74,2,FALSE))))))))))))))))))))))))))))))</f>
        <v>0</v>
      </c>
      <c r="BK249" s="177">
        <f>IF(BB249&amp;M249="พนจ.ทั่วไป",0,IF(BB249&amp;M249="พนจ.ทั่วไปกำหนดเพิ่ม2568",108000,IF(M249="ว่างเดิม",VLOOKUP(BC249,ตำแหน่งว่าง!$A$2:$J$28,9,FALSE),IF(M249&amp;C249="กำหนดเพิ่ม2567ครู",VLOOKUP(BC249,ตำแหน่งว่าง!$A$2:$J$28,8,FALSE),IF(M249&amp;C249="กำหนดเพิ่ม2567ครูผู้ช่วย",VLOOKUP(BC249,ตำแหน่งว่าง!$A$2:$J$28,8,FALSE),IF(M249&amp;C249="กำหนดเพิ่ม2567บุคลากรทางการศึกษา",VLOOKUP(BC249,ตำแหน่งว่าง!$A$2:$J$28,8,FALSE),IF(M249&amp;C249="กำหนดเพิ่ม2567บริหารสถานศึกษา",VLOOKUP(BC249,ตำแหน่งว่าง!$A$2:$J$28,8,FALSE),IF(M249="กำหนดเพิ่ม2567",VLOOKUP(BC249,ตำแหน่งว่าง!$A$2:$J$28,9,FALSE),IF(M249="กำหนดเพิ่ม2568",VLOOKUP(BC249,ตำแหน่งว่าง!$A$2:$H$28,7,FALSE),IF(M249="กำหนดเพิ่ม2569",0,IF(M249="ยุบเลิก2567",0,IF(M249="ยุบเลิก2568",0,IF(M249="ว่างยุบเลิก2567",0,IF(M249="ว่างยุบเลิก2568",0,IF(M249="ว่างยุบเลิก2569",VLOOKUP(BC249,ตำแหน่งว่าง!$A$2:$J$28,9,FALSE),IF(M249="เงินอุดหนุน (ว่าง)",VLOOKUP(BC249,ตำแหน่งว่าง!$A$2:$J$28,9,FALSE),IF(M249="จ่ายจากเงินรายได้ (ว่าง)",VLOOKUP(BC249,ตำแหน่งว่าง!$A$2:$J$28,9,FALSE),(BJ249-BG249)*12)))))))))))))))))</f>
        <v>0</v>
      </c>
      <c r="BL249" s="177" t="str">
        <f t="shared" si="19"/>
        <v>3</v>
      </c>
      <c r="BM249" s="177" t="b">
        <f>IF(BB249="บริหารท้องถิ่นสูง",VLOOKUP(BL249,'เงินเดือนบัญชี 5'!$AL$2:$AM$65,2,FALSE),IF(BB249="บริหารท้องถิ่นกลาง",VLOOKUP(BL249,'เงินเดือนบัญชี 5'!$AI$2:$AJ$65,2,FALSE),IF(BB249="บริหารท้องถิ่นต้น",VLOOKUP(BL249,'เงินเดือนบัญชี 5'!$AF$2:$AG$65,2,FALSE),IF(BB249="อำนวยการท้องถิ่นสูง",VLOOKUP(BL249,'เงินเดือนบัญชี 5'!$AC$2:$AD$65,2,FALSE),IF(BB249="อำนวยการท้องถิ่นกลาง",VLOOKUP(BL249,'เงินเดือนบัญชี 5'!$Z$2:$AA$65,2,FALSE),IF(BB249="อำนวยการท้องถิ่นต้น",VLOOKUP(BL249,'เงินเดือนบัญชี 5'!$W$2:$X$65,2,FALSE),IF(BB249="วิชาการชช.",VLOOKUP(BL249,'เงินเดือนบัญชี 5'!$T$2:$U$65,2,FALSE),IF(BB249="วิชาการชพ.",VLOOKUP(BL249,'เงินเดือนบัญชี 5'!$Q$2:$R$65,2,FALSE),IF(BB249="วิชาการชก.",VLOOKUP(BL249,'เงินเดือนบัญชี 5'!$N$2:$O$65,2,FALSE),IF(BB249="วิชาการปก.",VLOOKUP(BL249,'เงินเดือนบัญชี 5'!$K$2:$L$65,2,FALSE),IF(BB249="ทั่วไปอส.",VLOOKUP(BL249,'เงินเดือนบัญชี 5'!$H$2:$I$65,2,FALSE),IF(BB249="ทั่วไปชง.",VLOOKUP(BL249,'เงินเดือนบัญชี 5'!$E$2:$F$65,2,FALSE),IF(BB249="ทั่วไปปง.",VLOOKUP(BL249,'เงินเดือนบัญชี 5'!$B$2:$C$65,2,FALSE),IF(BB249="พนจ.ทั่วไป",0,IF(BB249="พนจ.ภารกิจ(ปวช.)",CEILING((BJ249*4/100)+BJ249,10),IF(BB249="พนจ.ภารกิจ(ปวท.)",CEILING((BJ249*4/100)+BJ249,10),IF(BB249="พนจ.ภารกิจ(ปวส.)",CEILING((BJ249*4/100)+BJ249,10),IF(BB249="พนจ.ภารกิจ(ป.ตรี)",CEILING((BJ249*4/100)+BJ249,10),IF(BB249="พนจ.ภารกิจ(ป.โท)",CEILING((BJ249*4/100)+BJ249,10),IF(BB249="พนจ.ภารกิจ(ทักษะ พนง.ขับเครื่องจักรกลขนาดกลาง/ใหญ่)",CEILING((BJ249*4/100)+BJ249,10),IF(BB249="พนจ.ภารกิจ(ทักษะ)",CEILING((BJ249*4/100)+BJ249,10),IF(BB249="พนจ.ภารกิจ(ทักษะ)","",IF(C249="ครู",CEILING((BJ249*6/100)+BJ249,10),IF(C249="ครูผู้ช่วย",CEILING((BJ249*6/100)+BJ249,10),IF(C249="บริหารสถานศึกษา",CEILING((BJ249*6/100)+BJ249,10),IF(C249="บุคลากรทางการศึกษา",CEILING((BJ249*6/100)+BJ249,10),IF(BB249="ลูกจ้างประจำ(ช่าง)",VLOOKUP(BL249,บัญชีลูกจ้างประจำ!$H$2:$I$110,2,FALSE),IF(BB249="ลูกจ้างประจำ(สนับสนุน)",VLOOKUP(BL249,บัญชีลูกจ้างประจำ!$E$2:$F$103,2,FALSE),IF(BB249="ลูกจ้างประจำ(บริการพื้นฐาน)",VLOOKUP(BL249,บัญชีลูกจ้างประจำ!$B$2:$C$74,2,FALSE))))))))))))))))))))))))))))))</f>
        <v>0</v>
      </c>
      <c r="BN249" s="177">
        <f>IF(BB249&amp;M249="พนจ.ทั่วไป",0,IF(BB249&amp;M249="พนจ.ทั่วไปกำหนดเพิ่ม2569",108000,IF(M249="ว่างเดิม",VLOOKUP(BC249,ตำแหน่งว่าง!$A$2:$J$28,10,FALSE),IF(M249&amp;C249="กำหนดเพิ่ม2567ครู",VLOOKUP(BC249,ตำแหน่งว่าง!$A$2:$J$28,9,FALSE),IF(M249&amp;C249="กำหนดเพิ่ม2567ครูผู้ช่วย",VLOOKUP(BC249,ตำแหน่งว่าง!$A$2:$J$28,9,FALSE),IF(M249&amp;C249="กำหนดเพิ่ม2567บุคลากรทางการศึกษา",VLOOKUP(BC249,ตำแหน่งว่าง!$A$2:$J$28,9,FALSE),IF(M249&amp;C249="กำหนดเพิ่ม2567บริหารสถานศึกษา",VLOOKUP(BC249,ตำแหน่งว่าง!$A$2:$J$28,9,FALSE),IF(M249="กำหนดเพิ่ม2567",VLOOKUP(BC249,ตำแหน่งว่าง!$A$2:$J$28,10,FALSE),IF(M249&amp;C249="กำหนดเพิ่ม2568ครู",VLOOKUP(BC249,ตำแหน่งว่าง!$A$2:$J$28,8,FALSE),IF(M249&amp;C249="กำหนดเพิ่ม2568ครูผู้ช่วย",VLOOKUP(BC249,ตำแหน่งว่าง!$A$2:$J$28,8,FALSE),IF(M249&amp;C249="กำหนดเพิ่ม2568บุคลากรทางการศึกษา",VLOOKUP(BC249,ตำแหน่งว่าง!$A$2:$J$28,8,FALSE),IF(M249&amp;C249="กำหนดเพิ่ม2568บริหารสถานศึกษา",VLOOKUP(BC249,ตำแหน่งว่าง!$A$2:$J$28,8,FALSE),IF(M249="กำหนดเพิ่ม2568",VLOOKUP(BC249,ตำแหน่งว่าง!$A$2:$J$28,9,FALSE),IF(M249="กำหนดเพิ่ม2569",VLOOKUP(BC249,ตำแหน่งว่าง!$A$2:$H$28,7,FALSE),IF(M249="เงินอุดหนุน (ว่าง)",VLOOKUP(BC249,ตำแหน่งว่าง!$A$2:$J$28,10,FALSE),IF(M249="จ่ายจากเงินรายได้ (ว่าง)",VLOOKUP(BC249,ตำแหน่งว่าง!$A$2:$J$28,10,FALSE),IF(M249="ยุบเลิก2567",0,IF(M249="ยุบเลิก2568",0,IF(M249="ยุบเลิก2569",0,IF(M249="ว่างยุบเลิก2567",0,IF(M249="ว่างยุบเลิก2568",0,IF(M249="ว่างยุบเลิก2569",0,(BM249-BJ249)*12))))))))))))))))))))))</f>
        <v>0</v>
      </c>
    </row>
    <row r="250" spans="1:66">
      <c r="A250" s="107" t="str">
        <f>IF(C250=0,"",IF(D250=0,"",SUBTOTAL(3,$D$7:D250)*1))</f>
        <v/>
      </c>
      <c r="B250" s="113"/>
      <c r="C250" s="183"/>
      <c r="D250" s="113"/>
      <c r="E250" s="114"/>
      <c r="F250" s="114"/>
      <c r="G250" s="110"/>
      <c r="H250" s="120"/>
      <c r="I250" s="121"/>
      <c r="J250" s="122"/>
      <c r="K250" s="122"/>
      <c r="L250" s="122"/>
      <c r="M250" s="120"/>
      <c r="BB250" s="177" t="str">
        <f t="shared" si="15"/>
        <v/>
      </c>
      <c r="BC250" s="177" t="str">
        <f t="shared" si="16"/>
        <v>()</v>
      </c>
      <c r="BD250" s="177" t="b">
        <f>IF(BB250="บริหารท้องถิ่นสูง",VLOOKUP(I250,'เงินเดือนบัญชี 5'!$AM$2:$AN$65,2,FALSE),IF(BB250="บริหารท้องถิ่นกลาง",VLOOKUP(I250,'เงินเดือนบัญชี 5'!$AJ$2:$AK$65,2,FALSE),IF(BB250="บริหารท้องถิ่นต้น",VLOOKUP(I250,'เงินเดือนบัญชี 5'!$AG$2:$AH$65,2,FALSE),IF(BB250="อำนวยการท้องถิ่นสูง",VLOOKUP(I250,'เงินเดือนบัญชี 5'!$AD$2:$AE$65,2,FALSE),IF(BB250="อำนวยการท้องถิ่นกลาง",VLOOKUP(I250,'เงินเดือนบัญชี 5'!$AA$2:$AB$65,2,FALSE),IF(BB250="อำนวยการท้องถิ่นต้น",VLOOKUP(I250,'เงินเดือนบัญชี 5'!$X$2:$Y$65,2,FALSE),IF(BB250="วิชาการชช.",VLOOKUP(I250,'เงินเดือนบัญชี 5'!$U$2:$V$65,2,FALSE),IF(BB250="วิชาการชพ.",VLOOKUP(I250,'เงินเดือนบัญชี 5'!$R$2:$S$65,2,FALSE),IF(BB250="วิชาการชก.",VLOOKUP(I250,'เงินเดือนบัญชี 5'!$O$2:$P$65,2,FALSE),IF(BB250="วิชาการปก.",VLOOKUP(I250,'เงินเดือนบัญชี 5'!$L$2:$M$65,2,FALSE),IF(BB250="ทั่วไปอส.",VLOOKUP(I250,'เงินเดือนบัญชี 5'!$I$2:$J$65,2,FALSE),IF(BB250="ทั่วไปชง.",VLOOKUP(I250,'เงินเดือนบัญชี 5'!$F$2:$G$65,2,FALSE),IF(BB250="ทั่วไปปง.",VLOOKUP(I250,'เงินเดือนบัญชี 5'!$C$2:$D$65,2,FALSE),IF(BB250="พนจ.ทั่วไป","",IF(BB250="พนจ.ภารกิจ(ปวช.)","",IF(BB250="พนจ.ภารกิจ(ปวท.)","",IF(BB250="พนจ.ภารกิจ(ปวส.)","",IF(BB250="พนจ.ภารกิจ(ป.ตรี)","",IF(BB250="พนจ.ภารกิจ(ป.โท)","",IF(BB250="พนจ.ภารกิจ(ทักษะ พนง.ขับเครื่องจักรกลขนาดกลาง/ใหญ่)","",IF(BB250="พนจ.ภารกิจ(ทักษะ)","",IF(BB250="ลูกจ้างประจำ(ช่าง)",VLOOKUP(I250,บัญชีลูกจ้างประจำ!$I$2:$J$110,2,FALSE),IF(BB250="ลูกจ้างประจำ(สนับสนุน)",VLOOKUP(I250,บัญชีลูกจ้างประจำ!$F$2:$G$102,2,FALSE),IF(BB250="ลูกจ้างประจำ(บริการพื้นฐาน)",VLOOKUP(I250,บัญชีลูกจ้างประจำ!$C$2:$D$74,2,FALSE)))))))))))))))))))))))))</f>
        <v>0</v>
      </c>
      <c r="BE250" s="177">
        <f>IF(M250="ว่างเดิม",VLOOKUP(BC250,ตำแหน่งว่าง!$A$2:$J$28,2,FALSE),IF(M250="ว่างยุบเลิก2567",VLOOKUP(BC250,ตำแหน่งว่าง!$A$2:$J$28,2,FALSE),IF(M250="ว่างยุบเลิก2568",VLOOKUP(BC250,ตำแหน่งว่าง!$A$2:$J$28,2,FALSE),IF(M250="ว่างยุบเลิก2569",VLOOKUP(BC250,ตำแหน่งว่าง!$A$2:$J$28,2,FALSE),IF(M250="เงินอุดหนุน (ว่าง)",VLOOKUP(BC250,ตำแหน่งว่าง!$A$2:$J$28,2,FALSE),IF(M250="จ่ายจากเงินรายได้ (ว่าง)",VLOOKUP(BC250,ตำแหน่งว่าง!$A$2:$J$28,2,FALSE),IF(M250="กำหนดเพิ่ม2567",0,IF(M250="กำหนดเพิ่ม2568",0,IF(M250="กำหนดเพิ่ม2569",0,I250*12)))))))))</f>
        <v>0</v>
      </c>
      <c r="BF250" s="177" t="str">
        <f t="shared" si="17"/>
        <v>1</v>
      </c>
      <c r="BG250" s="177" t="b">
        <f>IF(BB250="บริหารท้องถิ่นสูง",VLOOKUP(BF250,'เงินเดือนบัญชี 5'!$AL$2:$AM$65,2,FALSE),IF(BB250="บริหารท้องถิ่นกลาง",VLOOKUP(BF250,'เงินเดือนบัญชี 5'!$AI$2:$AJ$65,2,FALSE),IF(BB250="บริหารท้องถิ่นต้น",VLOOKUP(BF250,'เงินเดือนบัญชี 5'!$AF$2:$AG$65,2,FALSE),IF(BB250="อำนวยการท้องถิ่นสูง",VLOOKUP(BF250,'เงินเดือนบัญชี 5'!$AC$2:$AD$65,2,FALSE),IF(BB250="อำนวยการท้องถิ่นกลาง",VLOOKUP(BF250,'เงินเดือนบัญชี 5'!$Z$2:$AA$65,2,FALSE),IF(BB250="อำนวยการท้องถิ่นต้น",VLOOKUP(BF250,'เงินเดือนบัญชี 5'!$W$2:$X$65,2,FALSE),IF(BB250="วิชาการชช.",VLOOKUP(BF250,'เงินเดือนบัญชี 5'!$T$2:$U$65,2,FALSE),IF(BB250="วิชาการชพ.",VLOOKUP(BF250,'เงินเดือนบัญชี 5'!$Q$2:$R$65,2,FALSE),IF(BB250="วิชาการชก.",VLOOKUP(BF250,'เงินเดือนบัญชี 5'!$N$2:$O$65,2,FALSE),IF(BB250="วิชาการปก.",VLOOKUP(BF250,'เงินเดือนบัญชี 5'!$K$2:$L$65,2,FALSE),IF(BB250="ทั่วไปอส.",VLOOKUP(BF250,'เงินเดือนบัญชี 5'!$H$2:$I$65,2,FALSE),IF(BB250="ทั่วไปชง.",VLOOKUP(BF250,'เงินเดือนบัญชี 5'!$E$2:$F$65,2,FALSE),IF(BB250="ทั่วไปปง.",VLOOKUP(BF250,'เงินเดือนบัญชี 5'!$B$2:$C$65,2,FALSE),IF(BB250="พนจ.ทั่วไป",0,IF(BB250="พนจ.ภารกิจ(ปวช.)",CEILING((I250*4/100)+I250,10),IF(BB250="พนจ.ภารกิจ(ปวท.)",CEILING((I250*4/100)+I250,10),IF(BB250="พนจ.ภารกิจ(ปวส.)",CEILING((I250*4/100)+I250,10),IF(BB250="พนจ.ภารกิจ(ป.ตรี)",CEILING((I250*4/100)+I250,10),IF(BB250="พนจ.ภารกิจ(ป.โท)",CEILING((I250*4/100)+I250,10),IF(BB250="พนจ.ภารกิจ(ทักษะ พนง.ขับเครื่องจักรกลขนาดกลาง/ใหญ่)",CEILING((I250*4/100)+I250,10),IF(BB250="พนจ.ภารกิจ(ทักษะ)",CEILING((I250*4/100)+I250,10),IF(BB250="พนจ.ภารกิจ(ทักษะ)","",IF(C250="ครู",CEILING((I250*6/100)+I250,10),IF(C250="ครูผู้ช่วย",CEILING((I250*6/100)+I250,10),IF(C250="บริหารสถานศึกษา",CEILING((I250*6/100)+I250,10),IF(C250="บุคลากรทางการศึกษา",CEILING((I250*6/100)+I250,10),IF(BB250="ลูกจ้างประจำ(ช่าง)",VLOOKUP(BF250,บัญชีลูกจ้างประจำ!$H$2:$I$110,2,FALSE),IF(BB250="ลูกจ้างประจำ(สนับสนุน)",VLOOKUP(BF250,บัญชีลูกจ้างประจำ!$E$2:$F$102,2,FALSE),IF(BB250="ลูกจ้างประจำ(บริการพื้นฐาน)",VLOOKUP(BF250,บัญชีลูกจ้างประจำ!$B$2:$C$74,2,FALSE))))))))))))))))))))))))))))))</f>
        <v>0</v>
      </c>
      <c r="BH250" s="177">
        <f>IF(BB250&amp;M250="พนจ.ทั่วไป",0,IF(BB250&amp;M250="พนจ.ทั่วไปกำหนดเพิ่ม2567",108000,IF(M250="ว่างเดิม",VLOOKUP(BC250,ตำแหน่งว่าง!$A$2:$J$28,8,FALSE),IF(M250="กำหนดเพิ่ม2567",VLOOKUP(BC250,ตำแหน่งว่าง!$A$2:$H$28,7,FALSE),IF(M250="กำหนดเพิ่ม2568",0,IF(M250="กำหนดเพิ่ม2569",0,IF(M250="ยุบเลิก2567",0,IF(M250="ว่างยุบเลิก2567",0,IF(M250="ว่างยุบเลิก2568",VLOOKUP(BC250,ตำแหน่งว่าง!$A$2:$J$28,8,FALSE),IF(M250="ว่างยุบเลิก2569",VLOOKUP(BC250,ตำแหน่งว่าง!$A$2:$J$28,8,FALSE),IF(M250="เงินอุดหนุน (ว่าง)",VLOOKUP(BC250,ตำแหน่งว่าง!$A$2:$J$28,8,FALSE),IF(M250&amp;C250="จ่ายจากเงินรายได้พนจ.ทั่วไป",0,IF(M250="จ่ายจากเงินรายได้ (ว่าง)",VLOOKUP(BC250,ตำแหน่งว่าง!$A$2:$J$28,8,FALSE),(BG250-I250)*12)))))))))))))</f>
        <v>0</v>
      </c>
      <c r="BI250" s="177" t="str">
        <f t="shared" si="18"/>
        <v>2</v>
      </c>
      <c r="BJ250" s="177" t="b">
        <f>IF(BB250="บริหารท้องถิ่นสูง",VLOOKUP(BI250,'เงินเดือนบัญชี 5'!$AL$2:$AM$65,2,FALSE),IF(BB250="บริหารท้องถิ่นกลาง",VLOOKUP(BI250,'เงินเดือนบัญชี 5'!$AI$2:$AJ$65,2,FALSE),IF(BB250="บริหารท้องถิ่นต้น",VLOOKUP(BI250,'เงินเดือนบัญชี 5'!$AF$2:$AG$65,2,FALSE),IF(BB250="อำนวยการท้องถิ่นสูง",VLOOKUP(BI250,'เงินเดือนบัญชี 5'!$AC$2:$AD$65,2,FALSE),IF(BB250="อำนวยการท้องถิ่นกลาง",VLOOKUP(BI250,'เงินเดือนบัญชี 5'!$Z$2:$AA$65,2,FALSE),IF(BB250="อำนวยการท้องถิ่นต้น",VLOOKUP(BI250,'เงินเดือนบัญชี 5'!$W$2:$X$65,2,FALSE),IF(BB250="วิชาการชช.",VLOOKUP(BI250,'เงินเดือนบัญชี 5'!$T$2:$U$65,2,FALSE),IF(BB250="วิชาการชพ.",VLOOKUP(BI250,'เงินเดือนบัญชี 5'!$Q$2:$R$65,2,FALSE),IF(BB250="วิชาการชก.",VLOOKUP(BI250,'เงินเดือนบัญชี 5'!$N$2:$O$65,2,FALSE),IF(BB250="วิชาการปก.",VLOOKUP(BI250,'เงินเดือนบัญชี 5'!$K$2:$L$65,2,FALSE),IF(BB250="ทั่วไปอส.",VLOOKUP(BI250,'เงินเดือนบัญชี 5'!$H$2:$I$65,2,FALSE),IF(BB250="ทั่วไปชง.",VLOOKUP(BI250,'เงินเดือนบัญชี 5'!$E$2:$F$65,2,FALSE),IF(BB250="ทั่วไปปง.",VLOOKUP(BI250,'เงินเดือนบัญชี 5'!$B$2:$C$65,2,FALSE),IF(BB250="พนจ.ทั่วไป",0,IF(BB250="พนจ.ภารกิจ(ปวช.)",CEILING((BG250*4/100)+BG250,10),IF(BB250="พนจ.ภารกิจ(ปวท.)",CEILING((BG250*4/100)+BG250,10),IF(BB250="พนจ.ภารกิจ(ปวส.)",CEILING((BG250*4/100)+BG250,10),IF(BB250="พนจ.ภารกิจ(ป.ตรี)",CEILING((BG250*4/100)+BG250,10),IF(BB250="พนจ.ภารกิจ(ป.โท)",CEILING((BG250*4/100)+BG250,10),IF(BB250="พนจ.ภารกิจ(ทักษะ พนง.ขับเครื่องจักรกลขนาดกลาง/ใหญ่)",CEILING((BG250*4/100)+BG250,10),IF(BB250="พนจ.ภารกิจ(ทักษะ)",CEILING((BG250*4/100)+BG250,10),IF(BB250="พนจ.ภารกิจ(ทักษะ)","",IF(C250="ครู",CEILING((BG250*6/100)+BG250,10),IF(C250="ครูผู้ช่วย",CEILING((BG250*6/100)+BG250,10),IF(C250="บริหารสถานศึกษา",CEILING((BG250*6/100)+BG250,10),IF(C250="บุคลากรทางการศึกษา",CEILING((BG250*6/100)+BG250,10),IF(BB250="ลูกจ้างประจำ(ช่าง)",VLOOKUP(BI250,บัญชีลูกจ้างประจำ!$H$2:$I$110,2,FALSE),IF(BB250="ลูกจ้างประจำ(สนับสนุน)",VLOOKUP(BI250,บัญชีลูกจ้างประจำ!$E$2:$F$102,2,FALSE),IF(BB250="ลูกจ้างประจำ(บริการพื้นฐาน)",VLOOKUP(BI250,บัญชีลูกจ้างประจำ!$B$2:$C$74,2,FALSE))))))))))))))))))))))))))))))</f>
        <v>0</v>
      </c>
      <c r="BK250" s="177">
        <f>IF(BB250&amp;M250="พนจ.ทั่วไป",0,IF(BB250&amp;M250="พนจ.ทั่วไปกำหนดเพิ่ม2568",108000,IF(M250="ว่างเดิม",VLOOKUP(BC250,ตำแหน่งว่าง!$A$2:$J$28,9,FALSE),IF(M250&amp;C250="กำหนดเพิ่ม2567ครู",VLOOKUP(BC250,ตำแหน่งว่าง!$A$2:$J$28,8,FALSE),IF(M250&amp;C250="กำหนดเพิ่ม2567ครูผู้ช่วย",VLOOKUP(BC250,ตำแหน่งว่าง!$A$2:$J$28,8,FALSE),IF(M250&amp;C250="กำหนดเพิ่ม2567บุคลากรทางการศึกษา",VLOOKUP(BC250,ตำแหน่งว่าง!$A$2:$J$28,8,FALSE),IF(M250&amp;C250="กำหนดเพิ่ม2567บริหารสถานศึกษา",VLOOKUP(BC250,ตำแหน่งว่าง!$A$2:$J$28,8,FALSE),IF(M250="กำหนดเพิ่ม2567",VLOOKUP(BC250,ตำแหน่งว่าง!$A$2:$J$28,9,FALSE),IF(M250="กำหนดเพิ่ม2568",VLOOKUP(BC250,ตำแหน่งว่าง!$A$2:$H$28,7,FALSE),IF(M250="กำหนดเพิ่ม2569",0,IF(M250="ยุบเลิก2567",0,IF(M250="ยุบเลิก2568",0,IF(M250="ว่างยุบเลิก2567",0,IF(M250="ว่างยุบเลิก2568",0,IF(M250="ว่างยุบเลิก2569",VLOOKUP(BC250,ตำแหน่งว่าง!$A$2:$J$28,9,FALSE),IF(M250="เงินอุดหนุน (ว่าง)",VLOOKUP(BC250,ตำแหน่งว่าง!$A$2:$J$28,9,FALSE),IF(M250="จ่ายจากเงินรายได้ (ว่าง)",VLOOKUP(BC250,ตำแหน่งว่าง!$A$2:$J$28,9,FALSE),(BJ250-BG250)*12)))))))))))))))))</f>
        <v>0</v>
      </c>
      <c r="BL250" s="177" t="str">
        <f t="shared" si="19"/>
        <v>3</v>
      </c>
      <c r="BM250" s="177" t="b">
        <f>IF(BB250="บริหารท้องถิ่นสูง",VLOOKUP(BL250,'เงินเดือนบัญชี 5'!$AL$2:$AM$65,2,FALSE),IF(BB250="บริหารท้องถิ่นกลาง",VLOOKUP(BL250,'เงินเดือนบัญชี 5'!$AI$2:$AJ$65,2,FALSE),IF(BB250="บริหารท้องถิ่นต้น",VLOOKUP(BL250,'เงินเดือนบัญชี 5'!$AF$2:$AG$65,2,FALSE),IF(BB250="อำนวยการท้องถิ่นสูง",VLOOKUP(BL250,'เงินเดือนบัญชี 5'!$AC$2:$AD$65,2,FALSE),IF(BB250="อำนวยการท้องถิ่นกลาง",VLOOKUP(BL250,'เงินเดือนบัญชี 5'!$Z$2:$AA$65,2,FALSE),IF(BB250="อำนวยการท้องถิ่นต้น",VLOOKUP(BL250,'เงินเดือนบัญชี 5'!$W$2:$X$65,2,FALSE),IF(BB250="วิชาการชช.",VLOOKUP(BL250,'เงินเดือนบัญชี 5'!$T$2:$U$65,2,FALSE),IF(BB250="วิชาการชพ.",VLOOKUP(BL250,'เงินเดือนบัญชี 5'!$Q$2:$R$65,2,FALSE),IF(BB250="วิชาการชก.",VLOOKUP(BL250,'เงินเดือนบัญชี 5'!$N$2:$O$65,2,FALSE),IF(BB250="วิชาการปก.",VLOOKUP(BL250,'เงินเดือนบัญชี 5'!$K$2:$L$65,2,FALSE),IF(BB250="ทั่วไปอส.",VLOOKUP(BL250,'เงินเดือนบัญชี 5'!$H$2:$I$65,2,FALSE),IF(BB250="ทั่วไปชง.",VLOOKUP(BL250,'เงินเดือนบัญชี 5'!$E$2:$F$65,2,FALSE),IF(BB250="ทั่วไปปง.",VLOOKUP(BL250,'เงินเดือนบัญชี 5'!$B$2:$C$65,2,FALSE),IF(BB250="พนจ.ทั่วไป",0,IF(BB250="พนจ.ภารกิจ(ปวช.)",CEILING((BJ250*4/100)+BJ250,10),IF(BB250="พนจ.ภารกิจ(ปวท.)",CEILING((BJ250*4/100)+BJ250,10),IF(BB250="พนจ.ภารกิจ(ปวส.)",CEILING((BJ250*4/100)+BJ250,10),IF(BB250="พนจ.ภารกิจ(ป.ตรี)",CEILING((BJ250*4/100)+BJ250,10),IF(BB250="พนจ.ภารกิจ(ป.โท)",CEILING((BJ250*4/100)+BJ250,10),IF(BB250="พนจ.ภารกิจ(ทักษะ พนง.ขับเครื่องจักรกลขนาดกลาง/ใหญ่)",CEILING((BJ250*4/100)+BJ250,10),IF(BB250="พนจ.ภารกิจ(ทักษะ)",CEILING((BJ250*4/100)+BJ250,10),IF(BB250="พนจ.ภารกิจ(ทักษะ)","",IF(C250="ครู",CEILING((BJ250*6/100)+BJ250,10),IF(C250="ครูผู้ช่วย",CEILING((BJ250*6/100)+BJ250,10),IF(C250="บริหารสถานศึกษา",CEILING((BJ250*6/100)+BJ250,10),IF(C250="บุคลากรทางการศึกษา",CEILING((BJ250*6/100)+BJ250,10),IF(BB250="ลูกจ้างประจำ(ช่าง)",VLOOKUP(BL250,บัญชีลูกจ้างประจำ!$H$2:$I$110,2,FALSE),IF(BB250="ลูกจ้างประจำ(สนับสนุน)",VLOOKUP(BL250,บัญชีลูกจ้างประจำ!$E$2:$F$103,2,FALSE),IF(BB250="ลูกจ้างประจำ(บริการพื้นฐาน)",VLOOKUP(BL250,บัญชีลูกจ้างประจำ!$B$2:$C$74,2,FALSE))))))))))))))))))))))))))))))</f>
        <v>0</v>
      </c>
      <c r="BN250" s="177">
        <f>IF(BB250&amp;M250="พนจ.ทั่วไป",0,IF(BB250&amp;M250="พนจ.ทั่วไปกำหนดเพิ่ม2569",108000,IF(M250="ว่างเดิม",VLOOKUP(BC250,ตำแหน่งว่าง!$A$2:$J$28,10,FALSE),IF(M250&amp;C250="กำหนดเพิ่ม2567ครู",VLOOKUP(BC250,ตำแหน่งว่าง!$A$2:$J$28,9,FALSE),IF(M250&amp;C250="กำหนดเพิ่ม2567ครูผู้ช่วย",VLOOKUP(BC250,ตำแหน่งว่าง!$A$2:$J$28,9,FALSE),IF(M250&amp;C250="กำหนดเพิ่ม2567บุคลากรทางการศึกษา",VLOOKUP(BC250,ตำแหน่งว่าง!$A$2:$J$28,9,FALSE),IF(M250&amp;C250="กำหนดเพิ่ม2567บริหารสถานศึกษา",VLOOKUP(BC250,ตำแหน่งว่าง!$A$2:$J$28,9,FALSE),IF(M250="กำหนดเพิ่ม2567",VLOOKUP(BC250,ตำแหน่งว่าง!$A$2:$J$28,10,FALSE),IF(M250&amp;C250="กำหนดเพิ่ม2568ครู",VLOOKUP(BC250,ตำแหน่งว่าง!$A$2:$J$28,8,FALSE),IF(M250&amp;C250="กำหนดเพิ่ม2568ครูผู้ช่วย",VLOOKUP(BC250,ตำแหน่งว่าง!$A$2:$J$28,8,FALSE),IF(M250&amp;C250="กำหนดเพิ่ม2568บุคลากรทางการศึกษา",VLOOKUP(BC250,ตำแหน่งว่าง!$A$2:$J$28,8,FALSE),IF(M250&amp;C250="กำหนดเพิ่ม2568บริหารสถานศึกษา",VLOOKUP(BC250,ตำแหน่งว่าง!$A$2:$J$28,8,FALSE),IF(M250="กำหนดเพิ่ม2568",VLOOKUP(BC250,ตำแหน่งว่าง!$A$2:$J$28,9,FALSE),IF(M250="กำหนดเพิ่ม2569",VLOOKUP(BC250,ตำแหน่งว่าง!$A$2:$H$28,7,FALSE),IF(M250="เงินอุดหนุน (ว่าง)",VLOOKUP(BC250,ตำแหน่งว่าง!$A$2:$J$28,10,FALSE),IF(M250="จ่ายจากเงินรายได้ (ว่าง)",VLOOKUP(BC250,ตำแหน่งว่าง!$A$2:$J$28,10,FALSE),IF(M250="ยุบเลิก2567",0,IF(M250="ยุบเลิก2568",0,IF(M250="ยุบเลิก2569",0,IF(M250="ว่างยุบเลิก2567",0,IF(M250="ว่างยุบเลิก2568",0,IF(M250="ว่างยุบเลิก2569",0,(BM250-BJ250)*12))))))))))))))))))))))</f>
        <v>0</v>
      </c>
    </row>
    <row r="251" spans="1:66">
      <c r="A251" s="107" t="str">
        <f>IF(C251=0,"",IF(D251=0,"",SUBTOTAL(3,$D$7:D251)*1))</f>
        <v/>
      </c>
      <c r="B251" s="113"/>
      <c r="C251" s="183"/>
      <c r="D251" s="113"/>
      <c r="E251" s="114"/>
      <c r="F251" s="114"/>
      <c r="G251" s="110"/>
      <c r="H251" s="120"/>
      <c r="I251" s="121"/>
      <c r="J251" s="122"/>
      <c r="K251" s="122"/>
      <c r="L251" s="122"/>
      <c r="M251" s="120"/>
      <c r="BB251" s="177" t="str">
        <f t="shared" si="15"/>
        <v/>
      </c>
      <c r="BC251" s="177" t="str">
        <f t="shared" si="16"/>
        <v>()</v>
      </c>
      <c r="BD251" s="177" t="b">
        <f>IF(BB251="บริหารท้องถิ่นสูง",VLOOKUP(I251,'เงินเดือนบัญชี 5'!$AM$2:$AN$65,2,FALSE),IF(BB251="บริหารท้องถิ่นกลาง",VLOOKUP(I251,'เงินเดือนบัญชี 5'!$AJ$2:$AK$65,2,FALSE),IF(BB251="บริหารท้องถิ่นต้น",VLOOKUP(I251,'เงินเดือนบัญชี 5'!$AG$2:$AH$65,2,FALSE),IF(BB251="อำนวยการท้องถิ่นสูง",VLOOKUP(I251,'เงินเดือนบัญชี 5'!$AD$2:$AE$65,2,FALSE),IF(BB251="อำนวยการท้องถิ่นกลาง",VLOOKUP(I251,'เงินเดือนบัญชี 5'!$AA$2:$AB$65,2,FALSE),IF(BB251="อำนวยการท้องถิ่นต้น",VLOOKUP(I251,'เงินเดือนบัญชี 5'!$X$2:$Y$65,2,FALSE),IF(BB251="วิชาการชช.",VLOOKUP(I251,'เงินเดือนบัญชี 5'!$U$2:$V$65,2,FALSE),IF(BB251="วิชาการชพ.",VLOOKUP(I251,'เงินเดือนบัญชี 5'!$R$2:$S$65,2,FALSE),IF(BB251="วิชาการชก.",VLOOKUP(I251,'เงินเดือนบัญชี 5'!$O$2:$P$65,2,FALSE),IF(BB251="วิชาการปก.",VLOOKUP(I251,'เงินเดือนบัญชี 5'!$L$2:$M$65,2,FALSE),IF(BB251="ทั่วไปอส.",VLOOKUP(I251,'เงินเดือนบัญชี 5'!$I$2:$J$65,2,FALSE),IF(BB251="ทั่วไปชง.",VLOOKUP(I251,'เงินเดือนบัญชี 5'!$F$2:$G$65,2,FALSE),IF(BB251="ทั่วไปปง.",VLOOKUP(I251,'เงินเดือนบัญชี 5'!$C$2:$D$65,2,FALSE),IF(BB251="พนจ.ทั่วไป","",IF(BB251="พนจ.ภารกิจ(ปวช.)","",IF(BB251="พนจ.ภารกิจ(ปวท.)","",IF(BB251="พนจ.ภารกิจ(ปวส.)","",IF(BB251="พนจ.ภารกิจ(ป.ตรี)","",IF(BB251="พนจ.ภารกิจ(ป.โท)","",IF(BB251="พนจ.ภารกิจ(ทักษะ พนง.ขับเครื่องจักรกลขนาดกลาง/ใหญ่)","",IF(BB251="พนจ.ภารกิจ(ทักษะ)","",IF(BB251="ลูกจ้างประจำ(ช่าง)",VLOOKUP(I251,บัญชีลูกจ้างประจำ!$I$2:$J$110,2,FALSE),IF(BB251="ลูกจ้างประจำ(สนับสนุน)",VLOOKUP(I251,บัญชีลูกจ้างประจำ!$F$2:$G$102,2,FALSE),IF(BB251="ลูกจ้างประจำ(บริการพื้นฐาน)",VLOOKUP(I251,บัญชีลูกจ้างประจำ!$C$2:$D$74,2,FALSE)))))))))))))))))))))))))</f>
        <v>0</v>
      </c>
      <c r="BE251" s="177">
        <f>IF(M251="ว่างเดิม",VLOOKUP(BC251,ตำแหน่งว่าง!$A$2:$J$28,2,FALSE),IF(M251="ว่างยุบเลิก2567",VLOOKUP(BC251,ตำแหน่งว่าง!$A$2:$J$28,2,FALSE),IF(M251="ว่างยุบเลิก2568",VLOOKUP(BC251,ตำแหน่งว่าง!$A$2:$J$28,2,FALSE),IF(M251="ว่างยุบเลิก2569",VLOOKUP(BC251,ตำแหน่งว่าง!$A$2:$J$28,2,FALSE),IF(M251="เงินอุดหนุน (ว่าง)",VLOOKUP(BC251,ตำแหน่งว่าง!$A$2:$J$28,2,FALSE),IF(M251="จ่ายจากเงินรายได้ (ว่าง)",VLOOKUP(BC251,ตำแหน่งว่าง!$A$2:$J$28,2,FALSE),IF(M251="กำหนดเพิ่ม2567",0,IF(M251="กำหนดเพิ่ม2568",0,IF(M251="กำหนดเพิ่ม2569",0,I251*12)))))))))</f>
        <v>0</v>
      </c>
      <c r="BF251" s="177" t="str">
        <f t="shared" si="17"/>
        <v>1</v>
      </c>
      <c r="BG251" s="177" t="b">
        <f>IF(BB251="บริหารท้องถิ่นสูง",VLOOKUP(BF251,'เงินเดือนบัญชี 5'!$AL$2:$AM$65,2,FALSE),IF(BB251="บริหารท้องถิ่นกลาง",VLOOKUP(BF251,'เงินเดือนบัญชี 5'!$AI$2:$AJ$65,2,FALSE),IF(BB251="บริหารท้องถิ่นต้น",VLOOKUP(BF251,'เงินเดือนบัญชี 5'!$AF$2:$AG$65,2,FALSE),IF(BB251="อำนวยการท้องถิ่นสูง",VLOOKUP(BF251,'เงินเดือนบัญชี 5'!$AC$2:$AD$65,2,FALSE),IF(BB251="อำนวยการท้องถิ่นกลาง",VLOOKUP(BF251,'เงินเดือนบัญชี 5'!$Z$2:$AA$65,2,FALSE),IF(BB251="อำนวยการท้องถิ่นต้น",VLOOKUP(BF251,'เงินเดือนบัญชี 5'!$W$2:$X$65,2,FALSE),IF(BB251="วิชาการชช.",VLOOKUP(BF251,'เงินเดือนบัญชี 5'!$T$2:$U$65,2,FALSE),IF(BB251="วิชาการชพ.",VLOOKUP(BF251,'เงินเดือนบัญชี 5'!$Q$2:$R$65,2,FALSE),IF(BB251="วิชาการชก.",VLOOKUP(BF251,'เงินเดือนบัญชี 5'!$N$2:$O$65,2,FALSE),IF(BB251="วิชาการปก.",VLOOKUP(BF251,'เงินเดือนบัญชี 5'!$K$2:$L$65,2,FALSE),IF(BB251="ทั่วไปอส.",VLOOKUP(BF251,'เงินเดือนบัญชี 5'!$H$2:$I$65,2,FALSE),IF(BB251="ทั่วไปชง.",VLOOKUP(BF251,'เงินเดือนบัญชี 5'!$E$2:$F$65,2,FALSE),IF(BB251="ทั่วไปปง.",VLOOKUP(BF251,'เงินเดือนบัญชี 5'!$B$2:$C$65,2,FALSE),IF(BB251="พนจ.ทั่วไป",0,IF(BB251="พนจ.ภารกิจ(ปวช.)",CEILING((I251*4/100)+I251,10),IF(BB251="พนจ.ภารกิจ(ปวท.)",CEILING((I251*4/100)+I251,10),IF(BB251="พนจ.ภารกิจ(ปวส.)",CEILING((I251*4/100)+I251,10),IF(BB251="พนจ.ภารกิจ(ป.ตรี)",CEILING((I251*4/100)+I251,10),IF(BB251="พนจ.ภารกิจ(ป.โท)",CEILING((I251*4/100)+I251,10),IF(BB251="พนจ.ภารกิจ(ทักษะ พนง.ขับเครื่องจักรกลขนาดกลาง/ใหญ่)",CEILING((I251*4/100)+I251,10),IF(BB251="พนจ.ภารกิจ(ทักษะ)",CEILING((I251*4/100)+I251,10),IF(BB251="พนจ.ภารกิจ(ทักษะ)","",IF(C251="ครู",CEILING((I251*6/100)+I251,10),IF(C251="ครูผู้ช่วย",CEILING((I251*6/100)+I251,10),IF(C251="บริหารสถานศึกษา",CEILING((I251*6/100)+I251,10),IF(C251="บุคลากรทางการศึกษา",CEILING((I251*6/100)+I251,10),IF(BB251="ลูกจ้างประจำ(ช่าง)",VLOOKUP(BF251,บัญชีลูกจ้างประจำ!$H$2:$I$110,2,FALSE),IF(BB251="ลูกจ้างประจำ(สนับสนุน)",VLOOKUP(BF251,บัญชีลูกจ้างประจำ!$E$2:$F$102,2,FALSE),IF(BB251="ลูกจ้างประจำ(บริการพื้นฐาน)",VLOOKUP(BF251,บัญชีลูกจ้างประจำ!$B$2:$C$74,2,FALSE))))))))))))))))))))))))))))))</f>
        <v>0</v>
      </c>
      <c r="BH251" s="177">
        <f>IF(BB251&amp;M251="พนจ.ทั่วไป",0,IF(BB251&amp;M251="พนจ.ทั่วไปกำหนดเพิ่ม2567",108000,IF(M251="ว่างเดิม",VLOOKUP(BC251,ตำแหน่งว่าง!$A$2:$J$28,8,FALSE),IF(M251="กำหนดเพิ่ม2567",VLOOKUP(BC251,ตำแหน่งว่าง!$A$2:$H$28,7,FALSE),IF(M251="กำหนดเพิ่ม2568",0,IF(M251="กำหนดเพิ่ม2569",0,IF(M251="ยุบเลิก2567",0,IF(M251="ว่างยุบเลิก2567",0,IF(M251="ว่างยุบเลิก2568",VLOOKUP(BC251,ตำแหน่งว่าง!$A$2:$J$28,8,FALSE),IF(M251="ว่างยุบเลิก2569",VLOOKUP(BC251,ตำแหน่งว่าง!$A$2:$J$28,8,FALSE),IF(M251="เงินอุดหนุน (ว่าง)",VLOOKUP(BC251,ตำแหน่งว่าง!$A$2:$J$28,8,FALSE),IF(M251&amp;C251="จ่ายจากเงินรายได้พนจ.ทั่วไป",0,IF(M251="จ่ายจากเงินรายได้ (ว่าง)",VLOOKUP(BC251,ตำแหน่งว่าง!$A$2:$J$28,8,FALSE),(BG251-I251)*12)))))))))))))</f>
        <v>0</v>
      </c>
      <c r="BI251" s="177" t="str">
        <f t="shared" si="18"/>
        <v>2</v>
      </c>
      <c r="BJ251" s="177" t="b">
        <f>IF(BB251="บริหารท้องถิ่นสูง",VLOOKUP(BI251,'เงินเดือนบัญชี 5'!$AL$2:$AM$65,2,FALSE),IF(BB251="บริหารท้องถิ่นกลาง",VLOOKUP(BI251,'เงินเดือนบัญชี 5'!$AI$2:$AJ$65,2,FALSE),IF(BB251="บริหารท้องถิ่นต้น",VLOOKUP(BI251,'เงินเดือนบัญชี 5'!$AF$2:$AG$65,2,FALSE),IF(BB251="อำนวยการท้องถิ่นสูง",VLOOKUP(BI251,'เงินเดือนบัญชี 5'!$AC$2:$AD$65,2,FALSE),IF(BB251="อำนวยการท้องถิ่นกลาง",VLOOKUP(BI251,'เงินเดือนบัญชี 5'!$Z$2:$AA$65,2,FALSE),IF(BB251="อำนวยการท้องถิ่นต้น",VLOOKUP(BI251,'เงินเดือนบัญชี 5'!$W$2:$X$65,2,FALSE),IF(BB251="วิชาการชช.",VLOOKUP(BI251,'เงินเดือนบัญชี 5'!$T$2:$U$65,2,FALSE),IF(BB251="วิชาการชพ.",VLOOKUP(BI251,'เงินเดือนบัญชี 5'!$Q$2:$R$65,2,FALSE),IF(BB251="วิชาการชก.",VLOOKUP(BI251,'เงินเดือนบัญชี 5'!$N$2:$O$65,2,FALSE),IF(BB251="วิชาการปก.",VLOOKUP(BI251,'เงินเดือนบัญชี 5'!$K$2:$L$65,2,FALSE),IF(BB251="ทั่วไปอส.",VLOOKUP(BI251,'เงินเดือนบัญชี 5'!$H$2:$I$65,2,FALSE),IF(BB251="ทั่วไปชง.",VLOOKUP(BI251,'เงินเดือนบัญชี 5'!$E$2:$F$65,2,FALSE),IF(BB251="ทั่วไปปง.",VLOOKUP(BI251,'เงินเดือนบัญชี 5'!$B$2:$C$65,2,FALSE),IF(BB251="พนจ.ทั่วไป",0,IF(BB251="พนจ.ภารกิจ(ปวช.)",CEILING((BG251*4/100)+BG251,10),IF(BB251="พนจ.ภารกิจ(ปวท.)",CEILING((BG251*4/100)+BG251,10),IF(BB251="พนจ.ภารกิจ(ปวส.)",CEILING((BG251*4/100)+BG251,10),IF(BB251="พนจ.ภารกิจ(ป.ตรี)",CEILING((BG251*4/100)+BG251,10),IF(BB251="พนจ.ภารกิจ(ป.โท)",CEILING((BG251*4/100)+BG251,10),IF(BB251="พนจ.ภารกิจ(ทักษะ พนง.ขับเครื่องจักรกลขนาดกลาง/ใหญ่)",CEILING((BG251*4/100)+BG251,10),IF(BB251="พนจ.ภารกิจ(ทักษะ)",CEILING((BG251*4/100)+BG251,10),IF(BB251="พนจ.ภารกิจ(ทักษะ)","",IF(C251="ครู",CEILING((BG251*6/100)+BG251,10),IF(C251="ครูผู้ช่วย",CEILING((BG251*6/100)+BG251,10),IF(C251="บริหารสถานศึกษา",CEILING((BG251*6/100)+BG251,10),IF(C251="บุคลากรทางการศึกษา",CEILING((BG251*6/100)+BG251,10),IF(BB251="ลูกจ้างประจำ(ช่าง)",VLOOKUP(BI251,บัญชีลูกจ้างประจำ!$H$2:$I$110,2,FALSE),IF(BB251="ลูกจ้างประจำ(สนับสนุน)",VLOOKUP(BI251,บัญชีลูกจ้างประจำ!$E$2:$F$102,2,FALSE),IF(BB251="ลูกจ้างประจำ(บริการพื้นฐาน)",VLOOKUP(BI251,บัญชีลูกจ้างประจำ!$B$2:$C$74,2,FALSE))))))))))))))))))))))))))))))</f>
        <v>0</v>
      </c>
      <c r="BK251" s="177">
        <f>IF(BB251&amp;M251="พนจ.ทั่วไป",0,IF(BB251&amp;M251="พนจ.ทั่วไปกำหนดเพิ่ม2568",108000,IF(M251="ว่างเดิม",VLOOKUP(BC251,ตำแหน่งว่าง!$A$2:$J$28,9,FALSE),IF(M251&amp;C251="กำหนดเพิ่ม2567ครู",VLOOKUP(BC251,ตำแหน่งว่าง!$A$2:$J$28,8,FALSE),IF(M251&amp;C251="กำหนดเพิ่ม2567ครูผู้ช่วย",VLOOKUP(BC251,ตำแหน่งว่าง!$A$2:$J$28,8,FALSE),IF(M251&amp;C251="กำหนดเพิ่ม2567บุคลากรทางการศึกษา",VLOOKUP(BC251,ตำแหน่งว่าง!$A$2:$J$28,8,FALSE),IF(M251&amp;C251="กำหนดเพิ่ม2567บริหารสถานศึกษา",VLOOKUP(BC251,ตำแหน่งว่าง!$A$2:$J$28,8,FALSE),IF(M251="กำหนดเพิ่ม2567",VLOOKUP(BC251,ตำแหน่งว่าง!$A$2:$J$28,9,FALSE),IF(M251="กำหนดเพิ่ม2568",VLOOKUP(BC251,ตำแหน่งว่าง!$A$2:$H$28,7,FALSE),IF(M251="กำหนดเพิ่ม2569",0,IF(M251="ยุบเลิก2567",0,IF(M251="ยุบเลิก2568",0,IF(M251="ว่างยุบเลิก2567",0,IF(M251="ว่างยุบเลิก2568",0,IF(M251="ว่างยุบเลิก2569",VLOOKUP(BC251,ตำแหน่งว่าง!$A$2:$J$28,9,FALSE),IF(M251="เงินอุดหนุน (ว่าง)",VLOOKUP(BC251,ตำแหน่งว่าง!$A$2:$J$28,9,FALSE),IF(M251="จ่ายจากเงินรายได้ (ว่าง)",VLOOKUP(BC251,ตำแหน่งว่าง!$A$2:$J$28,9,FALSE),(BJ251-BG251)*12)))))))))))))))))</f>
        <v>0</v>
      </c>
      <c r="BL251" s="177" t="str">
        <f t="shared" si="19"/>
        <v>3</v>
      </c>
      <c r="BM251" s="177" t="b">
        <f>IF(BB251="บริหารท้องถิ่นสูง",VLOOKUP(BL251,'เงินเดือนบัญชี 5'!$AL$2:$AM$65,2,FALSE),IF(BB251="บริหารท้องถิ่นกลาง",VLOOKUP(BL251,'เงินเดือนบัญชี 5'!$AI$2:$AJ$65,2,FALSE),IF(BB251="บริหารท้องถิ่นต้น",VLOOKUP(BL251,'เงินเดือนบัญชี 5'!$AF$2:$AG$65,2,FALSE),IF(BB251="อำนวยการท้องถิ่นสูง",VLOOKUP(BL251,'เงินเดือนบัญชี 5'!$AC$2:$AD$65,2,FALSE),IF(BB251="อำนวยการท้องถิ่นกลาง",VLOOKUP(BL251,'เงินเดือนบัญชี 5'!$Z$2:$AA$65,2,FALSE),IF(BB251="อำนวยการท้องถิ่นต้น",VLOOKUP(BL251,'เงินเดือนบัญชี 5'!$W$2:$X$65,2,FALSE),IF(BB251="วิชาการชช.",VLOOKUP(BL251,'เงินเดือนบัญชี 5'!$T$2:$U$65,2,FALSE),IF(BB251="วิชาการชพ.",VLOOKUP(BL251,'เงินเดือนบัญชี 5'!$Q$2:$R$65,2,FALSE),IF(BB251="วิชาการชก.",VLOOKUP(BL251,'เงินเดือนบัญชี 5'!$N$2:$O$65,2,FALSE),IF(BB251="วิชาการปก.",VLOOKUP(BL251,'เงินเดือนบัญชี 5'!$K$2:$L$65,2,FALSE),IF(BB251="ทั่วไปอส.",VLOOKUP(BL251,'เงินเดือนบัญชี 5'!$H$2:$I$65,2,FALSE),IF(BB251="ทั่วไปชง.",VLOOKUP(BL251,'เงินเดือนบัญชี 5'!$E$2:$F$65,2,FALSE),IF(BB251="ทั่วไปปง.",VLOOKUP(BL251,'เงินเดือนบัญชี 5'!$B$2:$C$65,2,FALSE),IF(BB251="พนจ.ทั่วไป",0,IF(BB251="พนจ.ภารกิจ(ปวช.)",CEILING((BJ251*4/100)+BJ251,10),IF(BB251="พนจ.ภารกิจ(ปวท.)",CEILING((BJ251*4/100)+BJ251,10),IF(BB251="พนจ.ภารกิจ(ปวส.)",CEILING((BJ251*4/100)+BJ251,10),IF(BB251="พนจ.ภารกิจ(ป.ตรี)",CEILING((BJ251*4/100)+BJ251,10),IF(BB251="พนจ.ภารกิจ(ป.โท)",CEILING((BJ251*4/100)+BJ251,10),IF(BB251="พนจ.ภารกิจ(ทักษะ พนง.ขับเครื่องจักรกลขนาดกลาง/ใหญ่)",CEILING((BJ251*4/100)+BJ251,10),IF(BB251="พนจ.ภารกิจ(ทักษะ)",CEILING((BJ251*4/100)+BJ251,10),IF(BB251="พนจ.ภารกิจ(ทักษะ)","",IF(C251="ครู",CEILING((BJ251*6/100)+BJ251,10),IF(C251="ครูผู้ช่วย",CEILING((BJ251*6/100)+BJ251,10),IF(C251="บริหารสถานศึกษา",CEILING((BJ251*6/100)+BJ251,10),IF(C251="บุคลากรทางการศึกษา",CEILING((BJ251*6/100)+BJ251,10),IF(BB251="ลูกจ้างประจำ(ช่าง)",VLOOKUP(BL251,บัญชีลูกจ้างประจำ!$H$2:$I$110,2,FALSE),IF(BB251="ลูกจ้างประจำ(สนับสนุน)",VLOOKUP(BL251,บัญชีลูกจ้างประจำ!$E$2:$F$103,2,FALSE),IF(BB251="ลูกจ้างประจำ(บริการพื้นฐาน)",VLOOKUP(BL251,บัญชีลูกจ้างประจำ!$B$2:$C$74,2,FALSE))))))))))))))))))))))))))))))</f>
        <v>0</v>
      </c>
      <c r="BN251" s="177">
        <f>IF(BB251&amp;M251="พนจ.ทั่วไป",0,IF(BB251&amp;M251="พนจ.ทั่วไปกำหนดเพิ่ม2569",108000,IF(M251="ว่างเดิม",VLOOKUP(BC251,ตำแหน่งว่าง!$A$2:$J$28,10,FALSE),IF(M251&amp;C251="กำหนดเพิ่ม2567ครู",VLOOKUP(BC251,ตำแหน่งว่าง!$A$2:$J$28,9,FALSE),IF(M251&amp;C251="กำหนดเพิ่ม2567ครูผู้ช่วย",VLOOKUP(BC251,ตำแหน่งว่าง!$A$2:$J$28,9,FALSE),IF(M251&amp;C251="กำหนดเพิ่ม2567บุคลากรทางการศึกษา",VLOOKUP(BC251,ตำแหน่งว่าง!$A$2:$J$28,9,FALSE),IF(M251&amp;C251="กำหนดเพิ่ม2567บริหารสถานศึกษา",VLOOKUP(BC251,ตำแหน่งว่าง!$A$2:$J$28,9,FALSE),IF(M251="กำหนดเพิ่ม2567",VLOOKUP(BC251,ตำแหน่งว่าง!$A$2:$J$28,10,FALSE),IF(M251&amp;C251="กำหนดเพิ่ม2568ครู",VLOOKUP(BC251,ตำแหน่งว่าง!$A$2:$J$28,8,FALSE),IF(M251&amp;C251="กำหนดเพิ่ม2568ครูผู้ช่วย",VLOOKUP(BC251,ตำแหน่งว่าง!$A$2:$J$28,8,FALSE),IF(M251&amp;C251="กำหนดเพิ่ม2568บุคลากรทางการศึกษา",VLOOKUP(BC251,ตำแหน่งว่าง!$A$2:$J$28,8,FALSE),IF(M251&amp;C251="กำหนดเพิ่ม2568บริหารสถานศึกษา",VLOOKUP(BC251,ตำแหน่งว่าง!$A$2:$J$28,8,FALSE),IF(M251="กำหนดเพิ่ม2568",VLOOKUP(BC251,ตำแหน่งว่าง!$A$2:$J$28,9,FALSE),IF(M251="กำหนดเพิ่ม2569",VLOOKUP(BC251,ตำแหน่งว่าง!$A$2:$H$28,7,FALSE),IF(M251="เงินอุดหนุน (ว่าง)",VLOOKUP(BC251,ตำแหน่งว่าง!$A$2:$J$28,10,FALSE),IF(M251="จ่ายจากเงินรายได้ (ว่าง)",VLOOKUP(BC251,ตำแหน่งว่าง!$A$2:$J$28,10,FALSE),IF(M251="ยุบเลิก2567",0,IF(M251="ยุบเลิก2568",0,IF(M251="ยุบเลิก2569",0,IF(M251="ว่างยุบเลิก2567",0,IF(M251="ว่างยุบเลิก2568",0,IF(M251="ว่างยุบเลิก2569",0,(BM251-BJ251)*12))))))))))))))))))))))</f>
        <v>0</v>
      </c>
    </row>
    <row r="252" spans="1:66">
      <c r="A252" s="107" t="str">
        <f>IF(C252=0,"",IF(D252=0,"",SUBTOTAL(3,$D$7:D252)*1))</f>
        <v/>
      </c>
      <c r="B252" s="113"/>
      <c r="C252" s="183"/>
      <c r="D252" s="113"/>
      <c r="E252" s="114"/>
      <c r="F252" s="114"/>
      <c r="G252" s="110"/>
      <c r="H252" s="120"/>
      <c r="I252" s="121"/>
      <c r="J252" s="122"/>
      <c r="K252" s="122"/>
      <c r="L252" s="122"/>
      <c r="M252" s="120"/>
      <c r="BB252" s="177" t="str">
        <f t="shared" si="15"/>
        <v/>
      </c>
      <c r="BC252" s="177" t="str">
        <f t="shared" si="16"/>
        <v>()</v>
      </c>
      <c r="BD252" s="177" t="b">
        <f>IF(BB252="บริหารท้องถิ่นสูง",VLOOKUP(I252,'เงินเดือนบัญชี 5'!$AM$2:$AN$65,2,FALSE),IF(BB252="บริหารท้องถิ่นกลาง",VLOOKUP(I252,'เงินเดือนบัญชี 5'!$AJ$2:$AK$65,2,FALSE),IF(BB252="บริหารท้องถิ่นต้น",VLOOKUP(I252,'เงินเดือนบัญชี 5'!$AG$2:$AH$65,2,FALSE),IF(BB252="อำนวยการท้องถิ่นสูง",VLOOKUP(I252,'เงินเดือนบัญชี 5'!$AD$2:$AE$65,2,FALSE),IF(BB252="อำนวยการท้องถิ่นกลาง",VLOOKUP(I252,'เงินเดือนบัญชี 5'!$AA$2:$AB$65,2,FALSE),IF(BB252="อำนวยการท้องถิ่นต้น",VLOOKUP(I252,'เงินเดือนบัญชี 5'!$X$2:$Y$65,2,FALSE),IF(BB252="วิชาการชช.",VLOOKUP(I252,'เงินเดือนบัญชี 5'!$U$2:$V$65,2,FALSE),IF(BB252="วิชาการชพ.",VLOOKUP(I252,'เงินเดือนบัญชี 5'!$R$2:$S$65,2,FALSE),IF(BB252="วิชาการชก.",VLOOKUP(I252,'เงินเดือนบัญชี 5'!$O$2:$P$65,2,FALSE),IF(BB252="วิชาการปก.",VLOOKUP(I252,'เงินเดือนบัญชี 5'!$L$2:$M$65,2,FALSE),IF(BB252="ทั่วไปอส.",VLOOKUP(I252,'เงินเดือนบัญชี 5'!$I$2:$J$65,2,FALSE),IF(BB252="ทั่วไปชง.",VLOOKUP(I252,'เงินเดือนบัญชี 5'!$F$2:$G$65,2,FALSE),IF(BB252="ทั่วไปปง.",VLOOKUP(I252,'เงินเดือนบัญชี 5'!$C$2:$D$65,2,FALSE),IF(BB252="พนจ.ทั่วไป","",IF(BB252="พนจ.ภารกิจ(ปวช.)","",IF(BB252="พนจ.ภารกิจ(ปวท.)","",IF(BB252="พนจ.ภารกิจ(ปวส.)","",IF(BB252="พนจ.ภารกิจ(ป.ตรี)","",IF(BB252="พนจ.ภารกิจ(ป.โท)","",IF(BB252="พนจ.ภารกิจ(ทักษะ พนง.ขับเครื่องจักรกลขนาดกลาง/ใหญ่)","",IF(BB252="พนจ.ภารกิจ(ทักษะ)","",IF(BB252="ลูกจ้างประจำ(ช่าง)",VLOOKUP(I252,บัญชีลูกจ้างประจำ!$I$2:$J$110,2,FALSE),IF(BB252="ลูกจ้างประจำ(สนับสนุน)",VLOOKUP(I252,บัญชีลูกจ้างประจำ!$F$2:$G$102,2,FALSE),IF(BB252="ลูกจ้างประจำ(บริการพื้นฐาน)",VLOOKUP(I252,บัญชีลูกจ้างประจำ!$C$2:$D$74,2,FALSE)))))))))))))))))))))))))</f>
        <v>0</v>
      </c>
      <c r="BE252" s="177">
        <f>IF(M252="ว่างเดิม",VLOOKUP(BC252,ตำแหน่งว่าง!$A$2:$J$28,2,FALSE),IF(M252="ว่างยุบเลิก2567",VLOOKUP(BC252,ตำแหน่งว่าง!$A$2:$J$28,2,FALSE),IF(M252="ว่างยุบเลิก2568",VLOOKUP(BC252,ตำแหน่งว่าง!$A$2:$J$28,2,FALSE),IF(M252="ว่างยุบเลิก2569",VLOOKUP(BC252,ตำแหน่งว่าง!$A$2:$J$28,2,FALSE),IF(M252="เงินอุดหนุน (ว่าง)",VLOOKUP(BC252,ตำแหน่งว่าง!$A$2:$J$28,2,FALSE),IF(M252="จ่ายจากเงินรายได้ (ว่าง)",VLOOKUP(BC252,ตำแหน่งว่าง!$A$2:$J$28,2,FALSE),IF(M252="กำหนดเพิ่ม2567",0,IF(M252="กำหนดเพิ่ม2568",0,IF(M252="กำหนดเพิ่ม2569",0,I252*12)))))))))</f>
        <v>0</v>
      </c>
      <c r="BF252" s="177" t="str">
        <f t="shared" si="17"/>
        <v>1</v>
      </c>
      <c r="BG252" s="177" t="b">
        <f>IF(BB252="บริหารท้องถิ่นสูง",VLOOKUP(BF252,'เงินเดือนบัญชี 5'!$AL$2:$AM$65,2,FALSE),IF(BB252="บริหารท้องถิ่นกลาง",VLOOKUP(BF252,'เงินเดือนบัญชี 5'!$AI$2:$AJ$65,2,FALSE),IF(BB252="บริหารท้องถิ่นต้น",VLOOKUP(BF252,'เงินเดือนบัญชี 5'!$AF$2:$AG$65,2,FALSE),IF(BB252="อำนวยการท้องถิ่นสูง",VLOOKUP(BF252,'เงินเดือนบัญชี 5'!$AC$2:$AD$65,2,FALSE),IF(BB252="อำนวยการท้องถิ่นกลาง",VLOOKUP(BF252,'เงินเดือนบัญชี 5'!$Z$2:$AA$65,2,FALSE),IF(BB252="อำนวยการท้องถิ่นต้น",VLOOKUP(BF252,'เงินเดือนบัญชี 5'!$W$2:$X$65,2,FALSE),IF(BB252="วิชาการชช.",VLOOKUP(BF252,'เงินเดือนบัญชี 5'!$T$2:$U$65,2,FALSE),IF(BB252="วิชาการชพ.",VLOOKUP(BF252,'เงินเดือนบัญชี 5'!$Q$2:$R$65,2,FALSE),IF(BB252="วิชาการชก.",VLOOKUP(BF252,'เงินเดือนบัญชี 5'!$N$2:$O$65,2,FALSE),IF(BB252="วิชาการปก.",VLOOKUP(BF252,'เงินเดือนบัญชี 5'!$K$2:$L$65,2,FALSE),IF(BB252="ทั่วไปอส.",VLOOKUP(BF252,'เงินเดือนบัญชี 5'!$H$2:$I$65,2,FALSE),IF(BB252="ทั่วไปชง.",VLOOKUP(BF252,'เงินเดือนบัญชี 5'!$E$2:$F$65,2,FALSE),IF(BB252="ทั่วไปปง.",VLOOKUP(BF252,'เงินเดือนบัญชี 5'!$B$2:$C$65,2,FALSE),IF(BB252="พนจ.ทั่วไป",0,IF(BB252="พนจ.ภารกิจ(ปวช.)",CEILING((I252*4/100)+I252,10),IF(BB252="พนจ.ภารกิจ(ปวท.)",CEILING((I252*4/100)+I252,10),IF(BB252="พนจ.ภารกิจ(ปวส.)",CEILING((I252*4/100)+I252,10),IF(BB252="พนจ.ภารกิจ(ป.ตรี)",CEILING((I252*4/100)+I252,10),IF(BB252="พนจ.ภารกิจ(ป.โท)",CEILING((I252*4/100)+I252,10),IF(BB252="พนจ.ภารกิจ(ทักษะ พนง.ขับเครื่องจักรกลขนาดกลาง/ใหญ่)",CEILING((I252*4/100)+I252,10),IF(BB252="พนจ.ภารกิจ(ทักษะ)",CEILING((I252*4/100)+I252,10),IF(BB252="พนจ.ภารกิจ(ทักษะ)","",IF(C252="ครู",CEILING((I252*6/100)+I252,10),IF(C252="ครูผู้ช่วย",CEILING((I252*6/100)+I252,10),IF(C252="บริหารสถานศึกษา",CEILING((I252*6/100)+I252,10),IF(C252="บุคลากรทางการศึกษา",CEILING((I252*6/100)+I252,10),IF(BB252="ลูกจ้างประจำ(ช่าง)",VLOOKUP(BF252,บัญชีลูกจ้างประจำ!$H$2:$I$110,2,FALSE),IF(BB252="ลูกจ้างประจำ(สนับสนุน)",VLOOKUP(BF252,บัญชีลูกจ้างประจำ!$E$2:$F$102,2,FALSE),IF(BB252="ลูกจ้างประจำ(บริการพื้นฐาน)",VLOOKUP(BF252,บัญชีลูกจ้างประจำ!$B$2:$C$74,2,FALSE))))))))))))))))))))))))))))))</f>
        <v>0</v>
      </c>
      <c r="BH252" s="177">
        <f>IF(BB252&amp;M252="พนจ.ทั่วไป",0,IF(BB252&amp;M252="พนจ.ทั่วไปกำหนดเพิ่ม2567",108000,IF(M252="ว่างเดิม",VLOOKUP(BC252,ตำแหน่งว่าง!$A$2:$J$28,8,FALSE),IF(M252="กำหนดเพิ่ม2567",VLOOKUP(BC252,ตำแหน่งว่าง!$A$2:$H$28,7,FALSE),IF(M252="กำหนดเพิ่ม2568",0,IF(M252="กำหนดเพิ่ม2569",0,IF(M252="ยุบเลิก2567",0,IF(M252="ว่างยุบเลิก2567",0,IF(M252="ว่างยุบเลิก2568",VLOOKUP(BC252,ตำแหน่งว่าง!$A$2:$J$28,8,FALSE),IF(M252="ว่างยุบเลิก2569",VLOOKUP(BC252,ตำแหน่งว่าง!$A$2:$J$28,8,FALSE),IF(M252="เงินอุดหนุน (ว่าง)",VLOOKUP(BC252,ตำแหน่งว่าง!$A$2:$J$28,8,FALSE),IF(M252&amp;C252="จ่ายจากเงินรายได้พนจ.ทั่วไป",0,IF(M252="จ่ายจากเงินรายได้ (ว่าง)",VLOOKUP(BC252,ตำแหน่งว่าง!$A$2:$J$28,8,FALSE),(BG252-I252)*12)))))))))))))</f>
        <v>0</v>
      </c>
      <c r="BI252" s="177" t="str">
        <f t="shared" si="18"/>
        <v>2</v>
      </c>
      <c r="BJ252" s="177" t="b">
        <f>IF(BB252="บริหารท้องถิ่นสูง",VLOOKUP(BI252,'เงินเดือนบัญชี 5'!$AL$2:$AM$65,2,FALSE),IF(BB252="บริหารท้องถิ่นกลาง",VLOOKUP(BI252,'เงินเดือนบัญชี 5'!$AI$2:$AJ$65,2,FALSE),IF(BB252="บริหารท้องถิ่นต้น",VLOOKUP(BI252,'เงินเดือนบัญชี 5'!$AF$2:$AG$65,2,FALSE),IF(BB252="อำนวยการท้องถิ่นสูง",VLOOKUP(BI252,'เงินเดือนบัญชี 5'!$AC$2:$AD$65,2,FALSE),IF(BB252="อำนวยการท้องถิ่นกลาง",VLOOKUP(BI252,'เงินเดือนบัญชี 5'!$Z$2:$AA$65,2,FALSE),IF(BB252="อำนวยการท้องถิ่นต้น",VLOOKUP(BI252,'เงินเดือนบัญชี 5'!$W$2:$X$65,2,FALSE),IF(BB252="วิชาการชช.",VLOOKUP(BI252,'เงินเดือนบัญชี 5'!$T$2:$U$65,2,FALSE),IF(BB252="วิชาการชพ.",VLOOKUP(BI252,'เงินเดือนบัญชี 5'!$Q$2:$R$65,2,FALSE),IF(BB252="วิชาการชก.",VLOOKUP(BI252,'เงินเดือนบัญชี 5'!$N$2:$O$65,2,FALSE),IF(BB252="วิชาการปก.",VLOOKUP(BI252,'เงินเดือนบัญชี 5'!$K$2:$L$65,2,FALSE),IF(BB252="ทั่วไปอส.",VLOOKUP(BI252,'เงินเดือนบัญชี 5'!$H$2:$I$65,2,FALSE),IF(BB252="ทั่วไปชง.",VLOOKUP(BI252,'เงินเดือนบัญชี 5'!$E$2:$F$65,2,FALSE),IF(BB252="ทั่วไปปง.",VLOOKUP(BI252,'เงินเดือนบัญชี 5'!$B$2:$C$65,2,FALSE),IF(BB252="พนจ.ทั่วไป",0,IF(BB252="พนจ.ภารกิจ(ปวช.)",CEILING((BG252*4/100)+BG252,10),IF(BB252="พนจ.ภารกิจ(ปวท.)",CEILING((BG252*4/100)+BG252,10),IF(BB252="พนจ.ภารกิจ(ปวส.)",CEILING((BG252*4/100)+BG252,10),IF(BB252="พนจ.ภารกิจ(ป.ตรี)",CEILING((BG252*4/100)+BG252,10),IF(BB252="พนจ.ภารกิจ(ป.โท)",CEILING((BG252*4/100)+BG252,10),IF(BB252="พนจ.ภารกิจ(ทักษะ พนง.ขับเครื่องจักรกลขนาดกลาง/ใหญ่)",CEILING((BG252*4/100)+BG252,10),IF(BB252="พนจ.ภารกิจ(ทักษะ)",CEILING((BG252*4/100)+BG252,10),IF(BB252="พนจ.ภารกิจ(ทักษะ)","",IF(C252="ครู",CEILING((BG252*6/100)+BG252,10),IF(C252="ครูผู้ช่วย",CEILING((BG252*6/100)+BG252,10),IF(C252="บริหารสถานศึกษา",CEILING((BG252*6/100)+BG252,10),IF(C252="บุคลากรทางการศึกษา",CEILING((BG252*6/100)+BG252,10),IF(BB252="ลูกจ้างประจำ(ช่าง)",VLOOKUP(BI252,บัญชีลูกจ้างประจำ!$H$2:$I$110,2,FALSE),IF(BB252="ลูกจ้างประจำ(สนับสนุน)",VLOOKUP(BI252,บัญชีลูกจ้างประจำ!$E$2:$F$102,2,FALSE),IF(BB252="ลูกจ้างประจำ(บริการพื้นฐาน)",VLOOKUP(BI252,บัญชีลูกจ้างประจำ!$B$2:$C$74,2,FALSE))))))))))))))))))))))))))))))</f>
        <v>0</v>
      </c>
      <c r="BK252" s="177">
        <f>IF(BB252&amp;M252="พนจ.ทั่วไป",0,IF(BB252&amp;M252="พนจ.ทั่วไปกำหนดเพิ่ม2568",108000,IF(M252="ว่างเดิม",VLOOKUP(BC252,ตำแหน่งว่าง!$A$2:$J$28,9,FALSE),IF(M252&amp;C252="กำหนดเพิ่ม2567ครู",VLOOKUP(BC252,ตำแหน่งว่าง!$A$2:$J$28,8,FALSE),IF(M252&amp;C252="กำหนดเพิ่ม2567ครูผู้ช่วย",VLOOKUP(BC252,ตำแหน่งว่าง!$A$2:$J$28,8,FALSE),IF(M252&amp;C252="กำหนดเพิ่ม2567บุคลากรทางการศึกษา",VLOOKUP(BC252,ตำแหน่งว่าง!$A$2:$J$28,8,FALSE),IF(M252&amp;C252="กำหนดเพิ่ม2567บริหารสถานศึกษา",VLOOKUP(BC252,ตำแหน่งว่าง!$A$2:$J$28,8,FALSE),IF(M252="กำหนดเพิ่ม2567",VLOOKUP(BC252,ตำแหน่งว่าง!$A$2:$J$28,9,FALSE),IF(M252="กำหนดเพิ่ม2568",VLOOKUP(BC252,ตำแหน่งว่าง!$A$2:$H$28,7,FALSE),IF(M252="กำหนดเพิ่ม2569",0,IF(M252="ยุบเลิก2567",0,IF(M252="ยุบเลิก2568",0,IF(M252="ว่างยุบเลิก2567",0,IF(M252="ว่างยุบเลิก2568",0,IF(M252="ว่างยุบเลิก2569",VLOOKUP(BC252,ตำแหน่งว่าง!$A$2:$J$28,9,FALSE),IF(M252="เงินอุดหนุน (ว่าง)",VLOOKUP(BC252,ตำแหน่งว่าง!$A$2:$J$28,9,FALSE),IF(M252="จ่ายจากเงินรายได้ (ว่าง)",VLOOKUP(BC252,ตำแหน่งว่าง!$A$2:$J$28,9,FALSE),(BJ252-BG252)*12)))))))))))))))))</f>
        <v>0</v>
      </c>
      <c r="BL252" s="177" t="str">
        <f t="shared" si="19"/>
        <v>3</v>
      </c>
      <c r="BM252" s="177" t="b">
        <f>IF(BB252="บริหารท้องถิ่นสูง",VLOOKUP(BL252,'เงินเดือนบัญชี 5'!$AL$2:$AM$65,2,FALSE),IF(BB252="บริหารท้องถิ่นกลาง",VLOOKUP(BL252,'เงินเดือนบัญชี 5'!$AI$2:$AJ$65,2,FALSE),IF(BB252="บริหารท้องถิ่นต้น",VLOOKUP(BL252,'เงินเดือนบัญชี 5'!$AF$2:$AG$65,2,FALSE),IF(BB252="อำนวยการท้องถิ่นสูง",VLOOKUP(BL252,'เงินเดือนบัญชี 5'!$AC$2:$AD$65,2,FALSE),IF(BB252="อำนวยการท้องถิ่นกลาง",VLOOKUP(BL252,'เงินเดือนบัญชี 5'!$Z$2:$AA$65,2,FALSE),IF(BB252="อำนวยการท้องถิ่นต้น",VLOOKUP(BL252,'เงินเดือนบัญชี 5'!$W$2:$X$65,2,FALSE),IF(BB252="วิชาการชช.",VLOOKUP(BL252,'เงินเดือนบัญชี 5'!$T$2:$U$65,2,FALSE),IF(BB252="วิชาการชพ.",VLOOKUP(BL252,'เงินเดือนบัญชี 5'!$Q$2:$R$65,2,FALSE),IF(BB252="วิชาการชก.",VLOOKUP(BL252,'เงินเดือนบัญชี 5'!$N$2:$O$65,2,FALSE),IF(BB252="วิชาการปก.",VLOOKUP(BL252,'เงินเดือนบัญชี 5'!$K$2:$L$65,2,FALSE),IF(BB252="ทั่วไปอส.",VLOOKUP(BL252,'เงินเดือนบัญชี 5'!$H$2:$I$65,2,FALSE),IF(BB252="ทั่วไปชง.",VLOOKUP(BL252,'เงินเดือนบัญชี 5'!$E$2:$F$65,2,FALSE),IF(BB252="ทั่วไปปง.",VLOOKUP(BL252,'เงินเดือนบัญชี 5'!$B$2:$C$65,2,FALSE),IF(BB252="พนจ.ทั่วไป",0,IF(BB252="พนจ.ภารกิจ(ปวช.)",CEILING((BJ252*4/100)+BJ252,10),IF(BB252="พนจ.ภารกิจ(ปวท.)",CEILING((BJ252*4/100)+BJ252,10),IF(BB252="พนจ.ภารกิจ(ปวส.)",CEILING((BJ252*4/100)+BJ252,10),IF(BB252="พนจ.ภารกิจ(ป.ตรี)",CEILING((BJ252*4/100)+BJ252,10),IF(BB252="พนจ.ภารกิจ(ป.โท)",CEILING((BJ252*4/100)+BJ252,10),IF(BB252="พนจ.ภารกิจ(ทักษะ พนง.ขับเครื่องจักรกลขนาดกลาง/ใหญ่)",CEILING((BJ252*4/100)+BJ252,10),IF(BB252="พนจ.ภารกิจ(ทักษะ)",CEILING((BJ252*4/100)+BJ252,10),IF(BB252="พนจ.ภารกิจ(ทักษะ)","",IF(C252="ครู",CEILING((BJ252*6/100)+BJ252,10),IF(C252="ครูผู้ช่วย",CEILING((BJ252*6/100)+BJ252,10),IF(C252="บริหารสถานศึกษา",CEILING((BJ252*6/100)+BJ252,10),IF(C252="บุคลากรทางการศึกษา",CEILING((BJ252*6/100)+BJ252,10),IF(BB252="ลูกจ้างประจำ(ช่าง)",VLOOKUP(BL252,บัญชีลูกจ้างประจำ!$H$2:$I$110,2,FALSE),IF(BB252="ลูกจ้างประจำ(สนับสนุน)",VLOOKUP(BL252,บัญชีลูกจ้างประจำ!$E$2:$F$103,2,FALSE),IF(BB252="ลูกจ้างประจำ(บริการพื้นฐาน)",VLOOKUP(BL252,บัญชีลูกจ้างประจำ!$B$2:$C$74,2,FALSE))))))))))))))))))))))))))))))</f>
        <v>0</v>
      </c>
      <c r="BN252" s="177">
        <f>IF(BB252&amp;M252="พนจ.ทั่วไป",0,IF(BB252&amp;M252="พนจ.ทั่วไปกำหนดเพิ่ม2569",108000,IF(M252="ว่างเดิม",VLOOKUP(BC252,ตำแหน่งว่าง!$A$2:$J$28,10,FALSE),IF(M252&amp;C252="กำหนดเพิ่ม2567ครู",VLOOKUP(BC252,ตำแหน่งว่าง!$A$2:$J$28,9,FALSE),IF(M252&amp;C252="กำหนดเพิ่ม2567ครูผู้ช่วย",VLOOKUP(BC252,ตำแหน่งว่าง!$A$2:$J$28,9,FALSE),IF(M252&amp;C252="กำหนดเพิ่ม2567บุคลากรทางการศึกษา",VLOOKUP(BC252,ตำแหน่งว่าง!$A$2:$J$28,9,FALSE),IF(M252&amp;C252="กำหนดเพิ่ม2567บริหารสถานศึกษา",VLOOKUP(BC252,ตำแหน่งว่าง!$A$2:$J$28,9,FALSE),IF(M252="กำหนดเพิ่ม2567",VLOOKUP(BC252,ตำแหน่งว่าง!$A$2:$J$28,10,FALSE),IF(M252&amp;C252="กำหนดเพิ่ม2568ครู",VLOOKUP(BC252,ตำแหน่งว่าง!$A$2:$J$28,8,FALSE),IF(M252&amp;C252="กำหนดเพิ่ม2568ครูผู้ช่วย",VLOOKUP(BC252,ตำแหน่งว่าง!$A$2:$J$28,8,FALSE),IF(M252&amp;C252="กำหนดเพิ่ม2568บุคลากรทางการศึกษา",VLOOKUP(BC252,ตำแหน่งว่าง!$A$2:$J$28,8,FALSE),IF(M252&amp;C252="กำหนดเพิ่ม2568บริหารสถานศึกษา",VLOOKUP(BC252,ตำแหน่งว่าง!$A$2:$J$28,8,FALSE),IF(M252="กำหนดเพิ่ม2568",VLOOKUP(BC252,ตำแหน่งว่าง!$A$2:$J$28,9,FALSE),IF(M252="กำหนดเพิ่ม2569",VLOOKUP(BC252,ตำแหน่งว่าง!$A$2:$H$28,7,FALSE),IF(M252="เงินอุดหนุน (ว่าง)",VLOOKUP(BC252,ตำแหน่งว่าง!$A$2:$J$28,10,FALSE),IF(M252="จ่ายจากเงินรายได้ (ว่าง)",VLOOKUP(BC252,ตำแหน่งว่าง!$A$2:$J$28,10,FALSE),IF(M252="ยุบเลิก2567",0,IF(M252="ยุบเลิก2568",0,IF(M252="ยุบเลิก2569",0,IF(M252="ว่างยุบเลิก2567",0,IF(M252="ว่างยุบเลิก2568",0,IF(M252="ว่างยุบเลิก2569",0,(BM252-BJ252)*12))))))))))))))))))))))</f>
        <v>0</v>
      </c>
    </row>
    <row r="253" spans="1:66">
      <c r="A253" s="107" t="str">
        <f>IF(C253=0,"",IF(D253=0,"",SUBTOTAL(3,$D$7:D253)*1))</f>
        <v/>
      </c>
      <c r="B253" s="113"/>
      <c r="C253" s="183"/>
      <c r="D253" s="113"/>
      <c r="E253" s="114"/>
      <c r="F253" s="114"/>
      <c r="G253" s="110"/>
      <c r="H253" s="120"/>
      <c r="I253" s="121"/>
      <c r="J253" s="122"/>
      <c r="K253" s="122"/>
      <c r="L253" s="122"/>
      <c r="M253" s="120"/>
      <c r="BB253" s="177" t="str">
        <f t="shared" si="15"/>
        <v/>
      </c>
      <c r="BC253" s="177" t="str">
        <f t="shared" si="16"/>
        <v>()</v>
      </c>
      <c r="BD253" s="177" t="b">
        <f>IF(BB253="บริหารท้องถิ่นสูง",VLOOKUP(I253,'เงินเดือนบัญชี 5'!$AM$2:$AN$65,2,FALSE),IF(BB253="บริหารท้องถิ่นกลาง",VLOOKUP(I253,'เงินเดือนบัญชี 5'!$AJ$2:$AK$65,2,FALSE),IF(BB253="บริหารท้องถิ่นต้น",VLOOKUP(I253,'เงินเดือนบัญชี 5'!$AG$2:$AH$65,2,FALSE),IF(BB253="อำนวยการท้องถิ่นสูง",VLOOKUP(I253,'เงินเดือนบัญชี 5'!$AD$2:$AE$65,2,FALSE),IF(BB253="อำนวยการท้องถิ่นกลาง",VLOOKUP(I253,'เงินเดือนบัญชี 5'!$AA$2:$AB$65,2,FALSE),IF(BB253="อำนวยการท้องถิ่นต้น",VLOOKUP(I253,'เงินเดือนบัญชี 5'!$X$2:$Y$65,2,FALSE),IF(BB253="วิชาการชช.",VLOOKUP(I253,'เงินเดือนบัญชี 5'!$U$2:$V$65,2,FALSE),IF(BB253="วิชาการชพ.",VLOOKUP(I253,'เงินเดือนบัญชี 5'!$R$2:$S$65,2,FALSE),IF(BB253="วิชาการชก.",VLOOKUP(I253,'เงินเดือนบัญชี 5'!$O$2:$P$65,2,FALSE),IF(BB253="วิชาการปก.",VLOOKUP(I253,'เงินเดือนบัญชี 5'!$L$2:$M$65,2,FALSE),IF(BB253="ทั่วไปอส.",VLOOKUP(I253,'เงินเดือนบัญชี 5'!$I$2:$J$65,2,FALSE),IF(BB253="ทั่วไปชง.",VLOOKUP(I253,'เงินเดือนบัญชี 5'!$F$2:$G$65,2,FALSE),IF(BB253="ทั่วไปปง.",VLOOKUP(I253,'เงินเดือนบัญชี 5'!$C$2:$D$65,2,FALSE),IF(BB253="พนจ.ทั่วไป","",IF(BB253="พนจ.ภารกิจ(ปวช.)","",IF(BB253="พนจ.ภารกิจ(ปวท.)","",IF(BB253="พนจ.ภารกิจ(ปวส.)","",IF(BB253="พนจ.ภารกิจ(ป.ตรี)","",IF(BB253="พนจ.ภารกิจ(ป.โท)","",IF(BB253="พนจ.ภารกิจ(ทักษะ พนง.ขับเครื่องจักรกลขนาดกลาง/ใหญ่)","",IF(BB253="พนจ.ภารกิจ(ทักษะ)","",IF(BB253="ลูกจ้างประจำ(ช่าง)",VLOOKUP(I253,บัญชีลูกจ้างประจำ!$I$2:$J$110,2,FALSE),IF(BB253="ลูกจ้างประจำ(สนับสนุน)",VLOOKUP(I253,บัญชีลูกจ้างประจำ!$F$2:$G$102,2,FALSE),IF(BB253="ลูกจ้างประจำ(บริการพื้นฐาน)",VLOOKUP(I253,บัญชีลูกจ้างประจำ!$C$2:$D$74,2,FALSE)))))))))))))))))))))))))</f>
        <v>0</v>
      </c>
      <c r="BE253" s="177">
        <f>IF(M253="ว่างเดิม",VLOOKUP(BC253,ตำแหน่งว่าง!$A$2:$J$28,2,FALSE),IF(M253="ว่างยุบเลิก2567",VLOOKUP(BC253,ตำแหน่งว่าง!$A$2:$J$28,2,FALSE),IF(M253="ว่างยุบเลิก2568",VLOOKUP(BC253,ตำแหน่งว่าง!$A$2:$J$28,2,FALSE),IF(M253="ว่างยุบเลิก2569",VLOOKUP(BC253,ตำแหน่งว่าง!$A$2:$J$28,2,FALSE),IF(M253="เงินอุดหนุน (ว่าง)",VLOOKUP(BC253,ตำแหน่งว่าง!$A$2:$J$28,2,FALSE),IF(M253="จ่ายจากเงินรายได้ (ว่าง)",VLOOKUP(BC253,ตำแหน่งว่าง!$A$2:$J$28,2,FALSE),IF(M253="กำหนดเพิ่ม2567",0,IF(M253="กำหนดเพิ่ม2568",0,IF(M253="กำหนดเพิ่ม2569",0,I253*12)))))))))</f>
        <v>0</v>
      </c>
      <c r="BF253" s="177" t="str">
        <f t="shared" si="17"/>
        <v>1</v>
      </c>
      <c r="BG253" s="177" t="b">
        <f>IF(BB253="บริหารท้องถิ่นสูง",VLOOKUP(BF253,'เงินเดือนบัญชี 5'!$AL$2:$AM$65,2,FALSE),IF(BB253="บริหารท้องถิ่นกลาง",VLOOKUP(BF253,'เงินเดือนบัญชี 5'!$AI$2:$AJ$65,2,FALSE),IF(BB253="บริหารท้องถิ่นต้น",VLOOKUP(BF253,'เงินเดือนบัญชี 5'!$AF$2:$AG$65,2,FALSE),IF(BB253="อำนวยการท้องถิ่นสูง",VLOOKUP(BF253,'เงินเดือนบัญชี 5'!$AC$2:$AD$65,2,FALSE),IF(BB253="อำนวยการท้องถิ่นกลาง",VLOOKUP(BF253,'เงินเดือนบัญชี 5'!$Z$2:$AA$65,2,FALSE),IF(BB253="อำนวยการท้องถิ่นต้น",VLOOKUP(BF253,'เงินเดือนบัญชี 5'!$W$2:$X$65,2,FALSE),IF(BB253="วิชาการชช.",VLOOKUP(BF253,'เงินเดือนบัญชี 5'!$T$2:$U$65,2,FALSE),IF(BB253="วิชาการชพ.",VLOOKUP(BF253,'เงินเดือนบัญชี 5'!$Q$2:$R$65,2,FALSE),IF(BB253="วิชาการชก.",VLOOKUP(BF253,'เงินเดือนบัญชี 5'!$N$2:$O$65,2,FALSE),IF(BB253="วิชาการปก.",VLOOKUP(BF253,'เงินเดือนบัญชี 5'!$K$2:$L$65,2,FALSE),IF(BB253="ทั่วไปอส.",VLOOKUP(BF253,'เงินเดือนบัญชี 5'!$H$2:$I$65,2,FALSE),IF(BB253="ทั่วไปชง.",VLOOKUP(BF253,'เงินเดือนบัญชี 5'!$E$2:$F$65,2,FALSE),IF(BB253="ทั่วไปปง.",VLOOKUP(BF253,'เงินเดือนบัญชี 5'!$B$2:$C$65,2,FALSE),IF(BB253="พนจ.ทั่วไป",0,IF(BB253="พนจ.ภารกิจ(ปวช.)",CEILING((I253*4/100)+I253,10),IF(BB253="พนจ.ภารกิจ(ปวท.)",CEILING((I253*4/100)+I253,10),IF(BB253="พนจ.ภารกิจ(ปวส.)",CEILING((I253*4/100)+I253,10),IF(BB253="พนจ.ภารกิจ(ป.ตรี)",CEILING((I253*4/100)+I253,10),IF(BB253="พนจ.ภารกิจ(ป.โท)",CEILING((I253*4/100)+I253,10),IF(BB253="พนจ.ภารกิจ(ทักษะ พนง.ขับเครื่องจักรกลขนาดกลาง/ใหญ่)",CEILING((I253*4/100)+I253,10),IF(BB253="พนจ.ภารกิจ(ทักษะ)",CEILING((I253*4/100)+I253,10),IF(BB253="พนจ.ภารกิจ(ทักษะ)","",IF(C253="ครู",CEILING((I253*6/100)+I253,10),IF(C253="ครูผู้ช่วย",CEILING((I253*6/100)+I253,10),IF(C253="บริหารสถานศึกษา",CEILING((I253*6/100)+I253,10),IF(C253="บุคลากรทางการศึกษา",CEILING((I253*6/100)+I253,10),IF(BB253="ลูกจ้างประจำ(ช่าง)",VLOOKUP(BF253,บัญชีลูกจ้างประจำ!$H$2:$I$110,2,FALSE),IF(BB253="ลูกจ้างประจำ(สนับสนุน)",VLOOKUP(BF253,บัญชีลูกจ้างประจำ!$E$2:$F$102,2,FALSE),IF(BB253="ลูกจ้างประจำ(บริการพื้นฐาน)",VLOOKUP(BF253,บัญชีลูกจ้างประจำ!$B$2:$C$74,2,FALSE))))))))))))))))))))))))))))))</f>
        <v>0</v>
      </c>
      <c r="BH253" s="177">
        <f>IF(BB253&amp;M253="พนจ.ทั่วไป",0,IF(BB253&amp;M253="พนจ.ทั่วไปกำหนดเพิ่ม2567",108000,IF(M253="ว่างเดิม",VLOOKUP(BC253,ตำแหน่งว่าง!$A$2:$J$28,8,FALSE),IF(M253="กำหนดเพิ่ม2567",VLOOKUP(BC253,ตำแหน่งว่าง!$A$2:$H$28,7,FALSE),IF(M253="กำหนดเพิ่ม2568",0,IF(M253="กำหนดเพิ่ม2569",0,IF(M253="ยุบเลิก2567",0,IF(M253="ว่างยุบเลิก2567",0,IF(M253="ว่างยุบเลิก2568",VLOOKUP(BC253,ตำแหน่งว่าง!$A$2:$J$28,8,FALSE),IF(M253="ว่างยุบเลิก2569",VLOOKUP(BC253,ตำแหน่งว่าง!$A$2:$J$28,8,FALSE),IF(M253="เงินอุดหนุน (ว่าง)",VLOOKUP(BC253,ตำแหน่งว่าง!$A$2:$J$28,8,FALSE),IF(M253&amp;C253="จ่ายจากเงินรายได้พนจ.ทั่วไป",0,IF(M253="จ่ายจากเงินรายได้ (ว่าง)",VLOOKUP(BC253,ตำแหน่งว่าง!$A$2:$J$28,8,FALSE),(BG253-I253)*12)))))))))))))</f>
        <v>0</v>
      </c>
      <c r="BI253" s="177" t="str">
        <f t="shared" si="18"/>
        <v>2</v>
      </c>
      <c r="BJ253" s="177" t="b">
        <f>IF(BB253="บริหารท้องถิ่นสูง",VLOOKUP(BI253,'เงินเดือนบัญชี 5'!$AL$2:$AM$65,2,FALSE),IF(BB253="บริหารท้องถิ่นกลาง",VLOOKUP(BI253,'เงินเดือนบัญชี 5'!$AI$2:$AJ$65,2,FALSE),IF(BB253="บริหารท้องถิ่นต้น",VLOOKUP(BI253,'เงินเดือนบัญชี 5'!$AF$2:$AG$65,2,FALSE),IF(BB253="อำนวยการท้องถิ่นสูง",VLOOKUP(BI253,'เงินเดือนบัญชี 5'!$AC$2:$AD$65,2,FALSE),IF(BB253="อำนวยการท้องถิ่นกลาง",VLOOKUP(BI253,'เงินเดือนบัญชี 5'!$Z$2:$AA$65,2,FALSE),IF(BB253="อำนวยการท้องถิ่นต้น",VLOOKUP(BI253,'เงินเดือนบัญชี 5'!$W$2:$X$65,2,FALSE),IF(BB253="วิชาการชช.",VLOOKUP(BI253,'เงินเดือนบัญชี 5'!$T$2:$U$65,2,FALSE),IF(BB253="วิชาการชพ.",VLOOKUP(BI253,'เงินเดือนบัญชี 5'!$Q$2:$R$65,2,FALSE),IF(BB253="วิชาการชก.",VLOOKUP(BI253,'เงินเดือนบัญชี 5'!$N$2:$O$65,2,FALSE),IF(BB253="วิชาการปก.",VLOOKUP(BI253,'เงินเดือนบัญชี 5'!$K$2:$L$65,2,FALSE),IF(BB253="ทั่วไปอส.",VLOOKUP(BI253,'เงินเดือนบัญชี 5'!$H$2:$I$65,2,FALSE),IF(BB253="ทั่วไปชง.",VLOOKUP(BI253,'เงินเดือนบัญชี 5'!$E$2:$F$65,2,FALSE),IF(BB253="ทั่วไปปง.",VLOOKUP(BI253,'เงินเดือนบัญชี 5'!$B$2:$C$65,2,FALSE),IF(BB253="พนจ.ทั่วไป",0,IF(BB253="พนจ.ภารกิจ(ปวช.)",CEILING((BG253*4/100)+BG253,10),IF(BB253="พนจ.ภารกิจ(ปวท.)",CEILING((BG253*4/100)+BG253,10),IF(BB253="พนจ.ภารกิจ(ปวส.)",CEILING((BG253*4/100)+BG253,10),IF(BB253="พนจ.ภารกิจ(ป.ตรี)",CEILING((BG253*4/100)+BG253,10),IF(BB253="พนจ.ภารกิจ(ป.โท)",CEILING((BG253*4/100)+BG253,10),IF(BB253="พนจ.ภารกิจ(ทักษะ พนง.ขับเครื่องจักรกลขนาดกลาง/ใหญ่)",CEILING((BG253*4/100)+BG253,10),IF(BB253="พนจ.ภารกิจ(ทักษะ)",CEILING((BG253*4/100)+BG253,10),IF(BB253="พนจ.ภารกิจ(ทักษะ)","",IF(C253="ครู",CEILING((BG253*6/100)+BG253,10),IF(C253="ครูผู้ช่วย",CEILING((BG253*6/100)+BG253,10),IF(C253="บริหารสถานศึกษา",CEILING((BG253*6/100)+BG253,10),IF(C253="บุคลากรทางการศึกษา",CEILING((BG253*6/100)+BG253,10),IF(BB253="ลูกจ้างประจำ(ช่าง)",VLOOKUP(BI253,บัญชีลูกจ้างประจำ!$H$2:$I$110,2,FALSE),IF(BB253="ลูกจ้างประจำ(สนับสนุน)",VLOOKUP(BI253,บัญชีลูกจ้างประจำ!$E$2:$F$102,2,FALSE),IF(BB253="ลูกจ้างประจำ(บริการพื้นฐาน)",VLOOKUP(BI253,บัญชีลูกจ้างประจำ!$B$2:$C$74,2,FALSE))))))))))))))))))))))))))))))</f>
        <v>0</v>
      </c>
      <c r="BK253" s="177">
        <f>IF(BB253&amp;M253="พนจ.ทั่วไป",0,IF(BB253&amp;M253="พนจ.ทั่วไปกำหนดเพิ่ม2568",108000,IF(M253="ว่างเดิม",VLOOKUP(BC253,ตำแหน่งว่าง!$A$2:$J$28,9,FALSE),IF(M253&amp;C253="กำหนดเพิ่ม2567ครู",VLOOKUP(BC253,ตำแหน่งว่าง!$A$2:$J$28,8,FALSE),IF(M253&amp;C253="กำหนดเพิ่ม2567ครูผู้ช่วย",VLOOKUP(BC253,ตำแหน่งว่าง!$A$2:$J$28,8,FALSE),IF(M253&amp;C253="กำหนดเพิ่ม2567บุคลากรทางการศึกษา",VLOOKUP(BC253,ตำแหน่งว่าง!$A$2:$J$28,8,FALSE),IF(M253&amp;C253="กำหนดเพิ่ม2567บริหารสถานศึกษา",VLOOKUP(BC253,ตำแหน่งว่าง!$A$2:$J$28,8,FALSE),IF(M253="กำหนดเพิ่ม2567",VLOOKUP(BC253,ตำแหน่งว่าง!$A$2:$J$28,9,FALSE),IF(M253="กำหนดเพิ่ม2568",VLOOKUP(BC253,ตำแหน่งว่าง!$A$2:$H$28,7,FALSE),IF(M253="กำหนดเพิ่ม2569",0,IF(M253="ยุบเลิก2567",0,IF(M253="ยุบเลิก2568",0,IF(M253="ว่างยุบเลิก2567",0,IF(M253="ว่างยุบเลิก2568",0,IF(M253="ว่างยุบเลิก2569",VLOOKUP(BC253,ตำแหน่งว่าง!$A$2:$J$28,9,FALSE),IF(M253="เงินอุดหนุน (ว่าง)",VLOOKUP(BC253,ตำแหน่งว่าง!$A$2:$J$28,9,FALSE),IF(M253="จ่ายจากเงินรายได้ (ว่าง)",VLOOKUP(BC253,ตำแหน่งว่าง!$A$2:$J$28,9,FALSE),(BJ253-BG253)*12)))))))))))))))))</f>
        <v>0</v>
      </c>
      <c r="BL253" s="177" t="str">
        <f t="shared" si="19"/>
        <v>3</v>
      </c>
      <c r="BM253" s="177" t="b">
        <f>IF(BB253="บริหารท้องถิ่นสูง",VLOOKUP(BL253,'เงินเดือนบัญชี 5'!$AL$2:$AM$65,2,FALSE),IF(BB253="บริหารท้องถิ่นกลาง",VLOOKUP(BL253,'เงินเดือนบัญชี 5'!$AI$2:$AJ$65,2,FALSE),IF(BB253="บริหารท้องถิ่นต้น",VLOOKUP(BL253,'เงินเดือนบัญชี 5'!$AF$2:$AG$65,2,FALSE),IF(BB253="อำนวยการท้องถิ่นสูง",VLOOKUP(BL253,'เงินเดือนบัญชี 5'!$AC$2:$AD$65,2,FALSE),IF(BB253="อำนวยการท้องถิ่นกลาง",VLOOKUP(BL253,'เงินเดือนบัญชี 5'!$Z$2:$AA$65,2,FALSE),IF(BB253="อำนวยการท้องถิ่นต้น",VLOOKUP(BL253,'เงินเดือนบัญชี 5'!$W$2:$X$65,2,FALSE),IF(BB253="วิชาการชช.",VLOOKUP(BL253,'เงินเดือนบัญชี 5'!$T$2:$U$65,2,FALSE),IF(BB253="วิชาการชพ.",VLOOKUP(BL253,'เงินเดือนบัญชี 5'!$Q$2:$R$65,2,FALSE),IF(BB253="วิชาการชก.",VLOOKUP(BL253,'เงินเดือนบัญชี 5'!$N$2:$O$65,2,FALSE),IF(BB253="วิชาการปก.",VLOOKUP(BL253,'เงินเดือนบัญชี 5'!$K$2:$L$65,2,FALSE),IF(BB253="ทั่วไปอส.",VLOOKUP(BL253,'เงินเดือนบัญชี 5'!$H$2:$I$65,2,FALSE),IF(BB253="ทั่วไปชง.",VLOOKUP(BL253,'เงินเดือนบัญชี 5'!$E$2:$F$65,2,FALSE),IF(BB253="ทั่วไปปง.",VLOOKUP(BL253,'เงินเดือนบัญชี 5'!$B$2:$C$65,2,FALSE),IF(BB253="พนจ.ทั่วไป",0,IF(BB253="พนจ.ภารกิจ(ปวช.)",CEILING((BJ253*4/100)+BJ253,10),IF(BB253="พนจ.ภารกิจ(ปวท.)",CEILING((BJ253*4/100)+BJ253,10),IF(BB253="พนจ.ภารกิจ(ปวส.)",CEILING((BJ253*4/100)+BJ253,10),IF(BB253="พนจ.ภารกิจ(ป.ตรี)",CEILING((BJ253*4/100)+BJ253,10),IF(BB253="พนจ.ภารกิจ(ป.โท)",CEILING((BJ253*4/100)+BJ253,10),IF(BB253="พนจ.ภารกิจ(ทักษะ พนง.ขับเครื่องจักรกลขนาดกลาง/ใหญ่)",CEILING((BJ253*4/100)+BJ253,10),IF(BB253="พนจ.ภารกิจ(ทักษะ)",CEILING((BJ253*4/100)+BJ253,10),IF(BB253="พนจ.ภารกิจ(ทักษะ)","",IF(C253="ครู",CEILING((BJ253*6/100)+BJ253,10),IF(C253="ครูผู้ช่วย",CEILING((BJ253*6/100)+BJ253,10),IF(C253="บริหารสถานศึกษา",CEILING((BJ253*6/100)+BJ253,10),IF(C253="บุคลากรทางการศึกษา",CEILING((BJ253*6/100)+BJ253,10),IF(BB253="ลูกจ้างประจำ(ช่าง)",VLOOKUP(BL253,บัญชีลูกจ้างประจำ!$H$2:$I$110,2,FALSE),IF(BB253="ลูกจ้างประจำ(สนับสนุน)",VLOOKUP(BL253,บัญชีลูกจ้างประจำ!$E$2:$F$103,2,FALSE),IF(BB253="ลูกจ้างประจำ(บริการพื้นฐาน)",VLOOKUP(BL253,บัญชีลูกจ้างประจำ!$B$2:$C$74,2,FALSE))))))))))))))))))))))))))))))</f>
        <v>0</v>
      </c>
      <c r="BN253" s="177">
        <f>IF(BB253&amp;M253="พนจ.ทั่วไป",0,IF(BB253&amp;M253="พนจ.ทั่วไปกำหนดเพิ่ม2569",108000,IF(M253="ว่างเดิม",VLOOKUP(BC253,ตำแหน่งว่าง!$A$2:$J$28,10,FALSE),IF(M253&amp;C253="กำหนดเพิ่ม2567ครู",VLOOKUP(BC253,ตำแหน่งว่าง!$A$2:$J$28,9,FALSE),IF(M253&amp;C253="กำหนดเพิ่ม2567ครูผู้ช่วย",VLOOKUP(BC253,ตำแหน่งว่าง!$A$2:$J$28,9,FALSE),IF(M253&amp;C253="กำหนดเพิ่ม2567บุคลากรทางการศึกษา",VLOOKUP(BC253,ตำแหน่งว่าง!$A$2:$J$28,9,FALSE),IF(M253&amp;C253="กำหนดเพิ่ม2567บริหารสถานศึกษา",VLOOKUP(BC253,ตำแหน่งว่าง!$A$2:$J$28,9,FALSE),IF(M253="กำหนดเพิ่ม2567",VLOOKUP(BC253,ตำแหน่งว่าง!$A$2:$J$28,10,FALSE),IF(M253&amp;C253="กำหนดเพิ่ม2568ครู",VLOOKUP(BC253,ตำแหน่งว่าง!$A$2:$J$28,8,FALSE),IF(M253&amp;C253="กำหนดเพิ่ม2568ครูผู้ช่วย",VLOOKUP(BC253,ตำแหน่งว่าง!$A$2:$J$28,8,FALSE),IF(M253&amp;C253="กำหนดเพิ่ม2568บุคลากรทางการศึกษา",VLOOKUP(BC253,ตำแหน่งว่าง!$A$2:$J$28,8,FALSE),IF(M253&amp;C253="กำหนดเพิ่ม2568บริหารสถานศึกษา",VLOOKUP(BC253,ตำแหน่งว่าง!$A$2:$J$28,8,FALSE),IF(M253="กำหนดเพิ่ม2568",VLOOKUP(BC253,ตำแหน่งว่าง!$A$2:$J$28,9,FALSE),IF(M253="กำหนดเพิ่ม2569",VLOOKUP(BC253,ตำแหน่งว่าง!$A$2:$H$28,7,FALSE),IF(M253="เงินอุดหนุน (ว่าง)",VLOOKUP(BC253,ตำแหน่งว่าง!$A$2:$J$28,10,FALSE),IF(M253="จ่ายจากเงินรายได้ (ว่าง)",VLOOKUP(BC253,ตำแหน่งว่าง!$A$2:$J$28,10,FALSE),IF(M253="ยุบเลิก2567",0,IF(M253="ยุบเลิก2568",0,IF(M253="ยุบเลิก2569",0,IF(M253="ว่างยุบเลิก2567",0,IF(M253="ว่างยุบเลิก2568",0,IF(M253="ว่างยุบเลิก2569",0,(BM253-BJ253)*12))))))))))))))))))))))</f>
        <v>0</v>
      </c>
    </row>
    <row r="254" spans="1:66">
      <c r="A254" s="107" t="str">
        <f>IF(C254=0,"",IF(D254=0,"",SUBTOTAL(3,$D$7:D254)*1))</f>
        <v/>
      </c>
      <c r="B254" s="113"/>
      <c r="C254" s="183"/>
      <c r="D254" s="113"/>
      <c r="E254" s="114"/>
      <c r="F254" s="114"/>
      <c r="G254" s="110"/>
      <c r="H254" s="120"/>
      <c r="I254" s="121"/>
      <c r="J254" s="122"/>
      <c r="K254" s="122"/>
      <c r="L254" s="122"/>
      <c r="M254" s="120"/>
      <c r="BB254" s="177" t="str">
        <f t="shared" si="15"/>
        <v/>
      </c>
      <c r="BC254" s="177" t="str">
        <f t="shared" si="16"/>
        <v>()</v>
      </c>
      <c r="BD254" s="177" t="b">
        <f>IF(BB254="บริหารท้องถิ่นสูง",VLOOKUP(I254,'เงินเดือนบัญชี 5'!$AM$2:$AN$65,2,FALSE),IF(BB254="บริหารท้องถิ่นกลาง",VLOOKUP(I254,'เงินเดือนบัญชี 5'!$AJ$2:$AK$65,2,FALSE),IF(BB254="บริหารท้องถิ่นต้น",VLOOKUP(I254,'เงินเดือนบัญชี 5'!$AG$2:$AH$65,2,FALSE),IF(BB254="อำนวยการท้องถิ่นสูง",VLOOKUP(I254,'เงินเดือนบัญชี 5'!$AD$2:$AE$65,2,FALSE),IF(BB254="อำนวยการท้องถิ่นกลาง",VLOOKUP(I254,'เงินเดือนบัญชี 5'!$AA$2:$AB$65,2,FALSE),IF(BB254="อำนวยการท้องถิ่นต้น",VLOOKUP(I254,'เงินเดือนบัญชี 5'!$X$2:$Y$65,2,FALSE),IF(BB254="วิชาการชช.",VLOOKUP(I254,'เงินเดือนบัญชี 5'!$U$2:$V$65,2,FALSE),IF(BB254="วิชาการชพ.",VLOOKUP(I254,'เงินเดือนบัญชี 5'!$R$2:$S$65,2,FALSE),IF(BB254="วิชาการชก.",VLOOKUP(I254,'เงินเดือนบัญชี 5'!$O$2:$P$65,2,FALSE),IF(BB254="วิชาการปก.",VLOOKUP(I254,'เงินเดือนบัญชี 5'!$L$2:$M$65,2,FALSE),IF(BB254="ทั่วไปอส.",VLOOKUP(I254,'เงินเดือนบัญชี 5'!$I$2:$J$65,2,FALSE),IF(BB254="ทั่วไปชง.",VLOOKUP(I254,'เงินเดือนบัญชี 5'!$F$2:$G$65,2,FALSE),IF(BB254="ทั่วไปปง.",VLOOKUP(I254,'เงินเดือนบัญชี 5'!$C$2:$D$65,2,FALSE),IF(BB254="พนจ.ทั่วไป","",IF(BB254="พนจ.ภารกิจ(ปวช.)","",IF(BB254="พนจ.ภารกิจ(ปวท.)","",IF(BB254="พนจ.ภารกิจ(ปวส.)","",IF(BB254="พนจ.ภารกิจ(ป.ตรี)","",IF(BB254="พนจ.ภารกิจ(ป.โท)","",IF(BB254="พนจ.ภารกิจ(ทักษะ พนง.ขับเครื่องจักรกลขนาดกลาง/ใหญ่)","",IF(BB254="พนจ.ภารกิจ(ทักษะ)","",IF(BB254="ลูกจ้างประจำ(ช่าง)",VLOOKUP(I254,บัญชีลูกจ้างประจำ!$I$2:$J$110,2,FALSE),IF(BB254="ลูกจ้างประจำ(สนับสนุน)",VLOOKUP(I254,บัญชีลูกจ้างประจำ!$F$2:$G$102,2,FALSE),IF(BB254="ลูกจ้างประจำ(บริการพื้นฐาน)",VLOOKUP(I254,บัญชีลูกจ้างประจำ!$C$2:$D$74,2,FALSE)))))))))))))))))))))))))</f>
        <v>0</v>
      </c>
      <c r="BE254" s="177">
        <f>IF(M254="ว่างเดิม",VLOOKUP(BC254,ตำแหน่งว่าง!$A$2:$J$28,2,FALSE),IF(M254="ว่างยุบเลิก2567",VLOOKUP(BC254,ตำแหน่งว่าง!$A$2:$J$28,2,FALSE),IF(M254="ว่างยุบเลิก2568",VLOOKUP(BC254,ตำแหน่งว่าง!$A$2:$J$28,2,FALSE),IF(M254="ว่างยุบเลิก2569",VLOOKUP(BC254,ตำแหน่งว่าง!$A$2:$J$28,2,FALSE),IF(M254="เงินอุดหนุน (ว่าง)",VLOOKUP(BC254,ตำแหน่งว่าง!$A$2:$J$28,2,FALSE),IF(M254="จ่ายจากเงินรายได้ (ว่าง)",VLOOKUP(BC254,ตำแหน่งว่าง!$A$2:$J$28,2,FALSE),IF(M254="กำหนดเพิ่ม2567",0,IF(M254="กำหนดเพิ่ม2568",0,IF(M254="กำหนดเพิ่ม2569",0,I254*12)))))))))</f>
        <v>0</v>
      </c>
      <c r="BF254" s="177" t="str">
        <f t="shared" si="17"/>
        <v>1</v>
      </c>
      <c r="BG254" s="177" t="b">
        <f>IF(BB254="บริหารท้องถิ่นสูง",VLOOKUP(BF254,'เงินเดือนบัญชี 5'!$AL$2:$AM$65,2,FALSE),IF(BB254="บริหารท้องถิ่นกลาง",VLOOKUP(BF254,'เงินเดือนบัญชี 5'!$AI$2:$AJ$65,2,FALSE),IF(BB254="บริหารท้องถิ่นต้น",VLOOKUP(BF254,'เงินเดือนบัญชี 5'!$AF$2:$AG$65,2,FALSE),IF(BB254="อำนวยการท้องถิ่นสูง",VLOOKUP(BF254,'เงินเดือนบัญชี 5'!$AC$2:$AD$65,2,FALSE),IF(BB254="อำนวยการท้องถิ่นกลาง",VLOOKUP(BF254,'เงินเดือนบัญชี 5'!$Z$2:$AA$65,2,FALSE),IF(BB254="อำนวยการท้องถิ่นต้น",VLOOKUP(BF254,'เงินเดือนบัญชี 5'!$W$2:$X$65,2,FALSE),IF(BB254="วิชาการชช.",VLOOKUP(BF254,'เงินเดือนบัญชี 5'!$T$2:$U$65,2,FALSE),IF(BB254="วิชาการชพ.",VLOOKUP(BF254,'เงินเดือนบัญชี 5'!$Q$2:$R$65,2,FALSE),IF(BB254="วิชาการชก.",VLOOKUP(BF254,'เงินเดือนบัญชี 5'!$N$2:$O$65,2,FALSE),IF(BB254="วิชาการปก.",VLOOKUP(BF254,'เงินเดือนบัญชี 5'!$K$2:$L$65,2,FALSE),IF(BB254="ทั่วไปอส.",VLOOKUP(BF254,'เงินเดือนบัญชี 5'!$H$2:$I$65,2,FALSE),IF(BB254="ทั่วไปชง.",VLOOKUP(BF254,'เงินเดือนบัญชี 5'!$E$2:$F$65,2,FALSE),IF(BB254="ทั่วไปปง.",VLOOKUP(BF254,'เงินเดือนบัญชี 5'!$B$2:$C$65,2,FALSE),IF(BB254="พนจ.ทั่วไป",0,IF(BB254="พนจ.ภารกิจ(ปวช.)",CEILING((I254*4/100)+I254,10),IF(BB254="พนจ.ภารกิจ(ปวท.)",CEILING((I254*4/100)+I254,10),IF(BB254="พนจ.ภารกิจ(ปวส.)",CEILING((I254*4/100)+I254,10),IF(BB254="พนจ.ภารกิจ(ป.ตรี)",CEILING((I254*4/100)+I254,10),IF(BB254="พนจ.ภารกิจ(ป.โท)",CEILING((I254*4/100)+I254,10),IF(BB254="พนจ.ภารกิจ(ทักษะ พนง.ขับเครื่องจักรกลขนาดกลาง/ใหญ่)",CEILING((I254*4/100)+I254,10),IF(BB254="พนจ.ภารกิจ(ทักษะ)",CEILING((I254*4/100)+I254,10),IF(BB254="พนจ.ภารกิจ(ทักษะ)","",IF(C254="ครู",CEILING((I254*6/100)+I254,10),IF(C254="ครูผู้ช่วย",CEILING((I254*6/100)+I254,10),IF(C254="บริหารสถานศึกษา",CEILING((I254*6/100)+I254,10),IF(C254="บุคลากรทางการศึกษา",CEILING((I254*6/100)+I254,10),IF(BB254="ลูกจ้างประจำ(ช่าง)",VLOOKUP(BF254,บัญชีลูกจ้างประจำ!$H$2:$I$110,2,FALSE),IF(BB254="ลูกจ้างประจำ(สนับสนุน)",VLOOKUP(BF254,บัญชีลูกจ้างประจำ!$E$2:$F$102,2,FALSE),IF(BB254="ลูกจ้างประจำ(บริการพื้นฐาน)",VLOOKUP(BF254,บัญชีลูกจ้างประจำ!$B$2:$C$74,2,FALSE))))))))))))))))))))))))))))))</f>
        <v>0</v>
      </c>
      <c r="BH254" s="177">
        <f>IF(BB254&amp;M254="พนจ.ทั่วไป",0,IF(BB254&amp;M254="พนจ.ทั่วไปกำหนดเพิ่ม2567",108000,IF(M254="ว่างเดิม",VLOOKUP(BC254,ตำแหน่งว่าง!$A$2:$J$28,8,FALSE),IF(M254="กำหนดเพิ่ม2567",VLOOKUP(BC254,ตำแหน่งว่าง!$A$2:$H$28,7,FALSE),IF(M254="กำหนดเพิ่ม2568",0,IF(M254="กำหนดเพิ่ม2569",0,IF(M254="ยุบเลิก2567",0,IF(M254="ว่างยุบเลิก2567",0,IF(M254="ว่างยุบเลิก2568",VLOOKUP(BC254,ตำแหน่งว่าง!$A$2:$J$28,8,FALSE),IF(M254="ว่างยุบเลิก2569",VLOOKUP(BC254,ตำแหน่งว่าง!$A$2:$J$28,8,FALSE),IF(M254="เงินอุดหนุน (ว่าง)",VLOOKUP(BC254,ตำแหน่งว่าง!$A$2:$J$28,8,FALSE),IF(M254&amp;C254="จ่ายจากเงินรายได้พนจ.ทั่วไป",0,IF(M254="จ่ายจากเงินรายได้ (ว่าง)",VLOOKUP(BC254,ตำแหน่งว่าง!$A$2:$J$28,8,FALSE),(BG254-I254)*12)))))))))))))</f>
        <v>0</v>
      </c>
      <c r="BI254" s="177" t="str">
        <f t="shared" si="18"/>
        <v>2</v>
      </c>
      <c r="BJ254" s="177" t="b">
        <f>IF(BB254="บริหารท้องถิ่นสูง",VLOOKUP(BI254,'เงินเดือนบัญชี 5'!$AL$2:$AM$65,2,FALSE),IF(BB254="บริหารท้องถิ่นกลาง",VLOOKUP(BI254,'เงินเดือนบัญชี 5'!$AI$2:$AJ$65,2,FALSE),IF(BB254="บริหารท้องถิ่นต้น",VLOOKUP(BI254,'เงินเดือนบัญชี 5'!$AF$2:$AG$65,2,FALSE),IF(BB254="อำนวยการท้องถิ่นสูง",VLOOKUP(BI254,'เงินเดือนบัญชี 5'!$AC$2:$AD$65,2,FALSE),IF(BB254="อำนวยการท้องถิ่นกลาง",VLOOKUP(BI254,'เงินเดือนบัญชี 5'!$Z$2:$AA$65,2,FALSE),IF(BB254="อำนวยการท้องถิ่นต้น",VLOOKUP(BI254,'เงินเดือนบัญชี 5'!$W$2:$X$65,2,FALSE),IF(BB254="วิชาการชช.",VLOOKUP(BI254,'เงินเดือนบัญชี 5'!$T$2:$U$65,2,FALSE),IF(BB254="วิชาการชพ.",VLOOKUP(BI254,'เงินเดือนบัญชี 5'!$Q$2:$R$65,2,FALSE),IF(BB254="วิชาการชก.",VLOOKUP(BI254,'เงินเดือนบัญชี 5'!$N$2:$O$65,2,FALSE),IF(BB254="วิชาการปก.",VLOOKUP(BI254,'เงินเดือนบัญชี 5'!$K$2:$L$65,2,FALSE),IF(BB254="ทั่วไปอส.",VLOOKUP(BI254,'เงินเดือนบัญชี 5'!$H$2:$I$65,2,FALSE),IF(BB254="ทั่วไปชง.",VLOOKUP(BI254,'เงินเดือนบัญชี 5'!$E$2:$F$65,2,FALSE),IF(BB254="ทั่วไปปง.",VLOOKUP(BI254,'เงินเดือนบัญชี 5'!$B$2:$C$65,2,FALSE),IF(BB254="พนจ.ทั่วไป",0,IF(BB254="พนจ.ภารกิจ(ปวช.)",CEILING((BG254*4/100)+BG254,10),IF(BB254="พนจ.ภารกิจ(ปวท.)",CEILING((BG254*4/100)+BG254,10),IF(BB254="พนจ.ภารกิจ(ปวส.)",CEILING((BG254*4/100)+BG254,10),IF(BB254="พนจ.ภารกิจ(ป.ตรี)",CEILING((BG254*4/100)+BG254,10),IF(BB254="พนจ.ภารกิจ(ป.โท)",CEILING((BG254*4/100)+BG254,10),IF(BB254="พนจ.ภารกิจ(ทักษะ พนง.ขับเครื่องจักรกลขนาดกลาง/ใหญ่)",CEILING((BG254*4/100)+BG254,10),IF(BB254="พนจ.ภารกิจ(ทักษะ)",CEILING((BG254*4/100)+BG254,10),IF(BB254="พนจ.ภารกิจ(ทักษะ)","",IF(C254="ครู",CEILING((BG254*6/100)+BG254,10),IF(C254="ครูผู้ช่วย",CEILING((BG254*6/100)+BG254,10),IF(C254="บริหารสถานศึกษา",CEILING((BG254*6/100)+BG254,10),IF(C254="บุคลากรทางการศึกษา",CEILING((BG254*6/100)+BG254,10),IF(BB254="ลูกจ้างประจำ(ช่าง)",VLOOKUP(BI254,บัญชีลูกจ้างประจำ!$H$2:$I$110,2,FALSE),IF(BB254="ลูกจ้างประจำ(สนับสนุน)",VLOOKUP(BI254,บัญชีลูกจ้างประจำ!$E$2:$F$102,2,FALSE),IF(BB254="ลูกจ้างประจำ(บริการพื้นฐาน)",VLOOKUP(BI254,บัญชีลูกจ้างประจำ!$B$2:$C$74,2,FALSE))))))))))))))))))))))))))))))</f>
        <v>0</v>
      </c>
      <c r="BK254" s="177">
        <f>IF(BB254&amp;M254="พนจ.ทั่วไป",0,IF(BB254&amp;M254="พนจ.ทั่วไปกำหนดเพิ่ม2568",108000,IF(M254="ว่างเดิม",VLOOKUP(BC254,ตำแหน่งว่าง!$A$2:$J$28,9,FALSE),IF(M254&amp;C254="กำหนดเพิ่ม2567ครู",VLOOKUP(BC254,ตำแหน่งว่าง!$A$2:$J$28,8,FALSE),IF(M254&amp;C254="กำหนดเพิ่ม2567ครูผู้ช่วย",VLOOKUP(BC254,ตำแหน่งว่าง!$A$2:$J$28,8,FALSE),IF(M254&amp;C254="กำหนดเพิ่ม2567บุคลากรทางการศึกษา",VLOOKUP(BC254,ตำแหน่งว่าง!$A$2:$J$28,8,FALSE),IF(M254&amp;C254="กำหนดเพิ่ม2567บริหารสถานศึกษา",VLOOKUP(BC254,ตำแหน่งว่าง!$A$2:$J$28,8,FALSE),IF(M254="กำหนดเพิ่ม2567",VLOOKUP(BC254,ตำแหน่งว่าง!$A$2:$J$28,9,FALSE),IF(M254="กำหนดเพิ่ม2568",VLOOKUP(BC254,ตำแหน่งว่าง!$A$2:$H$28,7,FALSE),IF(M254="กำหนดเพิ่ม2569",0,IF(M254="ยุบเลิก2567",0,IF(M254="ยุบเลิก2568",0,IF(M254="ว่างยุบเลิก2567",0,IF(M254="ว่างยุบเลิก2568",0,IF(M254="ว่างยุบเลิก2569",VLOOKUP(BC254,ตำแหน่งว่าง!$A$2:$J$28,9,FALSE),IF(M254="เงินอุดหนุน (ว่าง)",VLOOKUP(BC254,ตำแหน่งว่าง!$A$2:$J$28,9,FALSE),IF(M254="จ่ายจากเงินรายได้ (ว่าง)",VLOOKUP(BC254,ตำแหน่งว่าง!$A$2:$J$28,9,FALSE),(BJ254-BG254)*12)))))))))))))))))</f>
        <v>0</v>
      </c>
      <c r="BL254" s="177" t="str">
        <f t="shared" si="19"/>
        <v>3</v>
      </c>
      <c r="BM254" s="177" t="b">
        <f>IF(BB254="บริหารท้องถิ่นสูง",VLOOKUP(BL254,'เงินเดือนบัญชี 5'!$AL$2:$AM$65,2,FALSE),IF(BB254="บริหารท้องถิ่นกลาง",VLOOKUP(BL254,'เงินเดือนบัญชี 5'!$AI$2:$AJ$65,2,FALSE),IF(BB254="บริหารท้องถิ่นต้น",VLOOKUP(BL254,'เงินเดือนบัญชี 5'!$AF$2:$AG$65,2,FALSE),IF(BB254="อำนวยการท้องถิ่นสูง",VLOOKUP(BL254,'เงินเดือนบัญชี 5'!$AC$2:$AD$65,2,FALSE),IF(BB254="อำนวยการท้องถิ่นกลาง",VLOOKUP(BL254,'เงินเดือนบัญชี 5'!$Z$2:$AA$65,2,FALSE),IF(BB254="อำนวยการท้องถิ่นต้น",VLOOKUP(BL254,'เงินเดือนบัญชี 5'!$W$2:$X$65,2,FALSE),IF(BB254="วิชาการชช.",VLOOKUP(BL254,'เงินเดือนบัญชี 5'!$T$2:$U$65,2,FALSE),IF(BB254="วิชาการชพ.",VLOOKUP(BL254,'เงินเดือนบัญชี 5'!$Q$2:$R$65,2,FALSE),IF(BB254="วิชาการชก.",VLOOKUP(BL254,'เงินเดือนบัญชี 5'!$N$2:$O$65,2,FALSE),IF(BB254="วิชาการปก.",VLOOKUP(BL254,'เงินเดือนบัญชี 5'!$K$2:$L$65,2,FALSE),IF(BB254="ทั่วไปอส.",VLOOKUP(BL254,'เงินเดือนบัญชี 5'!$H$2:$I$65,2,FALSE),IF(BB254="ทั่วไปชง.",VLOOKUP(BL254,'เงินเดือนบัญชี 5'!$E$2:$F$65,2,FALSE),IF(BB254="ทั่วไปปง.",VLOOKUP(BL254,'เงินเดือนบัญชี 5'!$B$2:$C$65,2,FALSE),IF(BB254="พนจ.ทั่วไป",0,IF(BB254="พนจ.ภารกิจ(ปวช.)",CEILING((BJ254*4/100)+BJ254,10),IF(BB254="พนจ.ภารกิจ(ปวท.)",CEILING((BJ254*4/100)+BJ254,10),IF(BB254="พนจ.ภารกิจ(ปวส.)",CEILING((BJ254*4/100)+BJ254,10),IF(BB254="พนจ.ภารกิจ(ป.ตรี)",CEILING((BJ254*4/100)+BJ254,10),IF(BB254="พนจ.ภารกิจ(ป.โท)",CEILING((BJ254*4/100)+BJ254,10),IF(BB254="พนจ.ภารกิจ(ทักษะ พนง.ขับเครื่องจักรกลขนาดกลาง/ใหญ่)",CEILING((BJ254*4/100)+BJ254,10),IF(BB254="พนจ.ภารกิจ(ทักษะ)",CEILING((BJ254*4/100)+BJ254,10),IF(BB254="พนจ.ภารกิจ(ทักษะ)","",IF(C254="ครู",CEILING((BJ254*6/100)+BJ254,10),IF(C254="ครูผู้ช่วย",CEILING((BJ254*6/100)+BJ254,10),IF(C254="บริหารสถานศึกษา",CEILING((BJ254*6/100)+BJ254,10),IF(C254="บุคลากรทางการศึกษา",CEILING((BJ254*6/100)+BJ254,10),IF(BB254="ลูกจ้างประจำ(ช่าง)",VLOOKUP(BL254,บัญชีลูกจ้างประจำ!$H$2:$I$110,2,FALSE),IF(BB254="ลูกจ้างประจำ(สนับสนุน)",VLOOKUP(BL254,บัญชีลูกจ้างประจำ!$E$2:$F$103,2,FALSE),IF(BB254="ลูกจ้างประจำ(บริการพื้นฐาน)",VLOOKUP(BL254,บัญชีลูกจ้างประจำ!$B$2:$C$74,2,FALSE))))))))))))))))))))))))))))))</f>
        <v>0</v>
      </c>
      <c r="BN254" s="177">
        <f>IF(BB254&amp;M254="พนจ.ทั่วไป",0,IF(BB254&amp;M254="พนจ.ทั่วไปกำหนดเพิ่ม2569",108000,IF(M254="ว่างเดิม",VLOOKUP(BC254,ตำแหน่งว่าง!$A$2:$J$28,10,FALSE),IF(M254&amp;C254="กำหนดเพิ่ม2567ครู",VLOOKUP(BC254,ตำแหน่งว่าง!$A$2:$J$28,9,FALSE),IF(M254&amp;C254="กำหนดเพิ่ม2567ครูผู้ช่วย",VLOOKUP(BC254,ตำแหน่งว่าง!$A$2:$J$28,9,FALSE),IF(M254&amp;C254="กำหนดเพิ่ม2567บุคลากรทางการศึกษา",VLOOKUP(BC254,ตำแหน่งว่าง!$A$2:$J$28,9,FALSE),IF(M254&amp;C254="กำหนดเพิ่ม2567บริหารสถานศึกษา",VLOOKUP(BC254,ตำแหน่งว่าง!$A$2:$J$28,9,FALSE),IF(M254="กำหนดเพิ่ม2567",VLOOKUP(BC254,ตำแหน่งว่าง!$A$2:$J$28,10,FALSE),IF(M254&amp;C254="กำหนดเพิ่ม2568ครู",VLOOKUP(BC254,ตำแหน่งว่าง!$A$2:$J$28,8,FALSE),IF(M254&amp;C254="กำหนดเพิ่ม2568ครูผู้ช่วย",VLOOKUP(BC254,ตำแหน่งว่าง!$A$2:$J$28,8,FALSE),IF(M254&amp;C254="กำหนดเพิ่ม2568บุคลากรทางการศึกษา",VLOOKUP(BC254,ตำแหน่งว่าง!$A$2:$J$28,8,FALSE),IF(M254&amp;C254="กำหนดเพิ่ม2568บริหารสถานศึกษา",VLOOKUP(BC254,ตำแหน่งว่าง!$A$2:$J$28,8,FALSE),IF(M254="กำหนดเพิ่ม2568",VLOOKUP(BC254,ตำแหน่งว่าง!$A$2:$J$28,9,FALSE),IF(M254="กำหนดเพิ่ม2569",VLOOKUP(BC254,ตำแหน่งว่าง!$A$2:$H$28,7,FALSE),IF(M254="เงินอุดหนุน (ว่าง)",VLOOKUP(BC254,ตำแหน่งว่าง!$A$2:$J$28,10,FALSE),IF(M254="จ่ายจากเงินรายได้ (ว่าง)",VLOOKUP(BC254,ตำแหน่งว่าง!$A$2:$J$28,10,FALSE),IF(M254="ยุบเลิก2567",0,IF(M254="ยุบเลิก2568",0,IF(M254="ยุบเลิก2569",0,IF(M254="ว่างยุบเลิก2567",0,IF(M254="ว่างยุบเลิก2568",0,IF(M254="ว่างยุบเลิก2569",0,(BM254-BJ254)*12))))))))))))))))))))))</f>
        <v>0</v>
      </c>
    </row>
    <row r="255" spans="1:66">
      <c r="A255" s="107" t="str">
        <f>IF(C255=0,"",IF(D255=0,"",SUBTOTAL(3,$D$7:D255)*1))</f>
        <v/>
      </c>
      <c r="B255" s="113"/>
      <c r="C255" s="183"/>
      <c r="D255" s="113"/>
      <c r="E255" s="114"/>
      <c r="F255" s="114"/>
      <c r="G255" s="110"/>
      <c r="H255" s="120"/>
      <c r="I255" s="121"/>
      <c r="J255" s="122"/>
      <c r="K255" s="122"/>
      <c r="L255" s="122"/>
      <c r="M255" s="120"/>
      <c r="BB255" s="177" t="str">
        <f t="shared" si="15"/>
        <v/>
      </c>
      <c r="BC255" s="177" t="str">
        <f t="shared" si="16"/>
        <v>()</v>
      </c>
      <c r="BD255" s="177" t="b">
        <f>IF(BB255="บริหารท้องถิ่นสูง",VLOOKUP(I255,'เงินเดือนบัญชี 5'!$AM$2:$AN$65,2,FALSE),IF(BB255="บริหารท้องถิ่นกลาง",VLOOKUP(I255,'เงินเดือนบัญชี 5'!$AJ$2:$AK$65,2,FALSE),IF(BB255="บริหารท้องถิ่นต้น",VLOOKUP(I255,'เงินเดือนบัญชี 5'!$AG$2:$AH$65,2,FALSE),IF(BB255="อำนวยการท้องถิ่นสูง",VLOOKUP(I255,'เงินเดือนบัญชี 5'!$AD$2:$AE$65,2,FALSE),IF(BB255="อำนวยการท้องถิ่นกลาง",VLOOKUP(I255,'เงินเดือนบัญชี 5'!$AA$2:$AB$65,2,FALSE),IF(BB255="อำนวยการท้องถิ่นต้น",VLOOKUP(I255,'เงินเดือนบัญชี 5'!$X$2:$Y$65,2,FALSE),IF(BB255="วิชาการชช.",VLOOKUP(I255,'เงินเดือนบัญชี 5'!$U$2:$V$65,2,FALSE),IF(BB255="วิชาการชพ.",VLOOKUP(I255,'เงินเดือนบัญชี 5'!$R$2:$S$65,2,FALSE),IF(BB255="วิชาการชก.",VLOOKUP(I255,'เงินเดือนบัญชี 5'!$O$2:$P$65,2,FALSE),IF(BB255="วิชาการปก.",VLOOKUP(I255,'เงินเดือนบัญชี 5'!$L$2:$M$65,2,FALSE),IF(BB255="ทั่วไปอส.",VLOOKUP(I255,'เงินเดือนบัญชี 5'!$I$2:$J$65,2,FALSE),IF(BB255="ทั่วไปชง.",VLOOKUP(I255,'เงินเดือนบัญชี 5'!$F$2:$G$65,2,FALSE),IF(BB255="ทั่วไปปง.",VLOOKUP(I255,'เงินเดือนบัญชี 5'!$C$2:$D$65,2,FALSE),IF(BB255="พนจ.ทั่วไป","",IF(BB255="พนจ.ภารกิจ(ปวช.)","",IF(BB255="พนจ.ภารกิจ(ปวท.)","",IF(BB255="พนจ.ภารกิจ(ปวส.)","",IF(BB255="พนจ.ภารกิจ(ป.ตรี)","",IF(BB255="พนจ.ภารกิจ(ป.โท)","",IF(BB255="พนจ.ภารกิจ(ทักษะ พนง.ขับเครื่องจักรกลขนาดกลาง/ใหญ่)","",IF(BB255="พนจ.ภารกิจ(ทักษะ)","",IF(BB255="ลูกจ้างประจำ(ช่าง)",VLOOKUP(I255,บัญชีลูกจ้างประจำ!$I$2:$J$110,2,FALSE),IF(BB255="ลูกจ้างประจำ(สนับสนุน)",VLOOKUP(I255,บัญชีลูกจ้างประจำ!$F$2:$G$102,2,FALSE),IF(BB255="ลูกจ้างประจำ(บริการพื้นฐาน)",VLOOKUP(I255,บัญชีลูกจ้างประจำ!$C$2:$D$74,2,FALSE)))))))))))))))))))))))))</f>
        <v>0</v>
      </c>
      <c r="BE255" s="177">
        <f>IF(M255="ว่างเดิม",VLOOKUP(BC255,ตำแหน่งว่าง!$A$2:$J$28,2,FALSE),IF(M255="ว่างยุบเลิก2567",VLOOKUP(BC255,ตำแหน่งว่าง!$A$2:$J$28,2,FALSE),IF(M255="ว่างยุบเลิก2568",VLOOKUP(BC255,ตำแหน่งว่าง!$A$2:$J$28,2,FALSE),IF(M255="ว่างยุบเลิก2569",VLOOKUP(BC255,ตำแหน่งว่าง!$A$2:$J$28,2,FALSE),IF(M255="เงินอุดหนุน (ว่าง)",VLOOKUP(BC255,ตำแหน่งว่าง!$A$2:$J$28,2,FALSE),IF(M255="จ่ายจากเงินรายได้ (ว่าง)",VLOOKUP(BC255,ตำแหน่งว่าง!$A$2:$J$28,2,FALSE),IF(M255="กำหนดเพิ่ม2567",0,IF(M255="กำหนดเพิ่ม2568",0,IF(M255="กำหนดเพิ่ม2569",0,I255*12)))))))))</f>
        <v>0</v>
      </c>
      <c r="BF255" s="177" t="str">
        <f t="shared" si="17"/>
        <v>1</v>
      </c>
      <c r="BG255" s="177" t="b">
        <f>IF(BB255="บริหารท้องถิ่นสูง",VLOOKUP(BF255,'เงินเดือนบัญชี 5'!$AL$2:$AM$65,2,FALSE),IF(BB255="บริหารท้องถิ่นกลาง",VLOOKUP(BF255,'เงินเดือนบัญชี 5'!$AI$2:$AJ$65,2,FALSE),IF(BB255="บริหารท้องถิ่นต้น",VLOOKUP(BF255,'เงินเดือนบัญชี 5'!$AF$2:$AG$65,2,FALSE),IF(BB255="อำนวยการท้องถิ่นสูง",VLOOKUP(BF255,'เงินเดือนบัญชี 5'!$AC$2:$AD$65,2,FALSE),IF(BB255="อำนวยการท้องถิ่นกลาง",VLOOKUP(BF255,'เงินเดือนบัญชี 5'!$Z$2:$AA$65,2,FALSE),IF(BB255="อำนวยการท้องถิ่นต้น",VLOOKUP(BF255,'เงินเดือนบัญชี 5'!$W$2:$X$65,2,FALSE),IF(BB255="วิชาการชช.",VLOOKUP(BF255,'เงินเดือนบัญชี 5'!$T$2:$U$65,2,FALSE),IF(BB255="วิชาการชพ.",VLOOKUP(BF255,'เงินเดือนบัญชี 5'!$Q$2:$R$65,2,FALSE),IF(BB255="วิชาการชก.",VLOOKUP(BF255,'เงินเดือนบัญชี 5'!$N$2:$O$65,2,FALSE),IF(BB255="วิชาการปก.",VLOOKUP(BF255,'เงินเดือนบัญชี 5'!$K$2:$L$65,2,FALSE),IF(BB255="ทั่วไปอส.",VLOOKUP(BF255,'เงินเดือนบัญชี 5'!$H$2:$I$65,2,FALSE),IF(BB255="ทั่วไปชง.",VLOOKUP(BF255,'เงินเดือนบัญชี 5'!$E$2:$F$65,2,FALSE),IF(BB255="ทั่วไปปง.",VLOOKUP(BF255,'เงินเดือนบัญชี 5'!$B$2:$C$65,2,FALSE),IF(BB255="พนจ.ทั่วไป",0,IF(BB255="พนจ.ภารกิจ(ปวช.)",CEILING((I255*4/100)+I255,10),IF(BB255="พนจ.ภารกิจ(ปวท.)",CEILING((I255*4/100)+I255,10),IF(BB255="พนจ.ภารกิจ(ปวส.)",CEILING((I255*4/100)+I255,10),IF(BB255="พนจ.ภารกิจ(ป.ตรี)",CEILING((I255*4/100)+I255,10),IF(BB255="พนจ.ภารกิจ(ป.โท)",CEILING((I255*4/100)+I255,10),IF(BB255="พนจ.ภารกิจ(ทักษะ พนง.ขับเครื่องจักรกลขนาดกลาง/ใหญ่)",CEILING((I255*4/100)+I255,10),IF(BB255="พนจ.ภารกิจ(ทักษะ)",CEILING((I255*4/100)+I255,10),IF(BB255="พนจ.ภารกิจ(ทักษะ)","",IF(C255="ครู",CEILING((I255*6/100)+I255,10),IF(C255="ครูผู้ช่วย",CEILING((I255*6/100)+I255,10),IF(C255="บริหารสถานศึกษา",CEILING((I255*6/100)+I255,10),IF(C255="บุคลากรทางการศึกษา",CEILING((I255*6/100)+I255,10),IF(BB255="ลูกจ้างประจำ(ช่าง)",VLOOKUP(BF255,บัญชีลูกจ้างประจำ!$H$2:$I$110,2,FALSE),IF(BB255="ลูกจ้างประจำ(สนับสนุน)",VLOOKUP(BF255,บัญชีลูกจ้างประจำ!$E$2:$F$102,2,FALSE),IF(BB255="ลูกจ้างประจำ(บริการพื้นฐาน)",VLOOKUP(BF255,บัญชีลูกจ้างประจำ!$B$2:$C$74,2,FALSE))))))))))))))))))))))))))))))</f>
        <v>0</v>
      </c>
      <c r="BH255" s="177">
        <f>IF(BB255&amp;M255="พนจ.ทั่วไป",0,IF(BB255&amp;M255="พนจ.ทั่วไปกำหนดเพิ่ม2567",108000,IF(M255="ว่างเดิม",VLOOKUP(BC255,ตำแหน่งว่าง!$A$2:$J$28,8,FALSE),IF(M255="กำหนดเพิ่ม2567",VLOOKUP(BC255,ตำแหน่งว่าง!$A$2:$H$28,7,FALSE),IF(M255="กำหนดเพิ่ม2568",0,IF(M255="กำหนดเพิ่ม2569",0,IF(M255="ยุบเลิก2567",0,IF(M255="ว่างยุบเลิก2567",0,IF(M255="ว่างยุบเลิก2568",VLOOKUP(BC255,ตำแหน่งว่าง!$A$2:$J$28,8,FALSE),IF(M255="ว่างยุบเลิก2569",VLOOKUP(BC255,ตำแหน่งว่าง!$A$2:$J$28,8,FALSE),IF(M255="เงินอุดหนุน (ว่าง)",VLOOKUP(BC255,ตำแหน่งว่าง!$A$2:$J$28,8,FALSE),IF(M255&amp;C255="จ่ายจากเงินรายได้พนจ.ทั่วไป",0,IF(M255="จ่ายจากเงินรายได้ (ว่าง)",VLOOKUP(BC255,ตำแหน่งว่าง!$A$2:$J$28,8,FALSE),(BG255-I255)*12)))))))))))))</f>
        <v>0</v>
      </c>
      <c r="BI255" s="177" t="str">
        <f t="shared" si="18"/>
        <v>2</v>
      </c>
      <c r="BJ255" s="177" t="b">
        <f>IF(BB255="บริหารท้องถิ่นสูง",VLOOKUP(BI255,'เงินเดือนบัญชี 5'!$AL$2:$AM$65,2,FALSE),IF(BB255="บริหารท้องถิ่นกลาง",VLOOKUP(BI255,'เงินเดือนบัญชี 5'!$AI$2:$AJ$65,2,FALSE),IF(BB255="บริหารท้องถิ่นต้น",VLOOKUP(BI255,'เงินเดือนบัญชี 5'!$AF$2:$AG$65,2,FALSE),IF(BB255="อำนวยการท้องถิ่นสูง",VLOOKUP(BI255,'เงินเดือนบัญชี 5'!$AC$2:$AD$65,2,FALSE),IF(BB255="อำนวยการท้องถิ่นกลาง",VLOOKUP(BI255,'เงินเดือนบัญชี 5'!$Z$2:$AA$65,2,FALSE),IF(BB255="อำนวยการท้องถิ่นต้น",VLOOKUP(BI255,'เงินเดือนบัญชี 5'!$W$2:$X$65,2,FALSE),IF(BB255="วิชาการชช.",VLOOKUP(BI255,'เงินเดือนบัญชี 5'!$T$2:$U$65,2,FALSE),IF(BB255="วิชาการชพ.",VLOOKUP(BI255,'เงินเดือนบัญชี 5'!$Q$2:$R$65,2,FALSE),IF(BB255="วิชาการชก.",VLOOKUP(BI255,'เงินเดือนบัญชี 5'!$N$2:$O$65,2,FALSE),IF(BB255="วิชาการปก.",VLOOKUP(BI255,'เงินเดือนบัญชี 5'!$K$2:$L$65,2,FALSE),IF(BB255="ทั่วไปอส.",VLOOKUP(BI255,'เงินเดือนบัญชี 5'!$H$2:$I$65,2,FALSE),IF(BB255="ทั่วไปชง.",VLOOKUP(BI255,'เงินเดือนบัญชี 5'!$E$2:$F$65,2,FALSE),IF(BB255="ทั่วไปปง.",VLOOKUP(BI255,'เงินเดือนบัญชี 5'!$B$2:$C$65,2,FALSE),IF(BB255="พนจ.ทั่วไป",0,IF(BB255="พนจ.ภารกิจ(ปวช.)",CEILING((BG255*4/100)+BG255,10),IF(BB255="พนจ.ภารกิจ(ปวท.)",CEILING((BG255*4/100)+BG255,10),IF(BB255="พนจ.ภารกิจ(ปวส.)",CEILING((BG255*4/100)+BG255,10),IF(BB255="พนจ.ภารกิจ(ป.ตรี)",CEILING((BG255*4/100)+BG255,10),IF(BB255="พนจ.ภารกิจ(ป.โท)",CEILING((BG255*4/100)+BG255,10),IF(BB255="พนจ.ภารกิจ(ทักษะ พนง.ขับเครื่องจักรกลขนาดกลาง/ใหญ่)",CEILING((BG255*4/100)+BG255,10),IF(BB255="พนจ.ภารกิจ(ทักษะ)",CEILING((BG255*4/100)+BG255,10),IF(BB255="พนจ.ภารกิจ(ทักษะ)","",IF(C255="ครู",CEILING((BG255*6/100)+BG255,10),IF(C255="ครูผู้ช่วย",CEILING((BG255*6/100)+BG255,10),IF(C255="บริหารสถานศึกษา",CEILING((BG255*6/100)+BG255,10),IF(C255="บุคลากรทางการศึกษา",CEILING((BG255*6/100)+BG255,10),IF(BB255="ลูกจ้างประจำ(ช่าง)",VLOOKUP(BI255,บัญชีลูกจ้างประจำ!$H$2:$I$110,2,FALSE),IF(BB255="ลูกจ้างประจำ(สนับสนุน)",VLOOKUP(BI255,บัญชีลูกจ้างประจำ!$E$2:$F$102,2,FALSE),IF(BB255="ลูกจ้างประจำ(บริการพื้นฐาน)",VLOOKUP(BI255,บัญชีลูกจ้างประจำ!$B$2:$C$74,2,FALSE))))))))))))))))))))))))))))))</f>
        <v>0</v>
      </c>
      <c r="BK255" s="177">
        <f>IF(BB255&amp;M255="พนจ.ทั่วไป",0,IF(BB255&amp;M255="พนจ.ทั่วไปกำหนดเพิ่ม2568",108000,IF(M255="ว่างเดิม",VLOOKUP(BC255,ตำแหน่งว่าง!$A$2:$J$28,9,FALSE),IF(M255&amp;C255="กำหนดเพิ่ม2567ครู",VLOOKUP(BC255,ตำแหน่งว่าง!$A$2:$J$28,8,FALSE),IF(M255&amp;C255="กำหนดเพิ่ม2567ครูผู้ช่วย",VLOOKUP(BC255,ตำแหน่งว่าง!$A$2:$J$28,8,FALSE),IF(M255&amp;C255="กำหนดเพิ่ม2567บุคลากรทางการศึกษา",VLOOKUP(BC255,ตำแหน่งว่าง!$A$2:$J$28,8,FALSE),IF(M255&amp;C255="กำหนดเพิ่ม2567บริหารสถานศึกษา",VLOOKUP(BC255,ตำแหน่งว่าง!$A$2:$J$28,8,FALSE),IF(M255="กำหนดเพิ่ม2567",VLOOKUP(BC255,ตำแหน่งว่าง!$A$2:$J$28,9,FALSE),IF(M255="กำหนดเพิ่ม2568",VLOOKUP(BC255,ตำแหน่งว่าง!$A$2:$H$28,7,FALSE),IF(M255="กำหนดเพิ่ม2569",0,IF(M255="ยุบเลิก2567",0,IF(M255="ยุบเลิก2568",0,IF(M255="ว่างยุบเลิก2567",0,IF(M255="ว่างยุบเลิก2568",0,IF(M255="ว่างยุบเลิก2569",VLOOKUP(BC255,ตำแหน่งว่าง!$A$2:$J$28,9,FALSE),IF(M255="เงินอุดหนุน (ว่าง)",VLOOKUP(BC255,ตำแหน่งว่าง!$A$2:$J$28,9,FALSE),IF(M255="จ่ายจากเงินรายได้ (ว่าง)",VLOOKUP(BC255,ตำแหน่งว่าง!$A$2:$J$28,9,FALSE),(BJ255-BG255)*12)))))))))))))))))</f>
        <v>0</v>
      </c>
      <c r="BL255" s="177" t="str">
        <f t="shared" si="19"/>
        <v>3</v>
      </c>
      <c r="BM255" s="177" t="b">
        <f>IF(BB255="บริหารท้องถิ่นสูง",VLOOKUP(BL255,'เงินเดือนบัญชี 5'!$AL$2:$AM$65,2,FALSE),IF(BB255="บริหารท้องถิ่นกลาง",VLOOKUP(BL255,'เงินเดือนบัญชี 5'!$AI$2:$AJ$65,2,FALSE),IF(BB255="บริหารท้องถิ่นต้น",VLOOKUP(BL255,'เงินเดือนบัญชี 5'!$AF$2:$AG$65,2,FALSE),IF(BB255="อำนวยการท้องถิ่นสูง",VLOOKUP(BL255,'เงินเดือนบัญชี 5'!$AC$2:$AD$65,2,FALSE),IF(BB255="อำนวยการท้องถิ่นกลาง",VLOOKUP(BL255,'เงินเดือนบัญชี 5'!$Z$2:$AA$65,2,FALSE),IF(BB255="อำนวยการท้องถิ่นต้น",VLOOKUP(BL255,'เงินเดือนบัญชี 5'!$W$2:$X$65,2,FALSE),IF(BB255="วิชาการชช.",VLOOKUP(BL255,'เงินเดือนบัญชี 5'!$T$2:$U$65,2,FALSE),IF(BB255="วิชาการชพ.",VLOOKUP(BL255,'เงินเดือนบัญชี 5'!$Q$2:$R$65,2,FALSE),IF(BB255="วิชาการชก.",VLOOKUP(BL255,'เงินเดือนบัญชี 5'!$N$2:$O$65,2,FALSE),IF(BB255="วิชาการปก.",VLOOKUP(BL255,'เงินเดือนบัญชี 5'!$K$2:$L$65,2,FALSE),IF(BB255="ทั่วไปอส.",VLOOKUP(BL255,'เงินเดือนบัญชี 5'!$H$2:$I$65,2,FALSE),IF(BB255="ทั่วไปชง.",VLOOKUP(BL255,'เงินเดือนบัญชี 5'!$E$2:$F$65,2,FALSE),IF(BB255="ทั่วไปปง.",VLOOKUP(BL255,'เงินเดือนบัญชี 5'!$B$2:$C$65,2,FALSE),IF(BB255="พนจ.ทั่วไป",0,IF(BB255="พนจ.ภารกิจ(ปวช.)",CEILING((BJ255*4/100)+BJ255,10),IF(BB255="พนจ.ภารกิจ(ปวท.)",CEILING((BJ255*4/100)+BJ255,10),IF(BB255="พนจ.ภารกิจ(ปวส.)",CEILING((BJ255*4/100)+BJ255,10),IF(BB255="พนจ.ภารกิจ(ป.ตรี)",CEILING((BJ255*4/100)+BJ255,10),IF(BB255="พนจ.ภารกิจ(ป.โท)",CEILING((BJ255*4/100)+BJ255,10),IF(BB255="พนจ.ภารกิจ(ทักษะ พนง.ขับเครื่องจักรกลขนาดกลาง/ใหญ่)",CEILING((BJ255*4/100)+BJ255,10),IF(BB255="พนจ.ภารกิจ(ทักษะ)",CEILING((BJ255*4/100)+BJ255,10),IF(BB255="พนจ.ภารกิจ(ทักษะ)","",IF(C255="ครู",CEILING((BJ255*6/100)+BJ255,10),IF(C255="ครูผู้ช่วย",CEILING((BJ255*6/100)+BJ255,10),IF(C255="บริหารสถานศึกษา",CEILING((BJ255*6/100)+BJ255,10),IF(C255="บุคลากรทางการศึกษา",CEILING((BJ255*6/100)+BJ255,10),IF(BB255="ลูกจ้างประจำ(ช่าง)",VLOOKUP(BL255,บัญชีลูกจ้างประจำ!$H$2:$I$110,2,FALSE),IF(BB255="ลูกจ้างประจำ(สนับสนุน)",VLOOKUP(BL255,บัญชีลูกจ้างประจำ!$E$2:$F$103,2,FALSE),IF(BB255="ลูกจ้างประจำ(บริการพื้นฐาน)",VLOOKUP(BL255,บัญชีลูกจ้างประจำ!$B$2:$C$74,2,FALSE))))))))))))))))))))))))))))))</f>
        <v>0</v>
      </c>
      <c r="BN255" s="177">
        <f>IF(BB255&amp;M255="พนจ.ทั่วไป",0,IF(BB255&amp;M255="พนจ.ทั่วไปกำหนดเพิ่ม2569",108000,IF(M255="ว่างเดิม",VLOOKUP(BC255,ตำแหน่งว่าง!$A$2:$J$28,10,FALSE),IF(M255&amp;C255="กำหนดเพิ่ม2567ครู",VLOOKUP(BC255,ตำแหน่งว่าง!$A$2:$J$28,9,FALSE),IF(M255&amp;C255="กำหนดเพิ่ม2567ครูผู้ช่วย",VLOOKUP(BC255,ตำแหน่งว่าง!$A$2:$J$28,9,FALSE),IF(M255&amp;C255="กำหนดเพิ่ม2567บุคลากรทางการศึกษา",VLOOKUP(BC255,ตำแหน่งว่าง!$A$2:$J$28,9,FALSE),IF(M255&amp;C255="กำหนดเพิ่ม2567บริหารสถานศึกษา",VLOOKUP(BC255,ตำแหน่งว่าง!$A$2:$J$28,9,FALSE),IF(M255="กำหนดเพิ่ม2567",VLOOKUP(BC255,ตำแหน่งว่าง!$A$2:$J$28,10,FALSE),IF(M255&amp;C255="กำหนดเพิ่ม2568ครู",VLOOKUP(BC255,ตำแหน่งว่าง!$A$2:$J$28,8,FALSE),IF(M255&amp;C255="กำหนดเพิ่ม2568ครูผู้ช่วย",VLOOKUP(BC255,ตำแหน่งว่าง!$A$2:$J$28,8,FALSE),IF(M255&amp;C255="กำหนดเพิ่ม2568บุคลากรทางการศึกษา",VLOOKUP(BC255,ตำแหน่งว่าง!$A$2:$J$28,8,FALSE),IF(M255&amp;C255="กำหนดเพิ่ม2568บริหารสถานศึกษา",VLOOKUP(BC255,ตำแหน่งว่าง!$A$2:$J$28,8,FALSE),IF(M255="กำหนดเพิ่ม2568",VLOOKUP(BC255,ตำแหน่งว่าง!$A$2:$J$28,9,FALSE),IF(M255="กำหนดเพิ่ม2569",VLOOKUP(BC255,ตำแหน่งว่าง!$A$2:$H$28,7,FALSE),IF(M255="เงินอุดหนุน (ว่าง)",VLOOKUP(BC255,ตำแหน่งว่าง!$A$2:$J$28,10,FALSE),IF(M255="จ่ายจากเงินรายได้ (ว่าง)",VLOOKUP(BC255,ตำแหน่งว่าง!$A$2:$J$28,10,FALSE),IF(M255="ยุบเลิก2567",0,IF(M255="ยุบเลิก2568",0,IF(M255="ยุบเลิก2569",0,IF(M255="ว่างยุบเลิก2567",0,IF(M255="ว่างยุบเลิก2568",0,IF(M255="ว่างยุบเลิก2569",0,(BM255-BJ255)*12))))))))))))))))))))))</f>
        <v>0</v>
      </c>
    </row>
    <row r="256" spans="1:66">
      <c r="A256" s="107" t="str">
        <f>IF(C256=0,"",IF(D256=0,"",SUBTOTAL(3,$D$7:D256)*1))</f>
        <v/>
      </c>
      <c r="B256" s="113"/>
      <c r="C256" s="183"/>
      <c r="D256" s="113"/>
      <c r="E256" s="114"/>
      <c r="F256" s="114"/>
      <c r="G256" s="110"/>
      <c r="H256" s="120"/>
      <c r="I256" s="121"/>
      <c r="J256" s="122"/>
      <c r="K256" s="122"/>
      <c r="L256" s="122"/>
      <c r="M256" s="120"/>
      <c r="BB256" s="177" t="str">
        <f t="shared" si="15"/>
        <v/>
      </c>
      <c r="BC256" s="177" t="str">
        <f t="shared" si="16"/>
        <v>()</v>
      </c>
      <c r="BD256" s="177" t="b">
        <f>IF(BB256="บริหารท้องถิ่นสูง",VLOOKUP(I256,'เงินเดือนบัญชี 5'!$AM$2:$AN$65,2,FALSE),IF(BB256="บริหารท้องถิ่นกลาง",VLOOKUP(I256,'เงินเดือนบัญชี 5'!$AJ$2:$AK$65,2,FALSE),IF(BB256="บริหารท้องถิ่นต้น",VLOOKUP(I256,'เงินเดือนบัญชี 5'!$AG$2:$AH$65,2,FALSE),IF(BB256="อำนวยการท้องถิ่นสูง",VLOOKUP(I256,'เงินเดือนบัญชี 5'!$AD$2:$AE$65,2,FALSE),IF(BB256="อำนวยการท้องถิ่นกลาง",VLOOKUP(I256,'เงินเดือนบัญชี 5'!$AA$2:$AB$65,2,FALSE),IF(BB256="อำนวยการท้องถิ่นต้น",VLOOKUP(I256,'เงินเดือนบัญชี 5'!$X$2:$Y$65,2,FALSE),IF(BB256="วิชาการชช.",VLOOKUP(I256,'เงินเดือนบัญชี 5'!$U$2:$V$65,2,FALSE),IF(BB256="วิชาการชพ.",VLOOKUP(I256,'เงินเดือนบัญชี 5'!$R$2:$S$65,2,FALSE),IF(BB256="วิชาการชก.",VLOOKUP(I256,'เงินเดือนบัญชี 5'!$O$2:$P$65,2,FALSE),IF(BB256="วิชาการปก.",VLOOKUP(I256,'เงินเดือนบัญชี 5'!$L$2:$M$65,2,FALSE),IF(BB256="ทั่วไปอส.",VLOOKUP(I256,'เงินเดือนบัญชี 5'!$I$2:$J$65,2,FALSE),IF(BB256="ทั่วไปชง.",VLOOKUP(I256,'เงินเดือนบัญชี 5'!$F$2:$G$65,2,FALSE),IF(BB256="ทั่วไปปง.",VLOOKUP(I256,'เงินเดือนบัญชี 5'!$C$2:$D$65,2,FALSE),IF(BB256="พนจ.ทั่วไป","",IF(BB256="พนจ.ภารกิจ(ปวช.)","",IF(BB256="พนจ.ภารกิจ(ปวท.)","",IF(BB256="พนจ.ภารกิจ(ปวส.)","",IF(BB256="พนจ.ภารกิจ(ป.ตรี)","",IF(BB256="พนจ.ภารกิจ(ป.โท)","",IF(BB256="พนจ.ภารกิจ(ทักษะ พนง.ขับเครื่องจักรกลขนาดกลาง/ใหญ่)","",IF(BB256="พนจ.ภารกิจ(ทักษะ)","",IF(BB256="ลูกจ้างประจำ(ช่าง)",VLOOKUP(I256,บัญชีลูกจ้างประจำ!$I$2:$J$110,2,FALSE),IF(BB256="ลูกจ้างประจำ(สนับสนุน)",VLOOKUP(I256,บัญชีลูกจ้างประจำ!$F$2:$G$102,2,FALSE),IF(BB256="ลูกจ้างประจำ(บริการพื้นฐาน)",VLOOKUP(I256,บัญชีลูกจ้างประจำ!$C$2:$D$74,2,FALSE)))))))))))))))))))))))))</f>
        <v>0</v>
      </c>
      <c r="BE256" s="177">
        <f>IF(M256="ว่างเดิม",VLOOKUP(BC256,ตำแหน่งว่าง!$A$2:$J$28,2,FALSE),IF(M256="ว่างยุบเลิก2567",VLOOKUP(BC256,ตำแหน่งว่าง!$A$2:$J$28,2,FALSE),IF(M256="ว่างยุบเลิก2568",VLOOKUP(BC256,ตำแหน่งว่าง!$A$2:$J$28,2,FALSE),IF(M256="ว่างยุบเลิก2569",VLOOKUP(BC256,ตำแหน่งว่าง!$A$2:$J$28,2,FALSE),IF(M256="เงินอุดหนุน (ว่าง)",VLOOKUP(BC256,ตำแหน่งว่าง!$A$2:$J$28,2,FALSE),IF(M256="จ่ายจากเงินรายได้ (ว่าง)",VLOOKUP(BC256,ตำแหน่งว่าง!$A$2:$J$28,2,FALSE),IF(M256="กำหนดเพิ่ม2567",0,IF(M256="กำหนดเพิ่ม2568",0,IF(M256="กำหนดเพิ่ม2569",0,I256*12)))))))))</f>
        <v>0</v>
      </c>
      <c r="BF256" s="177" t="str">
        <f t="shared" si="17"/>
        <v>1</v>
      </c>
      <c r="BG256" s="177" t="b">
        <f>IF(BB256="บริหารท้องถิ่นสูง",VLOOKUP(BF256,'เงินเดือนบัญชี 5'!$AL$2:$AM$65,2,FALSE),IF(BB256="บริหารท้องถิ่นกลาง",VLOOKUP(BF256,'เงินเดือนบัญชี 5'!$AI$2:$AJ$65,2,FALSE),IF(BB256="บริหารท้องถิ่นต้น",VLOOKUP(BF256,'เงินเดือนบัญชี 5'!$AF$2:$AG$65,2,FALSE),IF(BB256="อำนวยการท้องถิ่นสูง",VLOOKUP(BF256,'เงินเดือนบัญชี 5'!$AC$2:$AD$65,2,FALSE),IF(BB256="อำนวยการท้องถิ่นกลาง",VLOOKUP(BF256,'เงินเดือนบัญชี 5'!$Z$2:$AA$65,2,FALSE),IF(BB256="อำนวยการท้องถิ่นต้น",VLOOKUP(BF256,'เงินเดือนบัญชี 5'!$W$2:$X$65,2,FALSE),IF(BB256="วิชาการชช.",VLOOKUP(BF256,'เงินเดือนบัญชี 5'!$T$2:$U$65,2,FALSE),IF(BB256="วิชาการชพ.",VLOOKUP(BF256,'เงินเดือนบัญชี 5'!$Q$2:$R$65,2,FALSE),IF(BB256="วิชาการชก.",VLOOKUP(BF256,'เงินเดือนบัญชี 5'!$N$2:$O$65,2,FALSE),IF(BB256="วิชาการปก.",VLOOKUP(BF256,'เงินเดือนบัญชี 5'!$K$2:$L$65,2,FALSE),IF(BB256="ทั่วไปอส.",VLOOKUP(BF256,'เงินเดือนบัญชี 5'!$H$2:$I$65,2,FALSE),IF(BB256="ทั่วไปชง.",VLOOKUP(BF256,'เงินเดือนบัญชี 5'!$E$2:$F$65,2,FALSE),IF(BB256="ทั่วไปปง.",VLOOKUP(BF256,'เงินเดือนบัญชี 5'!$B$2:$C$65,2,FALSE),IF(BB256="พนจ.ทั่วไป",0,IF(BB256="พนจ.ภารกิจ(ปวช.)",CEILING((I256*4/100)+I256,10),IF(BB256="พนจ.ภารกิจ(ปวท.)",CEILING((I256*4/100)+I256,10),IF(BB256="พนจ.ภารกิจ(ปวส.)",CEILING((I256*4/100)+I256,10),IF(BB256="พนจ.ภารกิจ(ป.ตรี)",CEILING((I256*4/100)+I256,10),IF(BB256="พนจ.ภารกิจ(ป.โท)",CEILING((I256*4/100)+I256,10),IF(BB256="พนจ.ภารกิจ(ทักษะ พนง.ขับเครื่องจักรกลขนาดกลาง/ใหญ่)",CEILING((I256*4/100)+I256,10),IF(BB256="พนจ.ภารกิจ(ทักษะ)",CEILING((I256*4/100)+I256,10),IF(BB256="พนจ.ภารกิจ(ทักษะ)","",IF(C256="ครู",CEILING((I256*6/100)+I256,10),IF(C256="ครูผู้ช่วย",CEILING((I256*6/100)+I256,10),IF(C256="บริหารสถานศึกษา",CEILING((I256*6/100)+I256,10),IF(C256="บุคลากรทางการศึกษา",CEILING((I256*6/100)+I256,10),IF(BB256="ลูกจ้างประจำ(ช่าง)",VLOOKUP(BF256,บัญชีลูกจ้างประจำ!$H$2:$I$110,2,FALSE),IF(BB256="ลูกจ้างประจำ(สนับสนุน)",VLOOKUP(BF256,บัญชีลูกจ้างประจำ!$E$2:$F$102,2,FALSE),IF(BB256="ลูกจ้างประจำ(บริการพื้นฐาน)",VLOOKUP(BF256,บัญชีลูกจ้างประจำ!$B$2:$C$74,2,FALSE))))))))))))))))))))))))))))))</f>
        <v>0</v>
      </c>
      <c r="BH256" s="177">
        <f>IF(BB256&amp;M256="พนจ.ทั่วไป",0,IF(BB256&amp;M256="พนจ.ทั่วไปกำหนดเพิ่ม2567",108000,IF(M256="ว่างเดิม",VLOOKUP(BC256,ตำแหน่งว่าง!$A$2:$J$28,8,FALSE),IF(M256="กำหนดเพิ่ม2567",VLOOKUP(BC256,ตำแหน่งว่าง!$A$2:$H$28,7,FALSE),IF(M256="กำหนดเพิ่ม2568",0,IF(M256="กำหนดเพิ่ม2569",0,IF(M256="ยุบเลิก2567",0,IF(M256="ว่างยุบเลิก2567",0,IF(M256="ว่างยุบเลิก2568",VLOOKUP(BC256,ตำแหน่งว่าง!$A$2:$J$28,8,FALSE),IF(M256="ว่างยุบเลิก2569",VLOOKUP(BC256,ตำแหน่งว่าง!$A$2:$J$28,8,FALSE),IF(M256="เงินอุดหนุน (ว่าง)",VLOOKUP(BC256,ตำแหน่งว่าง!$A$2:$J$28,8,FALSE),IF(M256&amp;C256="จ่ายจากเงินรายได้พนจ.ทั่วไป",0,IF(M256="จ่ายจากเงินรายได้ (ว่าง)",VLOOKUP(BC256,ตำแหน่งว่าง!$A$2:$J$28,8,FALSE),(BG256-I256)*12)))))))))))))</f>
        <v>0</v>
      </c>
      <c r="BI256" s="177" t="str">
        <f t="shared" si="18"/>
        <v>2</v>
      </c>
      <c r="BJ256" s="177" t="b">
        <f>IF(BB256="บริหารท้องถิ่นสูง",VLOOKUP(BI256,'เงินเดือนบัญชี 5'!$AL$2:$AM$65,2,FALSE),IF(BB256="บริหารท้องถิ่นกลาง",VLOOKUP(BI256,'เงินเดือนบัญชี 5'!$AI$2:$AJ$65,2,FALSE),IF(BB256="บริหารท้องถิ่นต้น",VLOOKUP(BI256,'เงินเดือนบัญชี 5'!$AF$2:$AG$65,2,FALSE),IF(BB256="อำนวยการท้องถิ่นสูง",VLOOKUP(BI256,'เงินเดือนบัญชี 5'!$AC$2:$AD$65,2,FALSE),IF(BB256="อำนวยการท้องถิ่นกลาง",VLOOKUP(BI256,'เงินเดือนบัญชี 5'!$Z$2:$AA$65,2,FALSE),IF(BB256="อำนวยการท้องถิ่นต้น",VLOOKUP(BI256,'เงินเดือนบัญชี 5'!$W$2:$X$65,2,FALSE),IF(BB256="วิชาการชช.",VLOOKUP(BI256,'เงินเดือนบัญชี 5'!$T$2:$U$65,2,FALSE),IF(BB256="วิชาการชพ.",VLOOKUP(BI256,'เงินเดือนบัญชี 5'!$Q$2:$R$65,2,FALSE),IF(BB256="วิชาการชก.",VLOOKUP(BI256,'เงินเดือนบัญชี 5'!$N$2:$O$65,2,FALSE),IF(BB256="วิชาการปก.",VLOOKUP(BI256,'เงินเดือนบัญชี 5'!$K$2:$L$65,2,FALSE),IF(BB256="ทั่วไปอส.",VLOOKUP(BI256,'เงินเดือนบัญชี 5'!$H$2:$I$65,2,FALSE),IF(BB256="ทั่วไปชง.",VLOOKUP(BI256,'เงินเดือนบัญชี 5'!$E$2:$F$65,2,FALSE),IF(BB256="ทั่วไปปง.",VLOOKUP(BI256,'เงินเดือนบัญชี 5'!$B$2:$C$65,2,FALSE),IF(BB256="พนจ.ทั่วไป",0,IF(BB256="พนจ.ภารกิจ(ปวช.)",CEILING((BG256*4/100)+BG256,10),IF(BB256="พนจ.ภารกิจ(ปวท.)",CEILING((BG256*4/100)+BG256,10),IF(BB256="พนจ.ภารกิจ(ปวส.)",CEILING((BG256*4/100)+BG256,10),IF(BB256="พนจ.ภารกิจ(ป.ตรี)",CEILING((BG256*4/100)+BG256,10),IF(BB256="พนจ.ภารกิจ(ป.โท)",CEILING((BG256*4/100)+BG256,10),IF(BB256="พนจ.ภารกิจ(ทักษะ พนง.ขับเครื่องจักรกลขนาดกลาง/ใหญ่)",CEILING((BG256*4/100)+BG256,10),IF(BB256="พนจ.ภารกิจ(ทักษะ)",CEILING((BG256*4/100)+BG256,10),IF(BB256="พนจ.ภารกิจ(ทักษะ)","",IF(C256="ครู",CEILING((BG256*6/100)+BG256,10),IF(C256="ครูผู้ช่วย",CEILING((BG256*6/100)+BG256,10),IF(C256="บริหารสถานศึกษา",CEILING((BG256*6/100)+BG256,10),IF(C256="บุคลากรทางการศึกษา",CEILING((BG256*6/100)+BG256,10),IF(BB256="ลูกจ้างประจำ(ช่าง)",VLOOKUP(BI256,บัญชีลูกจ้างประจำ!$H$2:$I$110,2,FALSE),IF(BB256="ลูกจ้างประจำ(สนับสนุน)",VLOOKUP(BI256,บัญชีลูกจ้างประจำ!$E$2:$F$102,2,FALSE),IF(BB256="ลูกจ้างประจำ(บริการพื้นฐาน)",VLOOKUP(BI256,บัญชีลูกจ้างประจำ!$B$2:$C$74,2,FALSE))))))))))))))))))))))))))))))</f>
        <v>0</v>
      </c>
      <c r="BK256" s="177">
        <f>IF(BB256&amp;M256="พนจ.ทั่วไป",0,IF(BB256&amp;M256="พนจ.ทั่วไปกำหนดเพิ่ม2568",108000,IF(M256="ว่างเดิม",VLOOKUP(BC256,ตำแหน่งว่าง!$A$2:$J$28,9,FALSE),IF(M256&amp;C256="กำหนดเพิ่ม2567ครู",VLOOKUP(BC256,ตำแหน่งว่าง!$A$2:$J$28,8,FALSE),IF(M256&amp;C256="กำหนดเพิ่ม2567ครูผู้ช่วย",VLOOKUP(BC256,ตำแหน่งว่าง!$A$2:$J$28,8,FALSE),IF(M256&amp;C256="กำหนดเพิ่ม2567บุคลากรทางการศึกษา",VLOOKUP(BC256,ตำแหน่งว่าง!$A$2:$J$28,8,FALSE),IF(M256&amp;C256="กำหนดเพิ่ม2567บริหารสถานศึกษา",VLOOKUP(BC256,ตำแหน่งว่าง!$A$2:$J$28,8,FALSE),IF(M256="กำหนดเพิ่ม2567",VLOOKUP(BC256,ตำแหน่งว่าง!$A$2:$J$28,9,FALSE),IF(M256="กำหนดเพิ่ม2568",VLOOKUP(BC256,ตำแหน่งว่าง!$A$2:$H$28,7,FALSE),IF(M256="กำหนดเพิ่ม2569",0,IF(M256="ยุบเลิก2567",0,IF(M256="ยุบเลิก2568",0,IF(M256="ว่างยุบเลิก2567",0,IF(M256="ว่างยุบเลิก2568",0,IF(M256="ว่างยุบเลิก2569",VLOOKUP(BC256,ตำแหน่งว่าง!$A$2:$J$28,9,FALSE),IF(M256="เงินอุดหนุน (ว่าง)",VLOOKUP(BC256,ตำแหน่งว่าง!$A$2:$J$28,9,FALSE),IF(M256="จ่ายจากเงินรายได้ (ว่าง)",VLOOKUP(BC256,ตำแหน่งว่าง!$A$2:$J$28,9,FALSE),(BJ256-BG256)*12)))))))))))))))))</f>
        <v>0</v>
      </c>
      <c r="BL256" s="177" t="str">
        <f t="shared" si="19"/>
        <v>3</v>
      </c>
      <c r="BM256" s="177" t="b">
        <f>IF(BB256="บริหารท้องถิ่นสูง",VLOOKUP(BL256,'เงินเดือนบัญชี 5'!$AL$2:$AM$65,2,FALSE),IF(BB256="บริหารท้องถิ่นกลาง",VLOOKUP(BL256,'เงินเดือนบัญชี 5'!$AI$2:$AJ$65,2,FALSE),IF(BB256="บริหารท้องถิ่นต้น",VLOOKUP(BL256,'เงินเดือนบัญชี 5'!$AF$2:$AG$65,2,FALSE),IF(BB256="อำนวยการท้องถิ่นสูง",VLOOKUP(BL256,'เงินเดือนบัญชี 5'!$AC$2:$AD$65,2,FALSE),IF(BB256="อำนวยการท้องถิ่นกลาง",VLOOKUP(BL256,'เงินเดือนบัญชี 5'!$Z$2:$AA$65,2,FALSE),IF(BB256="อำนวยการท้องถิ่นต้น",VLOOKUP(BL256,'เงินเดือนบัญชี 5'!$W$2:$X$65,2,FALSE),IF(BB256="วิชาการชช.",VLOOKUP(BL256,'เงินเดือนบัญชี 5'!$T$2:$U$65,2,FALSE),IF(BB256="วิชาการชพ.",VLOOKUP(BL256,'เงินเดือนบัญชี 5'!$Q$2:$R$65,2,FALSE),IF(BB256="วิชาการชก.",VLOOKUP(BL256,'เงินเดือนบัญชี 5'!$N$2:$O$65,2,FALSE),IF(BB256="วิชาการปก.",VLOOKUP(BL256,'เงินเดือนบัญชี 5'!$K$2:$L$65,2,FALSE),IF(BB256="ทั่วไปอส.",VLOOKUP(BL256,'เงินเดือนบัญชี 5'!$H$2:$I$65,2,FALSE),IF(BB256="ทั่วไปชง.",VLOOKUP(BL256,'เงินเดือนบัญชี 5'!$E$2:$F$65,2,FALSE),IF(BB256="ทั่วไปปง.",VLOOKUP(BL256,'เงินเดือนบัญชี 5'!$B$2:$C$65,2,FALSE),IF(BB256="พนจ.ทั่วไป",0,IF(BB256="พนจ.ภารกิจ(ปวช.)",CEILING((BJ256*4/100)+BJ256,10),IF(BB256="พนจ.ภารกิจ(ปวท.)",CEILING((BJ256*4/100)+BJ256,10),IF(BB256="พนจ.ภารกิจ(ปวส.)",CEILING((BJ256*4/100)+BJ256,10),IF(BB256="พนจ.ภารกิจ(ป.ตรี)",CEILING((BJ256*4/100)+BJ256,10),IF(BB256="พนจ.ภารกิจ(ป.โท)",CEILING((BJ256*4/100)+BJ256,10),IF(BB256="พนจ.ภารกิจ(ทักษะ พนง.ขับเครื่องจักรกลขนาดกลาง/ใหญ่)",CEILING((BJ256*4/100)+BJ256,10),IF(BB256="พนจ.ภารกิจ(ทักษะ)",CEILING((BJ256*4/100)+BJ256,10),IF(BB256="พนจ.ภารกิจ(ทักษะ)","",IF(C256="ครู",CEILING((BJ256*6/100)+BJ256,10),IF(C256="ครูผู้ช่วย",CEILING((BJ256*6/100)+BJ256,10),IF(C256="บริหารสถานศึกษา",CEILING((BJ256*6/100)+BJ256,10),IF(C256="บุคลากรทางการศึกษา",CEILING((BJ256*6/100)+BJ256,10),IF(BB256="ลูกจ้างประจำ(ช่าง)",VLOOKUP(BL256,บัญชีลูกจ้างประจำ!$H$2:$I$110,2,FALSE),IF(BB256="ลูกจ้างประจำ(สนับสนุน)",VLOOKUP(BL256,บัญชีลูกจ้างประจำ!$E$2:$F$103,2,FALSE),IF(BB256="ลูกจ้างประจำ(บริการพื้นฐาน)",VLOOKUP(BL256,บัญชีลูกจ้างประจำ!$B$2:$C$74,2,FALSE))))))))))))))))))))))))))))))</f>
        <v>0</v>
      </c>
      <c r="BN256" s="177">
        <f>IF(BB256&amp;M256="พนจ.ทั่วไป",0,IF(BB256&amp;M256="พนจ.ทั่วไปกำหนดเพิ่ม2569",108000,IF(M256="ว่างเดิม",VLOOKUP(BC256,ตำแหน่งว่าง!$A$2:$J$28,10,FALSE),IF(M256&amp;C256="กำหนดเพิ่ม2567ครู",VLOOKUP(BC256,ตำแหน่งว่าง!$A$2:$J$28,9,FALSE),IF(M256&amp;C256="กำหนดเพิ่ม2567ครูผู้ช่วย",VLOOKUP(BC256,ตำแหน่งว่าง!$A$2:$J$28,9,FALSE),IF(M256&amp;C256="กำหนดเพิ่ม2567บุคลากรทางการศึกษา",VLOOKUP(BC256,ตำแหน่งว่าง!$A$2:$J$28,9,FALSE),IF(M256&amp;C256="กำหนดเพิ่ม2567บริหารสถานศึกษา",VLOOKUP(BC256,ตำแหน่งว่าง!$A$2:$J$28,9,FALSE),IF(M256="กำหนดเพิ่ม2567",VLOOKUP(BC256,ตำแหน่งว่าง!$A$2:$J$28,10,FALSE),IF(M256&amp;C256="กำหนดเพิ่ม2568ครู",VLOOKUP(BC256,ตำแหน่งว่าง!$A$2:$J$28,8,FALSE),IF(M256&amp;C256="กำหนดเพิ่ม2568ครูผู้ช่วย",VLOOKUP(BC256,ตำแหน่งว่าง!$A$2:$J$28,8,FALSE),IF(M256&amp;C256="กำหนดเพิ่ม2568บุคลากรทางการศึกษา",VLOOKUP(BC256,ตำแหน่งว่าง!$A$2:$J$28,8,FALSE),IF(M256&amp;C256="กำหนดเพิ่ม2568บริหารสถานศึกษา",VLOOKUP(BC256,ตำแหน่งว่าง!$A$2:$J$28,8,FALSE),IF(M256="กำหนดเพิ่ม2568",VLOOKUP(BC256,ตำแหน่งว่าง!$A$2:$J$28,9,FALSE),IF(M256="กำหนดเพิ่ม2569",VLOOKUP(BC256,ตำแหน่งว่าง!$A$2:$H$28,7,FALSE),IF(M256="เงินอุดหนุน (ว่าง)",VLOOKUP(BC256,ตำแหน่งว่าง!$A$2:$J$28,10,FALSE),IF(M256="จ่ายจากเงินรายได้ (ว่าง)",VLOOKUP(BC256,ตำแหน่งว่าง!$A$2:$J$28,10,FALSE),IF(M256="ยุบเลิก2567",0,IF(M256="ยุบเลิก2568",0,IF(M256="ยุบเลิก2569",0,IF(M256="ว่างยุบเลิก2567",0,IF(M256="ว่างยุบเลิก2568",0,IF(M256="ว่างยุบเลิก2569",0,(BM256-BJ256)*12))))))))))))))))))))))</f>
        <v>0</v>
      </c>
    </row>
    <row r="257" spans="1:66">
      <c r="A257" s="107" t="str">
        <f>IF(C257=0,"",IF(D257=0,"",SUBTOTAL(3,$D$7:D257)*1))</f>
        <v/>
      </c>
      <c r="B257" s="113"/>
      <c r="C257" s="183"/>
      <c r="D257" s="113"/>
      <c r="E257" s="114"/>
      <c r="F257" s="114"/>
      <c r="G257" s="110"/>
      <c r="H257" s="120"/>
      <c r="I257" s="121"/>
      <c r="J257" s="122"/>
      <c r="K257" s="122"/>
      <c r="L257" s="122"/>
      <c r="M257" s="120"/>
      <c r="BB257" s="177" t="str">
        <f t="shared" si="15"/>
        <v/>
      </c>
      <c r="BC257" s="177" t="str">
        <f t="shared" si="16"/>
        <v>()</v>
      </c>
      <c r="BD257" s="177" t="b">
        <f>IF(BB257="บริหารท้องถิ่นสูง",VLOOKUP(I257,'เงินเดือนบัญชี 5'!$AM$2:$AN$65,2,FALSE),IF(BB257="บริหารท้องถิ่นกลาง",VLOOKUP(I257,'เงินเดือนบัญชี 5'!$AJ$2:$AK$65,2,FALSE),IF(BB257="บริหารท้องถิ่นต้น",VLOOKUP(I257,'เงินเดือนบัญชี 5'!$AG$2:$AH$65,2,FALSE),IF(BB257="อำนวยการท้องถิ่นสูง",VLOOKUP(I257,'เงินเดือนบัญชี 5'!$AD$2:$AE$65,2,FALSE),IF(BB257="อำนวยการท้องถิ่นกลาง",VLOOKUP(I257,'เงินเดือนบัญชี 5'!$AA$2:$AB$65,2,FALSE),IF(BB257="อำนวยการท้องถิ่นต้น",VLOOKUP(I257,'เงินเดือนบัญชี 5'!$X$2:$Y$65,2,FALSE),IF(BB257="วิชาการชช.",VLOOKUP(I257,'เงินเดือนบัญชี 5'!$U$2:$V$65,2,FALSE),IF(BB257="วิชาการชพ.",VLOOKUP(I257,'เงินเดือนบัญชี 5'!$R$2:$S$65,2,FALSE),IF(BB257="วิชาการชก.",VLOOKUP(I257,'เงินเดือนบัญชี 5'!$O$2:$P$65,2,FALSE),IF(BB257="วิชาการปก.",VLOOKUP(I257,'เงินเดือนบัญชี 5'!$L$2:$M$65,2,FALSE),IF(BB257="ทั่วไปอส.",VLOOKUP(I257,'เงินเดือนบัญชี 5'!$I$2:$J$65,2,FALSE),IF(BB257="ทั่วไปชง.",VLOOKUP(I257,'เงินเดือนบัญชี 5'!$F$2:$G$65,2,FALSE),IF(BB257="ทั่วไปปง.",VLOOKUP(I257,'เงินเดือนบัญชี 5'!$C$2:$D$65,2,FALSE),IF(BB257="พนจ.ทั่วไป","",IF(BB257="พนจ.ภารกิจ(ปวช.)","",IF(BB257="พนจ.ภารกิจ(ปวท.)","",IF(BB257="พนจ.ภารกิจ(ปวส.)","",IF(BB257="พนจ.ภารกิจ(ป.ตรี)","",IF(BB257="พนจ.ภารกิจ(ป.โท)","",IF(BB257="พนจ.ภารกิจ(ทักษะ พนง.ขับเครื่องจักรกลขนาดกลาง/ใหญ่)","",IF(BB257="พนจ.ภารกิจ(ทักษะ)","",IF(BB257="ลูกจ้างประจำ(ช่าง)",VLOOKUP(I257,บัญชีลูกจ้างประจำ!$I$2:$J$110,2,FALSE),IF(BB257="ลูกจ้างประจำ(สนับสนุน)",VLOOKUP(I257,บัญชีลูกจ้างประจำ!$F$2:$G$102,2,FALSE),IF(BB257="ลูกจ้างประจำ(บริการพื้นฐาน)",VLOOKUP(I257,บัญชีลูกจ้างประจำ!$C$2:$D$74,2,FALSE)))))))))))))))))))))))))</f>
        <v>0</v>
      </c>
      <c r="BE257" s="177">
        <f>IF(M257="ว่างเดิม",VLOOKUP(BC257,ตำแหน่งว่าง!$A$2:$J$28,2,FALSE),IF(M257="ว่างยุบเลิก2567",VLOOKUP(BC257,ตำแหน่งว่าง!$A$2:$J$28,2,FALSE),IF(M257="ว่างยุบเลิก2568",VLOOKUP(BC257,ตำแหน่งว่าง!$A$2:$J$28,2,FALSE),IF(M257="ว่างยุบเลิก2569",VLOOKUP(BC257,ตำแหน่งว่าง!$A$2:$J$28,2,FALSE),IF(M257="เงินอุดหนุน (ว่าง)",VLOOKUP(BC257,ตำแหน่งว่าง!$A$2:$J$28,2,FALSE),IF(M257="จ่ายจากเงินรายได้ (ว่าง)",VLOOKUP(BC257,ตำแหน่งว่าง!$A$2:$J$28,2,FALSE),IF(M257="กำหนดเพิ่ม2567",0,IF(M257="กำหนดเพิ่ม2568",0,IF(M257="กำหนดเพิ่ม2569",0,I257*12)))))))))</f>
        <v>0</v>
      </c>
      <c r="BF257" s="177" t="str">
        <f t="shared" si="17"/>
        <v>1</v>
      </c>
      <c r="BG257" s="177" t="b">
        <f>IF(BB257="บริหารท้องถิ่นสูง",VLOOKUP(BF257,'เงินเดือนบัญชี 5'!$AL$2:$AM$65,2,FALSE),IF(BB257="บริหารท้องถิ่นกลาง",VLOOKUP(BF257,'เงินเดือนบัญชี 5'!$AI$2:$AJ$65,2,FALSE),IF(BB257="บริหารท้องถิ่นต้น",VLOOKUP(BF257,'เงินเดือนบัญชี 5'!$AF$2:$AG$65,2,FALSE),IF(BB257="อำนวยการท้องถิ่นสูง",VLOOKUP(BF257,'เงินเดือนบัญชี 5'!$AC$2:$AD$65,2,FALSE),IF(BB257="อำนวยการท้องถิ่นกลาง",VLOOKUP(BF257,'เงินเดือนบัญชี 5'!$Z$2:$AA$65,2,FALSE),IF(BB257="อำนวยการท้องถิ่นต้น",VLOOKUP(BF257,'เงินเดือนบัญชี 5'!$W$2:$X$65,2,FALSE),IF(BB257="วิชาการชช.",VLOOKUP(BF257,'เงินเดือนบัญชี 5'!$T$2:$U$65,2,FALSE),IF(BB257="วิชาการชพ.",VLOOKUP(BF257,'เงินเดือนบัญชี 5'!$Q$2:$R$65,2,FALSE),IF(BB257="วิชาการชก.",VLOOKUP(BF257,'เงินเดือนบัญชี 5'!$N$2:$O$65,2,FALSE),IF(BB257="วิชาการปก.",VLOOKUP(BF257,'เงินเดือนบัญชี 5'!$K$2:$L$65,2,FALSE),IF(BB257="ทั่วไปอส.",VLOOKUP(BF257,'เงินเดือนบัญชี 5'!$H$2:$I$65,2,FALSE),IF(BB257="ทั่วไปชง.",VLOOKUP(BF257,'เงินเดือนบัญชี 5'!$E$2:$F$65,2,FALSE),IF(BB257="ทั่วไปปง.",VLOOKUP(BF257,'เงินเดือนบัญชี 5'!$B$2:$C$65,2,FALSE),IF(BB257="พนจ.ทั่วไป",0,IF(BB257="พนจ.ภารกิจ(ปวช.)",CEILING((I257*4/100)+I257,10),IF(BB257="พนจ.ภารกิจ(ปวท.)",CEILING((I257*4/100)+I257,10),IF(BB257="พนจ.ภารกิจ(ปวส.)",CEILING((I257*4/100)+I257,10),IF(BB257="พนจ.ภารกิจ(ป.ตรี)",CEILING((I257*4/100)+I257,10),IF(BB257="พนจ.ภารกิจ(ป.โท)",CEILING((I257*4/100)+I257,10),IF(BB257="พนจ.ภารกิจ(ทักษะ พนง.ขับเครื่องจักรกลขนาดกลาง/ใหญ่)",CEILING((I257*4/100)+I257,10),IF(BB257="พนจ.ภารกิจ(ทักษะ)",CEILING((I257*4/100)+I257,10),IF(BB257="พนจ.ภารกิจ(ทักษะ)","",IF(C257="ครู",CEILING((I257*6/100)+I257,10),IF(C257="ครูผู้ช่วย",CEILING((I257*6/100)+I257,10),IF(C257="บริหารสถานศึกษา",CEILING((I257*6/100)+I257,10),IF(C257="บุคลากรทางการศึกษา",CEILING((I257*6/100)+I257,10),IF(BB257="ลูกจ้างประจำ(ช่าง)",VLOOKUP(BF257,บัญชีลูกจ้างประจำ!$H$2:$I$110,2,FALSE),IF(BB257="ลูกจ้างประจำ(สนับสนุน)",VLOOKUP(BF257,บัญชีลูกจ้างประจำ!$E$2:$F$102,2,FALSE),IF(BB257="ลูกจ้างประจำ(บริการพื้นฐาน)",VLOOKUP(BF257,บัญชีลูกจ้างประจำ!$B$2:$C$74,2,FALSE))))))))))))))))))))))))))))))</f>
        <v>0</v>
      </c>
      <c r="BH257" s="177">
        <f>IF(BB257&amp;M257="พนจ.ทั่วไป",0,IF(BB257&amp;M257="พนจ.ทั่วไปกำหนดเพิ่ม2567",108000,IF(M257="ว่างเดิม",VLOOKUP(BC257,ตำแหน่งว่าง!$A$2:$J$28,8,FALSE),IF(M257="กำหนดเพิ่ม2567",VLOOKUP(BC257,ตำแหน่งว่าง!$A$2:$H$28,7,FALSE),IF(M257="กำหนดเพิ่ม2568",0,IF(M257="กำหนดเพิ่ม2569",0,IF(M257="ยุบเลิก2567",0,IF(M257="ว่างยุบเลิก2567",0,IF(M257="ว่างยุบเลิก2568",VLOOKUP(BC257,ตำแหน่งว่าง!$A$2:$J$28,8,FALSE),IF(M257="ว่างยุบเลิก2569",VLOOKUP(BC257,ตำแหน่งว่าง!$A$2:$J$28,8,FALSE),IF(M257="เงินอุดหนุน (ว่าง)",VLOOKUP(BC257,ตำแหน่งว่าง!$A$2:$J$28,8,FALSE),IF(M257&amp;C257="จ่ายจากเงินรายได้พนจ.ทั่วไป",0,IF(M257="จ่ายจากเงินรายได้ (ว่าง)",VLOOKUP(BC257,ตำแหน่งว่าง!$A$2:$J$28,8,FALSE),(BG257-I257)*12)))))))))))))</f>
        <v>0</v>
      </c>
      <c r="BI257" s="177" t="str">
        <f t="shared" si="18"/>
        <v>2</v>
      </c>
      <c r="BJ257" s="177" t="b">
        <f>IF(BB257="บริหารท้องถิ่นสูง",VLOOKUP(BI257,'เงินเดือนบัญชี 5'!$AL$2:$AM$65,2,FALSE),IF(BB257="บริหารท้องถิ่นกลาง",VLOOKUP(BI257,'เงินเดือนบัญชี 5'!$AI$2:$AJ$65,2,FALSE),IF(BB257="บริหารท้องถิ่นต้น",VLOOKUP(BI257,'เงินเดือนบัญชี 5'!$AF$2:$AG$65,2,FALSE),IF(BB257="อำนวยการท้องถิ่นสูง",VLOOKUP(BI257,'เงินเดือนบัญชี 5'!$AC$2:$AD$65,2,FALSE),IF(BB257="อำนวยการท้องถิ่นกลาง",VLOOKUP(BI257,'เงินเดือนบัญชี 5'!$Z$2:$AA$65,2,FALSE),IF(BB257="อำนวยการท้องถิ่นต้น",VLOOKUP(BI257,'เงินเดือนบัญชี 5'!$W$2:$X$65,2,FALSE),IF(BB257="วิชาการชช.",VLOOKUP(BI257,'เงินเดือนบัญชี 5'!$T$2:$U$65,2,FALSE),IF(BB257="วิชาการชพ.",VLOOKUP(BI257,'เงินเดือนบัญชี 5'!$Q$2:$R$65,2,FALSE),IF(BB257="วิชาการชก.",VLOOKUP(BI257,'เงินเดือนบัญชี 5'!$N$2:$O$65,2,FALSE),IF(BB257="วิชาการปก.",VLOOKUP(BI257,'เงินเดือนบัญชี 5'!$K$2:$L$65,2,FALSE),IF(BB257="ทั่วไปอส.",VLOOKUP(BI257,'เงินเดือนบัญชี 5'!$H$2:$I$65,2,FALSE),IF(BB257="ทั่วไปชง.",VLOOKUP(BI257,'เงินเดือนบัญชี 5'!$E$2:$F$65,2,FALSE),IF(BB257="ทั่วไปปง.",VLOOKUP(BI257,'เงินเดือนบัญชี 5'!$B$2:$C$65,2,FALSE),IF(BB257="พนจ.ทั่วไป",0,IF(BB257="พนจ.ภารกิจ(ปวช.)",CEILING((BG257*4/100)+BG257,10),IF(BB257="พนจ.ภารกิจ(ปวท.)",CEILING((BG257*4/100)+BG257,10),IF(BB257="พนจ.ภารกิจ(ปวส.)",CEILING((BG257*4/100)+BG257,10),IF(BB257="พนจ.ภารกิจ(ป.ตรี)",CEILING((BG257*4/100)+BG257,10),IF(BB257="พนจ.ภารกิจ(ป.โท)",CEILING((BG257*4/100)+BG257,10),IF(BB257="พนจ.ภารกิจ(ทักษะ พนง.ขับเครื่องจักรกลขนาดกลาง/ใหญ่)",CEILING((BG257*4/100)+BG257,10),IF(BB257="พนจ.ภารกิจ(ทักษะ)",CEILING((BG257*4/100)+BG257,10),IF(BB257="พนจ.ภารกิจ(ทักษะ)","",IF(C257="ครู",CEILING((BG257*6/100)+BG257,10),IF(C257="ครูผู้ช่วย",CEILING((BG257*6/100)+BG257,10),IF(C257="บริหารสถานศึกษา",CEILING((BG257*6/100)+BG257,10),IF(C257="บุคลากรทางการศึกษา",CEILING((BG257*6/100)+BG257,10),IF(BB257="ลูกจ้างประจำ(ช่าง)",VLOOKUP(BI257,บัญชีลูกจ้างประจำ!$H$2:$I$110,2,FALSE),IF(BB257="ลูกจ้างประจำ(สนับสนุน)",VLOOKUP(BI257,บัญชีลูกจ้างประจำ!$E$2:$F$102,2,FALSE),IF(BB257="ลูกจ้างประจำ(บริการพื้นฐาน)",VLOOKUP(BI257,บัญชีลูกจ้างประจำ!$B$2:$C$74,2,FALSE))))))))))))))))))))))))))))))</f>
        <v>0</v>
      </c>
      <c r="BK257" s="177">
        <f>IF(BB257&amp;M257="พนจ.ทั่วไป",0,IF(BB257&amp;M257="พนจ.ทั่วไปกำหนดเพิ่ม2568",108000,IF(M257="ว่างเดิม",VLOOKUP(BC257,ตำแหน่งว่าง!$A$2:$J$28,9,FALSE),IF(M257&amp;C257="กำหนดเพิ่ม2567ครู",VLOOKUP(BC257,ตำแหน่งว่าง!$A$2:$J$28,8,FALSE),IF(M257&amp;C257="กำหนดเพิ่ม2567ครูผู้ช่วย",VLOOKUP(BC257,ตำแหน่งว่าง!$A$2:$J$28,8,FALSE),IF(M257&amp;C257="กำหนดเพิ่ม2567บุคลากรทางการศึกษา",VLOOKUP(BC257,ตำแหน่งว่าง!$A$2:$J$28,8,FALSE),IF(M257&amp;C257="กำหนดเพิ่ม2567บริหารสถานศึกษา",VLOOKUP(BC257,ตำแหน่งว่าง!$A$2:$J$28,8,FALSE),IF(M257="กำหนดเพิ่ม2567",VLOOKUP(BC257,ตำแหน่งว่าง!$A$2:$J$28,9,FALSE),IF(M257="กำหนดเพิ่ม2568",VLOOKUP(BC257,ตำแหน่งว่าง!$A$2:$H$28,7,FALSE),IF(M257="กำหนดเพิ่ม2569",0,IF(M257="ยุบเลิก2567",0,IF(M257="ยุบเลิก2568",0,IF(M257="ว่างยุบเลิก2567",0,IF(M257="ว่างยุบเลิก2568",0,IF(M257="ว่างยุบเลิก2569",VLOOKUP(BC257,ตำแหน่งว่าง!$A$2:$J$28,9,FALSE),IF(M257="เงินอุดหนุน (ว่าง)",VLOOKUP(BC257,ตำแหน่งว่าง!$A$2:$J$28,9,FALSE),IF(M257="จ่ายจากเงินรายได้ (ว่าง)",VLOOKUP(BC257,ตำแหน่งว่าง!$A$2:$J$28,9,FALSE),(BJ257-BG257)*12)))))))))))))))))</f>
        <v>0</v>
      </c>
      <c r="BL257" s="177" t="str">
        <f t="shared" si="19"/>
        <v>3</v>
      </c>
      <c r="BM257" s="177" t="b">
        <f>IF(BB257="บริหารท้องถิ่นสูง",VLOOKUP(BL257,'เงินเดือนบัญชี 5'!$AL$2:$AM$65,2,FALSE),IF(BB257="บริหารท้องถิ่นกลาง",VLOOKUP(BL257,'เงินเดือนบัญชี 5'!$AI$2:$AJ$65,2,FALSE),IF(BB257="บริหารท้องถิ่นต้น",VLOOKUP(BL257,'เงินเดือนบัญชี 5'!$AF$2:$AG$65,2,FALSE),IF(BB257="อำนวยการท้องถิ่นสูง",VLOOKUP(BL257,'เงินเดือนบัญชี 5'!$AC$2:$AD$65,2,FALSE),IF(BB257="อำนวยการท้องถิ่นกลาง",VLOOKUP(BL257,'เงินเดือนบัญชี 5'!$Z$2:$AA$65,2,FALSE),IF(BB257="อำนวยการท้องถิ่นต้น",VLOOKUP(BL257,'เงินเดือนบัญชี 5'!$W$2:$X$65,2,FALSE),IF(BB257="วิชาการชช.",VLOOKUP(BL257,'เงินเดือนบัญชี 5'!$T$2:$U$65,2,FALSE),IF(BB257="วิชาการชพ.",VLOOKUP(BL257,'เงินเดือนบัญชี 5'!$Q$2:$R$65,2,FALSE),IF(BB257="วิชาการชก.",VLOOKUP(BL257,'เงินเดือนบัญชี 5'!$N$2:$O$65,2,FALSE),IF(BB257="วิชาการปก.",VLOOKUP(BL257,'เงินเดือนบัญชี 5'!$K$2:$L$65,2,FALSE),IF(BB257="ทั่วไปอส.",VLOOKUP(BL257,'เงินเดือนบัญชี 5'!$H$2:$I$65,2,FALSE),IF(BB257="ทั่วไปชง.",VLOOKUP(BL257,'เงินเดือนบัญชี 5'!$E$2:$F$65,2,FALSE),IF(BB257="ทั่วไปปง.",VLOOKUP(BL257,'เงินเดือนบัญชี 5'!$B$2:$C$65,2,FALSE),IF(BB257="พนจ.ทั่วไป",0,IF(BB257="พนจ.ภารกิจ(ปวช.)",CEILING((BJ257*4/100)+BJ257,10),IF(BB257="พนจ.ภารกิจ(ปวท.)",CEILING((BJ257*4/100)+BJ257,10),IF(BB257="พนจ.ภารกิจ(ปวส.)",CEILING((BJ257*4/100)+BJ257,10),IF(BB257="พนจ.ภารกิจ(ป.ตรี)",CEILING((BJ257*4/100)+BJ257,10),IF(BB257="พนจ.ภารกิจ(ป.โท)",CEILING((BJ257*4/100)+BJ257,10),IF(BB257="พนจ.ภารกิจ(ทักษะ พนง.ขับเครื่องจักรกลขนาดกลาง/ใหญ่)",CEILING((BJ257*4/100)+BJ257,10),IF(BB257="พนจ.ภารกิจ(ทักษะ)",CEILING((BJ257*4/100)+BJ257,10),IF(BB257="พนจ.ภารกิจ(ทักษะ)","",IF(C257="ครู",CEILING((BJ257*6/100)+BJ257,10),IF(C257="ครูผู้ช่วย",CEILING((BJ257*6/100)+BJ257,10),IF(C257="บริหารสถานศึกษา",CEILING((BJ257*6/100)+BJ257,10),IF(C257="บุคลากรทางการศึกษา",CEILING((BJ257*6/100)+BJ257,10),IF(BB257="ลูกจ้างประจำ(ช่าง)",VLOOKUP(BL257,บัญชีลูกจ้างประจำ!$H$2:$I$110,2,FALSE),IF(BB257="ลูกจ้างประจำ(สนับสนุน)",VLOOKUP(BL257,บัญชีลูกจ้างประจำ!$E$2:$F$103,2,FALSE),IF(BB257="ลูกจ้างประจำ(บริการพื้นฐาน)",VLOOKUP(BL257,บัญชีลูกจ้างประจำ!$B$2:$C$74,2,FALSE))))))))))))))))))))))))))))))</f>
        <v>0</v>
      </c>
      <c r="BN257" s="177">
        <f>IF(BB257&amp;M257="พนจ.ทั่วไป",0,IF(BB257&amp;M257="พนจ.ทั่วไปกำหนดเพิ่ม2569",108000,IF(M257="ว่างเดิม",VLOOKUP(BC257,ตำแหน่งว่าง!$A$2:$J$28,10,FALSE),IF(M257&amp;C257="กำหนดเพิ่ม2567ครู",VLOOKUP(BC257,ตำแหน่งว่าง!$A$2:$J$28,9,FALSE),IF(M257&amp;C257="กำหนดเพิ่ม2567ครูผู้ช่วย",VLOOKUP(BC257,ตำแหน่งว่าง!$A$2:$J$28,9,FALSE),IF(M257&amp;C257="กำหนดเพิ่ม2567บุคลากรทางการศึกษา",VLOOKUP(BC257,ตำแหน่งว่าง!$A$2:$J$28,9,FALSE),IF(M257&amp;C257="กำหนดเพิ่ม2567บริหารสถานศึกษา",VLOOKUP(BC257,ตำแหน่งว่าง!$A$2:$J$28,9,FALSE),IF(M257="กำหนดเพิ่ม2567",VLOOKUP(BC257,ตำแหน่งว่าง!$A$2:$J$28,10,FALSE),IF(M257&amp;C257="กำหนดเพิ่ม2568ครู",VLOOKUP(BC257,ตำแหน่งว่าง!$A$2:$J$28,8,FALSE),IF(M257&amp;C257="กำหนดเพิ่ม2568ครูผู้ช่วย",VLOOKUP(BC257,ตำแหน่งว่าง!$A$2:$J$28,8,FALSE),IF(M257&amp;C257="กำหนดเพิ่ม2568บุคลากรทางการศึกษา",VLOOKUP(BC257,ตำแหน่งว่าง!$A$2:$J$28,8,FALSE),IF(M257&amp;C257="กำหนดเพิ่ม2568บริหารสถานศึกษา",VLOOKUP(BC257,ตำแหน่งว่าง!$A$2:$J$28,8,FALSE),IF(M257="กำหนดเพิ่ม2568",VLOOKUP(BC257,ตำแหน่งว่าง!$A$2:$J$28,9,FALSE),IF(M257="กำหนดเพิ่ม2569",VLOOKUP(BC257,ตำแหน่งว่าง!$A$2:$H$28,7,FALSE),IF(M257="เงินอุดหนุน (ว่าง)",VLOOKUP(BC257,ตำแหน่งว่าง!$A$2:$J$28,10,FALSE),IF(M257="จ่ายจากเงินรายได้ (ว่าง)",VLOOKUP(BC257,ตำแหน่งว่าง!$A$2:$J$28,10,FALSE),IF(M257="ยุบเลิก2567",0,IF(M257="ยุบเลิก2568",0,IF(M257="ยุบเลิก2569",0,IF(M257="ว่างยุบเลิก2567",0,IF(M257="ว่างยุบเลิก2568",0,IF(M257="ว่างยุบเลิก2569",0,(BM257-BJ257)*12))))))))))))))))))))))</f>
        <v>0</v>
      </c>
    </row>
    <row r="258" spans="1:66">
      <c r="A258" s="249" t="s">
        <v>1166</v>
      </c>
      <c r="B258" s="249"/>
      <c r="C258" s="249"/>
      <c r="D258" s="249"/>
      <c r="E258" s="249"/>
      <c r="F258" s="249"/>
      <c r="G258" s="249"/>
      <c r="H258" s="249"/>
      <c r="I258" s="249"/>
      <c r="J258" s="249"/>
      <c r="K258" s="249"/>
      <c r="L258" s="249"/>
      <c r="M258" s="249"/>
    </row>
    <row r="259" spans="1:66">
      <c r="A259" s="248" t="s">
        <v>1304</v>
      </c>
      <c r="B259" s="248"/>
      <c r="C259" s="248"/>
      <c r="D259" s="248"/>
      <c r="E259" s="248"/>
      <c r="F259" s="248"/>
      <c r="G259" s="248"/>
      <c r="H259" s="248"/>
      <c r="I259" s="248"/>
      <c r="J259" s="248"/>
      <c r="K259" s="248"/>
      <c r="L259" s="248"/>
      <c r="M259" s="248"/>
    </row>
    <row r="260" spans="1:66">
      <c r="C260" s="77"/>
    </row>
    <row r="261" spans="1:66">
      <c r="C261" s="77"/>
    </row>
  </sheetData>
  <sheetProtection algorithmName="SHA-512" hashValue="7GprTf7GM4pzuwfFHfqPwfCBP8phj0BXCeHa3kUNJkA8SaAoWoKpPSSdPhErd0wOcYCwzLTa4WC3fdIwUosE3A==" saltValue="2idpY0pZjPQynzsr+MgXhw==" spinCount="100000" sheet="1" formatCells="0" formatRows="0" autoFilter="0"/>
  <autoFilter ref="B5:M258"/>
  <mergeCells count="16">
    <mergeCell ref="A259:M259"/>
    <mergeCell ref="A258:M258"/>
    <mergeCell ref="A1:M1"/>
    <mergeCell ref="A3:M3"/>
    <mergeCell ref="A4:M4"/>
    <mergeCell ref="F2:H2"/>
    <mergeCell ref="I2:K2"/>
    <mergeCell ref="A2:D2"/>
    <mergeCell ref="J5:J6"/>
    <mergeCell ref="K5:K6"/>
    <mergeCell ref="L5:L6"/>
    <mergeCell ref="M5:M6"/>
    <mergeCell ref="B5:B6"/>
    <mergeCell ref="D5:D6"/>
    <mergeCell ref="E5:E6"/>
    <mergeCell ref="F5:F6"/>
  </mergeCells>
  <phoneticPr fontId="22" type="noConversion"/>
  <dataValidations count="1">
    <dataValidation type="list" allowBlank="1" showInputMessage="1" showErrorMessage="1" sqref="H7:H257">
      <formula1>INDIRECT(C7)</formula1>
    </dataValidation>
  </dataValidations>
  <pageMargins left="0.70866141732283472" right="0.31496062992125984" top="0.78740157480314965" bottom="0.34" header="0.55118110236220474" footer="0.31496062992125984"/>
  <pageSetup paperSize="9" scale="65" firstPageNumber="26" orientation="landscape" horizontalDpi="4294967292" r:id="rId1"/>
  <headerFooter differentFirst="1" scaleWithDoc="0" alignWithMargins="0">
    <oddHeader>&amp;Cหน้าที่ &amp;P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Sheet2!$C$2:$C$10</xm:f>
          </x14:formula1>
          <xm:sqref>J7:K257</xm:sqref>
        </x14:dataValidation>
        <x14:dataValidation type="list" allowBlank="1" showInputMessage="1" showErrorMessage="1">
          <x14:formula1>
            <xm:f>Sheet2!$E$2:$E$8</xm:f>
          </x14:formula1>
          <xm:sqref>G7:G257</xm:sqref>
        </x14:dataValidation>
        <x14:dataValidation type="list" allowBlank="1" showInputMessage="1" showErrorMessage="1">
          <x14:formula1>
            <xm:f>Sheet2!$D$2:$D$16</xm:f>
          </x14:formula1>
          <xm:sqref>M7:M257</xm:sqref>
        </x14:dataValidation>
        <x14:dataValidation type="list" allowBlank="1" showInputMessage="1" showErrorMessage="1">
          <x14:formula1>
            <xm:f>Sheet2!$A$2:$A$21</xm:f>
          </x14:formula1>
          <xm:sqref>C7:C257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</sheetPr>
  <dimension ref="A1:BD69"/>
  <sheetViews>
    <sheetView topLeftCell="A49" zoomScaleNormal="100" zoomScaleSheetLayoutView="100" zoomScalePageLayoutView="85" workbookViewId="0">
      <selection activeCell="B65" sqref="B65"/>
    </sheetView>
  </sheetViews>
  <sheetFormatPr defaultColWidth="8.21875" defaultRowHeight="20.25"/>
  <cols>
    <col min="1" max="1" width="4.21875" style="76" customWidth="1"/>
    <col min="2" max="2" width="32.33203125" style="19" customWidth="1"/>
    <col min="3" max="3" width="5.77734375" style="10" customWidth="1"/>
    <col min="4" max="9" width="5.33203125" style="19" customWidth="1"/>
    <col min="10" max="10" width="11.77734375" style="19" customWidth="1"/>
    <col min="11" max="53" width="8.21875" style="10"/>
    <col min="54" max="54" width="14.44140625" style="153" hidden="1" customWidth="1"/>
    <col min="55" max="55" width="11.44140625" style="153" hidden="1" customWidth="1"/>
    <col min="56" max="56" width="0" style="153" hidden="1" customWidth="1"/>
    <col min="57" max="274" width="8.21875" style="10"/>
    <col min="275" max="275" width="4.21875" style="10" customWidth="1"/>
    <col min="276" max="276" width="32" style="10" customWidth="1"/>
    <col min="277" max="277" width="6.5546875" style="10" customWidth="1"/>
    <col min="278" max="278" width="4.77734375" style="10" customWidth="1"/>
    <col min="279" max="279" width="4.44140625" style="10" customWidth="1"/>
    <col min="280" max="280" width="12.21875" style="10" customWidth="1"/>
    <col min="281" max="281" width="9.44140625" style="10" customWidth="1"/>
    <col min="282" max="287" width="5.6640625" style="10" customWidth="1"/>
    <col min="288" max="290" width="11.109375" style="10" customWidth="1"/>
    <col min="291" max="293" width="12.88671875" style="10" customWidth="1"/>
    <col min="294" max="294" width="12.21875" style="10" customWidth="1"/>
    <col min="295" max="295" width="5" style="10" customWidth="1"/>
    <col min="296" max="530" width="8.21875" style="10"/>
    <col min="531" max="531" width="4.21875" style="10" customWidth="1"/>
    <col min="532" max="532" width="32" style="10" customWidth="1"/>
    <col min="533" max="533" width="6.5546875" style="10" customWidth="1"/>
    <col min="534" max="534" width="4.77734375" style="10" customWidth="1"/>
    <col min="535" max="535" width="4.44140625" style="10" customWidth="1"/>
    <col min="536" max="536" width="12.21875" style="10" customWidth="1"/>
    <col min="537" max="537" width="9.44140625" style="10" customWidth="1"/>
    <col min="538" max="543" width="5.6640625" style="10" customWidth="1"/>
    <col min="544" max="546" width="11.109375" style="10" customWidth="1"/>
    <col min="547" max="549" width="12.88671875" style="10" customWidth="1"/>
    <col min="550" max="550" width="12.21875" style="10" customWidth="1"/>
    <col min="551" max="551" width="5" style="10" customWidth="1"/>
    <col min="552" max="786" width="8.21875" style="10"/>
    <col min="787" max="787" width="4.21875" style="10" customWidth="1"/>
    <col min="788" max="788" width="32" style="10" customWidth="1"/>
    <col min="789" max="789" width="6.5546875" style="10" customWidth="1"/>
    <col min="790" max="790" width="4.77734375" style="10" customWidth="1"/>
    <col min="791" max="791" width="4.44140625" style="10" customWidth="1"/>
    <col min="792" max="792" width="12.21875" style="10" customWidth="1"/>
    <col min="793" max="793" width="9.44140625" style="10" customWidth="1"/>
    <col min="794" max="799" width="5.6640625" style="10" customWidth="1"/>
    <col min="800" max="802" width="11.109375" style="10" customWidth="1"/>
    <col min="803" max="805" width="12.88671875" style="10" customWidth="1"/>
    <col min="806" max="806" width="12.21875" style="10" customWidth="1"/>
    <col min="807" max="807" width="5" style="10" customWidth="1"/>
    <col min="808" max="1042" width="8.21875" style="10"/>
    <col min="1043" max="1043" width="4.21875" style="10" customWidth="1"/>
    <col min="1044" max="1044" width="32" style="10" customWidth="1"/>
    <col min="1045" max="1045" width="6.5546875" style="10" customWidth="1"/>
    <col min="1046" max="1046" width="4.77734375" style="10" customWidth="1"/>
    <col min="1047" max="1047" width="4.44140625" style="10" customWidth="1"/>
    <col min="1048" max="1048" width="12.21875" style="10" customWidth="1"/>
    <col min="1049" max="1049" width="9.44140625" style="10" customWidth="1"/>
    <col min="1050" max="1055" width="5.6640625" style="10" customWidth="1"/>
    <col min="1056" max="1058" width="11.109375" style="10" customWidth="1"/>
    <col min="1059" max="1061" width="12.88671875" style="10" customWidth="1"/>
    <col min="1062" max="1062" width="12.21875" style="10" customWidth="1"/>
    <col min="1063" max="1063" width="5" style="10" customWidth="1"/>
    <col min="1064" max="1298" width="8.21875" style="10"/>
    <col min="1299" max="1299" width="4.21875" style="10" customWidth="1"/>
    <col min="1300" max="1300" width="32" style="10" customWidth="1"/>
    <col min="1301" max="1301" width="6.5546875" style="10" customWidth="1"/>
    <col min="1302" max="1302" width="4.77734375" style="10" customWidth="1"/>
    <col min="1303" max="1303" width="4.44140625" style="10" customWidth="1"/>
    <col min="1304" max="1304" width="12.21875" style="10" customWidth="1"/>
    <col min="1305" max="1305" width="9.44140625" style="10" customWidth="1"/>
    <col min="1306" max="1311" width="5.6640625" style="10" customWidth="1"/>
    <col min="1312" max="1314" width="11.109375" style="10" customWidth="1"/>
    <col min="1315" max="1317" width="12.88671875" style="10" customWidth="1"/>
    <col min="1318" max="1318" width="12.21875" style="10" customWidth="1"/>
    <col min="1319" max="1319" width="5" style="10" customWidth="1"/>
    <col min="1320" max="1554" width="8.21875" style="10"/>
    <col min="1555" max="1555" width="4.21875" style="10" customWidth="1"/>
    <col min="1556" max="1556" width="32" style="10" customWidth="1"/>
    <col min="1557" max="1557" width="6.5546875" style="10" customWidth="1"/>
    <col min="1558" max="1558" width="4.77734375" style="10" customWidth="1"/>
    <col min="1559" max="1559" width="4.44140625" style="10" customWidth="1"/>
    <col min="1560" max="1560" width="12.21875" style="10" customWidth="1"/>
    <col min="1561" max="1561" width="9.44140625" style="10" customWidth="1"/>
    <col min="1562" max="1567" width="5.6640625" style="10" customWidth="1"/>
    <col min="1568" max="1570" width="11.109375" style="10" customWidth="1"/>
    <col min="1571" max="1573" width="12.88671875" style="10" customWidth="1"/>
    <col min="1574" max="1574" width="12.21875" style="10" customWidth="1"/>
    <col min="1575" max="1575" width="5" style="10" customWidth="1"/>
    <col min="1576" max="1810" width="8.21875" style="10"/>
    <col min="1811" max="1811" width="4.21875" style="10" customWidth="1"/>
    <col min="1812" max="1812" width="32" style="10" customWidth="1"/>
    <col min="1813" max="1813" width="6.5546875" style="10" customWidth="1"/>
    <col min="1814" max="1814" width="4.77734375" style="10" customWidth="1"/>
    <col min="1815" max="1815" width="4.44140625" style="10" customWidth="1"/>
    <col min="1816" max="1816" width="12.21875" style="10" customWidth="1"/>
    <col min="1817" max="1817" width="9.44140625" style="10" customWidth="1"/>
    <col min="1818" max="1823" width="5.6640625" style="10" customWidth="1"/>
    <col min="1824" max="1826" width="11.109375" style="10" customWidth="1"/>
    <col min="1827" max="1829" width="12.88671875" style="10" customWidth="1"/>
    <col min="1830" max="1830" width="12.21875" style="10" customWidth="1"/>
    <col min="1831" max="1831" width="5" style="10" customWidth="1"/>
    <col min="1832" max="2066" width="8.21875" style="10"/>
    <col min="2067" max="2067" width="4.21875" style="10" customWidth="1"/>
    <col min="2068" max="2068" width="32" style="10" customWidth="1"/>
    <col min="2069" max="2069" width="6.5546875" style="10" customWidth="1"/>
    <col min="2070" max="2070" width="4.77734375" style="10" customWidth="1"/>
    <col min="2071" max="2071" width="4.44140625" style="10" customWidth="1"/>
    <col min="2072" max="2072" width="12.21875" style="10" customWidth="1"/>
    <col min="2073" max="2073" width="9.44140625" style="10" customWidth="1"/>
    <col min="2074" max="2079" width="5.6640625" style="10" customWidth="1"/>
    <col min="2080" max="2082" width="11.109375" style="10" customWidth="1"/>
    <col min="2083" max="2085" width="12.88671875" style="10" customWidth="1"/>
    <col min="2086" max="2086" width="12.21875" style="10" customWidth="1"/>
    <col min="2087" max="2087" width="5" style="10" customWidth="1"/>
    <col min="2088" max="2322" width="8.21875" style="10"/>
    <col min="2323" max="2323" width="4.21875" style="10" customWidth="1"/>
    <col min="2324" max="2324" width="32" style="10" customWidth="1"/>
    <col min="2325" max="2325" width="6.5546875" style="10" customWidth="1"/>
    <col min="2326" max="2326" width="4.77734375" style="10" customWidth="1"/>
    <col min="2327" max="2327" width="4.44140625" style="10" customWidth="1"/>
    <col min="2328" max="2328" width="12.21875" style="10" customWidth="1"/>
    <col min="2329" max="2329" width="9.44140625" style="10" customWidth="1"/>
    <col min="2330" max="2335" width="5.6640625" style="10" customWidth="1"/>
    <col min="2336" max="2338" width="11.109375" style="10" customWidth="1"/>
    <col min="2339" max="2341" width="12.88671875" style="10" customWidth="1"/>
    <col min="2342" max="2342" width="12.21875" style="10" customWidth="1"/>
    <col min="2343" max="2343" width="5" style="10" customWidth="1"/>
    <col min="2344" max="2578" width="8.21875" style="10"/>
    <col min="2579" max="2579" width="4.21875" style="10" customWidth="1"/>
    <col min="2580" max="2580" width="32" style="10" customWidth="1"/>
    <col min="2581" max="2581" width="6.5546875" style="10" customWidth="1"/>
    <col min="2582" max="2582" width="4.77734375" style="10" customWidth="1"/>
    <col min="2583" max="2583" width="4.44140625" style="10" customWidth="1"/>
    <col min="2584" max="2584" width="12.21875" style="10" customWidth="1"/>
    <col min="2585" max="2585" width="9.44140625" style="10" customWidth="1"/>
    <col min="2586" max="2591" width="5.6640625" style="10" customWidth="1"/>
    <col min="2592" max="2594" width="11.109375" style="10" customWidth="1"/>
    <col min="2595" max="2597" width="12.88671875" style="10" customWidth="1"/>
    <col min="2598" max="2598" width="12.21875" style="10" customWidth="1"/>
    <col min="2599" max="2599" width="5" style="10" customWidth="1"/>
    <col min="2600" max="2834" width="8.21875" style="10"/>
    <col min="2835" max="2835" width="4.21875" style="10" customWidth="1"/>
    <col min="2836" max="2836" width="32" style="10" customWidth="1"/>
    <col min="2837" max="2837" width="6.5546875" style="10" customWidth="1"/>
    <col min="2838" max="2838" width="4.77734375" style="10" customWidth="1"/>
    <col min="2839" max="2839" width="4.44140625" style="10" customWidth="1"/>
    <col min="2840" max="2840" width="12.21875" style="10" customWidth="1"/>
    <col min="2841" max="2841" width="9.44140625" style="10" customWidth="1"/>
    <col min="2842" max="2847" width="5.6640625" style="10" customWidth="1"/>
    <col min="2848" max="2850" width="11.109375" style="10" customWidth="1"/>
    <col min="2851" max="2853" width="12.88671875" style="10" customWidth="1"/>
    <col min="2854" max="2854" width="12.21875" style="10" customWidth="1"/>
    <col min="2855" max="2855" width="5" style="10" customWidth="1"/>
    <col min="2856" max="3090" width="8.21875" style="10"/>
    <col min="3091" max="3091" width="4.21875" style="10" customWidth="1"/>
    <col min="3092" max="3092" width="32" style="10" customWidth="1"/>
    <col min="3093" max="3093" width="6.5546875" style="10" customWidth="1"/>
    <col min="3094" max="3094" width="4.77734375" style="10" customWidth="1"/>
    <col min="3095" max="3095" width="4.44140625" style="10" customWidth="1"/>
    <col min="3096" max="3096" width="12.21875" style="10" customWidth="1"/>
    <col min="3097" max="3097" width="9.44140625" style="10" customWidth="1"/>
    <col min="3098" max="3103" width="5.6640625" style="10" customWidth="1"/>
    <col min="3104" max="3106" width="11.109375" style="10" customWidth="1"/>
    <col min="3107" max="3109" width="12.88671875" style="10" customWidth="1"/>
    <col min="3110" max="3110" width="12.21875" style="10" customWidth="1"/>
    <col min="3111" max="3111" width="5" style="10" customWidth="1"/>
    <col min="3112" max="3346" width="8.21875" style="10"/>
    <col min="3347" max="3347" width="4.21875" style="10" customWidth="1"/>
    <col min="3348" max="3348" width="32" style="10" customWidth="1"/>
    <col min="3349" max="3349" width="6.5546875" style="10" customWidth="1"/>
    <col min="3350" max="3350" width="4.77734375" style="10" customWidth="1"/>
    <col min="3351" max="3351" width="4.44140625" style="10" customWidth="1"/>
    <col min="3352" max="3352" width="12.21875" style="10" customWidth="1"/>
    <col min="3353" max="3353" width="9.44140625" style="10" customWidth="1"/>
    <col min="3354" max="3359" width="5.6640625" style="10" customWidth="1"/>
    <col min="3360" max="3362" width="11.109375" style="10" customWidth="1"/>
    <col min="3363" max="3365" width="12.88671875" style="10" customWidth="1"/>
    <col min="3366" max="3366" width="12.21875" style="10" customWidth="1"/>
    <col min="3367" max="3367" width="5" style="10" customWidth="1"/>
    <col min="3368" max="3602" width="8.21875" style="10"/>
    <col min="3603" max="3603" width="4.21875" style="10" customWidth="1"/>
    <col min="3604" max="3604" width="32" style="10" customWidth="1"/>
    <col min="3605" max="3605" width="6.5546875" style="10" customWidth="1"/>
    <col min="3606" max="3606" width="4.77734375" style="10" customWidth="1"/>
    <col min="3607" max="3607" width="4.44140625" style="10" customWidth="1"/>
    <col min="3608" max="3608" width="12.21875" style="10" customWidth="1"/>
    <col min="3609" max="3609" width="9.44140625" style="10" customWidth="1"/>
    <col min="3610" max="3615" width="5.6640625" style="10" customWidth="1"/>
    <col min="3616" max="3618" width="11.109375" style="10" customWidth="1"/>
    <col min="3619" max="3621" width="12.88671875" style="10" customWidth="1"/>
    <col min="3622" max="3622" width="12.21875" style="10" customWidth="1"/>
    <col min="3623" max="3623" width="5" style="10" customWidth="1"/>
    <col min="3624" max="3858" width="8.21875" style="10"/>
    <col min="3859" max="3859" width="4.21875" style="10" customWidth="1"/>
    <col min="3860" max="3860" width="32" style="10" customWidth="1"/>
    <col min="3861" max="3861" width="6.5546875" style="10" customWidth="1"/>
    <col min="3862" max="3862" width="4.77734375" style="10" customWidth="1"/>
    <col min="3863" max="3863" width="4.44140625" style="10" customWidth="1"/>
    <col min="3864" max="3864" width="12.21875" style="10" customWidth="1"/>
    <col min="3865" max="3865" width="9.44140625" style="10" customWidth="1"/>
    <col min="3866" max="3871" width="5.6640625" style="10" customWidth="1"/>
    <col min="3872" max="3874" width="11.109375" style="10" customWidth="1"/>
    <col min="3875" max="3877" width="12.88671875" style="10" customWidth="1"/>
    <col min="3878" max="3878" width="12.21875" style="10" customWidth="1"/>
    <col min="3879" max="3879" width="5" style="10" customWidth="1"/>
    <col min="3880" max="4114" width="8.21875" style="10"/>
    <col min="4115" max="4115" width="4.21875" style="10" customWidth="1"/>
    <col min="4116" max="4116" width="32" style="10" customWidth="1"/>
    <col min="4117" max="4117" width="6.5546875" style="10" customWidth="1"/>
    <col min="4118" max="4118" width="4.77734375" style="10" customWidth="1"/>
    <col min="4119" max="4119" width="4.44140625" style="10" customWidth="1"/>
    <col min="4120" max="4120" width="12.21875" style="10" customWidth="1"/>
    <col min="4121" max="4121" width="9.44140625" style="10" customWidth="1"/>
    <col min="4122" max="4127" width="5.6640625" style="10" customWidth="1"/>
    <col min="4128" max="4130" width="11.109375" style="10" customWidth="1"/>
    <col min="4131" max="4133" width="12.88671875" style="10" customWidth="1"/>
    <col min="4134" max="4134" width="12.21875" style="10" customWidth="1"/>
    <col min="4135" max="4135" width="5" style="10" customWidth="1"/>
    <col min="4136" max="4370" width="8.21875" style="10"/>
    <col min="4371" max="4371" width="4.21875" style="10" customWidth="1"/>
    <col min="4372" max="4372" width="32" style="10" customWidth="1"/>
    <col min="4373" max="4373" width="6.5546875" style="10" customWidth="1"/>
    <col min="4374" max="4374" width="4.77734375" style="10" customWidth="1"/>
    <col min="4375" max="4375" width="4.44140625" style="10" customWidth="1"/>
    <col min="4376" max="4376" width="12.21875" style="10" customWidth="1"/>
    <col min="4377" max="4377" width="9.44140625" style="10" customWidth="1"/>
    <col min="4378" max="4383" width="5.6640625" style="10" customWidth="1"/>
    <col min="4384" max="4386" width="11.109375" style="10" customWidth="1"/>
    <col min="4387" max="4389" width="12.88671875" style="10" customWidth="1"/>
    <col min="4390" max="4390" width="12.21875" style="10" customWidth="1"/>
    <col min="4391" max="4391" width="5" style="10" customWidth="1"/>
    <col min="4392" max="4626" width="8.21875" style="10"/>
    <col min="4627" max="4627" width="4.21875" style="10" customWidth="1"/>
    <col min="4628" max="4628" width="32" style="10" customWidth="1"/>
    <col min="4629" max="4629" width="6.5546875" style="10" customWidth="1"/>
    <col min="4630" max="4630" width="4.77734375" style="10" customWidth="1"/>
    <col min="4631" max="4631" width="4.44140625" style="10" customWidth="1"/>
    <col min="4632" max="4632" width="12.21875" style="10" customWidth="1"/>
    <col min="4633" max="4633" width="9.44140625" style="10" customWidth="1"/>
    <col min="4634" max="4639" width="5.6640625" style="10" customWidth="1"/>
    <col min="4640" max="4642" width="11.109375" style="10" customWidth="1"/>
    <col min="4643" max="4645" width="12.88671875" style="10" customWidth="1"/>
    <col min="4646" max="4646" width="12.21875" style="10" customWidth="1"/>
    <col min="4647" max="4647" width="5" style="10" customWidth="1"/>
    <col min="4648" max="4882" width="8.21875" style="10"/>
    <col min="4883" max="4883" width="4.21875" style="10" customWidth="1"/>
    <col min="4884" max="4884" width="32" style="10" customWidth="1"/>
    <col min="4885" max="4885" width="6.5546875" style="10" customWidth="1"/>
    <col min="4886" max="4886" width="4.77734375" style="10" customWidth="1"/>
    <col min="4887" max="4887" width="4.44140625" style="10" customWidth="1"/>
    <col min="4888" max="4888" width="12.21875" style="10" customWidth="1"/>
    <col min="4889" max="4889" width="9.44140625" style="10" customWidth="1"/>
    <col min="4890" max="4895" width="5.6640625" style="10" customWidth="1"/>
    <col min="4896" max="4898" width="11.109375" style="10" customWidth="1"/>
    <col min="4899" max="4901" width="12.88671875" style="10" customWidth="1"/>
    <col min="4902" max="4902" width="12.21875" style="10" customWidth="1"/>
    <col min="4903" max="4903" width="5" style="10" customWidth="1"/>
    <col min="4904" max="5138" width="8.21875" style="10"/>
    <col min="5139" max="5139" width="4.21875" style="10" customWidth="1"/>
    <col min="5140" max="5140" width="32" style="10" customWidth="1"/>
    <col min="5141" max="5141" width="6.5546875" style="10" customWidth="1"/>
    <col min="5142" max="5142" width="4.77734375" style="10" customWidth="1"/>
    <col min="5143" max="5143" width="4.44140625" style="10" customWidth="1"/>
    <col min="5144" max="5144" width="12.21875" style="10" customWidth="1"/>
    <col min="5145" max="5145" width="9.44140625" style="10" customWidth="1"/>
    <col min="5146" max="5151" width="5.6640625" style="10" customWidth="1"/>
    <col min="5152" max="5154" width="11.109375" style="10" customWidth="1"/>
    <col min="5155" max="5157" width="12.88671875" style="10" customWidth="1"/>
    <col min="5158" max="5158" width="12.21875" style="10" customWidth="1"/>
    <col min="5159" max="5159" width="5" style="10" customWidth="1"/>
    <col min="5160" max="5394" width="8.21875" style="10"/>
    <col min="5395" max="5395" width="4.21875" style="10" customWidth="1"/>
    <col min="5396" max="5396" width="32" style="10" customWidth="1"/>
    <col min="5397" max="5397" width="6.5546875" style="10" customWidth="1"/>
    <col min="5398" max="5398" width="4.77734375" style="10" customWidth="1"/>
    <col min="5399" max="5399" width="4.44140625" style="10" customWidth="1"/>
    <col min="5400" max="5400" width="12.21875" style="10" customWidth="1"/>
    <col min="5401" max="5401" width="9.44140625" style="10" customWidth="1"/>
    <col min="5402" max="5407" width="5.6640625" style="10" customWidth="1"/>
    <col min="5408" max="5410" width="11.109375" style="10" customWidth="1"/>
    <col min="5411" max="5413" width="12.88671875" style="10" customWidth="1"/>
    <col min="5414" max="5414" width="12.21875" style="10" customWidth="1"/>
    <col min="5415" max="5415" width="5" style="10" customWidth="1"/>
    <col min="5416" max="5650" width="8.21875" style="10"/>
    <col min="5651" max="5651" width="4.21875" style="10" customWidth="1"/>
    <col min="5652" max="5652" width="32" style="10" customWidth="1"/>
    <col min="5653" max="5653" width="6.5546875" style="10" customWidth="1"/>
    <col min="5654" max="5654" width="4.77734375" style="10" customWidth="1"/>
    <col min="5655" max="5655" width="4.44140625" style="10" customWidth="1"/>
    <col min="5656" max="5656" width="12.21875" style="10" customWidth="1"/>
    <col min="5657" max="5657" width="9.44140625" style="10" customWidth="1"/>
    <col min="5658" max="5663" width="5.6640625" style="10" customWidth="1"/>
    <col min="5664" max="5666" width="11.109375" style="10" customWidth="1"/>
    <col min="5667" max="5669" width="12.88671875" style="10" customWidth="1"/>
    <col min="5670" max="5670" width="12.21875" style="10" customWidth="1"/>
    <col min="5671" max="5671" width="5" style="10" customWidth="1"/>
    <col min="5672" max="5906" width="8.21875" style="10"/>
    <col min="5907" max="5907" width="4.21875" style="10" customWidth="1"/>
    <col min="5908" max="5908" width="32" style="10" customWidth="1"/>
    <col min="5909" max="5909" width="6.5546875" style="10" customWidth="1"/>
    <col min="5910" max="5910" width="4.77734375" style="10" customWidth="1"/>
    <col min="5911" max="5911" width="4.44140625" style="10" customWidth="1"/>
    <col min="5912" max="5912" width="12.21875" style="10" customWidth="1"/>
    <col min="5913" max="5913" width="9.44140625" style="10" customWidth="1"/>
    <col min="5914" max="5919" width="5.6640625" style="10" customWidth="1"/>
    <col min="5920" max="5922" width="11.109375" style="10" customWidth="1"/>
    <col min="5923" max="5925" width="12.88671875" style="10" customWidth="1"/>
    <col min="5926" max="5926" width="12.21875" style="10" customWidth="1"/>
    <col min="5927" max="5927" width="5" style="10" customWidth="1"/>
    <col min="5928" max="6162" width="8.21875" style="10"/>
    <col min="6163" max="6163" width="4.21875" style="10" customWidth="1"/>
    <col min="6164" max="6164" width="32" style="10" customWidth="1"/>
    <col min="6165" max="6165" width="6.5546875" style="10" customWidth="1"/>
    <col min="6166" max="6166" width="4.77734375" style="10" customWidth="1"/>
    <col min="6167" max="6167" width="4.44140625" style="10" customWidth="1"/>
    <col min="6168" max="6168" width="12.21875" style="10" customWidth="1"/>
    <col min="6169" max="6169" width="9.44140625" style="10" customWidth="1"/>
    <col min="6170" max="6175" width="5.6640625" style="10" customWidth="1"/>
    <col min="6176" max="6178" width="11.109375" style="10" customWidth="1"/>
    <col min="6179" max="6181" width="12.88671875" style="10" customWidth="1"/>
    <col min="6182" max="6182" width="12.21875" style="10" customWidth="1"/>
    <col min="6183" max="6183" width="5" style="10" customWidth="1"/>
    <col min="6184" max="6418" width="8.21875" style="10"/>
    <col min="6419" max="6419" width="4.21875" style="10" customWidth="1"/>
    <col min="6420" max="6420" width="32" style="10" customWidth="1"/>
    <col min="6421" max="6421" width="6.5546875" style="10" customWidth="1"/>
    <col min="6422" max="6422" width="4.77734375" style="10" customWidth="1"/>
    <col min="6423" max="6423" width="4.44140625" style="10" customWidth="1"/>
    <col min="6424" max="6424" width="12.21875" style="10" customWidth="1"/>
    <col min="6425" max="6425" width="9.44140625" style="10" customWidth="1"/>
    <col min="6426" max="6431" width="5.6640625" style="10" customWidth="1"/>
    <col min="6432" max="6434" width="11.109375" style="10" customWidth="1"/>
    <col min="6435" max="6437" width="12.88671875" style="10" customWidth="1"/>
    <col min="6438" max="6438" width="12.21875" style="10" customWidth="1"/>
    <col min="6439" max="6439" width="5" style="10" customWidth="1"/>
    <col min="6440" max="6674" width="8.21875" style="10"/>
    <col min="6675" max="6675" width="4.21875" style="10" customWidth="1"/>
    <col min="6676" max="6676" width="32" style="10" customWidth="1"/>
    <col min="6677" max="6677" width="6.5546875" style="10" customWidth="1"/>
    <col min="6678" max="6678" width="4.77734375" style="10" customWidth="1"/>
    <col min="6679" max="6679" width="4.44140625" style="10" customWidth="1"/>
    <col min="6680" max="6680" width="12.21875" style="10" customWidth="1"/>
    <col min="6681" max="6681" width="9.44140625" style="10" customWidth="1"/>
    <col min="6682" max="6687" width="5.6640625" style="10" customWidth="1"/>
    <col min="6688" max="6690" width="11.109375" style="10" customWidth="1"/>
    <col min="6691" max="6693" width="12.88671875" style="10" customWidth="1"/>
    <col min="6694" max="6694" width="12.21875" style="10" customWidth="1"/>
    <col min="6695" max="6695" width="5" style="10" customWidth="1"/>
    <col min="6696" max="6930" width="8.21875" style="10"/>
    <col min="6931" max="6931" width="4.21875" style="10" customWidth="1"/>
    <col min="6932" max="6932" width="32" style="10" customWidth="1"/>
    <col min="6933" max="6933" width="6.5546875" style="10" customWidth="1"/>
    <col min="6934" max="6934" width="4.77734375" style="10" customWidth="1"/>
    <col min="6935" max="6935" width="4.44140625" style="10" customWidth="1"/>
    <col min="6936" max="6936" width="12.21875" style="10" customWidth="1"/>
    <col min="6937" max="6937" width="9.44140625" style="10" customWidth="1"/>
    <col min="6938" max="6943" width="5.6640625" style="10" customWidth="1"/>
    <col min="6944" max="6946" width="11.109375" style="10" customWidth="1"/>
    <col min="6947" max="6949" width="12.88671875" style="10" customWidth="1"/>
    <col min="6950" max="6950" width="12.21875" style="10" customWidth="1"/>
    <col min="6951" max="6951" width="5" style="10" customWidth="1"/>
    <col min="6952" max="7186" width="8.21875" style="10"/>
    <col min="7187" max="7187" width="4.21875" style="10" customWidth="1"/>
    <col min="7188" max="7188" width="32" style="10" customWidth="1"/>
    <col min="7189" max="7189" width="6.5546875" style="10" customWidth="1"/>
    <col min="7190" max="7190" width="4.77734375" style="10" customWidth="1"/>
    <col min="7191" max="7191" width="4.44140625" style="10" customWidth="1"/>
    <col min="7192" max="7192" width="12.21875" style="10" customWidth="1"/>
    <col min="7193" max="7193" width="9.44140625" style="10" customWidth="1"/>
    <col min="7194" max="7199" width="5.6640625" style="10" customWidth="1"/>
    <col min="7200" max="7202" width="11.109375" style="10" customWidth="1"/>
    <col min="7203" max="7205" width="12.88671875" style="10" customWidth="1"/>
    <col min="7206" max="7206" width="12.21875" style="10" customWidth="1"/>
    <col min="7207" max="7207" width="5" style="10" customWidth="1"/>
    <col min="7208" max="7442" width="8.21875" style="10"/>
    <col min="7443" max="7443" width="4.21875" style="10" customWidth="1"/>
    <col min="7444" max="7444" width="32" style="10" customWidth="1"/>
    <col min="7445" max="7445" width="6.5546875" style="10" customWidth="1"/>
    <col min="7446" max="7446" width="4.77734375" style="10" customWidth="1"/>
    <col min="7447" max="7447" width="4.44140625" style="10" customWidth="1"/>
    <col min="7448" max="7448" width="12.21875" style="10" customWidth="1"/>
    <col min="7449" max="7449" width="9.44140625" style="10" customWidth="1"/>
    <col min="7450" max="7455" width="5.6640625" style="10" customWidth="1"/>
    <col min="7456" max="7458" width="11.109375" style="10" customWidth="1"/>
    <col min="7459" max="7461" width="12.88671875" style="10" customWidth="1"/>
    <col min="7462" max="7462" width="12.21875" style="10" customWidth="1"/>
    <col min="7463" max="7463" width="5" style="10" customWidth="1"/>
    <col min="7464" max="7698" width="8.21875" style="10"/>
    <col min="7699" max="7699" width="4.21875" style="10" customWidth="1"/>
    <col min="7700" max="7700" width="32" style="10" customWidth="1"/>
    <col min="7701" max="7701" width="6.5546875" style="10" customWidth="1"/>
    <col min="7702" max="7702" width="4.77734375" style="10" customWidth="1"/>
    <col min="7703" max="7703" width="4.44140625" style="10" customWidth="1"/>
    <col min="7704" max="7704" width="12.21875" style="10" customWidth="1"/>
    <col min="7705" max="7705" width="9.44140625" style="10" customWidth="1"/>
    <col min="7706" max="7711" width="5.6640625" style="10" customWidth="1"/>
    <col min="7712" max="7714" width="11.109375" style="10" customWidth="1"/>
    <col min="7715" max="7717" width="12.88671875" style="10" customWidth="1"/>
    <col min="7718" max="7718" width="12.21875" style="10" customWidth="1"/>
    <col min="7719" max="7719" width="5" style="10" customWidth="1"/>
    <col min="7720" max="7954" width="8.21875" style="10"/>
    <col min="7955" max="7955" width="4.21875" style="10" customWidth="1"/>
    <col min="7956" max="7956" width="32" style="10" customWidth="1"/>
    <col min="7957" max="7957" width="6.5546875" style="10" customWidth="1"/>
    <col min="7958" max="7958" width="4.77734375" style="10" customWidth="1"/>
    <col min="7959" max="7959" width="4.44140625" style="10" customWidth="1"/>
    <col min="7960" max="7960" width="12.21875" style="10" customWidth="1"/>
    <col min="7961" max="7961" width="9.44140625" style="10" customWidth="1"/>
    <col min="7962" max="7967" width="5.6640625" style="10" customWidth="1"/>
    <col min="7968" max="7970" width="11.109375" style="10" customWidth="1"/>
    <col min="7971" max="7973" width="12.88671875" style="10" customWidth="1"/>
    <col min="7974" max="7974" width="12.21875" style="10" customWidth="1"/>
    <col min="7975" max="7975" width="5" style="10" customWidth="1"/>
    <col min="7976" max="8210" width="8.21875" style="10"/>
    <col min="8211" max="8211" width="4.21875" style="10" customWidth="1"/>
    <col min="8212" max="8212" width="32" style="10" customWidth="1"/>
    <col min="8213" max="8213" width="6.5546875" style="10" customWidth="1"/>
    <col min="8214" max="8214" width="4.77734375" style="10" customWidth="1"/>
    <col min="8215" max="8215" width="4.44140625" style="10" customWidth="1"/>
    <col min="8216" max="8216" width="12.21875" style="10" customWidth="1"/>
    <col min="8217" max="8217" width="9.44140625" style="10" customWidth="1"/>
    <col min="8218" max="8223" width="5.6640625" style="10" customWidth="1"/>
    <col min="8224" max="8226" width="11.109375" style="10" customWidth="1"/>
    <col min="8227" max="8229" width="12.88671875" style="10" customWidth="1"/>
    <col min="8230" max="8230" width="12.21875" style="10" customWidth="1"/>
    <col min="8231" max="8231" width="5" style="10" customWidth="1"/>
    <col min="8232" max="8466" width="8.21875" style="10"/>
    <col min="8467" max="8467" width="4.21875" style="10" customWidth="1"/>
    <col min="8468" max="8468" width="32" style="10" customWidth="1"/>
    <col min="8469" max="8469" width="6.5546875" style="10" customWidth="1"/>
    <col min="8470" max="8470" width="4.77734375" style="10" customWidth="1"/>
    <col min="8471" max="8471" width="4.44140625" style="10" customWidth="1"/>
    <col min="8472" max="8472" width="12.21875" style="10" customWidth="1"/>
    <col min="8473" max="8473" width="9.44140625" style="10" customWidth="1"/>
    <col min="8474" max="8479" width="5.6640625" style="10" customWidth="1"/>
    <col min="8480" max="8482" width="11.109375" style="10" customWidth="1"/>
    <col min="8483" max="8485" width="12.88671875" style="10" customWidth="1"/>
    <col min="8486" max="8486" width="12.21875" style="10" customWidth="1"/>
    <col min="8487" max="8487" width="5" style="10" customWidth="1"/>
    <col min="8488" max="8722" width="8.21875" style="10"/>
    <col min="8723" max="8723" width="4.21875" style="10" customWidth="1"/>
    <col min="8724" max="8724" width="32" style="10" customWidth="1"/>
    <col min="8725" max="8725" width="6.5546875" style="10" customWidth="1"/>
    <col min="8726" max="8726" width="4.77734375" style="10" customWidth="1"/>
    <col min="8727" max="8727" width="4.44140625" style="10" customWidth="1"/>
    <col min="8728" max="8728" width="12.21875" style="10" customWidth="1"/>
    <col min="8729" max="8729" width="9.44140625" style="10" customWidth="1"/>
    <col min="8730" max="8735" width="5.6640625" style="10" customWidth="1"/>
    <col min="8736" max="8738" width="11.109375" style="10" customWidth="1"/>
    <col min="8739" max="8741" width="12.88671875" style="10" customWidth="1"/>
    <col min="8742" max="8742" width="12.21875" style="10" customWidth="1"/>
    <col min="8743" max="8743" width="5" style="10" customWidth="1"/>
    <col min="8744" max="8978" width="8.21875" style="10"/>
    <col min="8979" max="8979" width="4.21875" style="10" customWidth="1"/>
    <col min="8980" max="8980" width="32" style="10" customWidth="1"/>
    <col min="8981" max="8981" width="6.5546875" style="10" customWidth="1"/>
    <col min="8982" max="8982" width="4.77734375" style="10" customWidth="1"/>
    <col min="8983" max="8983" width="4.44140625" style="10" customWidth="1"/>
    <col min="8984" max="8984" width="12.21875" style="10" customWidth="1"/>
    <col min="8985" max="8985" width="9.44140625" style="10" customWidth="1"/>
    <col min="8986" max="8991" width="5.6640625" style="10" customWidth="1"/>
    <col min="8992" max="8994" width="11.109375" style="10" customWidth="1"/>
    <col min="8995" max="8997" width="12.88671875" style="10" customWidth="1"/>
    <col min="8998" max="8998" width="12.21875" style="10" customWidth="1"/>
    <col min="8999" max="8999" width="5" style="10" customWidth="1"/>
    <col min="9000" max="9234" width="8.21875" style="10"/>
    <col min="9235" max="9235" width="4.21875" style="10" customWidth="1"/>
    <col min="9236" max="9236" width="32" style="10" customWidth="1"/>
    <col min="9237" max="9237" width="6.5546875" style="10" customWidth="1"/>
    <col min="9238" max="9238" width="4.77734375" style="10" customWidth="1"/>
    <col min="9239" max="9239" width="4.44140625" style="10" customWidth="1"/>
    <col min="9240" max="9240" width="12.21875" style="10" customWidth="1"/>
    <col min="9241" max="9241" width="9.44140625" style="10" customWidth="1"/>
    <col min="9242" max="9247" width="5.6640625" style="10" customWidth="1"/>
    <col min="9248" max="9250" width="11.109375" style="10" customWidth="1"/>
    <col min="9251" max="9253" width="12.88671875" style="10" customWidth="1"/>
    <col min="9254" max="9254" width="12.21875" style="10" customWidth="1"/>
    <col min="9255" max="9255" width="5" style="10" customWidth="1"/>
    <col min="9256" max="9490" width="8.21875" style="10"/>
    <col min="9491" max="9491" width="4.21875" style="10" customWidth="1"/>
    <col min="9492" max="9492" width="32" style="10" customWidth="1"/>
    <col min="9493" max="9493" width="6.5546875" style="10" customWidth="1"/>
    <col min="9494" max="9494" width="4.77734375" style="10" customWidth="1"/>
    <col min="9495" max="9495" width="4.44140625" style="10" customWidth="1"/>
    <col min="9496" max="9496" width="12.21875" style="10" customWidth="1"/>
    <col min="9497" max="9497" width="9.44140625" style="10" customWidth="1"/>
    <col min="9498" max="9503" width="5.6640625" style="10" customWidth="1"/>
    <col min="9504" max="9506" width="11.109375" style="10" customWidth="1"/>
    <col min="9507" max="9509" width="12.88671875" style="10" customWidth="1"/>
    <col min="9510" max="9510" width="12.21875" style="10" customWidth="1"/>
    <col min="9511" max="9511" width="5" style="10" customWidth="1"/>
    <col min="9512" max="9746" width="8.21875" style="10"/>
    <col min="9747" max="9747" width="4.21875" style="10" customWidth="1"/>
    <col min="9748" max="9748" width="32" style="10" customWidth="1"/>
    <col min="9749" max="9749" width="6.5546875" style="10" customWidth="1"/>
    <col min="9750" max="9750" width="4.77734375" style="10" customWidth="1"/>
    <col min="9751" max="9751" width="4.44140625" style="10" customWidth="1"/>
    <col min="9752" max="9752" width="12.21875" style="10" customWidth="1"/>
    <col min="9753" max="9753" width="9.44140625" style="10" customWidth="1"/>
    <col min="9754" max="9759" width="5.6640625" style="10" customWidth="1"/>
    <col min="9760" max="9762" width="11.109375" style="10" customWidth="1"/>
    <col min="9763" max="9765" width="12.88671875" style="10" customWidth="1"/>
    <col min="9766" max="9766" width="12.21875" style="10" customWidth="1"/>
    <col min="9767" max="9767" width="5" style="10" customWidth="1"/>
    <col min="9768" max="10002" width="8.21875" style="10"/>
    <col min="10003" max="10003" width="4.21875" style="10" customWidth="1"/>
    <col min="10004" max="10004" width="32" style="10" customWidth="1"/>
    <col min="10005" max="10005" width="6.5546875" style="10" customWidth="1"/>
    <col min="10006" max="10006" width="4.77734375" style="10" customWidth="1"/>
    <col min="10007" max="10007" width="4.44140625" style="10" customWidth="1"/>
    <col min="10008" max="10008" width="12.21875" style="10" customWidth="1"/>
    <col min="10009" max="10009" width="9.44140625" style="10" customWidth="1"/>
    <col min="10010" max="10015" width="5.6640625" style="10" customWidth="1"/>
    <col min="10016" max="10018" width="11.109375" style="10" customWidth="1"/>
    <col min="10019" max="10021" width="12.88671875" style="10" customWidth="1"/>
    <col min="10022" max="10022" width="12.21875" style="10" customWidth="1"/>
    <col min="10023" max="10023" width="5" style="10" customWidth="1"/>
    <col min="10024" max="10258" width="8.21875" style="10"/>
    <col min="10259" max="10259" width="4.21875" style="10" customWidth="1"/>
    <col min="10260" max="10260" width="32" style="10" customWidth="1"/>
    <col min="10261" max="10261" width="6.5546875" style="10" customWidth="1"/>
    <col min="10262" max="10262" width="4.77734375" style="10" customWidth="1"/>
    <col min="10263" max="10263" width="4.44140625" style="10" customWidth="1"/>
    <col min="10264" max="10264" width="12.21875" style="10" customWidth="1"/>
    <col min="10265" max="10265" width="9.44140625" style="10" customWidth="1"/>
    <col min="10266" max="10271" width="5.6640625" style="10" customWidth="1"/>
    <col min="10272" max="10274" width="11.109375" style="10" customWidth="1"/>
    <col min="10275" max="10277" width="12.88671875" style="10" customWidth="1"/>
    <col min="10278" max="10278" width="12.21875" style="10" customWidth="1"/>
    <col min="10279" max="10279" width="5" style="10" customWidth="1"/>
    <col min="10280" max="10514" width="8.21875" style="10"/>
    <col min="10515" max="10515" width="4.21875" style="10" customWidth="1"/>
    <col min="10516" max="10516" width="32" style="10" customWidth="1"/>
    <col min="10517" max="10517" width="6.5546875" style="10" customWidth="1"/>
    <col min="10518" max="10518" width="4.77734375" style="10" customWidth="1"/>
    <col min="10519" max="10519" width="4.44140625" style="10" customWidth="1"/>
    <col min="10520" max="10520" width="12.21875" style="10" customWidth="1"/>
    <col min="10521" max="10521" width="9.44140625" style="10" customWidth="1"/>
    <col min="10522" max="10527" width="5.6640625" style="10" customWidth="1"/>
    <col min="10528" max="10530" width="11.109375" style="10" customWidth="1"/>
    <col min="10531" max="10533" width="12.88671875" style="10" customWidth="1"/>
    <col min="10534" max="10534" width="12.21875" style="10" customWidth="1"/>
    <col min="10535" max="10535" width="5" style="10" customWidth="1"/>
    <col min="10536" max="10770" width="8.21875" style="10"/>
    <col min="10771" max="10771" width="4.21875" style="10" customWidth="1"/>
    <col min="10772" max="10772" width="32" style="10" customWidth="1"/>
    <col min="10773" max="10773" width="6.5546875" style="10" customWidth="1"/>
    <col min="10774" max="10774" width="4.77734375" style="10" customWidth="1"/>
    <col min="10775" max="10775" width="4.44140625" style="10" customWidth="1"/>
    <col min="10776" max="10776" width="12.21875" style="10" customWidth="1"/>
    <col min="10777" max="10777" width="9.44140625" style="10" customWidth="1"/>
    <col min="10778" max="10783" width="5.6640625" style="10" customWidth="1"/>
    <col min="10784" max="10786" width="11.109375" style="10" customWidth="1"/>
    <col min="10787" max="10789" width="12.88671875" style="10" customWidth="1"/>
    <col min="10790" max="10790" width="12.21875" style="10" customWidth="1"/>
    <col min="10791" max="10791" width="5" style="10" customWidth="1"/>
    <col min="10792" max="11026" width="8.21875" style="10"/>
    <col min="11027" max="11027" width="4.21875" style="10" customWidth="1"/>
    <col min="11028" max="11028" width="32" style="10" customWidth="1"/>
    <col min="11029" max="11029" width="6.5546875" style="10" customWidth="1"/>
    <col min="11030" max="11030" width="4.77734375" style="10" customWidth="1"/>
    <col min="11031" max="11031" width="4.44140625" style="10" customWidth="1"/>
    <col min="11032" max="11032" width="12.21875" style="10" customWidth="1"/>
    <col min="11033" max="11033" width="9.44140625" style="10" customWidth="1"/>
    <col min="11034" max="11039" width="5.6640625" style="10" customWidth="1"/>
    <col min="11040" max="11042" width="11.109375" style="10" customWidth="1"/>
    <col min="11043" max="11045" width="12.88671875" style="10" customWidth="1"/>
    <col min="11046" max="11046" width="12.21875" style="10" customWidth="1"/>
    <col min="11047" max="11047" width="5" style="10" customWidth="1"/>
    <col min="11048" max="11282" width="8.21875" style="10"/>
    <col min="11283" max="11283" width="4.21875" style="10" customWidth="1"/>
    <col min="11284" max="11284" width="32" style="10" customWidth="1"/>
    <col min="11285" max="11285" width="6.5546875" style="10" customWidth="1"/>
    <col min="11286" max="11286" width="4.77734375" style="10" customWidth="1"/>
    <col min="11287" max="11287" width="4.44140625" style="10" customWidth="1"/>
    <col min="11288" max="11288" width="12.21875" style="10" customWidth="1"/>
    <col min="11289" max="11289" width="9.44140625" style="10" customWidth="1"/>
    <col min="11290" max="11295" width="5.6640625" style="10" customWidth="1"/>
    <col min="11296" max="11298" width="11.109375" style="10" customWidth="1"/>
    <col min="11299" max="11301" width="12.88671875" style="10" customWidth="1"/>
    <col min="11302" max="11302" width="12.21875" style="10" customWidth="1"/>
    <col min="11303" max="11303" width="5" style="10" customWidth="1"/>
    <col min="11304" max="11538" width="8.21875" style="10"/>
    <col min="11539" max="11539" width="4.21875" style="10" customWidth="1"/>
    <col min="11540" max="11540" width="32" style="10" customWidth="1"/>
    <col min="11541" max="11541" width="6.5546875" style="10" customWidth="1"/>
    <col min="11542" max="11542" width="4.77734375" style="10" customWidth="1"/>
    <col min="11543" max="11543" width="4.44140625" style="10" customWidth="1"/>
    <col min="11544" max="11544" width="12.21875" style="10" customWidth="1"/>
    <col min="11545" max="11545" width="9.44140625" style="10" customWidth="1"/>
    <col min="11546" max="11551" width="5.6640625" style="10" customWidth="1"/>
    <col min="11552" max="11554" width="11.109375" style="10" customWidth="1"/>
    <col min="11555" max="11557" width="12.88671875" style="10" customWidth="1"/>
    <col min="11558" max="11558" width="12.21875" style="10" customWidth="1"/>
    <col min="11559" max="11559" width="5" style="10" customWidth="1"/>
    <col min="11560" max="11794" width="8.21875" style="10"/>
    <col min="11795" max="11795" width="4.21875" style="10" customWidth="1"/>
    <col min="11796" max="11796" width="32" style="10" customWidth="1"/>
    <col min="11797" max="11797" width="6.5546875" style="10" customWidth="1"/>
    <col min="11798" max="11798" width="4.77734375" style="10" customWidth="1"/>
    <col min="11799" max="11799" width="4.44140625" style="10" customWidth="1"/>
    <col min="11800" max="11800" width="12.21875" style="10" customWidth="1"/>
    <col min="11801" max="11801" width="9.44140625" style="10" customWidth="1"/>
    <col min="11802" max="11807" width="5.6640625" style="10" customWidth="1"/>
    <col min="11808" max="11810" width="11.109375" style="10" customWidth="1"/>
    <col min="11811" max="11813" width="12.88671875" style="10" customWidth="1"/>
    <col min="11814" max="11814" width="12.21875" style="10" customWidth="1"/>
    <col min="11815" max="11815" width="5" style="10" customWidth="1"/>
    <col min="11816" max="12050" width="8.21875" style="10"/>
    <col min="12051" max="12051" width="4.21875" style="10" customWidth="1"/>
    <col min="12052" max="12052" width="32" style="10" customWidth="1"/>
    <col min="12053" max="12053" width="6.5546875" style="10" customWidth="1"/>
    <col min="12054" max="12054" width="4.77734375" style="10" customWidth="1"/>
    <col min="12055" max="12055" width="4.44140625" style="10" customWidth="1"/>
    <col min="12056" max="12056" width="12.21875" style="10" customWidth="1"/>
    <col min="12057" max="12057" width="9.44140625" style="10" customWidth="1"/>
    <col min="12058" max="12063" width="5.6640625" style="10" customWidth="1"/>
    <col min="12064" max="12066" width="11.109375" style="10" customWidth="1"/>
    <col min="12067" max="12069" width="12.88671875" style="10" customWidth="1"/>
    <col min="12070" max="12070" width="12.21875" style="10" customWidth="1"/>
    <col min="12071" max="12071" width="5" style="10" customWidth="1"/>
    <col min="12072" max="12306" width="8.21875" style="10"/>
    <col min="12307" max="12307" width="4.21875" style="10" customWidth="1"/>
    <col min="12308" max="12308" width="32" style="10" customWidth="1"/>
    <col min="12309" max="12309" width="6.5546875" style="10" customWidth="1"/>
    <col min="12310" max="12310" width="4.77734375" style="10" customWidth="1"/>
    <col min="12311" max="12311" width="4.44140625" style="10" customWidth="1"/>
    <col min="12312" max="12312" width="12.21875" style="10" customWidth="1"/>
    <col min="12313" max="12313" width="9.44140625" style="10" customWidth="1"/>
    <col min="12314" max="12319" width="5.6640625" style="10" customWidth="1"/>
    <col min="12320" max="12322" width="11.109375" style="10" customWidth="1"/>
    <col min="12323" max="12325" width="12.88671875" style="10" customWidth="1"/>
    <col min="12326" max="12326" width="12.21875" style="10" customWidth="1"/>
    <col min="12327" max="12327" width="5" style="10" customWidth="1"/>
    <col min="12328" max="12562" width="8.21875" style="10"/>
    <col min="12563" max="12563" width="4.21875" style="10" customWidth="1"/>
    <col min="12564" max="12564" width="32" style="10" customWidth="1"/>
    <col min="12565" max="12565" width="6.5546875" style="10" customWidth="1"/>
    <col min="12566" max="12566" width="4.77734375" style="10" customWidth="1"/>
    <col min="12567" max="12567" width="4.44140625" style="10" customWidth="1"/>
    <col min="12568" max="12568" width="12.21875" style="10" customWidth="1"/>
    <col min="12569" max="12569" width="9.44140625" style="10" customWidth="1"/>
    <col min="12570" max="12575" width="5.6640625" style="10" customWidth="1"/>
    <col min="12576" max="12578" width="11.109375" style="10" customWidth="1"/>
    <col min="12579" max="12581" width="12.88671875" style="10" customWidth="1"/>
    <col min="12582" max="12582" width="12.21875" style="10" customWidth="1"/>
    <col min="12583" max="12583" width="5" style="10" customWidth="1"/>
    <col min="12584" max="12818" width="8.21875" style="10"/>
    <col min="12819" max="12819" width="4.21875" style="10" customWidth="1"/>
    <col min="12820" max="12820" width="32" style="10" customWidth="1"/>
    <col min="12821" max="12821" width="6.5546875" style="10" customWidth="1"/>
    <col min="12822" max="12822" width="4.77734375" style="10" customWidth="1"/>
    <col min="12823" max="12823" width="4.44140625" style="10" customWidth="1"/>
    <col min="12824" max="12824" width="12.21875" style="10" customWidth="1"/>
    <col min="12825" max="12825" width="9.44140625" style="10" customWidth="1"/>
    <col min="12826" max="12831" width="5.6640625" style="10" customWidth="1"/>
    <col min="12832" max="12834" width="11.109375" style="10" customWidth="1"/>
    <col min="12835" max="12837" width="12.88671875" style="10" customWidth="1"/>
    <col min="12838" max="12838" width="12.21875" style="10" customWidth="1"/>
    <col min="12839" max="12839" width="5" style="10" customWidth="1"/>
    <col min="12840" max="13074" width="8.21875" style="10"/>
    <col min="13075" max="13075" width="4.21875" style="10" customWidth="1"/>
    <col min="13076" max="13076" width="32" style="10" customWidth="1"/>
    <col min="13077" max="13077" width="6.5546875" style="10" customWidth="1"/>
    <col min="13078" max="13078" width="4.77734375" style="10" customWidth="1"/>
    <col min="13079" max="13079" width="4.44140625" style="10" customWidth="1"/>
    <col min="13080" max="13080" width="12.21875" style="10" customWidth="1"/>
    <col min="13081" max="13081" width="9.44140625" style="10" customWidth="1"/>
    <col min="13082" max="13087" width="5.6640625" style="10" customWidth="1"/>
    <col min="13088" max="13090" width="11.109375" style="10" customWidth="1"/>
    <col min="13091" max="13093" width="12.88671875" style="10" customWidth="1"/>
    <col min="13094" max="13094" width="12.21875" style="10" customWidth="1"/>
    <col min="13095" max="13095" width="5" style="10" customWidth="1"/>
    <col min="13096" max="13330" width="8.21875" style="10"/>
    <col min="13331" max="13331" width="4.21875" style="10" customWidth="1"/>
    <col min="13332" max="13332" width="32" style="10" customWidth="1"/>
    <col min="13333" max="13333" width="6.5546875" style="10" customWidth="1"/>
    <col min="13334" max="13334" width="4.77734375" style="10" customWidth="1"/>
    <col min="13335" max="13335" width="4.44140625" style="10" customWidth="1"/>
    <col min="13336" max="13336" width="12.21875" style="10" customWidth="1"/>
    <col min="13337" max="13337" width="9.44140625" style="10" customWidth="1"/>
    <col min="13338" max="13343" width="5.6640625" style="10" customWidth="1"/>
    <col min="13344" max="13346" width="11.109375" style="10" customWidth="1"/>
    <col min="13347" max="13349" width="12.88671875" style="10" customWidth="1"/>
    <col min="13350" max="13350" width="12.21875" style="10" customWidth="1"/>
    <col min="13351" max="13351" width="5" style="10" customWidth="1"/>
    <col min="13352" max="13586" width="8.21875" style="10"/>
    <col min="13587" max="13587" width="4.21875" style="10" customWidth="1"/>
    <col min="13588" max="13588" width="32" style="10" customWidth="1"/>
    <col min="13589" max="13589" width="6.5546875" style="10" customWidth="1"/>
    <col min="13590" max="13590" width="4.77734375" style="10" customWidth="1"/>
    <col min="13591" max="13591" width="4.44140625" style="10" customWidth="1"/>
    <col min="13592" max="13592" width="12.21875" style="10" customWidth="1"/>
    <col min="13593" max="13593" width="9.44140625" style="10" customWidth="1"/>
    <col min="13594" max="13599" width="5.6640625" style="10" customWidth="1"/>
    <col min="13600" max="13602" width="11.109375" style="10" customWidth="1"/>
    <col min="13603" max="13605" width="12.88671875" style="10" customWidth="1"/>
    <col min="13606" max="13606" width="12.21875" style="10" customWidth="1"/>
    <col min="13607" max="13607" width="5" style="10" customWidth="1"/>
    <col min="13608" max="13842" width="8.21875" style="10"/>
    <col min="13843" max="13843" width="4.21875" style="10" customWidth="1"/>
    <col min="13844" max="13844" width="32" style="10" customWidth="1"/>
    <col min="13845" max="13845" width="6.5546875" style="10" customWidth="1"/>
    <col min="13846" max="13846" width="4.77734375" style="10" customWidth="1"/>
    <col min="13847" max="13847" width="4.44140625" style="10" customWidth="1"/>
    <col min="13848" max="13848" width="12.21875" style="10" customWidth="1"/>
    <col min="13849" max="13849" width="9.44140625" style="10" customWidth="1"/>
    <col min="13850" max="13855" width="5.6640625" style="10" customWidth="1"/>
    <col min="13856" max="13858" width="11.109375" style="10" customWidth="1"/>
    <col min="13859" max="13861" width="12.88671875" style="10" customWidth="1"/>
    <col min="13862" max="13862" width="12.21875" style="10" customWidth="1"/>
    <col min="13863" max="13863" width="5" style="10" customWidth="1"/>
    <col min="13864" max="14098" width="8.21875" style="10"/>
    <col min="14099" max="14099" width="4.21875" style="10" customWidth="1"/>
    <col min="14100" max="14100" width="32" style="10" customWidth="1"/>
    <col min="14101" max="14101" width="6.5546875" style="10" customWidth="1"/>
    <col min="14102" max="14102" width="4.77734375" style="10" customWidth="1"/>
    <col min="14103" max="14103" width="4.44140625" style="10" customWidth="1"/>
    <col min="14104" max="14104" width="12.21875" style="10" customWidth="1"/>
    <col min="14105" max="14105" width="9.44140625" style="10" customWidth="1"/>
    <col min="14106" max="14111" width="5.6640625" style="10" customWidth="1"/>
    <col min="14112" max="14114" width="11.109375" style="10" customWidth="1"/>
    <col min="14115" max="14117" width="12.88671875" style="10" customWidth="1"/>
    <col min="14118" max="14118" width="12.21875" style="10" customWidth="1"/>
    <col min="14119" max="14119" width="5" style="10" customWidth="1"/>
    <col min="14120" max="14354" width="8.21875" style="10"/>
    <col min="14355" max="14355" width="4.21875" style="10" customWidth="1"/>
    <col min="14356" max="14356" width="32" style="10" customWidth="1"/>
    <col min="14357" max="14357" width="6.5546875" style="10" customWidth="1"/>
    <col min="14358" max="14358" width="4.77734375" style="10" customWidth="1"/>
    <col min="14359" max="14359" width="4.44140625" style="10" customWidth="1"/>
    <col min="14360" max="14360" width="12.21875" style="10" customWidth="1"/>
    <col min="14361" max="14361" width="9.44140625" style="10" customWidth="1"/>
    <col min="14362" max="14367" width="5.6640625" style="10" customWidth="1"/>
    <col min="14368" max="14370" width="11.109375" style="10" customWidth="1"/>
    <col min="14371" max="14373" width="12.88671875" style="10" customWidth="1"/>
    <col min="14374" max="14374" width="12.21875" style="10" customWidth="1"/>
    <col min="14375" max="14375" width="5" style="10" customWidth="1"/>
    <col min="14376" max="14610" width="8.21875" style="10"/>
    <col min="14611" max="14611" width="4.21875" style="10" customWidth="1"/>
    <col min="14612" max="14612" width="32" style="10" customWidth="1"/>
    <col min="14613" max="14613" width="6.5546875" style="10" customWidth="1"/>
    <col min="14614" max="14614" width="4.77734375" style="10" customWidth="1"/>
    <col min="14615" max="14615" width="4.44140625" style="10" customWidth="1"/>
    <col min="14616" max="14616" width="12.21875" style="10" customWidth="1"/>
    <col min="14617" max="14617" width="9.44140625" style="10" customWidth="1"/>
    <col min="14618" max="14623" width="5.6640625" style="10" customWidth="1"/>
    <col min="14624" max="14626" width="11.109375" style="10" customWidth="1"/>
    <col min="14627" max="14629" width="12.88671875" style="10" customWidth="1"/>
    <col min="14630" max="14630" width="12.21875" style="10" customWidth="1"/>
    <col min="14631" max="14631" width="5" style="10" customWidth="1"/>
    <col min="14632" max="14866" width="8.21875" style="10"/>
    <col min="14867" max="14867" width="4.21875" style="10" customWidth="1"/>
    <col min="14868" max="14868" width="32" style="10" customWidth="1"/>
    <col min="14869" max="14869" width="6.5546875" style="10" customWidth="1"/>
    <col min="14870" max="14870" width="4.77734375" style="10" customWidth="1"/>
    <col min="14871" max="14871" width="4.44140625" style="10" customWidth="1"/>
    <col min="14872" max="14872" width="12.21875" style="10" customWidth="1"/>
    <col min="14873" max="14873" width="9.44140625" style="10" customWidth="1"/>
    <col min="14874" max="14879" width="5.6640625" style="10" customWidth="1"/>
    <col min="14880" max="14882" width="11.109375" style="10" customWidth="1"/>
    <col min="14883" max="14885" width="12.88671875" style="10" customWidth="1"/>
    <col min="14886" max="14886" width="12.21875" style="10" customWidth="1"/>
    <col min="14887" max="14887" width="5" style="10" customWidth="1"/>
    <col min="14888" max="15122" width="8.21875" style="10"/>
    <col min="15123" max="15123" width="4.21875" style="10" customWidth="1"/>
    <col min="15124" max="15124" width="32" style="10" customWidth="1"/>
    <col min="15125" max="15125" width="6.5546875" style="10" customWidth="1"/>
    <col min="15126" max="15126" width="4.77734375" style="10" customWidth="1"/>
    <col min="15127" max="15127" width="4.44140625" style="10" customWidth="1"/>
    <col min="15128" max="15128" width="12.21875" style="10" customWidth="1"/>
    <col min="15129" max="15129" width="9.44140625" style="10" customWidth="1"/>
    <col min="15130" max="15135" width="5.6640625" style="10" customWidth="1"/>
    <col min="15136" max="15138" width="11.109375" style="10" customWidth="1"/>
    <col min="15139" max="15141" width="12.88671875" style="10" customWidth="1"/>
    <col min="15142" max="15142" width="12.21875" style="10" customWidth="1"/>
    <col min="15143" max="15143" width="5" style="10" customWidth="1"/>
    <col min="15144" max="15378" width="8.21875" style="10"/>
    <col min="15379" max="15379" width="4.21875" style="10" customWidth="1"/>
    <col min="15380" max="15380" width="32" style="10" customWidth="1"/>
    <col min="15381" max="15381" width="6.5546875" style="10" customWidth="1"/>
    <col min="15382" max="15382" width="4.77734375" style="10" customWidth="1"/>
    <col min="15383" max="15383" width="4.44140625" style="10" customWidth="1"/>
    <col min="15384" max="15384" width="12.21875" style="10" customWidth="1"/>
    <col min="15385" max="15385" width="9.44140625" style="10" customWidth="1"/>
    <col min="15386" max="15391" width="5.6640625" style="10" customWidth="1"/>
    <col min="15392" max="15394" width="11.109375" style="10" customWidth="1"/>
    <col min="15395" max="15397" width="12.88671875" style="10" customWidth="1"/>
    <col min="15398" max="15398" width="12.21875" style="10" customWidth="1"/>
    <col min="15399" max="15399" width="5" style="10" customWidth="1"/>
    <col min="15400" max="15634" width="8.21875" style="10"/>
    <col min="15635" max="15635" width="4.21875" style="10" customWidth="1"/>
    <col min="15636" max="15636" width="32" style="10" customWidth="1"/>
    <col min="15637" max="15637" width="6.5546875" style="10" customWidth="1"/>
    <col min="15638" max="15638" width="4.77734375" style="10" customWidth="1"/>
    <col min="15639" max="15639" width="4.44140625" style="10" customWidth="1"/>
    <col min="15640" max="15640" width="12.21875" style="10" customWidth="1"/>
    <col min="15641" max="15641" width="9.44140625" style="10" customWidth="1"/>
    <col min="15642" max="15647" width="5.6640625" style="10" customWidth="1"/>
    <col min="15648" max="15650" width="11.109375" style="10" customWidth="1"/>
    <col min="15651" max="15653" width="12.88671875" style="10" customWidth="1"/>
    <col min="15654" max="15654" width="12.21875" style="10" customWidth="1"/>
    <col min="15655" max="15655" width="5" style="10" customWidth="1"/>
    <col min="15656" max="15890" width="8.21875" style="10"/>
    <col min="15891" max="15891" width="4.21875" style="10" customWidth="1"/>
    <col min="15892" max="15892" width="32" style="10" customWidth="1"/>
    <col min="15893" max="15893" width="6.5546875" style="10" customWidth="1"/>
    <col min="15894" max="15894" width="4.77734375" style="10" customWidth="1"/>
    <col min="15895" max="15895" width="4.44140625" style="10" customWidth="1"/>
    <col min="15896" max="15896" width="12.21875" style="10" customWidth="1"/>
    <col min="15897" max="15897" width="9.44140625" style="10" customWidth="1"/>
    <col min="15898" max="15903" width="5.6640625" style="10" customWidth="1"/>
    <col min="15904" max="15906" width="11.109375" style="10" customWidth="1"/>
    <col min="15907" max="15909" width="12.88671875" style="10" customWidth="1"/>
    <col min="15910" max="15910" width="12.21875" style="10" customWidth="1"/>
    <col min="15911" max="15911" width="5" style="10" customWidth="1"/>
    <col min="15912" max="16146" width="8.21875" style="10"/>
    <col min="16147" max="16147" width="4.21875" style="10" customWidth="1"/>
    <col min="16148" max="16148" width="32" style="10" customWidth="1"/>
    <col min="16149" max="16149" width="6.5546875" style="10" customWidth="1"/>
    <col min="16150" max="16150" width="4.77734375" style="10" customWidth="1"/>
    <col min="16151" max="16151" width="4.44140625" style="10" customWidth="1"/>
    <col min="16152" max="16152" width="12.21875" style="10" customWidth="1"/>
    <col min="16153" max="16153" width="9.44140625" style="10" customWidth="1"/>
    <col min="16154" max="16159" width="5.6640625" style="10" customWidth="1"/>
    <col min="16160" max="16162" width="11.109375" style="10" customWidth="1"/>
    <col min="16163" max="16165" width="12.88671875" style="10" customWidth="1"/>
    <col min="16166" max="16166" width="12.21875" style="10" customWidth="1"/>
    <col min="16167" max="16167" width="5" style="10" customWidth="1"/>
    <col min="16168" max="16384" width="8.21875" style="10"/>
  </cols>
  <sheetData>
    <row r="1" spans="1:56" ht="23.25">
      <c r="A1" s="156"/>
      <c r="B1" s="263" t="s">
        <v>1180</v>
      </c>
      <c r="C1" s="263"/>
      <c r="D1" s="264"/>
      <c r="E1" s="264"/>
      <c r="F1" s="264"/>
      <c r="G1" s="263"/>
      <c r="H1" s="263"/>
      <c r="I1" s="263"/>
      <c r="J1" s="263"/>
    </row>
    <row r="2" spans="1:56">
      <c r="A2" s="152"/>
      <c r="B2" s="265" t="s">
        <v>1181</v>
      </c>
      <c r="C2" s="268" t="s">
        <v>1186</v>
      </c>
      <c r="D2" s="274" t="s">
        <v>1182</v>
      </c>
      <c r="E2" s="274"/>
      <c r="F2" s="274"/>
      <c r="G2" s="272" t="s">
        <v>1185</v>
      </c>
      <c r="H2" s="273"/>
      <c r="I2" s="273"/>
      <c r="J2" s="265" t="s">
        <v>2</v>
      </c>
    </row>
    <row r="3" spans="1:56">
      <c r="A3" s="152"/>
      <c r="B3" s="266"/>
      <c r="C3" s="269"/>
      <c r="D3" s="275" t="s">
        <v>1183</v>
      </c>
      <c r="E3" s="275"/>
      <c r="F3" s="275"/>
      <c r="G3" s="273"/>
      <c r="H3" s="273"/>
      <c r="I3" s="273"/>
      <c r="J3" s="266"/>
    </row>
    <row r="4" spans="1:56">
      <c r="A4" s="152"/>
      <c r="B4" s="266"/>
      <c r="C4" s="269"/>
      <c r="D4" s="271" t="s">
        <v>1184</v>
      </c>
      <c r="E4" s="271"/>
      <c r="F4" s="271"/>
      <c r="G4" s="273"/>
      <c r="H4" s="273"/>
      <c r="I4" s="273"/>
      <c r="J4" s="266"/>
    </row>
    <row r="5" spans="1:56" s="11" customFormat="1">
      <c r="A5" s="157"/>
      <c r="B5" s="267"/>
      <c r="C5" s="270"/>
      <c r="D5" s="79" t="s">
        <v>931</v>
      </c>
      <c r="E5" s="79" t="s">
        <v>932</v>
      </c>
      <c r="F5" s="79" t="s">
        <v>933</v>
      </c>
      <c r="G5" s="79" t="s">
        <v>931</v>
      </c>
      <c r="H5" s="79" t="s">
        <v>932</v>
      </c>
      <c r="I5" s="79" t="s">
        <v>933</v>
      </c>
      <c r="J5" s="267"/>
      <c r="BB5" s="154"/>
      <c r="BC5" s="154"/>
      <c r="BD5" s="154"/>
    </row>
    <row r="6" spans="1:56" s="12" customFormat="1">
      <c r="A6" s="158">
        <f>IF(ฟอร์มกรอกข้อมูล!C7="สังกัด","",IF(B6="","",SUBTOTAL(3,$B$6:B6)*1-COUNTBLANK($C$6:C6)))</f>
        <v>1</v>
      </c>
      <c r="B6" s="186" t="str">
        <f>IF(ฟอร์มกรอกข้อมูล!C7=0,"",IF(ฟอร์มกรอกข้อมูล!C7="บริหารท้องถิ่น",BC6&amp;" ("&amp;BB6&amp;" ระดับ"&amp;BD6&amp;")",IF(ฟอร์มกรอกข้อมูล!C7="อำนวยการท้องถิ่น",BC6&amp;" ("&amp;BB6&amp;" ระดับ"&amp;BD6&amp;")",IF(ฟอร์มกรอกข้อมูล!C7&amp;ฟอร์มกรอกข้อมูล!M7="บริหารสถานศึกษาเงินอุดหนุน (ว่าง)",BC6&amp;" ("&amp;BB6&amp;")",IF(ฟอร์มกรอกข้อมูล!C7="บริหารสถานศึกษา",BC6&amp;" ("&amp;BB6&amp;" ระดับ"&amp;BD6&amp;")",IF(ฟอร์มกรอกข้อมูล!C7&amp;ฟอร์มกรอกข้อมูล!G7="วิชาการหัวหน้ากลุ่มงาน",BC6&amp;" ("&amp;BB6&amp;" "&amp;BD6&amp;")",IF(ฟอร์มกรอกข้อมูล!C7&amp;ฟอร์มกรอกข้อมูล!H7="วิชาการปก.",BB6&amp;" ปฏิบัติการ/ชำนาญการ",IF(ฟอร์มกรอกข้อมูล!C7&amp;ฟอร์มกรอกข้อมูล!H7="วิชาการชก.",BB6&amp;" ปฏิบัติการ/ชำนาญการ",IF(ฟอร์มกรอกข้อมูล!C7&amp;ฟอร์มกรอกข้อมูล!H7="วิชาการปง.",BB6&amp;" ปฏิบัติงาน/ชำนาญงาน",IF(ฟอร์มกรอกข้อมูล!C7&amp;ฟอร์มกรอกข้อมูล!H7="วิชาการชง.",BB6&amp;" ปฏิบัติงาน/ชำนาญงาน",BB6&amp;" "&amp;BD6))))))))))</f>
        <v>ปลัดองค์การบริหารส่วนตำบล (นักบริหารงานท้องถิ่น ระดับกลาง)</v>
      </c>
      <c r="C6" s="106">
        <f>IF(ฟอร์มกรอกข้อมูล!C7=0,"",IF(ฟอร์มกรอกข้อมูล!C7="สังกัด","",IF(ฟอร์มกรอกข้อมูล!M7="กำหนดเพิ่ม2567","-",IF(ฟอร์มกรอกข้อมูล!M7="กำหนดเพิ่ม2568","-",IF(ฟอร์มกรอกข้อมูล!M7="กำหนดเพิ่ม2569","-",1)))))</f>
        <v>1</v>
      </c>
      <c r="D6" s="106">
        <f>IF(ฟอร์มกรอกข้อมูล!C7=0,"",IF(ฟอร์มกรอกข้อมูล!C7="สังกัด","",IF(ฟอร์มกรอกข้อมูล!M7="กำหนดเพิ่ม2568","-",IF(ฟอร์มกรอกข้อมูล!M7="กำหนดเพิ่ม2569","-",IF(ฟอร์มกรอกข้อมูล!M7="ว่างยุบเลิก2567","-",IF(ฟอร์มกรอกข้อมูล!M7="ยุบเลิก2567","-",1))))))</f>
        <v>1</v>
      </c>
      <c r="E6" s="106">
        <f>IF(ฟอร์มกรอกข้อมูล!C7=0,"",IF(ฟอร์มกรอกข้อมูล!C7="สังกัด","",IF(ฟอร์มกรอกข้อมูล!M7="กำหนดเพิ่ม2569","-",IF(ฟอร์มกรอกข้อมูล!M7="ว่างยุบเลิก2567","-",IF(ฟอร์มกรอกข้อมูล!M7="ว่างยุบเลิก2568","-",IF(ฟอร์มกรอกข้อมูล!M7="ยุบเลิก2567","-",IF(ฟอร์มกรอกข้อมูล!M7="ยุบเลิก2568","-",1)))))))</f>
        <v>1</v>
      </c>
      <c r="F6" s="106">
        <f>IF(ฟอร์มกรอกข้อมูล!C7=0,"",IF(ฟอร์มกรอกข้อมูล!C7="สังกัด","",IF(ฟอร์มกรอกข้อมูล!M7="ว่างยุบเลิก2567","-",IF(ฟอร์มกรอกข้อมูล!M7="ว่างยุบเลิก2568","-",IF(ฟอร์มกรอกข้อมูล!M7="ว่างยุบเลิก2569","-",IF(ฟอร์มกรอกข้อมูล!M7="ยุบเลิก2567","-",IF(ฟอร์มกรอกข้อมูล!M7="ยุบเลิก2568","-",IF(ฟอร์มกรอกข้อมูล!M7="ยุบเลิก2569","-",1))))))))</f>
        <v>1</v>
      </c>
      <c r="G6" s="106" t="str">
        <f>IF(ฟอร์มกรอกข้อมูล!C7=0,"",IF(ฟอร์มกรอกข้อมูล!C7="สังกัด","",IF(ฟอร์มกรอกข้อมูล!M7="กำหนดเพิ่ม2567",1,IF(ฟอร์มกรอกข้อมูล!M7="ว่างยุบเลิก2567",-1,IF(ฟอร์มกรอกข้อมูล!M7="ยุบเลิก2567",-1,"-")))))</f>
        <v>-</v>
      </c>
      <c r="H6" s="106" t="str">
        <f>IF(ฟอร์มกรอกข้อมูล!C7=0,"",IF(ฟอร์มกรอกข้อมูล!C7="สังกัด","",IF(ฟอร์มกรอกข้อมูล!M7="กำหนดเพิ่ม2568",1,IF(ฟอร์มกรอกข้อมูล!M7="ว่างยุบเลิก2568",-1,IF(ฟอร์มกรอกข้อมูล!M7="ยุบเลิก2568",-1,"-")))))</f>
        <v>-</v>
      </c>
      <c r="I6" s="106" t="str">
        <f>IF(ฟอร์มกรอกข้อมูล!C7=0,"",IF(ฟอร์มกรอกข้อมูล!C7="สังกัด","",IF(ฟอร์มกรอกข้อมูล!M7="กำหนดเพิ่ม2569",1,IF(ฟอร์มกรอกข้อมูล!M7="ว่างยุบเลิก2569",-1,IF(ฟอร์มกรอกข้อมูล!M7="ยุบเลิก2569",-1,"-")))))</f>
        <v>-</v>
      </c>
      <c r="J6" s="184" t="str">
        <f>IF(ฟอร์มกรอกข้อมูล!C7=0,"",IF(ฟอร์มกรอกข้อมูล!C7="สังกัด","",IF(ฟอร์มกรอกข้อมูล!M7="ว่างเดิม","ว่างเดิม 1 อัตรา",IF(ฟอร์มกรอกข้อมูล!M7="กำหนดเพิ่ม2567","กำหนดเพิ่ม",IF(ฟอร์มกรอกข้อมูล!M7="กำหนดเพิ่ม2568","กำหนดเพิ่ม",IF(ฟอร์มกรอกข้อมูล!M7="กำหนดเพิ่ม2569","กำหนดเพิ่ม",IF(ฟอร์มกรอกข้อมูล!M7="ว่างยุบเลิก2567","ยุบเลิก 1 อัตรา",IF(ฟอร์มกรอกข้อมูล!M7="ว่างยุบเลิก2568","ยุบเลิก 1 อัตรา",IF(ฟอร์มกรอกข้อมูล!M7="ว่างยุบเลิก2569","ยุบเลิก 1 อัตรา",IF(ฟอร์มกรอกข้อมูล!M7="ยุบเลิก2567","ว่างให้ยุบ",IF(ฟอร์มกรอกข้อมูล!M7="ยุบเลิก2568","ว่างให้ยุบ",IF(ฟอร์มกรอกข้อมูล!M7="ยุบเลิก2569","ว่างให้ยุบ",IF(ฟอร์มกรอกข้อมูล!M7="เงินอุดหนุน","เงินอุดหนุน",IF(ฟอร์มกรอกข้อมูล!M7="เงินอุดหนุน (ว่าง)","เงินอุดหนุน",IF(ฟอร์มกรอกข้อมูล!M7="ข้าราชการถ่ายโอน","ข้าราชการถ่ายโอน",IF(ฟอร์มกรอกข้อมูล!M7="จ่ายจากเงินรายได้","จ่ายจากเงินรายได้",IF(ฟอร์มกรอกข้อมูล!M7="จ่ายจากเงินรายได้ (ว่าง)","จ่ายจากเงินรายได้ (ว่าง)","")))))))))))))))))</f>
        <v/>
      </c>
      <c r="BB6" s="155" t="str">
        <f>IF(ฟอร์มกรอกข้อมูล!C7=0,"",IF(ฟอร์มกรอกข้อมูล!E7="","",ฟอร์มกรอกข้อมูล!E7))</f>
        <v>นักบริหารงานท้องถิ่น</v>
      </c>
      <c r="BC6" s="155" t="str">
        <f>IF(ฟอร์มกรอกข้อมูล!C7=0,"",IF(ฟอร์มกรอกข้อมูล!F7="","",ฟอร์มกรอกข้อมูล!F7))</f>
        <v>ปลัดองค์การบริหารส่วนตำบล</v>
      </c>
      <c r="BD6" s="155" t="str">
        <f>IF(ฟอร์มกรอกข้อมูล!C7=0,"",IF(ฟอร์มกรอกข้อมูล!H7="","",IF(ฟอร์มกรอกข้อมูล!H7="ปง./ชง.","ปฏิบัติงาน/ชำนาญงาน",IF(ฟอร์มกรอกข้อมูล!H7="ปง.","ปฏิบัติงาน",IF(ฟอร์มกรอกข้อมูล!H7="ชง.","ชำนาญงาน",IF(ฟอร์มกรอกข้อมูล!H7="อส.","อาวุโส",IF(ฟอร์มกรอกข้อมูล!H7="ปก./ชก.","ปฏิบัติการ/ชำนาญการ",IF(ฟอร์มกรอกข้อมูล!H7="ปก.","ปฏิบัติการ",IF(ฟอร์มกรอกข้อมูล!H7="ชก.","ชำนาญการ",IF(ฟอร์มกรอกข้อมูล!H7="ชพ.","ชำนาญการพิเศษ",IF(ฟอร์มกรอกข้อมูล!H7="ชช.","เชี่ยวชาญ",IF(ฟอร์มกรอกข้อมูล!H7="ชชพ.","เชี่ยวชาญพิเศษ",ฟอร์มกรอกข้อมูล!H7))))))))))))</f>
        <v>กลาง</v>
      </c>
    </row>
    <row r="7" spans="1:56" s="12" customFormat="1">
      <c r="A7" s="158"/>
      <c r="B7" s="208" t="s">
        <v>1404</v>
      </c>
      <c r="C7" s="107" t="str">
        <f>IF(ฟอร์มกรอกข้อมูล!C8=0,"",IF(ฟอร์มกรอกข้อมูล!C8="สังกัด","",IF(ฟอร์มกรอกข้อมูล!M8="กำหนดเพิ่ม2567","-",IF(ฟอร์มกรอกข้อมูล!M8="กำหนดเพิ่ม2568","-",IF(ฟอร์มกรอกข้อมูล!M8="กำหนดเพิ่ม2569","-",1)))))</f>
        <v/>
      </c>
      <c r="D7" s="107" t="str">
        <f>IF(ฟอร์มกรอกข้อมูล!C8=0,"",IF(ฟอร์มกรอกข้อมูล!C8="สังกัด","",IF(ฟอร์มกรอกข้อมูล!M8="กำหนดเพิ่ม2568","-",IF(ฟอร์มกรอกข้อมูล!M8="กำหนดเพิ่ม2569","-",IF(ฟอร์มกรอกข้อมูล!M8="ว่างยุบเลิก2567","-",IF(ฟอร์มกรอกข้อมูล!M8="ยุบเลิก2567","-",1))))))</f>
        <v/>
      </c>
      <c r="E7" s="107" t="str">
        <f>IF(ฟอร์มกรอกข้อมูล!C8=0,"",IF(ฟอร์มกรอกข้อมูล!C8="สังกัด","",IF(ฟอร์มกรอกข้อมูล!M8="กำหนดเพิ่ม2569","-",IF(ฟอร์มกรอกข้อมูล!M8="ว่างยุบเลิก2567","-",IF(ฟอร์มกรอกข้อมูล!M8="ว่างยุบเลิก2568","-",IF(ฟอร์มกรอกข้อมูล!M8="ยุบเลิก2567","-",IF(ฟอร์มกรอกข้อมูล!M8="ยุบเลิก2568","-",1)))))))</f>
        <v/>
      </c>
      <c r="F7" s="107" t="str">
        <f>IF(ฟอร์มกรอกข้อมูล!C8=0,"",IF(ฟอร์มกรอกข้อมูล!C8="สังกัด","",IF(ฟอร์มกรอกข้อมูล!M8="ว่างยุบเลิก2567","-",IF(ฟอร์มกรอกข้อมูล!M8="ว่างยุบเลิก2568","-",IF(ฟอร์มกรอกข้อมูล!M8="ว่างยุบเลิก2569","-",IF(ฟอร์มกรอกข้อมูล!M8="ยุบเลิก2567","-",IF(ฟอร์มกรอกข้อมูล!M8="ยุบเลิก2568","-",IF(ฟอร์มกรอกข้อมูล!M8="ยุบเลิก2569","-",1))))))))</f>
        <v/>
      </c>
      <c r="G7" s="107" t="str">
        <f>IF(ฟอร์มกรอกข้อมูล!C8=0,"",IF(ฟอร์มกรอกข้อมูล!C8="สังกัด","",IF(ฟอร์มกรอกข้อมูล!M8="กำหนดเพิ่ม2567",1,IF(ฟอร์มกรอกข้อมูล!M8="ว่างยุบเลิก2567",-1,IF(ฟอร์มกรอกข้อมูล!M8="ยุบเลิก2567",-1,"-")))))</f>
        <v/>
      </c>
      <c r="H7" s="107" t="str">
        <f>IF(ฟอร์มกรอกข้อมูล!C8=0,"",IF(ฟอร์มกรอกข้อมูล!C8="สังกัด","",IF(ฟอร์มกรอกข้อมูล!M8="กำหนดเพิ่ม2568",1,IF(ฟอร์มกรอกข้อมูล!M8="ว่างยุบเลิก2568",-1,IF(ฟอร์มกรอกข้อมูล!M8="ยุบเลิก2568",-1,"-")))))</f>
        <v/>
      </c>
      <c r="I7" s="107" t="str">
        <f>IF(ฟอร์มกรอกข้อมูล!C8=0,"",IF(ฟอร์มกรอกข้อมูล!C8="สังกัด","",IF(ฟอร์มกรอกข้อมูล!M8="กำหนดเพิ่ม2569",1,IF(ฟอร์มกรอกข้อมูล!M8="ว่างยุบเลิก2569",-1,IF(ฟอร์มกรอกข้อมูล!M8="ยุบเลิก2569",-1,"-")))))</f>
        <v/>
      </c>
      <c r="J7" s="161" t="str">
        <f>IF(ฟอร์มกรอกข้อมูล!C8=0,"",IF(ฟอร์มกรอกข้อมูล!C8="สังกัด","",IF(ฟอร์มกรอกข้อมูล!M8="ว่างเดิม","ว่างเดิม 1 อัตรา",IF(ฟอร์มกรอกข้อมูล!M8="กำหนดเพิ่ม2567","กำหนดเพิ่ม",IF(ฟอร์มกรอกข้อมูล!M8="กำหนดเพิ่ม2568","กำหนดเพิ่ม",IF(ฟอร์มกรอกข้อมูล!M8="กำหนดเพิ่ม2569","กำหนดเพิ่ม",IF(ฟอร์มกรอกข้อมูล!M8="ว่างยุบเลิก2567","ยุบเลิก 1 อัตรา",IF(ฟอร์มกรอกข้อมูล!M8="ว่างยุบเลิก2568","ยุบเลิก 1 อัตรา",IF(ฟอร์มกรอกข้อมูล!M8="ว่างยุบเลิก2569","ยุบเลิก 1 อัตรา",IF(ฟอร์มกรอกข้อมูล!M8="ยุบเลิก2567","ว่างให้ยุบ",IF(ฟอร์มกรอกข้อมูล!M8="ยุบเลิก2568","ว่างให้ยุบ",IF(ฟอร์มกรอกข้อมูล!M8="ยุบเลิก2569","ว่างให้ยุบ",IF(ฟอร์มกรอกข้อมูล!M8="เงินอุดหนุน","เงินอุดหนุน",IF(ฟอร์มกรอกข้อมูล!M8="เงินอุดหนุน (ว่าง)","เงินอุดหนุน",IF(ฟอร์มกรอกข้อมูล!M8="ข้าราชการถ่ายโอน","ข้าราชการถ่ายโอน",IF(ฟอร์มกรอกข้อมูล!M8="จ่ายจากเงินรายได้","จ่ายจากเงินรายได้",IF(ฟอร์มกรอกข้อมูล!M8="จ่ายจากเงินรายได้ (ว่าง)","จ่ายจากเงินรายได้ (ว่าง)","")))))))))))))))))</f>
        <v/>
      </c>
      <c r="BB7" s="155" t="str">
        <f>IF(ฟอร์มกรอกข้อมูล!C8=0,"",IF(ฟอร์มกรอกข้อมูล!E8="","",ฟอร์มกรอกข้อมูล!E8))</f>
        <v/>
      </c>
      <c r="BC7" s="155" t="str">
        <f>IF(ฟอร์มกรอกข้อมูล!C8=0,"",IF(ฟอร์มกรอกข้อมูล!F8="","",ฟอร์มกรอกข้อมูล!F8))</f>
        <v/>
      </c>
      <c r="BD7" s="155" t="str">
        <f>IF(ฟอร์มกรอกข้อมูล!C8=0,"",IF(ฟอร์มกรอกข้อมูล!H8="","",IF(ฟอร์มกรอกข้อมูล!H8="ปง./ชง.","ปฏิบัติงาน/ชำนาญงาน",IF(ฟอร์มกรอกข้อมูล!H8="ปง.","ปฏิบัติงาน",IF(ฟอร์มกรอกข้อมูล!H8="ชง.","ชำนาญงาน",IF(ฟอร์มกรอกข้อมูล!H8="อส.","อาวุโส",IF(ฟอร์มกรอกข้อมูล!H8="ปก./ชก.","ปฏิบัติการ/ชำนาญการ",IF(ฟอร์มกรอกข้อมูล!H8="ปก.","ปฏิบัติการ",IF(ฟอร์มกรอกข้อมูล!H8="ชก.","ชำนาญการ",IF(ฟอร์มกรอกข้อมูล!H8="ชพ.","ชำนาญการพิเศษ",IF(ฟอร์มกรอกข้อมูล!H8="ชช.","เชี่ยวชาญ",IF(ฟอร์มกรอกข้อมูล!H8="ชชพ.","เชี่ยวชาญพิเศษ",ฟอร์มกรอกข้อมูล!H8))))))))))))</f>
        <v/>
      </c>
    </row>
    <row r="8" spans="1:56" s="12" customFormat="1">
      <c r="A8" s="158">
        <f>IF(ฟอร์มกรอกข้อมูล!C9="สังกัด","",IF(B8="","",SUBTOTAL(3,$B$6:B8)*1-COUNTBLANK($C$6:C8)))</f>
        <v>2</v>
      </c>
      <c r="B8" s="160" t="str">
        <f>IF(ฟอร์มกรอกข้อมูล!C9=0,"",IF(ฟอร์มกรอกข้อมูล!C9="บริหารท้องถิ่น",BC8&amp;" ("&amp;BB8&amp;" ระดับ"&amp;BD8&amp;")",IF(ฟอร์มกรอกข้อมูล!C9="อำนวยการท้องถิ่น",BC8&amp;" ("&amp;BB8&amp;" ระดับ"&amp;BD8&amp;")",IF(ฟอร์มกรอกข้อมูล!C9&amp;ฟอร์มกรอกข้อมูล!M9="บริหารสถานศึกษาเงินอุดหนุน (ว่าง)",BC8&amp;" ("&amp;BB8&amp;")",IF(ฟอร์มกรอกข้อมูล!C9="บริหารสถานศึกษา",BC8&amp;" ("&amp;BB8&amp;" ระดับ"&amp;BD8&amp;")",IF(ฟอร์มกรอกข้อมูล!C9&amp;ฟอร์มกรอกข้อมูล!G9="วิชาการหัวหน้ากลุ่มงาน",BC8&amp;" ("&amp;BB8&amp;" "&amp;BD8&amp;")",IF(ฟอร์มกรอกข้อมูล!C9&amp;ฟอร์มกรอกข้อมูล!H9="วิชาการปก.",BB8&amp;" ปฏิบัติการ/ชำนาญการ",IF(ฟอร์มกรอกข้อมูล!C9&amp;ฟอร์มกรอกข้อมูล!H9="วิชาการชก.",BB8&amp;" ปฏิบัติการ/ชำนาญการ",IF(ฟอร์มกรอกข้อมูล!C9&amp;ฟอร์มกรอกข้อมูล!H9="วิชาการปง.",BB8&amp;" ปฏิบัติงาน/ชำนาญงาน",IF(ฟอร์มกรอกข้อมูล!C9&amp;ฟอร์มกรอกข้อมูล!H9="วิชาการชง.",BB8&amp;" ปฏิบัติงาน/ชำนาญงาน",BB8&amp;" "&amp;BD8))))))))))</f>
        <v>หัวหน้าสำนักปลัด (นักบริหารงานทั่วไป ระดับกลาง)</v>
      </c>
      <c r="C8" s="107">
        <f>IF(ฟอร์มกรอกข้อมูล!C9=0,"",IF(ฟอร์มกรอกข้อมูล!C9="สังกัด","",IF(ฟอร์มกรอกข้อมูล!M9="กำหนดเพิ่ม2567","-",IF(ฟอร์มกรอกข้อมูล!M9="กำหนดเพิ่ม2568","-",IF(ฟอร์มกรอกข้อมูล!M9="กำหนดเพิ่ม2569","-",1)))))</f>
        <v>1</v>
      </c>
      <c r="D8" s="107">
        <f>IF(ฟอร์มกรอกข้อมูล!C9=0,"",IF(ฟอร์มกรอกข้อมูล!C9="สังกัด","",IF(ฟอร์มกรอกข้อมูล!M9="กำหนดเพิ่ม2568","-",IF(ฟอร์มกรอกข้อมูล!M9="กำหนดเพิ่ม2569","-",IF(ฟอร์มกรอกข้อมูล!M9="ว่างยุบเลิก2567","-",IF(ฟอร์มกรอกข้อมูล!M9="ยุบเลิก2567","-",1))))))</f>
        <v>1</v>
      </c>
      <c r="E8" s="107">
        <f>IF(ฟอร์มกรอกข้อมูล!C9=0,"",IF(ฟอร์มกรอกข้อมูล!C9="สังกัด","",IF(ฟอร์มกรอกข้อมูล!M9="กำหนดเพิ่ม2569","-",IF(ฟอร์มกรอกข้อมูล!M9="ว่างยุบเลิก2567","-",IF(ฟอร์มกรอกข้อมูล!M9="ว่างยุบเลิก2568","-",IF(ฟอร์มกรอกข้อมูล!M9="ยุบเลิก2567","-",IF(ฟอร์มกรอกข้อมูล!M9="ยุบเลิก2568","-",1)))))))</f>
        <v>1</v>
      </c>
      <c r="F8" s="107">
        <f>IF(ฟอร์มกรอกข้อมูล!C9=0,"",IF(ฟอร์มกรอกข้อมูล!C9="สังกัด","",IF(ฟอร์มกรอกข้อมูล!M9="ว่างยุบเลิก2567","-",IF(ฟอร์มกรอกข้อมูล!M9="ว่างยุบเลิก2568","-",IF(ฟอร์มกรอกข้อมูล!M9="ว่างยุบเลิก2569","-",IF(ฟอร์มกรอกข้อมูล!M9="ยุบเลิก2567","-",IF(ฟอร์มกรอกข้อมูล!M9="ยุบเลิก2568","-",IF(ฟอร์มกรอกข้อมูล!M9="ยุบเลิก2569","-",1))))))))</f>
        <v>1</v>
      </c>
      <c r="G8" s="107" t="str">
        <f>IF(ฟอร์มกรอกข้อมูล!C9=0,"",IF(ฟอร์มกรอกข้อมูล!C9="สังกัด","",IF(ฟอร์มกรอกข้อมูล!M9="กำหนดเพิ่ม2567",1,IF(ฟอร์มกรอกข้อมูล!M9="ว่างยุบเลิก2567",-1,IF(ฟอร์มกรอกข้อมูล!M9="ยุบเลิก2567",-1,"-")))))</f>
        <v>-</v>
      </c>
      <c r="H8" s="107" t="str">
        <f>IF(ฟอร์มกรอกข้อมูล!C9=0,"",IF(ฟอร์มกรอกข้อมูล!C9="สังกัด","",IF(ฟอร์มกรอกข้อมูล!M9="กำหนดเพิ่ม2568",1,IF(ฟอร์มกรอกข้อมูล!M9="ว่างยุบเลิก2568",-1,IF(ฟอร์มกรอกข้อมูล!M9="ยุบเลิก2568",-1,"-")))))</f>
        <v>-</v>
      </c>
      <c r="I8" s="107" t="str">
        <f>IF(ฟอร์มกรอกข้อมูล!C9=0,"",IF(ฟอร์มกรอกข้อมูล!C9="สังกัด","",IF(ฟอร์มกรอกข้อมูล!M9="กำหนดเพิ่ม2569",1,IF(ฟอร์มกรอกข้อมูล!M9="ว่างยุบเลิก2569",-1,IF(ฟอร์มกรอกข้อมูล!M9="ยุบเลิก2569",-1,"-")))))</f>
        <v>-</v>
      </c>
      <c r="J8" s="161" t="str">
        <f>IF(ฟอร์มกรอกข้อมูล!C9=0,"",IF(ฟอร์มกรอกข้อมูล!C9="สังกัด","",IF(ฟอร์มกรอกข้อมูล!M9="ว่างเดิม","ว่างเดิม 1 อัตรา",IF(ฟอร์มกรอกข้อมูล!M9="กำหนดเพิ่ม2567","กำหนดเพิ่ม",IF(ฟอร์มกรอกข้อมูล!M9="กำหนดเพิ่ม2568","กำหนดเพิ่ม",IF(ฟอร์มกรอกข้อมูล!M9="กำหนดเพิ่ม2569","กำหนดเพิ่ม",IF(ฟอร์มกรอกข้อมูล!M9="ว่างยุบเลิก2567","ยุบเลิก 1 อัตรา",IF(ฟอร์มกรอกข้อมูล!M9="ว่างยุบเลิก2568","ยุบเลิก 1 อัตรา",IF(ฟอร์มกรอกข้อมูล!M9="ว่างยุบเลิก2569","ยุบเลิก 1 อัตรา",IF(ฟอร์มกรอกข้อมูล!M9="ยุบเลิก2567","ว่างให้ยุบ",IF(ฟอร์มกรอกข้อมูล!M9="ยุบเลิก2568","ว่างให้ยุบ",IF(ฟอร์มกรอกข้อมูล!M9="ยุบเลิก2569","ว่างให้ยุบ",IF(ฟอร์มกรอกข้อมูล!M9="เงินอุดหนุน","เงินอุดหนุน",IF(ฟอร์มกรอกข้อมูล!M9="เงินอุดหนุน (ว่าง)","เงินอุดหนุน",IF(ฟอร์มกรอกข้อมูล!M9="ข้าราชการถ่ายโอน","ข้าราชการถ่ายโอน",IF(ฟอร์มกรอกข้อมูล!M9="จ่ายจากเงินรายได้","จ่ายจากเงินรายได้",IF(ฟอร์มกรอกข้อมูล!M9="จ่ายจากเงินรายได้ (ว่าง)","จ่ายจากเงินรายได้ (ว่าง)","")))))))))))))))))</f>
        <v/>
      </c>
      <c r="BB8" s="155" t="str">
        <f>IF(ฟอร์มกรอกข้อมูล!C9=0,"",IF(ฟอร์มกรอกข้อมูล!E9="","",ฟอร์มกรอกข้อมูล!E9))</f>
        <v>นักบริหารงานทั่วไป</v>
      </c>
      <c r="BC8" s="155" t="str">
        <f>IF(ฟอร์มกรอกข้อมูล!C9=0,"",IF(ฟอร์มกรอกข้อมูล!F9="","",ฟอร์มกรอกข้อมูล!F9))</f>
        <v>หัวหน้าสำนักปลัด</v>
      </c>
      <c r="BD8" s="155" t="str">
        <f>IF(ฟอร์มกรอกข้อมูล!C9=0,"",IF(ฟอร์มกรอกข้อมูล!H9="","",IF(ฟอร์มกรอกข้อมูล!H9="ปง./ชง.","ปฏิบัติงาน/ชำนาญงาน",IF(ฟอร์มกรอกข้อมูล!H9="ปง.","ปฏิบัติงาน",IF(ฟอร์มกรอกข้อมูล!H9="ชง.","ชำนาญงาน",IF(ฟอร์มกรอกข้อมูล!H9="อส.","อาวุโส",IF(ฟอร์มกรอกข้อมูล!H9="ปก./ชก.","ปฏิบัติการ/ชำนาญการ",IF(ฟอร์มกรอกข้อมูล!H9="ปก.","ปฏิบัติการ",IF(ฟอร์มกรอกข้อมูล!H9="ชก.","ชำนาญการ",IF(ฟอร์มกรอกข้อมูล!H9="ชพ.","ชำนาญการพิเศษ",IF(ฟอร์มกรอกข้อมูล!H9="ชช.","เชี่ยวชาญ",IF(ฟอร์มกรอกข้อมูล!H9="ชชพ.","เชี่ยวชาญพิเศษ",ฟอร์มกรอกข้อมูล!H9))))))))))))</f>
        <v>กลาง</v>
      </c>
    </row>
    <row r="9" spans="1:56" s="12" customFormat="1">
      <c r="A9" s="158">
        <v>3</v>
      </c>
      <c r="B9" s="203" t="s">
        <v>1419</v>
      </c>
      <c r="C9" s="107">
        <f>IF(ฟอร์มกรอกข้อมูล!C10=0,"",IF(ฟอร์มกรอกข้อมูล!C10="สังกัด","",IF(ฟอร์มกรอกข้อมูล!M10="กำหนดเพิ่ม2567","-",IF(ฟอร์มกรอกข้อมูล!M10="กำหนดเพิ่ม2568","-",IF(ฟอร์มกรอกข้อมูล!M10="กำหนดเพิ่ม2569","-",1)))))</f>
        <v>1</v>
      </c>
      <c r="D9" s="107">
        <f>IF(ฟอร์มกรอกข้อมูล!C10=0,"",IF(ฟอร์มกรอกข้อมูล!C10="สังกัด","",IF(ฟอร์มกรอกข้อมูล!M10="กำหนดเพิ่ม2568","-",IF(ฟอร์มกรอกข้อมูล!M10="กำหนดเพิ่ม2569","-",IF(ฟอร์มกรอกข้อมูล!M10="ว่างยุบเลิก2567","-",IF(ฟอร์มกรอกข้อมูล!M10="ยุบเลิก2567","-",1))))))</f>
        <v>1</v>
      </c>
      <c r="E9" s="107">
        <f>IF(ฟอร์มกรอกข้อมูล!C10=0,"",IF(ฟอร์มกรอกข้อมูล!C10="สังกัด","",IF(ฟอร์มกรอกข้อมูล!M10="กำหนดเพิ่ม2569","-",IF(ฟอร์มกรอกข้อมูล!M10="ว่างยุบเลิก2567","-",IF(ฟอร์มกรอกข้อมูล!M10="ว่างยุบเลิก2568","-",IF(ฟอร์มกรอกข้อมูล!M10="ยุบเลิก2567","-",IF(ฟอร์มกรอกข้อมูล!M10="ยุบเลิก2568","-",1)))))))</f>
        <v>1</v>
      </c>
      <c r="F9" s="107">
        <f>IF(ฟอร์มกรอกข้อมูล!C10=0,"",IF(ฟอร์มกรอกข้อมูล!C10="สังกัด","",IF(ฟอร์มกรอกข้อมูล!M10="ว่างยุบเลิก2567","-",IF(ฟอร์มกรอกข้อมูล!M10="ว่างยุบเลิก2568","-",IF(ฟอร์มกรอกข้อมูล!M10="ว่างยุบเลิก2569","-",IF(ฟอร์มกรอกข้อมูล!M10="ยุบเลิก2567","-",IF(ฟอร์มกรอกข้อมูล!M10="ยุบเลิก2568","-",IF(ฟอร์มกรอกข้อมูล!M10="ยุบเลิก2569","-",1))))))))</f>
        <v>1</v>
      </c>
      <c r="G9" s="107" t="str">
        <f>IF(ฟอร์มกรอกข้อมูล!C10=0,"",IF(ฟอร์มกรอกข้อมูล!C10="สังกัด","",IF(ฟอร์มกรอกข้อมูล!M10="กำหนดเพิ่ม2567",1,IF(ฟอร์มกรอกข้อมูล!M10="ว่างยุบเลิก2567",-1,IF(ฟอร์มกรอกข้อมูล!M10="ยุบเลิก2567",-1,"-")))))</f>
        <v>-</v>
      </c>
      <c r="H9" s="107" t="str">
        <f>IF(ฟอร์มกรอกข้อมูล!C10=0,"",IF(ฟอร์มกรอกข้อมูล!C10="สังกัด","",IF(ฟอร์มกรอกข้อมูล!M10="กำหนดเพิ่ม2568",1,IF(ฟอร์มกรอกข้อมูล!M10="ว่างยุบเลิก2568",-1,IF(ฟอร์มกรอกข้อมูล!M10="ยุบเลิก2568",-1,"-")))))</f>
        <v>-</v>
      </c>
      <c r="I9" s="107" t="str">
        <f>IF(ฟอร์มกรอกข้อมูล!C10=0,"",IF(ฟอร์มกรอกข้อมูล!C10="สังกัด","",IF(ฟอร์มกรอกข้อมูล!M10="กำหนดเพิ่ม2569",1,IF(ฟอร์มกรอกข้อมูล!M10="ว่างยุบเลิก2569",-1,IF(ฟอร์มกรอกข้อมูล!M10="ยุบเลิก2569",-1,"-")))))</f>
        <v>-</v>
      </c>
      <c r="J9" s="161" t="str">
        <f>IF(ฟอร์มกรอกข้อมูล!C10=0,"",IF(ฟอร์มกรอกข้อมูล!C10="สังกัด","",IF(ฟอร์มกรอกข้อมูล!M10="ว่างเดิม","ว่างเดิม 1 อัตรา",IF(ฟอร์มกรอกข้อมูล!M10="กำหนดเพิ่ม2567","กำหนดเพิ่ม",IF(ฟอร์มกรอกข้อมูล!M10="กำหนดเพิ่ม2568","กำหนดเพิ่ม",IF(ฟอร์มกรอกข้อมูล!M10="กำหนดเพิ่ม2569","กำหนดเพิ่ม",IF(ฟอร์มกรอกข้อมูล!M10="ว่างยุบเลิก2567","ยุบเลิก 1 อัตรา",IF(ฟอร์มกรอกข้อมูล!M10="ว่างยุบเลิก2568","ยุบเลิก 1 อัตรา",IF(ฟอร์มกรอกข้อมูล!M10="ว่างยุบเลิก2569","ยุบเลิก 1 อัตรา",IF(ฟอร์มกรอกข้อมูล!M10="ยุบเลิก2567","ว่างให้ยุบ",IF(ฟอร์มกรอกข้อมูล!M10="ยุบเลิก2568","ว่างให้ยุบ",IF(ฟอร์มกรอกข้อมูล!M10="ยุบเลิก2569","ว่างให้ยุบ",IF(ฟอร์มกรอกข้อมูล!M10="เงินอุดหนุน","เงินอุดหนุน",IF(ฟอร์มกรอกข้อมูล!M10="เงินอุดหนุน (ว่าง)","เงินอุดหนุน",IF(ฟอร์มกรอกข้อมูล!M10="ข้าราชการถ่ายโอน","ข้าราชการถ่ายโอน",IF(ฟอร์มกรอกข้อมูล!M10="จ่ายจากเงินรายได้","จ่ายจากเงินรายได้",IF(ฟอร์มกรอกข้อมูล!M10="จ่ายจากเงินรายได้ (ว่าง)","จ่ายจากเงินรายได้ (ว่าง)","")))))))))))))))))</f>
        <v/>
      </c>
      <c r="BB9" s="155" t="str">
        <f>IF(ฟอร์มกรอกข้อมูล!C10=0,"",IF(ฟอร์มกรอกข้อมูล!E10="","",ฟอร์มกรอกข้อมูล!E10))</f>
        <v>หัวหน้ากลุ่มงานอำนวยการ</v>
      </c>
      <c r="BC9" s="155" t="str">
        <f>IF(ฟอร์มกรอกข้อมูล!C10=0,"",IF(ฟอร์มกรอกข้อมูล!F10="","",ฟอร์มกรอกข้อมูล!F10))</f>
        <v/>
      </c>
      <c r="BD9" s="155" t="str">
        <f>IF(ฟอร์มกรอกข้อมูล!C10=0,"",IF(ฟอร์มกรอกข้อมูล!H10="","",IF(ฟอร์มกรอกข้อมูล!H10="ปง./ชง.","ปฏิบัติงาน/ชำนาญงาน",IF(ฟอร์มกรอกข้อมูล!H10="ปง.","ปฏิบัติงาน",IF(ฟอร์มกรอกข้อมูล!H10="ชง.","ชำนาญงาน",IF(ฟอร์มกรอกข้อมูล!H10="อส.","อาวุโส",IF(ฟอร์มกรอกข้อมูล!H10="ปก./ชก.","ปฏิบัติการ/ชำนาญการ",IF(ฟอร์มกรอกข้อมูล!H10="ปก.","ปฏิบัติการ",IF(ฟอร์มกรอกข้อมูล!H10="ชก.","ชำนาญการ",IF(ฟอร์มกรอกข้อมูล!H10="ชพ.","ชำนาญการพิเศษ",IF(ฟอร์มกรอกข้อมูล!H10="ชช.","เชี่ยวชาญ",IF(ฟอร์มกรอกข้อมูล!H10="ชชพ.","เชี่ยวชาญพิเศษ",ฟอร์มกรอกข้อมูล!H10))))))))))))</f>
        <v/>
      </c>
    </row>
    <row r="10" spans="1:56" s="12" customFormat="1">
      <c r="A10" s="158">
        <f>IF(ฟอร์มกรอกข้อมูล!C11="สังกัด","",IF(B10="","",SUBTOTAL(3,$B$6:B10)*1-COUNTBLANK($C$6:C10)))</f>
        <v>4</v>
      </c>
      <c r="B10" s="160" t="s">
        <v>1420</v>
      </c>
      <c r="C10" s="107">
        <f>IF(ฟอร์มกรอกข้อมูล!C11=0,"",IF(ฟอร์มกรอกข้อมูล!C11="สังกัด","",IF(ฟอร์มกรอกข้อมูล!M11="กำหนดเพิ่ม2567","-",IF(ฟอร์มกรอกข้อมูล!M11="กำหนดเพิ่ม2568","-",IF(ฟอร์มกรอกข้อมูล!M11="กำหนดเพิ่ม2569","-",1)))))</f>
        <v>1</v>
      </c>
      <c r="D10" s="107">
        <f>IF(ฟอร์มกรอกข้อมูล!C11=0,"",IF(ฟอร์มกรอกข้อมูล!C11="สังกัด","",IF(ฟอร์มกรอกข้อมูล!M11="กำหนดเพิ่ม2568","-",IF(ฟอร์มกรอกข้อมูล!M11="กำหนดเพิ่ม2569","-",IF(ฟอร์มกรอกข้อมูล!M11="ว่างยุบเลิก2567","-",IF(ฟอร์มกรอกข้อมูล!M11="ยุบเลิก2567","-",1))))))</f>
        <v>1</v>
      </c>
      <c r="E10" s="107">
        <f>IF(ฟอร์มกรอกข้อมูล!C11=0,"",IF(ฟอร์มกรอกข้อมูล!C11="สังกัด","",IF(ฟอร์มกรอกข้อมูล!M11="กำหนดเพิ่ม2569","-",IF(ฟอร์มกรอกข้อมูล!M11="ว่างยุบเลิก2567","-",IF(ฟอร์มกรอกข้อมูล!M11="ว่างยุบเลิก2568","-",IF(ฟอร์มกรอกข้อมูล!M11="ยุบเลิก2567","-",IF(ฟอร์มกรอกข้อมูล!M11="ยุบเลิก2568","-",1)))))))</f>
        <v>1</v>
      </c>
      <c r="F10" s="107">
        <f>IF(ฟอร์มกรอกข้อมูล!C11=0,"",IF(ฟอร์มกรอกข้อมูล!C11="สังกัด","",IF(ฟอร์มกรอกข้อมูล!M11="ว่างยุบเลิก2567","-",IF(ฟอร์มกรอกข้อมูล!M11="ว่างยุบเลิก2568","-",IF(ฟอร์มกรอกข้อมูล!M11="ว่างยุบเลิก2569","-",IF(ฟอร์มกรอกข้อมูล!M11="ยุบเลิก2567","-",IF(ฟอร์มกรอกข้อมูล!M11="ยุบเลิก2568","-",IF(ฟอร์มกรอกข้อมูล!M11="ยุบเลิก2569","-",1))))))))</f>
        <v>1</v>
      </c>
      <c r="G10" s="107" t="s">
        <v>1406</v>
      </c>
      <c r="H10" s="107" t="str">
        <f>IF(ฟอร์มกรอกข้อมูล!C11=0,"",IF(ฟอร์มกรอกข้อมูล!C11="สังกัด","",IF(ฟอร์มกรอกข้อมูล!M11="กำหนดเพิ่ม2568",1,IF(ฟอร์มกรอกข้อมูล!M11="ว่างยุบเลิก2568",-1,IF(ฟอร์มกรอกข้อมูล!M11="ยุบเลิก2568",-1,"-")))))</f>
        <v>-</v>
      </c>
      <c r="I10" s="107" t="str">
        <f>IF(ฟอร์มกรอกข้อมูล!C11=0,"",IF(ฟอร์มกรอกข้อมูล!C11="สังกัด","",IF(ฟอร์มกรอกข้อมูล!M11="กำหนดเพิ่ม2569",1,IF(ฟอร์มกรอกข้อมูล!M11="ว่างยุบเลิก2569",-1,IF(ฟอร์มกรอกข้อมูล!M11="ยุบเลิก2569",-1,"-")))))</f>
        <v>-</v>
      </c>
      <c r="J10" s="161" t="s">
        <v>1407</v>
      </c>
      <c r="BB10" s="155" t="str">
        <f>IF(ฟอร์มกรอกข้อมูล!C11=0,"",IF(ฟอร์มกรอกข้อมูล!E11="","",ฟอร์มกรอกข้อมูล!E11))</f>
        <v>หัวหน้ากลุ่มงานปกครอง</v>
      </c>
      <c r="BC10" s="155" t="str">
        <f>IF(ฟอร์มกรอกข้อมูล!C11=0,"",IF(ฟอร์มกรอกข้อมูล!F11="","",ฟอร์มกรอกข้อมูล!F11))</f>
        <v/>
      </c>
      <c r="BD10" s="155" t="str">
        <f>IF(ฟอร์มกรอกข้อมูล!C11=0,"",IF(ฟอร์มกรอกข้อมูล!H11="","",IF(ฟอร์มกรอกข้อมูล!H11="ปง./ชง.","ปฏิบัติงาน/ชำนาญงาน",IF(ฟอร์มกรอกข้อมูล!H11="ปง.","ปฏิบัติงาน",IF(ฟอร์มกรอกข้อมูล!H11="ชง.","ชำนาญงาน",IF(ฟอร์มกรอกข้อมูล!H11="อส.","อาวุโส",IF(ฟอร์มกรอกข้อมูล!H11="ปก./ชก.","ปฏิบัติการ/ชำนาญการ",IF(ฟอร์มกรอกข้อมูล!H11="ปก.","ปฏิบัติการ",IF(ฟอร์มกรอกข้อมูล!H11="ชก.","ชำนาญการ",IF(ฟอร์มกรอกข้อมูล!H11="ชพ.","ชำนาญการพิเศษ",IF(ฟอร์มกรอกข้อมูล!H11="ชช.","เชี่ยวชาญ",IF(ฟอร์มกรอกข้อมูล!H11="ชชพ.","เชี่ยวชาญพิเศษ",ฟอร์มกรอกข้อมูล!H11))))))))))))</f>
        <v/>
      </c>
    </row>
    <row r="11" spans="1:56" s="12" customFormat="1">
      <c r="A11" s="158">
        <f>IF(ฟอร์มกรอกข้อมูล!C12="สังกัด","",IF(B11="","",SUBTOTAL(3,$B$6:B11)*1-COUNTBLANK($C$6:C11)))</f>
        <v>5</v>
      </c>
      <c r="B11" s="160" t="str">
        <f>IF(ฟอร์มกรอกข้อมูล!C12=0,"",IF(ฟอร์มกรอกข้อมูล!C12="บริหารท้องถิ่น",BC11&amp;" ("&amp;BB11&amp;" ระดับ"&amp;BD11&amp;")",IF(ฟอร์มกรอกข้อมูล!C12="อำนวยการท้องถิ่น",BC11&amp;" ("&amp;BB11&amp;" ระดับ"&amp;BD11&amp;")",IF(ฟอร์มกรอกข้อมูล!C12&amp;ฟอร์มกรอกข้อมูล!M12="บริหารสถานศึกษาเงินอุดหนุน (ว่าง)",BC11&amp;" ("&amp;BB11&amp;")",IF(ฟอร์มกรอกข้อมูล!C12="บริหารสถานศึกษา",BC11&amp;" ("&amp;BB11&amp;" ระดับ"&amp;BD11&amp;")",IF(ฟอร์มกรอกข้อมูล!C12&amp;ฟอร์มกรอกข้อมูล!G12="วิชาการหัวหน้ากลุ่มงาน",BC11&amp;" ("&amp;BB11&amp;" "&amp;BD11&amp;")",IF(ฟอร์มกรอกข้อมูล!C12&amp;ฟอร์มกรอกข้อมูล!H12="วิชาการปก.",BB11&amp;" ปฏิบัติการ/ชำนาญการ",IF(ฟอร์มกรอกข้อมูล!C12&amp;ฟอร์มกรอกข้อมูล!H12="วิชาการชก.",BB11&amp;" ปฏิบัติการ/ชำนาญการ",IF(ฟอร์มกรอกข้อมูล!C12&amp;ฟอร์มกรอกข้อมูล!H12="วิชาการปง.",BB11&amp;" ปฏิบัติงาน/ชำนาญงาน",IF(ฟอร์มกรอกข้อมูล!C12&amp;ฟอร์มกรอกข้อมูล!H12="วิชาการชง.",BB11&amp;" ปฏิบัติงาน/ชำนาญงาน",BB11&amp;" "&amp;BD11))))))))))</f>
        <v>นักวิเคราะห์นโยบายและแผน ปฏิบัติการ/ชำนาญการ</v>
      </c>
      <c r="C11" s="107">
        <f>IF(ฟอร์มกรอกข้อมูล!C12=0,"",IF(ฟอร์มกรอกข้อมูล!C12="สังกัด","",IF(ฟอร์มกรอกข้อมูล!M12="กำหนดเพิ่ม2567","-",IF(ฟอร์มกรอกข้อมูล!M12="กำหนดเพิ่ม2568","-",IF(ฟอร์มกรอกข้อมูล!M12="กำหนดเพิ่ม2569","-",1)))))</f>
        <v>1</v>
      </c>
      <c r="D11" s="107">
        <f>IF(ฟอร์มกรอกข้อมูล!C12=0,"",IF(ฟอร์มกรอกข้อมูล!C12="สังกัด","",IF(ฟอร์มกรอกข้อมูล!M12="กำหนดเพิ่ม2568","-",IF(ฟอร์มกรอกข้อมูล!M12="กำหนดเพิ่ม2569","-",IF(ฟอร์มกรอกข้อมูล!M12="ว่างยุบเลิก2567","-",IF(ฟอร์มกรอกข้อมูล!M12="ยุบเลิก2567","-",1))))))</f>
        <v>1</v>
      </c>
      <c r="E11" s="107">
        <f>IF(ฟอร์มกรอกข้อมูล!C12=0,"",IF(ฟอร์มกรอกข้อมูล!C12="สังกัด","",IF(ฟอร์มกรอกข้อมูล!M12="กำหนดเพิ่ม2569","-",IF(ฟอร์มกรอกข้อมูล!M12="ว่างยุบเลิก2567","-",IF(ฟอร์มกรอกข้อมูล!M12="ว่างยุบเลิก2568","-",IF(ฟอร์มกรอกข้อมูล!M12="ยุบเลิก2567","-",IF(ฟอร์มกรอกข้อมูล!M12="ยุบเลิก2568","-",1)))))))</f>
        <v>1</v>
      </c>
      <c r="F11" s="107">
        <f>IF(ฟอร์มกรอกข้อมูล!C12=0,"",IF(ฟอร์มกรอกข้อมูล!C12="สังกัด","",IF(ฟอร์มกรอกข้อมูล!M12="ว่างยุบเลิก2567","-",IF(ฟอร์มกรอกข้อมูล!M12="ว่างยุบเลิก2568","-",IF(ฟอร์มกรอกข้อมูล!M12="ว่างยุบเลิก2569","-",IF(ฟอร์มกรอกข้อมูล!M12="ยุบเลิก2567","-",IF(ฟอร์มกรอกข้อมูล!M12="ยุบเลิก2568","-",IF(ฟอร์มกรอกข้อมูล!M12="ยุบเลิก2569","-",1))))))))</f>
        <v>1</v>
      </c>
      <c r="G11" s="107" t="str">
        <f>IF(ฟอร์มกรอกข้อมูล!C12=0,"",IF(ฟอร์มกรอกข้อมูล!C12="สังกัด","",IF(ฟอร์มกรอกข้อมูล!M12="กำหนดเพิ่ม2567",1,IF(ฟอร์มกรอกข้อมูล!M12="ว่างยุบเลิก2567",-1,IF(ฟอร์มกรอกข้อมูล!M12="ยุบเลิก2567",-1,"-")))))</f>
        <v>-</v>
      </c>
      <c r="H11" s="107" t="str">
        <f>IF(ฟอร์มกรอกข้อมูล!C12=0,"",IF(ฟอร์มกรอกข้อมูล!C12="สังกัด","",IF(ฟอร์มกรอกข้อมูล!M12="กำหนดเพิ่ม2568",1,IF(ฟอร์มกรอกข้อมูล!M12="ว่างยุบเลิก2568",-1,IF(ฟอร์มกรอกข้อมูล!M12="ยุบเลิก2568",-1,"-")))))</f>
        <v>-</v>
      </c>
      <c r="I11" s="107" t="str">
        <f>IF(ฟอร์มกรอกข้อมูล!C12=0,"",IF(ฟอร์มกรอกข้อมูล!C12="สังกัด","",IF(ฟอร์มกรอกข้อมูล!M12="กำหนดเพิ่ม2569",1,IF(ฟอร์มกรอกข้อมูล!M12="ว่างยุบเลิก2569",-1,IF(ฟอร์มกรอกข้อมูล!M12="ยุบเลิก2569",-1,"-")))))</f>
        <v>-</v>
      </c>
      <c r="J11" s="161" t="str">
        <f>IF(ฟอร์มกรอกข้อมูล!C12=0,"",IF(ฟอร์มกรอกข้อมูล!C12="สังกัด","",IF(ฟอร์มกรอกข้อมูล!M12="ว่างเดิม","ว่างเดิม 1 อัตรา",IF(ฟอร์มกรอกข้อมูล!M12="กำหนดเพิ่ม2567","กำหนดเพิ่ม",IF(ฟอร์มกรอกข้อมูล!M12="กำหนดเพิ่ม2568","กำหนดเพิ่ม",IF(ฟอร์มกรอกข้อมูล!M12="กำหนดเพิ่ม2569","กำหนดเพิ่ม",IF(ฟอร์มกรอกข้อมูล!M12="ว่างยุบเลิก2567","ยุบเลิก 1 อัตรา",IF(ฟอร์มกรอกข้อมูล!M12="ว่างยุบเลิก2568","ยุบเลิก 1 อัตรา",IF(ฟอร์มกรอกข้อมูล!M12="ว่างยุบเลิก2569","ยุบเลิก 1 อัตรา",IF(ฟอร์มกรอกข้อมูล!M12="ยุบเลิก2567","ว่างให้ยุบ",IF(ฟอร์มกรอกข้อมูล!M12="ยุบเลิก2568","ว่างให้ยุบ",IF(ฟอร์มกรอกข้อมูล!M12="ยุบเลิก2569","ว่างให้ยุบ",IF(ฟอร์มกรอกข้อมูล!M12="เงินอุดหนุน","เงินอุดหนุน",IF(ฟอร์มกรอกข้อมูล!M12="เงินอุดหนุน (ว่าง)","เงินอุดหนุน",IF(ฟอร์มกรอกข้อมูล!M12="ข้าราชการถ่ายโอน","ข้าราชการถ่ายโอน",IF(ฟอร์มกรอกข้อมูล!M12="จ่ายจากเงินรายได้","จ่ายจากเงินรายได้",IF(ฟอร์มกรอกข้อมูล!M12="จ่ายจากเงินรายได้ (ว่าง)","จ่ายจากเงินรายได้ (ว่าง)","")))))))))))))))))</f>
        <v/>
      </c>
      <c r="BB11" s="155" t="str">
        <f>IF(ฟอร์มกรอกข้อมูล!C12=0,"",IF(ฟอร์มกรอกข้อมูล!E12="","",ฟอร์มกรอกข้อมูล!E12))</f>
        <v>นักวิเคราะห์นโยบายและแผน</v>
      </c>
      <c r="BC11" s="155" t="str">
        <f>IF(ฟอร์มกรอกข้อมูล!C12=0,"",IF(ฟอร์มกรอกข้อมูล!F12="","",ฟอร์มกรอกข้อมูล!F12))</f>
        <v/>
      </c>
      <c r="BD11" s="155" t="str">
        <f>IF(ฟอร์มกรอกข้อมูล!C12=0,"",IF(ฟอร์มกรอกข้อมูล!H12="","",IF(ฟอร์มกรอกข้อมูล!H12="ปง./ชง.","ปฏิบัติงาน/ชำนาญงาน",IF(ฟอร์มกรอกข้อมูล!H12="ปง.","ปฏิบัติงาน",IF(ฟอร์มกรอกข้อมูล!H12="ชง.","ชำนาญงาน",IF(ฟอร์มกรอกข้อมูล!H12="อส.","อาวุโส",IF(ฟอร์มกรอกข้อมูล!H12="ปก./ชก.","ปฏิบัติการ/ชำนาญการ",IF(ฟอร์มกรอกข้อมูล!H12="ปก.","ปฏิบัติการ",IF(ฟอร์มกรอกข้อมูล!H12="ชก.","ชำนาญการ",IF(ฟอร์มกรอกข้อมูล!H12="ชพ.","ชำนาญการพิเศษ",IF(ฟอร์มกรอกข้อมูล!H12="ชช.","เชี่ยวชาญ",IF(ฟอร์มกรอกข้อมูล!H12="ชชพ.","เชี่ยวชาญพิเศษ",ฟอร์มกรอกข้อมูล!H12))))))))))))</f>
        <v>ชำนาญการ</v>
      </c>
    </row>
    <row r="12" spans="1:56" s="12" customFormat="1">
      <c r="A12" s="158">
        <f>IF(ฟอร์มกรอกข้อมูล!C13="สังกัด","",IF(B12="","",SUBTOTAL(3,$B$6:B12)*1-COUNTBLANK($C$6:C12)))</f>
        <v>6</v>
      </c>
      <c r="B12" s="160" t="str">
        <f>IF(ฟอร์มกรอกข้อมูล!C13=0,"",IF(ฟอร์มกรอกข้อมูล!C13="บริหารท้องถิ่น",BC12&amp;" ("&amp;BB12&amp;" ระดับ"&amp;BD12&amp;")",IF(ฟอร์มกรอกข้อมูล!C13="อำนวยการท้องถิ่น",BC12&amp;" ("&amp;BB12&amp;" ระดับ"&amp;BD12&amp;")",IF(ฟอร์มกรอกข้อมูล!C13&amp;ฟอร์มกรอกข้อมูล!M13="บริหารสถานศึกษาเงินอุดหนุน (ว่าง)",BC12&amp;" ("&amp;BB12&amp;")",IF(ฟอร์มกรอกข้อมูล!C13="บริหารสถานศึกษา",BC12&amp;" ("&amp;BB12&amp;" ระดับ"&amp;BD12&amp;")",IF(ฟอร์มกรอกข้อมูล!C13&amp;ฟอร์มกรอกข้อมูล!G13="วิชาการหัวหน้ากลุ่มงาน",BC12&amp;" ("&amp;BB12&amp;" "&amp;BD12&amp;")",IF(ฟอร์มกรอกข้อมูล!C13&amp;ฟอร์มกรอกข้อมูล!H13="วิชาการปก.",BB12&amp;" ปฏิบัติการ/ชำนาญการ",IF(ฟอร์มกรอกข้อมูล!C13&amp;ฟอร์มกรอกข้อมูล!H13="วิชาการชก.",BB12&amp;" ปฏิบัติการ/ชำนาญการ",IF(ฟอร์มกรอกข้อมูล!C13&amp;ฟอร์มกรอกข้อมูล!H13="วิชาการปง.",BB12&amp;" ปฏิบัติงาน/ชำนาญงาน",IF(ฟอร์มกรอกข้อมูล!C13&amp;ฟอร์มกรอกข้อมูล!H13="วิชาการชง.",BB12&amp;" ปฏิบัติงาน/ชำนาญงาน",BB12&amp;" "&amp;BD12))))))))))</f>
        <v>นักพัฒนาชุมชน ปฏิบัติการ/ชำนาญการ</v>
      </c>
      <c r="C12" s="107">
        <f>IF(ฟอร์มกรอกข้อมูล!C13=0,"",IF(ฟอร์มกรอกข้อมูล!C13="สังกัด","",IF(ฟอร์มกรอกข้อมูล!M13="กำหนดเพิ่ม2567","-",IF(ฟอร์มกรอกข้อมูล!M13="กำหนดเพิ่ม2568","-",IF(ฟอร์มกรอกข้อมูล!M13="กำหนดเพิ่ม2569","-",1)))))</f>
        <v>1</v>
      </c>
      <c r="D12" s="107">
        <f>IF(ฟอร์มกรอกข้อมูล!C13=0,"",IF(ฟอร์มกรอกข้อมูล!C13="สังกัด","",IF(ฟอร์มกรอกข้อมูล!M13="กำหนดเพิ่ม2568","-",IF(ฟอร์มกรอกข้อมูล!M13="กำหนดเพิ่ม2569","-",IF(ฟอร์มกรอกข้อมูล!M13="ว่างยุบเลิก2567","-",IF(ฟอร์มกรอกข้อมูล!M13="ยุบเลิก2567","-",1))))))</f>
        <v>1</v>
      </c>
      <c r="E12" s="107">
        <f>IF(ฟอร์มกรอกข้อมูล!C13=0,"",IF(ฟอร์มกรอกข้อมูล!C13="สังกัด","",IF(ฟอร์มกรอกข้อมูล!M13="กำหนดเพิ่ม2569","-",IF(ฟอร์มกรอกข้อมูล!M13="ว่างยุบเลิก2567","-",IF(ฟอร์มกรอกข้อมูล!M13="ว่างยุบเลิก2568","-",IF(ฟอร์มกรอกข้อมูล!M13="ยุบเลิก2567","-",IF(ฟอร์มกรอกข้อมูล!M13="ยุบเลิก2568","-",1)))))))</f>
        <v>1</v>
      </c>
      <c r="F12" s="107">
        <f>IF(ฟอร์มกรอกข้อมูล!C13=0,"",IF(ฟอร์มกรอกข้อมูล!C13="สังกัด","",IF(ฟอร์มกรอกข้อมูล!M13="ว่างยุบเลิก2567","-",IF(ฟอร์มกรอกข้อมูล!M13="ว่างยุบเลิก2568","-",IF(ฟอร์มกรอกข้อมูล!M13="ว่างยุบเลิก2569","-",IF(ฟอร์มกรอกข้อมูล!M13="ยุบเลิก2567","-",IF(ฟอร์มกรอกข้อมูล!M13="ยุบเลิก2568","-",IF(ฟอร์มกรอกข้อมูล!M13="ยุบเลิก2569","-",1))))))))</f>
        <v>1</v>
      </c>
      <c r="G12" s="107" t="str">
        <f>IF(ฟอร์มกรอกข้อมูล!C13=0,"",IF(ฟอร์มกรอกข้อมูล!C13="สังกัด","",IF(ฟอร์มกรอกข้อมูล!M13="กำหนดเพิ่ม2567",1,IF(ฟอร์มกรอกข้อมูล!M13="ว่างยุบเลิก2567",-1,IF(ฟอร์มกรอกข้อมูล!M13="ยุบเลิก2567",-1,"-")))))</f>
        <v>-</v>
      </c>
      <c r="H12" s="107" t="str">
        <f>IF(ฟอร์มกรอกข้อมูล!C13=0,"",IF(ฟอร์มกรอกข้อมูล!C13="สังกัด","",IF(ฟอร์มกรอกข้อมูล!M13="กำหนดเพิ่ม2568",1,IF(ฟอร์มกรอกข้อมูล!M13="ว่างยุบเลิก2568",-1,IF(ฟอร์มกรอกข้อมูล!M13="ยุบเลิก2568",-1,"-")))))</f>
        <v>-</v>
      </c>
      <c r="I12" s="107" t="str">
        <f>IF(ฟอร์มกรอกข้อมูล!C13=0,"",IF(ฟอร์มกรอกข้อมูล!C13="สังกัด","",IF(ฟอร์มกรอกข้อมูล!M13="กำหนดเพิ่ม2569",1,IF(ฟอร์มกรอกข้อมูล!M13="ว่างยุบเลิก2569",-1,IF(ฟอร์มกรอกข้อมูล!M13="ยุบเลิก2569",-1,"-")))))</f>
        <v>-</v>
      </c>
      <c r="J12" s="161" t="str">
        <f>IF(ฟอร์มกรอกข้อมูล!C13=0,"",IF(ฟอร์มกรอกข้อมูล!C13="สังกัด","",IF(ฟอร์มกรอกข้อมูล!M13="ว่างเดิม","ว่างเดิม 1 อัตรา",IF(ฟอร์มกรอกข้อมูล!M13="กำหนดเพิ่ม2567","กำหนดเพิ่ม",IF(ฟอร์มกรอกข้อมูล!M13="กำหนดเพิ่ม2568","กำหนดเพิ่ม",IF(ฟอร์มกรอกข้อมูล!M13="กำหนดเพิ่ม2569","กำหนดเพิ่ม",IF(ฟอร์มกรอกข้อมูล!M13="ว่างยุบเลิก2567","ยุบเลิก 1 อัตรา",IF(ฟอร์มกรอกข้อมูล!M13="ว่างยุบเลิก2568","ยุบเลิก 1 อัตรา",IF(ฟอร์มกรอกข้อมูล!M13="ว่างยุบเลิก2569","ยุบเลิก 1 อัตรา",IF(ฟอร์มกรอกข้อมูล!M13="ยุบเลิก2567","ว่างให้ยุบ",IF(ฟอร์มกรอกข้อมูล!M13="ยุบเลิก2568","ว่างให้ยุบ",IF(ฟอร์มกรอกข้อมูล!M13="ยุบเลิก2569","ว่างให้ยุบ",IF(ฟอร์มกรอกข้อมูล!M13="เงินอุดหนุน","เงินอุดหนุน",IF(ฟอร์มกรอกข้อมูล!M13="เงินอุดหนุน (ว่าง)","เงินอุดหนุน",IF(ฟอร์มกรอกข้อมูล!M13="ข้าราชการถ่ายโอน","ข้าราชการถ่ายโอน",IF(ฟอร์มกรอกข้อมูล!M13="จ่ายจากเงินรายได้","จ่ายจากเงินรายได้",IF(ฟอร์มกรอกข้อมูล!M13="จ่ายจากเงินรายได้ (ว่าง)","จ่ายจากเงินรายได้ (ว่าง)","")))))))))))))))))</f>
        <v/>
      </c>
      <c r="BB12" s="155" t="str">
        <f>IF(ฟอร์มกรอกข้อมูล!C13=0,"",IF(ฟอร์มกรอกข้อมูล!E13="","",ฟอร์มกรอกข้อมูล!E13))</f>
        <v>นักพัฒนาชุมชน</v>
      </c>
      <c r="BC12" s="155" t="str">
        <f>IF(ฟอร์มกรอกข้อมูล!C13=0,"",IF(ฟอร์มกรอกข้อมูล!F13="","",ฟอร์มกรอกข้อมูล!F13))</f>
        <v/>
      </c>
      <c r="BD12" s="155" t="str">
        <f>IF(ฟอร์มกรอกข้อมูล!C13=0,"",IF(ฟอร์มกรอกข้อมูล!H13="","",IF(ฟอร์มกรอกข้อมูล!H13="ปง./ชง.","ปฏิบัติงาน/ชำนาญงาน",IF(ฟอร์มกรอกข้อมูล!H13="ปง.","ปฏิบัติงาน",IF(ฟอร์มกรอกข้อมูล!H13="ชง.","ชำนาญงาน",IF(ฟอร์มกรอกข้อมูล!H13="อส.","อาวุโส",IF(ฟอร์มกรอกข้อมูล!H13="ปก./ชก.","ปฏิบัติการ/ชำนาญการ",IF(ฟอร์มกรอกข้อมูล!H13="ปก.","ปฏิบัติการ",IF(ฟอร์มกรอกข้อมูล!H13="ชก.","ชำนาญการ",IF(ฟอร์มกรอกข้อมูล!H13="ชพ.","ชำนาญการพิเศษ",IF(ฟอร์มกรอกข้อมูล!H13="ชช.","เชี่ยวชาญ",IF(ฟอร์มกรอกข้อมูล!H13="ชชพ.","เชี่ยวชาญพิเศษ",ฟอร์มกรอกข้อมูล!H13))))))))))))</f>
        <v>ชำนาญการ</v>
      </c>
    </row>
    <row r="13" spans="1:56" s="13" customFormat="1">
      <c r="A13" s="158">
        <f>IF(ฟอร์มกรอกข้อมูล!C14="สังกัด","",IF(B13="","",SUBTOTAL(3,$B$6:B13)*1-COUNTBLANK($C$6:C13)))</f>
        <v>7</v>
      </c>
      <c r="B13" s="160" t="str">
        <f>IF(ฟอร์มกรอกข้อมูล!C14=0,"",IF(ฟอร์มกรอกข้อมูล!C14="บริหารท้องถิ่น",BC13&amp;" ("&amp;BB13&amp;" ระดับ"&amp;BD13&amp;")",IF(ฟอร์มกรอกข้อมูล!C14="อำนวยการท้องถิ่น",BC13&amp;" ("&amp;BB13&amp;" ระดับ"&amp;BD13&amp;")",IF(ฟอร์มกรอกข้อมูล!C14&amp;ฟอร์มกรอกข้อมูล!M14="บริหารสถานศึกษาเงินอุดหนุน (ว่าง)",BC13&amp;" ("&amp;BB13&amp;")",IF(ฟอร์มกรอกข้อมูล!C14="บริหารสถานศึกษา",BC13&amp;" ("&amp;BB13&amp;" ระดับ"&amp;BD13&amp;")",IF(ฟอร์มกรอกข้อมูล!C14&amp;ฟอร์มกรอกข้อมูล!G14="วิชาการหัวหน้ากลุ่มงาน",BC13&amp;" ("&amp;BB13&amp;" "&amp;BD13&amp;")",IF(ฟอร์มกรอกข้อมูล!C14&amp;ฟอร์มกรอกข้อมูล!H14="วิชาการปก.",BB13&amp;" ปฏิบัติการ/ชำนาญการ",IF(ฟอร์มกรอกข้อมูล!C14&amp;ฟอร์มกรอกข้อมูล!H14="วิชาการชก.",BB13&amp;" ปฏิบัติการ/ชำนาญการ",IF(ฟอร์มกรอกข้อมูล!C14&amp;ฟอร์มกรอกข้อมูล!H14="วิชาการปง.",BB13&amp;" ปฏิบัติงาน/ชำนาญงาน",IF(ฟอร์มกรอกข้อมูล!C14&amp;ฟอร์มกรอกข้อมูล!H14="วิชาการชง.",BB13&amp;" ปฏิบัติงาน/ชำนาญงาน",BB13&amp;" "&amp;BD13))))))))))</f>
        <v>นักทรัพยากรบุคคล ปฏิบัติการ/ชำนาญการ</v>
      </c>
      <c r="C13" s="107">
        <f>IF(ฟอร์มกรอกข้อมูล!C14=0,"",IF(ฟอร์มกรอกข้อมูล!C14="สังกัด","",IF(ฟอร์มกรอกข้อมูล!M14="กำหนดเพิ่ม2567","-",IF(ฟอร์มกรอกข้อมูล!M14="กำหนดเพิ่ม2568","-",IF(ฟอร์มกรอกข้อมูล!M14="กำหนดเพิ่ม2569","-",1)))))</f>
        <v>1</v>
      </c>
      <c r="D13" s="107">
        <f>IF(ฟอร์มกรอกข้อมูล!C14=0,"",IF(ฟอร์มกรอกข้อมูล!C14="สังกัด","",IF(ฟอร์มกรอกข้อมูล!M14="กำหนดเพิ่ม2568","-",IF(ฟอร์มกรอกข้อมูล!M14="กำหนดเพิ่ม2569","-",IF(ฟอร์มกรอกข้อมูล!M14="ว่างยุบเลิก2567","-",IF(ฟอร์มกรอกข้อมูล!M14="ยุบเลิก2567","-",1))))))</f>
        <v>1</v>
      </c>
      <c r="E13" s="107">
        <f>IF(ฟอร์มกรอกข้อมูล!C14=0,"",IF(ฟอร์มกรอกข้อมูล!C14="สังกัด","",IF(ฟอร์มกรอกข้อมูล!M14="กำหนดเพิ่ม2569","-",IF(ฟอร์มกรอกข้อมูล!M14="ว่างยุบเลิก2567","-",IF(ฟอร์มกรอกข้อมูล!M14="ว่างยุบเลิก2568","-",IF(ฟอร์มกรอกข้อมูล!M14="ยุบเลิก2567","-",IF(ฟอร์มกรอกข้อมูล!M14="ยุบเลิก2568","-",1)))))))</f>
        <v>1</v>
      </c>
      <c r="F13" s="107">
        <f>IF(ฟอร์มกรอกข้อมูล!C14=0,"",IF(ฟอร์มกรอกข้อมูล!C14="สังกัด","",IF(ฟอร์มกรอกข้อมูล!M14="ว่างยุบเลิก2567","-",IF(ฟอร์มกรอกข้อมูล!M14="ว่างยุบเลิก2568","-",IF(ฟอร์มกรอกข้อมูล!M14="ว่างยุบเลิก2569","-",IF(ฟอร์มกรอกข้อมูล!M14="ยุบเลิก2567","-",IF(ฟอร์มกรอกข้อมูล!M14="ยุบเลิก2568","-",IF(ฟอร์มกรอกข้อมูล!M14="ยุบเลิก2569","-",1))))))))</f>
        <v>1</v>
      </c>
      <c r="G13" s="107" t="str">
        <f>IF(ฟอร์มกรอกข้อมูล!C14=0,"",IF(ฟอร์มกรอกข้อมูล!C14="สังกัด","",IF(ฟอร์มกรอกข้อมูล!M14="กำหนดเพิ่ม2567",1,IF(ฟอร์มกรอกข้อมูล!M14="ว่างยุบเลิก2567",-1,IF(ฟอร์มกรอกข้อมูล!M14="ยุบเลิก2567",-1,"-")))))</f>
        <v>-</v>
      </c>
      <c r="H13" s="107" t="str">
        <f>IF(ฟอร์มกรอกข้อมูล!C14=0,"",IF(ฟอร์มกรอกข้อมูล!C14="สังกัด","",IF(ฟอร์มกรอกข้อมูล!M14="กำหนดเพิ่ม2568",1,IF(ฟอร์มกรอกข้อมูล!M14="ว่างยุบเลิก2568",-1,IF(ฟอร์มกรอกข้อมูล!M14="ยุบเลิก2568",-1,"-")))))</f>
        <v>-</v>
      </c>
      <c r="I13" s="107" t="str">
        <f>IF(ฟอร์มกรอกข้อมูล!C14=0,"",IF(ฟอร์มกรอกข้อมูล!C14="สังกัด","",IF(ฟอร์มกรอกข้อมูล!M14="กำหนดเพิ่ม2569",1,IF(ฟอร์มกรอกข้อมูล!M14="ว่างยุบเลิก2569",-1,IF(ฟอร์มกรอกข้อมูล!M14="ยุบเลิก2569",-1,"-")))))</f>
        <v>-</v>
      </c>
      <c r="J13" s="161" t="str">
        <f>IF(ฟอร์มกรอกข้อมูล!C14=0,"",IF(ฟอร์มกรอกข้อมูล!C14="สังกัด","",IF(ฟอร์มกรอกข้อมูล!M14="ว่างเดิม","ว่างเดิม 1 อัตรา",IF(ฟอร์มกรอกข้อมูล!M14="กำหนดเพิ่ม2567","กำหนดเพิ่ม",IF(ฟอร์มกรอกข้อมูล!M14="กำหนดเพิ่ม2568","กำหนดเพิ่ม",IF(ฟอร์มกรอกข้อมูล!M14="กำหนดเพิ่ม2569","กำหนดเพิ่ม",IF(ฟอร์มกรอกข้อมูล!M14="ว่างยุบเลิก2567","ยุบเลิก 1 อัตรา",IF(ฟอร์มกรอกข้อมูล!M14="ว่างยุบเลิก2568","ยุบเลิก 1 อัตรา",IF(ฟอร์มกรอกข้อมูล!M14="ว่างยุบเลิก2569","ยุบเลิก 1 อัตรา",IF(ฟอร์มกรอกข้อมูล!M14="ยุบเลิก2567","ว่างให้ยุบ",IF(ฟอร์มกรอกข้อมูล!M14="ยุบเลิก2568","ว่างให้ยุบ",IF(ฟอร์มกรอกข้อมูล!M14="ยุบเลิก2569","ว่างให้ยุบ",IF(ฟอร์มกรอกข้อมูล!M14="เงินอุดหนุน","เงินอุดหนุน",IF(ฟอร์มกรอกข้อมูล!M14="เงินอุดหนุน (ว่าง)","เงินอุดหนุน",IF(ฟอร์มกรอกข้อมูล!M14="ข้าราชการถ่ายโอน","ข้าราชการถ่ายโอน",IF(ฟอร์มกรอกข้อมูล!M14="จ่ายจากเงินรายได้","จ่ายจากเงินรายได้",IF(ฟอร์มกรอกข้อมูล!M14="จ่ายจากเงินรายได้ (ว่าง)","จ่ายจากเงินรายได้ (ว่าง)","")))))))))))))))))</f>
        <v>ว่างเดิม 1 อัตรา</v>
      </c>
      <c r="BB13" s="155" t="str">
        <f>IF(ฟอร์มกรอกข้อมูล!C14=0,"",IF(ฟอร์มกรอกข้อมูล!E14="","",ฟอร์มกรอกข้อมูล!E14))</f>
        <v>นักทรัพยากรบุคคล</v>
      </c>
      <c r="BC13" s="155" t="str">
        <f>IF(ฟอร์มกรอกข้อมูล!C14=0,"",IF(ฟอร์มกรอกข้อมูล!F14="","",ฟอร์มกรอกข้อมูล!F14))</f>
        <v/>
      </c>
      <c r="BD13" s="155" t="str">
        <f>IF(ฟอร์มกรอกข้อมูล!C14=0,"",IF(ฟอร์มกรอกข้อมูล!H14="","",IF(ฟอร์มกรอกข้อมูล!H14="ปง./ชง.","ปฏิบัติงาน/ชำนาญงาน",IF(ฟอร์มกรอกข้อมูล!H14="ปง.","ปฏิบัติงาน",IF(ฟอร์มกรอกข้อมูล!H14="ชง.","ชำนาญงาน",IF(ฟอร์มกรอกข้อมูล!H14="อส.","อาวุโส",IF(ฟอร์มกรอกข้อมูล!H14="ปก./ชก.","ปฏิบัติการ/ชำนาญการ",IF(ฟอร์มกรอกข้อมูล!H14="ปก.","ปฏิบัติการ",IF(ฟอร์มกรอกข้อมูล!H14="ชก.","ชำนาญการ",IF(ฟอร์มกรอกข้อมูล!H14="ชพ.","ชำนาญการพิเศษ",IF(ฟอร์มกรอกข้อมูล!H14="ชช.","เชี่ยวชาญ",IF(ฟอร์มกรอกข้อมูล!H14="ชชพ.","เชี่ยวชาญพิเศษ",ฟอร์มกรอกข้อมูล!H14))))))))))))</f>
        <v>ปฏิบัติการ/ชำนาญการ</v>
      </c>
    </row>
    <row r="14" spans="1:56" s="12" customFormat="1">
      <c r="A14" s="158">
        <f>IF(ฟอร์มกรอกข้อมูล!C15="สังกัด","",IF(B14="","",SUBTOTAL(3,$B$6:B14)*1-COUNTBLANK($C$6:C14)))</f>
        <v>8</v>
      </c>
      <c r="B14" s="160" t="str">
        <f>IF(ฟอร์มกรอกข้อมูล!C15=0,"",IF(ฟอร์มกรอกข้อมูล!C15="บริหารท้องถิ่น",BC14&amp;" ("&amp;BB14&amp;" ระดับ"&amp;BD14&amp;")",IF(ฟอร์มกรอกข้อมูล!C15="อำนวยการท้องถิ่น",BC14&amp;" ("&amp;BB14&amp;" ระดับ"&amp;BD14&amp;")",IF(ฟอร์มกรอกข้อมูล!C15&amp;ฟอร์มกรอกข้อมูล!M15="บริหารสถานศึกษาเงินอุดหนุน (ว่าง)",BC14&amp;" ("&amp;BB14&amp;")",IF(ฟอร์มกรอกข้อมูล!C15="บริหารสถานศึกษา",BC14&amp;" ("&amp;BB14&amp;" ระดับ"&amp;BD14&amp;")",IF(ฟอร์มกรอกข้อมูล!C15&amp;ฟอร์มกรอกข้อมูล!G15="วิชาการหัวหน้ากลุ่มงาน",BC14&amp;" ("&amp;BB14&amp;" "&amp;BD14&amp;")",IF(ฟอร์มกรอกข้อมูล!C15&amp;ฟอร์มกรอกข้อมูล!H15="วิชาการปก.",BB14&amp;" ปฏิบัติการ/ชำนาญการ",IF(ฟอร์มกรอกข้อมูล!C15&amp;ฟอร์มกรอกข้อมูล!H15="วิชาการชก.",BB14&amp;" ปฏิบัติการ/ชำนาญการ",IF(ฟอร์มกรอกข้อมูล!C15&amp;ฟอร์มกรอกข้อมูล!H15="วิชาการปง.",BB14&amp;" ปฏิบัติงาน/ชำนาญงาน",IF(ฟอร์มกรอกข้อมูล!C15&amp;ฟอร์มกรอกข้อมูล!H15="วิชาการชง.",BB14&amp;" ปฏิบัติงาน/ชำนาญงาน",BB14&amp;" "&amp;BD14))))))))))</f>
        <v>นักวิชาการสาธารณสุข ปฏิบัติการ/ชำนาญการ</v>
      </c>
      <c r="C14" s="107">
        <f>IF(ฟอร์มกรอกข้อมูล!C15=0,"",IF(ฟอร์มกรอกข้อมูล!C15="สังกัด","",IF(ฟอร์มกรอกข้อมูล!M15="กำหนดเพิ่ม2567","-",IF(ฟอร์มกรอกข้อมูล!M15="กำหนดเพิ่ม2568","-",IF(ฟอร์มกรอกข้อมูล!M15="กำหนดเพิ่ม2569","-",1)))))</f>
        <v>1</v>
      </c>
      <c r="D14" s="107">
        <f>IF(ฟอร์มกรอกข้อมูล!C15=0,"",IF(ฟอร์มกรอกข้อมูล!C15="สังกัด","",IF(ฟอร์มกรอกข้อมูล!M15="กำหนดเพิ่ม2568","-",IF(ฟอร์มกรอกข้อมูล!M15="กำหนดเพิ่ม2569","-",IF(ฟอร์มกรอกข้อมูล!M15="ว่างยุบเลิก2567","-",IF(ฟอร์มกรอกข้อมูล!M15="ยุบเลิก2567","-",1))))))</f>
        <v>1</v>
      </c>
      <c r="E14" s="107">
        <f>IF(ฟอร์มกรอกข้อมูล!C15=0,"",IF(ฟอร์มกรอกข้อมูล!C15="สังกัด","",IF(ฟอร์มกรอกข้อมูล!M15="กำหนดเพิ่ม2569","-",IF(ฟอร์มกรอกข้อมูล!M15="ว่างยุบเลิก2567","-",IF(ฟอร์มกรอกข้อมูล!M15="ว่างยุบเลิก2568","-",IF(ฟอร์มกรอกข้อมูล!M15="ยุบเลิก2567","-",IF(ฟอร์มกรอกข้อมูล!M15="ยุบเลิก2568","-",1)))))))</f>
        <v>1</v>
      </c>
      <c r="F14" s="107">
        <f>IF(ฟอร์มกรอกข้อมูล!C15=0,"",IF(ฟอร์มกรอกข้อมูล!C15="สังกัด","",IF(ฟอร์มกรอกข้อมูล!M15="ว่างยุบเลิก2567","-",IF(ฟอร์มกรอกข้อมูล!M15="ว่างยุบเลิก2568","-",IF(ฟอร์มกรอกข้อมูล!M15="ว่างยุบเลิก2569","-",IF(ฟอร์มกรอกข้อมูล!M15="ยุบเลิก2567","-",IF(ฟอร์มกรอกข้อมูล!M15="ยุบเลิก2568","-",IF(ฟอร์มกรอกข้อมูล!M15="ยุบเลิก2569","-",1))))))))</f>
        <v>1</v>
      </c>
      <c r="G14" s="107" t="str">
        <f>IF(ฟอร์มกรอกข้อมูล!C15=0,"",IF(ฟอร์มกรอกข้อมูล!C15="สังกัด","",IF(ฟอร์มกรอกข้อมูล!M15="กำหนดเพิ่ม2567",1,IF(ฟอร์มกรอกข้อมูล!M15="ว่างยุบเลิก2567",-1,IF(ฟอร์มกรอกข้อมูล!M15="ยุบเลิก2567",-1,"-")))))</f>
        <v>-</v>
      </c>
      <c r="H14" s="107" t="str">
        <f>IF(ฟอร์มกรอกข้อมูล!C15=0,"",IF(ฟอร์มกรอกข้อมูล!C15="สังกัด","",IF(ฟอร์มกรอกข้อมูล!M15="กำหนดเพิ่ม2568",1,IF(ฟอร์มกรอกข้อมูล!M15="ว่างยุบเลิก2568",-1,IF(ฟอร์มกรอกข้อมูล!M15="ยุบเลิก2568",-1,"-")))))</f>
        <v>-</v>
      </c>
      <c r="I14" s="107" t="str">
        <f>IF(ฟอร์มกรอกข้อมูล!C15=0,"",IF(ฟอร์มกรอกข้อมูล!C15="สังกัด","",IF(ฟอร์มกรอกข้อมูล!M15="กำหนดเพิ่ม2569",1,IF(ฟอร์มกรอกข้อมูล!M15="ว่างยุบเลิก2569",-1,IF(ฟอร์มกรอกข้อมูล!M15="ยุบเลิก2569",-1,"-")))))</f>
        <v>-</v>
      </c>
      <c r="J14" s="161" t="str">
        <f>IF(ฟอร์มกรอกข้อมูล!C15=0,"",IF(ฟอร์มกรอกข้อมูล!C15="สังกัด","",IF(ฟอร์มกรอกข้อมูล!M15="ว่างเดิม","ว่างเดิม 1 อัตรา",IF(ฟอร์มกรอกข้อมูล!M15="กำหนดเพิ่ม2567","กำหนดเพิ่ม",IF(ฟอร์มกรอกข้อมูล!M15="กำหนดเพิ่ม2568","กำหนดเพิ่ม",IF(ฟอร์มกรอกข้อมูล!M15="กำหนดเพิ่ม2569","กำหนดเพิ่ม",IF(ฟอร์มกรอกข้อมูล!M15="ว่างยุบเลิก2567","ยุบเลิก 1 อัตรา",IF(ฟอร์มกรอกข้อมูล!M15="ว่างยุบเลิก2568","ยุบเลิก 1 อัตรา",IF(ฟอร์มกรอกข้อมูล!M15="ว่างยุบเลิก2569","ยุบเลิก 1 อัตรา",IF(ฟอร์มกรอกข้อมูล!M15="ยุบเลิก2567","ว่างให้ยุบ",IF(ฟอร์มกรอกข้อมูล!M15="ยุบเลิก2568","ว่างให้ยุบ",IF(ฟอร์มกรอกข้อมูล!M15="ยุบเลิก2569","ว่างให้ยุบ",IF(ฟอร์มกรอกข้อมูล!M15="เงินอุดหนุน","เงินอุดหนุน",IF(ฟอร์มกรอกข้อมูล!M15="เงินอุดหนุน (ว่าง)","เงินอุดหนุน",IF(ฟอร์มกรอกข้อมูล!M15="ข้าราชการถ่ายโอน","ข้าราชการถ่ายโอน",IF(ฟอร์มกรอกข้อมูล!M15="จ่ายจากเงินรายได้","จ่ายจากเงินรายได้",IF(ฟอร์มกรอกข้อมูล!M15="จ่ายจากเงินรายได้ (ว่าง)","จ่ายจากเงินรายได้ (ว่าง)","")))))))))))))))))</f>
        <v>ว่างเดิม 1 อัตรา</v>
      </c>
      <c r="BB14" s="155" t="str">
        <f>IF(ฟอร์มกรอกข้อมูล!C15=0,"",IF(ฟอร์มกรอกข้อมูล!E15="","",ฟอร์มกรอกข้อมูล!E15))</f>
        <v>นักวิชาการสาธารณสุข</v>
      </c>
      <c r="BC14" s="155" t="str">
        <f>IF(ฟอร์มกรอกข้อมูล!C15=0,"",IF(ฟอร์มกรอกข้อมูล!F15="","",ฟอร์มกรอกข้อมูล!F15))</f>
        <v/>
      </c>
      <c r="BD14" s="155" t="str">
        <f>IF(ฟอร์มกรอกข้อมูล!C15=0,"",IF(ฟอร์มกรอกข้อมูล!H15="","",IF(ฟอร์มกรอกข้อมูล!H15="ปง./ชง.","ปฏิบัติงาน/ชำนาญงาน",IF(ฟอร์มกรอกข้อมูล!H15="ปง.","ปฏิบัติงาน",IF(ฟอร์มกรอกข้อมูล!H15="ชง.","ชำนาญงาน",IF(ฟอร์มกรอกข้อมูล!H15="อส.","อาวุโส",IF(ฟอร์มกรอกข้อมูล!H15="ปก./ชก.","ปฏิบัติการ/ชำนาญการ",IF(ฟอร์มกรอกข้อมูล!H15="ปก.","ปฏิบัติการ",IF(ฟอร์มกรอกข้อมูล!H15="ชก.","ชำนาญการ",IF(ฟอร์มกรอกข้อมูล!H15="ชพ.","ชำนาญการพิเศษ",IF(ฟอร์มกรอกข้อมูล!H15="ชช.","เชี่ยวชาญ",IF(ฟอร์มกรอกข้อมูล!H15="ชชพ.","เชี่ยวชาญพิเศษ",ฟอร์มกรอกข้อมูล!H15))))))))))))</f>
        <v>ปฏิบัติการ/ชำนาญการ</v>
      </c>
    </row>
    <row r="15" spans="1:56" s="12" customFormat="1">
      <c r="A15" s="158">
        <f>IF(ฟอร์มกรอกข้อมูล!C16="สังกัด","",IF(B15="","",SUBTOTAL(3,$B$6:B15)*1-COUNTBLANK($C$6:C15)))</f>
        <v>9</v>
      </c>
      <c r="B15" s="160" t="str">
        <f>IF(ฟอร์มกรอกข้อมูล!C16=0,"",IF(ฟอร์มกรอกข้อมูล!C16="บริหารท้องถิ่น",BC15&amp;" ("&amp;BB15&amp;" ระดับ"&amp;BD15&amp;")",IF(ฟอร์มกรอกข้อมูล!C16="อำนวยการท้องถิ่น",BC15&amp;" ("&amp;BB15&amp;" ระดับ"&amp;BD15&amp;")",IF(ฟอร์มกรอกข้อมูล!C16&amp;ฟอร์มกรอกข้อมูล!M16="บริหารสถานศึกษาเงินอุดหนุน (ว่าง)",BC15&amp;" ("&amp;BB15&amp;")",IF(ฟอร์มกรอกข้อมูล!C16="บริหารสถานศึกษา",BC15&amp;" ("&amp;BB15&amp;" ระดับ"&amp;BD15&amp;")",IF(ฟอร์มกรอกข้อมูล!C16&amp;ฟอร์มกรอกข้อมูล!G16="วิชาการหัวหน้ากลุ่มงาน",BC15&amp;" ("&amp;BB15&amp;" "&amp;BD15&amp;")",IF(ฟอร์มกรอกข้อมูล!C16&amp;ฟอร์มกรอกข้อมูล!H16="วิชาการปก.",BB15&amp;" ปฏิบัติการ/ชำนาญการ",IF(ฟอร์มกรอกข้อมูล!C16&amp;ฟอร์มกรอกข้อมูล!H16="วิชาการชก.",BB15&amp;" ปฏิบัติการ/ชำนาญการ",IF(ฟอร์มกรอกข้อมูล!C16&amp;ฟอร์มกรอกข้อมูล!H16="วิชาการปง.",BB15&amp;" ปฏิบัติงาน/ชำนาญงาน",IF(ฟอร์มกรอกข้อมูล!C16&amp;ฟอร์มกรอกข้อมูล!H16="วิชาการชง.",BB15&amp;" ปฏิบัติงาน/ชำนาญงาน",BB15&amp;" "&amp;BD15))))))))))</f>
        <v>นิติกร ปฏิบัติการ/ชำนาญการ</v>
      </c>
      <c r="C15" s="107">
        <f>IF(ฟอร์มกรอกข้อมูล!C16=0,"",IF(ฟอร์มกรอกข้อมูล!C16="สังกัด","",IF(ฟอร์มกรอกข้อมูล!M16="กำหนดเพิ่ม2567","-",IF(ฟอร์มกรอกข้อมูล!M16="กำหนดเพิ่ม2568","-",IF(ฟอร์มกรอกข้อมูล!M16="กำหนดเพิ่ม2569","-",1)))))</f>
        <v>1</v>
      </c>
      <c r="D15" s="107">
        <f>IF(ฟอร์มกรอกข้อมูล!C16=0,"",IF(ฟอร์มกรอกข้อมูล!C16="สังกัด","",IF(ฟอร์มกรอกข้อมูล!M16="กำหนดเพิ่ม2568","-",IF(ฟอร์มกรอกข้อมูล!M16="กำหนดเพิ่ม2569","-",IF(ฟอร์มกรอกข้อมูล!M16="ว่างยุบเลิก2567","-",IF(ฟอร์มกรอกข้อมูล!M16="ยุบเลิก2567","-",1))))))</f>
        <v>1</v>
      </c>
      <c r="E15" s="107">
        <f>IF(ฟอร์มกรอกข้อมูล!C16=0,"",IF(ฟอร์มกรอกข้อมูล!C16="สังกัด","",IF(ฟอร์มกรอกข้อมูล!M16="กำหนดเพิ่ม2569","-",IF(ฟอร์มกรอกข้อมูล!M16="ว่างยุบเลิก2567","-",IF(ฟอร์มกรอกข้อมูล!M16="ว่างยุบเลิก2568","-",IF(ฟอร์มกรอกข้อมูล!M16="ยุบเลิก2567","-",IF(ฟอร์มกรอกข้อมูล!M16="ยุบเลิก2568","-",1)))))))</f>
        <v>1</v>
      </c>
      <c r="F15" s="107">
        <f>IF(ฟอร์มกรอกข้อมูล!C16=0,"",IF(ฟอร์มกรอกข้อมูล!C16="สังกัด","",IF(ฟอร์มกรอกข้อมูล!M16="ว่างยุบเลิก2567","-",IF(ฟอร์มกรอกข้อมูล!M16="ว่างยุบเลิก2568","-",IF(ฟอร์มกรอกข้อมูล!M16="ว่างยุบเลิก2569","-",IF(ฟอร์มกรอกข้อมูล!M16="ยุบเลิก2567","-",IF(ฟอร์มกรอกข้อมูล!M16="ยุบเลิก2568","-",IF(ฟอร์มกรอกข้อมูล!M16="ยุบเลิก2569","-",1))))))))</f>
        <v>1</v>
      </c>
      <c r="G15" s="107" t="str">
        <f>IF(ฟอร์มกรอกข้อมูล!C16=0,"",IF(ฟอร์มกรอกข้อมูล!C16="สังกัด","",IF(ฟอร์มกรอกข้อมูล!M16="กำหนดเพิ่ม2567",1,IF(ฟอร์มกรอกข้อมูล!M16="ว่างยุบเลิก2567",-1,IF(ฟอร์มกรอกข้อมูล!M16="ยุบเลิก2567",-1,"-")))))</f>
        <v>-</v>
      </c>
      <c r="H15" s="107" t="str">
        <f>IF(ฟอร์มกรอกข้อมูล!C16=0,"",IF(ฟอร์มกรอกข้อมูล!C16="สังกัด","",IF(ฟอร์มกรอกข้อมูล!M16="กำหนดเพิ่ม2568",1,IF(ฟอร์มกรอกข้อมูล!M16="ว่างยุบเลิก2568",-1,IF(ฟอร์มกรอกข้อมูล!M16="ยุบเลิก2568",-1,"-")))))</f>
        <v>-</v>
      </c>
      <c r="I15" s="107" t="str">
        <f>IF(ฟอร์มกรอกข้อมูล!C16=0,"",IF(ฟอร์มกรอกข้อมูล!C16="สังกัด","",IF(ฟอร์มกรอกข้อมูล!M16="กำหนดเพิ่ม2569",1,IF(ฟอร์มกรอกข้อมูล!M16="ว่างยุบเลิก2569",-1,IF(ฟอร์มกรอกข้อมูล!M16="ยุบเลิก2569",-1,"-")))))</f>
        <v>-</v>
      </c>
      <c r="J15" s="161" t="str">
        <f>IF(ฟอร์มกรอกข้อมูล!C16=0,"",IF(ฟอร์มกรอกข้อมูล!C16="สังกัด","",IF(ฟอร์มกรอกข้อมูล!M16="ว่างเดิม","ว่างเดิม 1 อัตรา",IF(ฟอร์มกรอกข้อมูล!M16="กำหนดเพิ่ม2567","กำหนดเพิ่ม",IF(ฟอร์มกรอกข้อมูล!M16="กำหนดเพิ่ม2568","กำหนดเพิ่ม",IF(ฟอร์มกรอกข้อมูล!M16="กำหนดเพิ่ม2569","กำหนดเพิ่ม",IF(ฟอร์มกรอกข้อมูล!M16="ว่างยุบเลิก2567","ยุบเลิก 1 อัตรา",IF(ฟอร์มกรอกข้อมูล!M16="ว่างยุบเลิก2568","ยุบเลิก 1 อัตรา",IF(ฟอร์มกรอกข้อมูล!M16="ว่างยุบเลิก2569","ยุบเลิก 1 อัตรา",IF(ฟอร์มกรอกข้อมูล!M16="ยุบเลิก2567","ว่างให้ยุบ",IF(ฟอร์มกรอกข้อมูล!M16="ยุบเลิก2568","ว่างให้ยุบ",IF(ฟอร์มกรอกข้อมูล!M16="ยุบเลิก2569","ว่างให้ยุบ",IF(ฟอร์มกรอกข้อมูล!M16="เงินอุดหนุน","เงินอุดหนุน",IF(ฟอร์มกรอกข้อมูล!M16="เงินอุดหนุน (ว่าง)","เงินอุดหนุน",IF(ฟอร์มกรอกข้อมูล!M16="ข้าราชการถ่ายโอน","ข้าราชการถ่ายโอน",IF(ฟอร์มกรอกข้อมูล!M16="จ่ายจากเงินรายได้","จ่ายจากเงินรายได้",IF(ฟอร์มกรอกข้อมูล!M16="จ่ายจากเงินรายได้ (ว่าง)","จ่ายจากเงินรายได้ (ว่าง)","")))))))))))))))))</f>
        <v>ว่างเดิม 1 อัตรา</v>
      </c>
      <c r="BB15" s="155" t="str">
        <f>IF(ฟอร์มกรอกข้อมูล!C16=0,"",IF(ฟอร์มกรอกข้อมูล!E16="","",ฟอร์มกรอกข้อมูล!E16))</f>
        <v>นิติกร</v>
      </c>
      <c r="BC15" s="155" t="str">
        <f>IF(ฟอร์มกรอกข้อมูล!C16=0,"",IF(ฟอร์มกรอกข้อมูล!F16="","",ฟอร์มกรอกข้อมูล!F16))</f>
        <v/>
      </c>
      <c r="BD15" s="155" t="str">
        <f>IF(ฟอร์มกรอกข้อมูล!C16=0,"",IF(ฟอร์มกรอกข้อมูล!H16="","",IF(ฟอร์มกรอกข้อมูล!H16="ปง./ชง.","ปฏิบัติงาน/ชำนาญงาน",IF(ฟอร์มกรอกข้อมูล!H16="ปง.","ปฏิบัติงาน",IF(ฟอร์มกรอกข้อมูล!H16="ชง.","ชำนาญงาน",IF(ฟอร์มกรอกข้อมูล!H16="อส.","อาวุโส",IF(ฟอร์มกรอกข้อมูล!H16="ปก./ชก.","ปฏิบัติการ/ชำนาญการ",IF(ฟอร์มกรอกข้อมูล!H16="ปก.","ปฏิบัติการ",IF(ฟอร์มกรอกข้อมูล!H16="ชก.","ชำนาญการ",IF(ฟอร์มกรอกข้อมูล!H16="ชพ.","ชำนาญการพิเศษ",IF(ฟอร์มกรอกข้อมูล!H16="ชช.","เชี่ยวชาญ",IF(ฟอร์มกรอกข้อมูล!H16="ชชพ.","เชี่ยวชาญพิเศษ",ฟอร์มกรอกข้อมูล!H16))))))))))))</f>
        <v>ปฏิบัติการ/ชำนาญการ</v>
      </c>
    </row>
    <row r="16" spans="1:56" s="12" customFormat="1">
      <c r="A16" s="158">
        <f>IF(ฟอร์มกรอกข้อมูล!C17="สังกัด","",IF(B16="","",SUBTOTAL(3,$B$6:B16)*1-COUNTBLANK($C$6:C16)))</f>
        <v>10</v>
      </c>
      <c r="B16" s="160" t="str">
        <f>IF(ฟอร์มกรอกข้อมูล!C17=0,"",IF(ฟอร์มกรอกข้อมูล!C17="บริหารท้องถิ่น",BC16&amp;" ("&amp;BB16&amp;" ระดับ"&amp;BD16&amp;")",IF(ฟอร์มกรอกข้อมูล!C17="อำนวยการท้องถิ่น",BC16&amp;" ("&amp;BB16&amp;" ระดับ"&amp;BD16&amp;")",IF(ฟอร์มกรอกข้อมูล!C17&amp;ฟอร์มกรอกข้อมูล!M17="บริหารสถานศึกษาเงินอุดหนุน (ว่าง)",BC16&amp;" ("&amp;BB16&amp;")",IF(ฟอร์มกรอกข้อมูล!C17="บริหารสถานศึกษา",BC16&amp;" ("&amp;BB16&amp;" ระดับ"&amp;BD16&amp;")",IF(ฟอร์มกรอกข้อมูล!C17&amp;ฟอร์มกรอกข้อมูล!G17="วิชาการหัวหน้ากลุ่มงาน",BC16&amp;" ("&amp;BB16&amp;" "&amp;BD16&amp;")",IF(ฟอร์มกรอกข้อมูล!C17&amp;ฟอร์มกรอกข้อมูล!H17="วิชาการปก.",BB16&amp;" ปฏิบัติการ/ชำนาญการ",IF(ฟอร์มกรอกข้อมูล!C17&amp;ฟอร์มกรอกข้อมูล!H17="วิชาการชก.",BB16&amp;" ปฏิบัติการ/ชำนาญการ",IF(ฟอร์มกรอกข้อมูล!C17&amp;ฟอร์มกรอกข้อมูล!H17="วิชาการปง.",BB16&amp;" ปฏิบัติงาน/ชำนาญงาน",IF(ฟอร์มกรอกข้อมูล!C17&amp;ฟอร์มกรอกข้อมูล!H17="วิชาการชง.",BB16&amp;" ปฏิบัติงาน/ชำนาญงาน",BB16&amp;" "&amp;BD16))))))))))</f>
        <v>จพง.ป้องกันและบรรเทาสาธารภัย ปฏิบัติงาน/ชำนาญงาน</v>
      </c>
      <c r="C16" s="107">
        <f>IF(ฟอร์มกรอกข้อมูล!C17=0,"",IF(ฟอร์มกรอกข้อมูล!C17="สังกัด","",IF(ฟอร์มกรอกข้อมูล!M17="กำหนดเพิ่ม2567","-",IF(ฟอร์มกรอกข้อมูล!M17="กำหนดเพิ่ม2568","-",IF(ฟอร์มกรอกข้อมูล!M17="กำหนดเพิ่ม2569","-",1)))))</f>
        <v>1</v>
      </c>
      <c r="D16" s="107">
        <f>IF(ฟอร์มกรอกข้อมูล!C17=0,"",IF(ฟอร์มกรอกข้อมูล!C17="สังกัด","",IF(ฟอร์มกรอกข้อมูล!M17="กำหนดเพิ่ม2568","-",IF(ฟอร์มกรอกข้อมูล!M17="กำหนดเพิ่ม2569","-",IF(ฟอร์มกรอกข้อมูล!M17="ว่างยุบเลิก2567","-",IF(ฟอร์มกรอกข้อมูล!M17="ยุบเลิก2567","-",1))))))</f>
        <v>1</v>
      </c>
      <c r="E16" s="107">
        <f>IF(ฟอร์มกรอกข้อมูล!C17=0,"",IF(ฟอร์มกรอกข้อมูล!C17="สังกัด","",IF(ฟอร์มกรอกข้อมูล!M17="กำหนดเพิ่ม2569","-",IF(ฟอร์มกรอกข้อมูล!M17="ว่างยุบเลิก2567","-",IF(ฟอร์มกรอกข้อมูล!M17="ว่างยุบเลิก2568","-",IF(ฟอร์มกรอกข้อมูล!M17="ยุบเลิก2567","-",IF(ฟอร์มกรอกข้อมูล!M17="ยุบเลิก2568","-",1)))))))</f>
        <v>1</v>
      </c>
      <c r="F16" s="107">
        <f>IF(ฟอร์มกรอกข้อมูล!C17=0,"",IF(ฟอร์มกรอกข้อมูล!C17="สังกัด","",IF(ฟอร์มกรอกข้อมูล!M17="ว่างยุบเลิก2567","-",IF(ฟอร์มกรอกข้อมูล!M17="ว่างยุบเลิก2568","-",IF(ฟอร์มกรอกข้อมูล!M17="ว่างยุบเลิก2569","-",IF(ฟอร์มกรอกข้อมูล!M17="ยุบเลิก2567","-",IF(ฟอร์มกรอกข้อมูล!M17="ยุบเลิก2568","-",IF(ฟอร์มกรอกข้อมูล!M17="ยุบเลิก2569","-",1))))))))</f>
        <v>1</v>
      </c>
      <c r="G16" s="107" t="str">
        <f>IF(ฟอร์มกรอกข้อมูล!C17=0,"",IF(ฟอร์มกรอกข้อมูล!C17="สังกัด","",IF(ฟอร์มกรอกข้อมูล!M17="กำหนดเพิ่ม2567",1,IF(ฟอร์มกรอกข้อมูล!M17="ว่างยุบเลิก2567",-1,IF(ฟอร์มกรอกข้อมูล!M17="ยุบเลิก2567",-1,"-")))))</f>
        <v>-</v>
      </c>
      <c r="H16" s="107" t="str">
        <f>IF(ฟอร์มกรอกข้อมูล!C17=0,"",IF(ฟอร์มกรอกข้อมูล!C17="สังกัด","",IF(ฟอร์มกรอกข้อมูล!M17="กำหนดเพิ่ม2568",1,IF(ฟอร์มกรอกข้อมูล!M17="ว่างยุบเลิก2568",-1,IF(ฟอร์มกรอกข้อมูล!M17="ยุบเลิก2568",-1,"-")))))</f>
        <v>-</v>
      </c>
      <c r="I16" s="107" t="str">
        <f>IF(ฟอร์มกรอกข้อมูล!C17=0,"",IF(ฟอร์มกรอกข้อมูล!C17="สังกัด","",IF(ฟอร์มกรอกข้อมูล!M17="กำหนดเพิ่ม2569",1,IF(ฟอร์มกรอกข้อมูล!M17="ว่างยุบเลิก2569",-1,IF(ฟอร์มกรอกข้อมูล!M17="ยุบเลิก2569",-1,"-")))))</f>
        <v>-</v>
      </c>
      <c r="J16" s="161" t="str">
        <f>IF(ฟอร์มกรอกข้อมูล!C17=0,"",IF(ฟอร์มกรอกข้อมูล!C17="สังกัด","",IF(ฟอร์มกรอกข้อมูล!M17="ว่างเดิม","ว่างเดิม 1 อัตรา",IF(ฟอร์มกรอกข้อมูล!M17="กำหนดเพิ่ม2567","กำหนดเพิ่ม",IF(ฟอร์มกรอกข้อมูล!M17="กำหนดเพิ่ม2568","กำหนดเพิ่ม",IF(ฟอร์มกรอกข้อมูล!M17="กำหนดเพิ่ม2569","กำหนดเพิ่ม",IF(ฟอร์มกรอกข้อมูล!M17="ว่างยุบเลิก2567","ยุบเลิก 1 อัตรา",IF(ฟอร์มกรอกข้อมูล!M17="ว่างยุบเลิก2568","ยุบเลิก 1 อัตรา",IF(ฟอร์มกรอกข้อมูล!M17="ว่างยุบเลิก2569","ยุบเลิก 1 อัตรา",IF(ฟอร์มกรอกข้อมูล!M17="ยุบเลิก2567","ว่างให้ยุบ",IF(ฟอร์มกรอกข้อมูล!M17="ยุบเลิก2568","ว่างให้ยุบ",IF(ฟอร์มกรอกข้อมูล!M17="ยุบเลิก2569","ว่างให้ยุบ",IF(ฟอร์มกรอกข้อมูล!M17="เงินอุดหนุน","เงินอุดหนุน",IF(ฟอร์มกรอกข้อมูล!M17="เงินอุดหนุน (ว่าง)","เงินอุดหนุน",IF(ฟอร์มกรอกข้อมูล!M17="ข้าราชการถ่ายโอน","ข้าราชการถ่ายโอน",IF(ฟอร์มกรอกข้อมูล!M17="จ่ายจากเงินรายได้","จ่ายจากเงินรายได้",IF(ฟอร์มกรอกข้อมูล!M17="จ่ายจากเงินรายได้ (ว่าง)","จ่ายจากเงินรายได้ (ว่าง)","")))))))))))))))))</f>
        <v>ว่างเดิม 1 อัตรา</v>
      </c>
      <c r="BB16" s="155" t="str">
        <f>IF(ฟอร์มกรอกข้อมูล!C17=0,"",IF(ฟอร์มกรอกข้อมูล!E17="","",ฟอร์มกรอกข้อมูล!E17))</f>
        <v>จพง.ป้องกันและบรรเทาสาธารภัย</v>
      </c>
      <c r="BC16" s="155" t="str">
        <f>IF(ฟอร์มกรอกข้อมูล!C17=0,"",IF(ฟอร์มกรอกข้อมูล!F17="","",ฟอร์มกรอกข้อมูล!F17))</f>
        <v/>
      </c>
      <c r="BD16" s="155" t="str">
        <f>IF(ฟอร์มกรอกข้อมูล!C17=0,"",IF(ฟอร์มกรอกข้อมูล!H17="","",IF(ฟอร์มกรอกข้อมูล!H17="ปง./ชง.","ปฏิบัติงาน/ชำนาญงาน",IF(ฟอร์มกรอกข้อมูล!H17="ปง.","ปฏิบัติงาน",IF(ฟอร์มกรอกข้อมูล!H17="ชง.","ชำนาญงาน",IF(ฟอร์มกรอกข้อมูล!H17="อส.","อาวุโส",IF(ฟอร์มกรอกข้อมูล!H17="ปก./ชก.","ปฏิบัติการ/ชำนาญการ",IF(ฟอร์มกรอกข้อมูล!H17="ปก.","ปฏิบัติการ",IF(ฟอร์มกรอกข้อมูล!H17="ชก.","ชำนาญการ",IF(ฟอร์มกรอกข้อมูล!H17="ชพ.","ชำนาญการพิเศษ",IF(ฟอร์มกรอกข้อมูล!H17="ชช.","เชี่ยวชาญ",IF(ฟอร์มกรอกข้อมูล!H17="ชชพ.","เชี่ยวชาญพิเศษ",ฟอร์มกรอกข้อมูล!H17))))))))))))</f>
        <v>ปฏิบัติงาน/ชำนาญงาน</v>
      </c>
    </row>
    <row r="17" spans="1:56" s="12" customFormat="1">
      <c r="A17" s="158"/>
      <c r="B17" s="213" t="s">
        <v>1421</v>
      </c>
      <c r="C17" s="107" t="str">
        <f>IF(ฟอร์มกรอกข้อมูล!C18=0,"",IF(ฟอร์มกรอกข้อมูล!C18="สังกัด","",IF(ฟอร์มกรอกข้อมูล!M18="กำหนดเพิ่ม2567","-",IF(ฟอร์มกรอกข้อมูล!M18="กำหนดเพิ่ม2568","-",IF(ฟอร์มกรอกข้อมูล!M18="กำหนดเพิ่ม2569","-",1)))))</f>
        <v/>
      </c>
      <c r="D17" s="107" t="str">
        <f>IF(ฟอร์มกรอกข้อมูล!C18=0,"",IF(ฟอร์มกรอกข้อมูล!C18="สังกัด","",IF(ฟอร์มกรอกข้อมูล!M18="กำหนดเพิ่ม2568","-",IF(ฟอร์มกรอกข้อมูล!M18="กำหนดเพิ่ม2569","-",IF(ฟอร์มกรอกข้อมูล!M18="ว่างยุบเลิก2567","-",IF(ฟอร์มกรอกข้อมูล!M18="ยุบเลิก2567","-",1))))))</f>
        <v/>
      </c>
      <c r="E17" s="107" t="str">
        <f>IF(ฟอร์มกรอกข้อมูล!C18=0,"",IF(ฟอร์มกรอกข้อมูล!C18="สังกัด","",IF(ฟอร์มกรอกข้อมูล!M18="กำหนดเพิ่ม2569","-",IF(ฟอร์มกรอกข้อมูล!M18="ว่างยุบเลิก2567","-",IF(ฟอร์มกรอกข้อมูล!M18="ว่างยุบเลิก2568","-",IF(ฟอร์มกรอกข้อมูล!M18="ยุบเลิก2567","-",IF(ฟอร์มกรอกข้อมูล!M18="ยุบเลิก2568","-",1)))))))</f>
        <v/>
      </c>
      <c r="F17" s="107" t="str">
        <f>IF(ฟอร์มกรอกข้อมูล!C18=0,"",IF(ฟอร์มกรอกข้อมูล!C18="สังกัด","",IF(ฟอร์มกรอกข้อมูล!M18="ว่างยุบเลิก2567","-",IF(ฟอร์มกรอกข้อมูล!M18="ว่างยุบเลิก2568","-",IF(ฟอร์มกรอกข้อมูล!M18="ว่างยุบเลิก2569","-",IF(ฟอร์มกรอกข้อมูล!M18="ยุบเลิก2567","-",IF(ฟอร์มกรอกข้อมูล!M18="ยุบเลิก2568","-",IF(ฟอร์มกรอกข้อมูล!M18="ยุบเลิก2569","-",1))))))))</f>
        <v/>
      </c>
      <c r="G17" s="107" t="str">
        <f>IF(ฟอร์มกรอกข้อมูล!C18=0,"",IF(ฟอร์มกรอกข้อมูล!C18="สังกัด","",IF(ฟอร์มกรอกข้อมูล!M18="กำหนดเพิ่ม2567",1,IF(ฟอร์มกรอกข้อมูล!M18="ว่างยุบเลิก2567",-1,IF(ฟอร์มกรอกข้อมูล!M18="ยุบเลิก2567",-1,"-")))))</f>
        <v/>
      </c>
      <c r="H17" s="107" t="str">
        <f>IF(ฟอร์มกรอกข้อมูล!C18=0,"",IF(ฟอร์มกรอกข้อมูล!C18="สังกัด","",IF(ฟอร์มกรอกข้อมูล!M18="กำหนดเพิ่ม2568",1,IF(ฟอร์มกรอกข้อมูล!M18="ว่างยุบเลิก2568",-1,IF(ฟอร์มกรอกข้อมูล!M18="ยุบเลิก2568",-1,"-")))))</f>
        <v/>
      </c>
      <c r="I17" s="107" t="str">
        <f>IF(ฟอร์มกรอกข้อมูล!C18=0,"",IF(ฟอร์มกรอกข้อมูล!C18="สังกัด","",IF(ฟอร์มกรอกข้อมูล!M18="กำหนดเพิ่ม2569",1,IF(ฟอร์มกรอกข้อมูล!M18="ว่างยุบเลิก2569",-1,IF(ฟอร์มกรอกข้อมูล!M18="ยุบเลิก2569",-1,"-")))))</f>
        <v/>
      </c>
      <c r="J17" s="161" t="str">
        <f>IF(ฟอร์มกรอกข้อมูล!C18=0,"",IF(ฟอร์มกรอกข้อมูล!C18="สังกัด","",IF(ฟอร์มกรอกข้อมูล!M18="ว่างเดิม","ว่างเดิม 1 อัตรา",IF(ฟอร์มกรอกข้อมูล!M18="กำหนดเพิ่ม2567","กำหนดเพิ่ม",IF(ฟอร์มกรอกข้อมูล!M18="กำหนดเพิ่ม2568","กำหนดเพิ่ม",IF(ฟอร์มกรอกข้อมูล!M18="กำหนดเพิ่ม2569","กำหนดเพิ่ม",IF(ฟอร์มกรอกข้อมูล!M18="ว่างยุบเลิก2567","ยุบเลิก 1 อัตรา",IF(ฟอร์มกรอกข้อมูล!M18="ว่างยุบเลิก2568","ยุบเลิก 1 อัตรา",IF(ฟอร์มกรอกข้อมูล!M18="ว่างยุบเลิก2569","ยุบเลิก 1 อัตรา",IF(ฟอร์มกรอกข้อมูล!M18="ยุบเลิก2567","ว่างให้ยุบ",IF(ฟอร์มกรอกข้อมูล!M18="ยุบเลิก2568","ว่างให้ยุบ",IF(ฟอร์มกรอกข้อมูล!M18="ยุบเลิก2569","ว่างให้ยุบ",IF(ฟอร์มกรอกข้อมูล!M18="เงินอุดหนุน","เงินอุดหนุน",IF(ฟอร์มกรอกข้อมูล!M18="เงินอุดหนุน (ว่าง)","เงินอุดหนุน",IF(ฟอร์มกรอกข้อมูล!M18="ข้าราชการถ่ายโอน","ข้าราชการถ่ายโอน",IF(ฟอร์มกรอกข้อมูล!M18="จ่ายจากเงินรายได้","จ่ายจากเงินรายได้",IF(ฟอร์มกรอกข้อมูล!M18="จ่ายจากเงินรายได้ (ว่าง)","จ่ายจากเงินรายได้ (ว่าง)","")))))))))))))))))</f>
        <v/>
      </c>
      <c r="BB17" s="155" t="str">
        <f>IF(ฟอร์มกรอกข้อมูล!C18=0,"",IF(ฟอร์มกรอกข้อมูล!E18="","",ฟอร์มกรอกข้อมูล!E18))</f>
        <v/>
      </c>
      <c r="BC17" s="155" t="str">
        <f>IF(ฟอร์มกรอกข้อมูล!C18=0,"",IF(ฟอร์มกรอกข้อมูล!F18="","",ฟอร์มกรอกข้อมูล!F18))</f>
        <v/>
      </c>
      <c r="BD17" s="155" t="str">
        <f>IF(ฟอร์มกรอกข้อมูล!C18=0,"",IF(ฟอร์มกรอกข้อมูล!H18="","",IF(ฟอร์มกรอกข้อมูล!H18="ปง./ชง.","ปฏิบัติงาน/ชำนาญงาน",IF(ฟอร์มกรอกข้อมูล!H18="ปง.","ปฏิบัติงาน",IF(ฟอร์มกรอกข้อมูล!H18="ชง.","ชำนาญงาน",IF(ฟอร์มกรอกข้อมูล!H18="อส.","อาวุโส",IF(ฟอร์มกรอกข้อมูล!H18="ปก./ชก.","ปฏิบัติการ/ชำนาญการ",IF(ฟอร์มกรอกข้อมูล!H18="ปก.","ปฏิบัติการ",IF(ฟอร์มกรอกข้อมูล!H18="ชก.","ชำนาญการ",IF(ฟอร์มกรอกข้อมูล!H18="ชพ.","ชำนาญการพิเศษ",IF(ฟอร์มกรอกข้อมูล!H18="ชช.","เชี่ยวชาญ",IF(ฟอร์มกรอกข้อมูล!H18="ชชพ.","เชี่ยวชาญพิเศษ",ฟอร์มกรอกข้อมูล!H18))))))))))))</f>
        <v/>
      </c>
    </row>
    <row r="18" spans="1:56" s="12" customFormat="1">
      <c r="A18" s="158">
        <f>IF(ฟอร์มกรอกข้อมูล!C19="สังกัด","",IF(B18="","",SUBTOTAL(3,$B$6:B18)*1-COUNTBLANK($C$6:C18)))</f>
        <v>11</v>
      </c>
      <c r="B18" s="160" t="str">
        <f>IF(ฟอร์มกรอกข้อมูล!C19=0,"",IF(ฟอร์มกรอกข้อมูล!C19="บริหารท้องถิ่น",BC18&amp;" ("&amp;BB18&amp;" ระดับ"&amp;BD18&amp;")",IF(ฟอร์มกรอกข้อมูล!C19="อำนวยการท้องถิ่น",BC18&amp;" ("&amp;BB18&amp;" ระดับ"&amp;BD18&amp;")",IF(ฟอร์มกรอกข้อมูล!C19&amp;ฟอร์มกรอกข้อมูล!M19="บริหารสถานศึกษาเงินอุดหนุน (ว่าง)",BC18&amp;" ("&amp;BB18&amp;")",IF(ฟอร์มกรอกข้อมูล!C19="บริหารสถานศึกษา",BC18&amp;" ("&amp;BB18&amp;" ระดับ"&amp;BD18&amp;")",IF(ฟอร์มกรอกข้อมูล!C19&amp;ฟอร์มกรอกข้อมูล!G19="วิชาการหัวหน้ากลุ่มงาน",BC18&amp;" ("&amp;BB18&amp;" "&amp;BD18&amp;")",IF(ฟอร์มกรอกข้อมูล!C19&amp;ฟอร์มกรอกข้อมูล!H19="วิชาการปก.",BB18&amp;" ปฏิบัติการ/ชำนาญการ",IF(ฟอร์มกรอกข้อมูล!C19&amp;ฟอร์มกรอกข้อมูล!H19="วิชาการชก.",BB18&amp;" ปฏิบัติการ/ชำนาญการ",IF(ฟอร์มกรอกข้อมูล!C19&amp;ฟอร์มกรอกข้อมูล!H19="วิชาการปง.",BB18&amp;" ปฏิบัติงาน/ชำนาญงาน",IF(ฟอร์มกรอกข้อมูล!C19&amp;ฟอร์มกรอกข้อมูล!H19="วิชาการชง.",BB18&amp;" ปฏิบัติงาน/ชำนาญงาน",BB18&amp;" "&amp;BD18))))))))))</f>
        <v xml:space="preserve">ผช.จพง.ธุรการ (คุณวุฒิ) </v>
      </c>
      <c r="C18" s="107">
        <f>IF(ฟอร์มกรอกข้อมูล!C19=0,"",IF(ฟอร์มกรอกข้อมูล!C19="สังกัด","",IF(ฟอร์มกรอกข้อมูล!M19="กำหนดเพิ่ม2567","-",IF(ฟอร์มกรอกข้อมูล!M19="กำหนดเพิ่ม2568","-",IF(ฟอร์มกรอกข้อมูล!M19="กำหนดเพิ่ม2569","-",1)))))</f>
        <v>1</v>
      </c>
      <c r="D18" s="107">
        <f>IF(ฟอร์มกรอกข้อมูล!C19=0,"",IF(ฟอร์มกรอกข้อมูล!C19="สังกัด","",IF(ฟอร์มกรอกข้อมูล!M19="กำหนดเพิ่ม2568","-",IF(ฟอร์มกรอกข้อมูล!M19="กำหนดเพิ่ม2569","-",IF(ฟอร์มกรอกข้อมูล!M19="ว่างยุบเลิก2567","-",IF(ฟอร์มกรอกข้อมูล!M19="ยุบเลิก2567","-",1))))))</f>
        <v>1</v>
      </c>
      <c r="E18" s="107">
        <f>IF(ฟอร์มกรอกข้อมูล!C19=0,"",IF(ฟอร์มกรอกข้อมูล!C19="สังกัด","",IF(ฟอร์มกรอกข้อมูล!M19="กำหนดเพิ่ม2569","-",IF(ฟอร์มกรอกข้อมูล!M19="ว่างยุบเลิก2567","-",IF(ฟอร์มกรอกข้อมูล!M19="ว่างยุบเลิก2568","-",IF(ฟอร์มกรอกข้อมูล!M19="ยุบเลิก2567","-",IF(ฟอร์มกรอกข้อมูล!M19="ยุบเลิก2568","-",1)))))))</f>
        <v>1</v>
      </c>
      <c r="F18" s="107">
        <f>IF(ฟอร์มกรอกข้อมูล!C19=0,"",IF(ฟอร์มกรอกข้อมูล!C19="สังกัด","",IF(ฟอร์มกรอกข้อมูล!M19="ว่างยุบเลิก2567","-",IF(ฟอร์มกรอกข้อมูล!M19="ว่างยุบเลิก2568","-",IF(ฟอร์มกรอกข้อมูล!M19="ว่างยุบเลิก2569","-",IF(ฟอร์มกรอกข้อมูล!M19="ยุบเลิก2567","-",IF(ฟอร์มกรอกข้อมูล!M19="ยุบเลิก2568","-",IF(ฟอร์มกรอกข้อมูล!M19="ยุบเลิก2569","-",1))))))))</f>
        <v>1</v>
      </c>
      <c r="G18" s="107" t="str">
        <f>IF(ฟอร์มกรอกข้อมูล!C19=0,"",IF(ฟอร์มกรอกข้อมูล!C19="สังกัด","",IF(ฟอร์มกรอกข้อมูล!M19="กำหนดเพิ่ม2567",1,IF(ฟอร์มกรอกข้อมูล!M19="ว่างยุบเลิก2567",-1,IF(ฟอร์มกรอกข้อมูล!M19="ยุบเลิก2567",-1,"-")))))</f>
        <v>-</v>
      </c>
      <c r="H18" s="107" t="str">
        <f>IF(ฟอร์มกรอกข้อมูล!C19=0,"",IF(ฟอร์มกรอกข้อมูล!C19="สังกัด","",IF(ฟอร์มกรอกข้อมูล!M19="กำหนดเพิ่ม2568",1,IF(ฟอร์มกรอกข้อมูล!M19="ว่างยุบเลิก2568",-1,IF(ฟอร์มกรอกข้อมูล!M19="ยุบเลิก2568",-1,"-")))))</f>
        <v>-</v>
      </c>
      <c r="I18" s="107" t="str">
        <f>IF(ฟอร์มกรอกข้อมูล!C19=0,"",IF(ฟอร์มกรอกข้อมูล!C19="สังกัด","",IF(ฟอร์มกรอกข้อมูล!M19="กำหนดเพิ่ม2569",1,IF(ฟอร์มกรอกข้อมูล!M19="ว่างยุบเลิก2569",-1,IF(ฟอร์มกรอกข้อมูล!M19="ยุบเลิก2569",-1,"-")))))</f>
        <v>-</v>
      </c>
      <c r="J18" s="161" t="str">
        <f>IF(ฟอร์มกรอกข้อมูล!C19=0,"",IF(ฟอร์มกรอกข้อมูล!C19="สังกัด","",IF(ฟอร์มกรอกข้อมูล!M19="ว่างเดิม","ว่างเดิม 1 อัตรา",IF(ฟอร์มกรอกข้อมูล!M19="กำหนดเพิ่ม2567","กำหนดเพิ่ม",IF(ฟอร์มกรอกข้อมูล!M19="กำหนดเพิ่ม2568","กำหนดเพิ่ม",IF(ฟอร์มกรอกข้อมูล!M19="กำหนดเพิ่ม2569","กำหนดเพิ่ม",IF(ฟอร์มกรอกข้อมูล!M19="ว่างยุบเลิก2567","ยุบเลิก 1 อัตรา",IF(ฟอร์มกรอกข้อมูล!M19="ว่างยุบเลิก2568","ยุบเลิก 1 อัตรา",IF(ฟอร์มกรอกข้อมูล!M19="ว่างยุบเลิก2569","ยุบเลิก 1 อัตรา",IF(ฟอร์มกรอกข้อมูล!M19="ยุบเลิก2567","ว่างให้ยุบ",IF(ฟอร์มกรอกข้อมูล!M19="ยุบเลิก2568","ว่างให้ยุบ",IF(ฟอร์มกรอกข้อมูล!M19="ยุบเลิก2569","ว่างให้ยุบ",IF(ฟอร์มกรอกข้อมูล!M19="เงินอุดหนุน","เงินอุดหนุน",IF(ฟอร์มกรอกข้อมูล!M19="เงินอุดหนุน (ว่าง)","เงินอุดหนุน",IF(ฟอร์มกรอกข้อมูล!M19="ข้าราชการถ่ายโอน","ข้าราชการถ่ายโอน",IF(ฟอร์มกรอกข้อมูล!M19="จ่ายจากเงินรายได้","จ่ายจากเงินรายได้",IF(ฟอร์มกรอกข้อมูล!M19="จ่ายจากเงินรายได้ (ว่าง)","จ่ายจากเงินรายได้ (ว่าง)","")))))))))))))))))</f>
        <v/>
      </c>
      <c r="BB18" s="155" t="str">
        <f>IF(ฟอร์มกรอกข้อมูล!C19=0,"",IF(ฟอร์มกรอกข้อมูล!E19="","",ฟอร์มกรอกข้อมูล!E19))</f>
        <v>ผช.จพง.ธุรการ (คุณวุฒิ)</v>
      </c>
      <c r="BC18" s="155" t="str">
        <f>IF(ฟอร์มกรอกข้อมูล!C19=0,"",IF(ฟอร์มกรอกข้อมูล!F19="","",ฟอร์มกรอกข้อมูล!F19))</f>
        <v/>
      </c>
      <c r="BD18" s="155" t="str">
        <f>IF(ฟอร์มกรอกข้อมูล!C19=0,"",IF(ฟอร์มกรอกข้อมูล!H19="","",IF(ฟอร์มกรอกข้อมูล!H19="ปง./ชง.","ปฏิบัติงาน/ชำนาญงาน",IF(ฟอร์มกรอกข้อมูล!H19="ปง.","ปฏิบัติงาน",IF(ฟอร์มกรอกข้อมูล!H19="ชง.","ชำนาญงาน",IF(ฟอร์มกรอกข้อมูล!H19="อส.","อาวุโส",IF(ฟอร์มกรอกข้อมูล!H19="ปก./ชก.","ปฏิบัติการ/ชำนาญการ",IF(ฟอร์มกรอกข้อมูล!H19="ปก.","ปฏิบัติการ",IF(ฟอร์มกรอกข้อมูล!H19="ชก.","ชำนาญการ",IF(ฟอร์มกรอกข้อมูล!H19="ชพ.","ชำนาญการพิเศษ",IF(ฟอร์มกรอกข้อมูล!H19="ชช.","เชี่ยวชาญ",IF(ฟอร์มกรอกข้อมูล!H19="ชชพ.","เชี่ยวชาญพิเศษ",ฟอร์มกรอกข้อมูล!H19))))))))))))</f>
        <v/>
      </c>
    </row>
    <row r="19" spans="1:56" s="12" customFormat="1">
      <c r="A19" s="158">
        <f>IF(ฟอร์มกรอกข้อมูล!C20="สังกัด","",IF(B19="","",SUBTOTAL(3,$B$6:B19)*1-COUNTBLANK($C$6:C19)))</f>
        <v>12</v>
      </c>
      <c r="B19" s="160" t="str">
        <f>IF(ฟอร์มกรอกข้อมูล!C20=0,"",IF(ฟอร์มกรอกข้อมูล!C20="บริหารท้องถิ่น",BC19&amp;" ("&amp;BB19&amp;" ระดับ"&amp;BD19&amp;")",IF(ฟอร์มกรอกข้อมูล!C20="อำนวยการท้องถิ่น",BC19&amp;" ("&amp;BB19&amp;" ระดับ"&amp;BD19&amp;")",IF(ฟอร์มกรอกข้อมูล!C20&amp;ฟอร์มกรอกข้อมูล!M20="บริหารสถานศึกษาเงินอุดหนุน (ว่าง)",BC19&amp;" ("&amp;BB19&amp;")",IF(ฟอร์มกรอกข้อมูล!C20="บริหารสถานศึกษา",BC19&amp;" ("&amp;BB19&amp;" ระดับ"&amp;BD19&amp;")",IF(ฟอร์มกรอกข้อมูล!C20&amp;ฟอร์มกรอกข้อมูล!G20="วิชาการหัวหน้ากลุ่มงาน",BC19&amp;" ("&amp;BB19&amp;" "&amp;BD19&amp;")",IF(ฟอร์มกรอกข้อมูล!C20&amp;ฟอร์มกรอกข้อมูล!H20="วิชาการปก.",BB19&amp;" ปฏิบัติการ/ชำนาญการ",IF(ฟอร์มกรอกข้อมูล!C20&amp;ฟอร์มกรอกข้อมูล!H20="วิชาการชก.",BB19&amp;" ปฏิบัติการ/ชำนาญการ",IF(ฟอร์มกรอกข้อมูล!C20&amp;ฟอร์มกรอกข้อมูล!H20="วิชาการปง.",BB19&amp;" ปฏิบัติงาน/ชำนาญงาน",IF(ฟอร์มกรอกข้อมูล!C20&amp;ฟอร์มกรอกข้อมูล!H20="วิชาการชง.",BB19&amp;" ปฏิบัติงาน/ชำนาญงาน",BB19&amp;" "&amp;BD19))))))))))</f>
        <v xml:space="preserve">พนักงานขับเครื่องจักรกลขนาดเบา </v>
      </c>
      <c r="C19" s="107">
        <f>IF(ฟอร์มกรอกข้อมูล!C20=0,"",IF(ฟอร์มกรอกข้อมูล!C20="สังกัด","",IF(ฟอร์มกรอกข้อมูล!M20="กำหนดเพิ่ม2567","-",IF(ฟอร์มกรอกข้อมูล!M20="กำหนดเพิ่ม2568","-",IF(ฟอร์มกรอกข้อมูล!M20="กำหนดเพิ่ม2569","-",1)))))</f>
        <v>1</v>
      </c>
      <c r="D19" s="107">
        <f>IF(ฟอร์มกรอกข้อมูล!C20=0,"",IF(ฟอร์มกรอกข้อมูล!C20="สังกัด","",IF(ฟอร์มกรอกข้อมูล!M20="กำหนดเพิ่ม2568","-",IF(ฟอร์มกรอกข้อมูล!M20="กำหนดเพิ่ม2569","-",IF(ฟอร์มกรอกข้อมูล!M20="ว่างยุบเลิก2567","-",IF(ฟอร์มกรอกข้อมูล!M20="ยุบเลิก2567","-",1))))))</f>
        <v>1</v>
      </c>
      <c r="E19" s="107">
        <f>IF(ฟอร์มกรอกข้อมูล!C20=0,"",IF(ฟอร์มกรอกข้อมูล!C20="สังกัด","",IF(ฟอร์มกรอกข้อมูล!M20="กำหนดเพิ่ม2569","-",IF(ฟอร์มกรอกข้อมูล!M20="ว่างยุบเลิก2567","-",IF(ฟอร์มกรอกข้อมูล!M20="ว่างยุบเลิก2568","-",IF(ฟอร์มกรอกข้อมูล!M20="ยุบเลิก2567","-",IF(ฟอร์มกรอกข้อมูล!M20="ยุบเลิก2568","-",1)))))))</f>
        <v>1</v>
      </c>
      <c r="F19" s="107">
        <f>IF(ฟอร์มกรอกข้อมูล!C20=0,"",IF(ฟอร์มกรอกข้อมูล!C20="สังกัด","",IF(ฟอร์มกรอกข้อมูล!M20="ว่างยุบเลิก2567","-",IF(ฟอร์มกรอกข้อมูล!M20="ว่างยุบเลิก2568","-",IF(ฟอร์มกรอกข้อมูล!M20="ว่างยุบเลิก2569","-",IF(ฟอร์มกรอกข้อมูล!M20="ยุบเลิก2567","-",IF(ฟอร์มกรอกข้อมูล!M20="ยุบเลิก2568","-",IF(ฟอร์มกรอกข้อมูล!M20="ยุบเลิก2569","-",1))))))))</f>
        <v>1</v>
      </c>
      <c r="G19" s="107" t="str">
        <f>IF(ฟอร์มกรอกข้อมูล!C20=0,"",IF(ฟอร์มกรอกข้อมูล!C20="สังกัด","",IF(ฟอร์มกรอกข้อมูล!M20="กำหนดเพิ่ม2567",1,IF(ฟอร์มกรอกข้อมูล!M20="ว่างยุบเลิก2567",-1,IF(ฟอร์มกรอกข้อมูล!M20="ยุบเลิก2567",-1,"-")))))</f>
        <v>-</v>
      </c>
      <c r="H19" s="107" t="str">
        <f>IF(ฟอร์มกรอกข้อมูล!C20=0,"",IF(ฟอร์มกรอกข้อมูล!C20="สังกัด","",IF(ฟอร์มกรอกข้อมูล!M20="กำหนดเพิ่ม2568",1,IF(ฟอร์มกรอกข้อมูล!M20="ว่างยุบเลิก2568",-1,IF(ฟอร์มกรอกข้อมูล!M20="ยุบเลิก2568",-1,"-")))))</f>
        <v>-</v>
      </c>
      <c r="I19" s="107" t="str">
        <f>IF(ฟอร์มกรอกข้อมูล!C20=0,"",IF(ฟอร์มกรอกข้อมูล!C20="สังกัด","",IF(ฟอร์มกรอกข้อมูล!M20="กำหนดเพิ่ม2569",1,IF(ฟอร์มกรอกข้อมูล!M20="ว่างยุบเลิก2569",-1,IF(ฟอร์มกรอกข้อมูล!M20="ยุบเลิก2569",-1,"-")))))</f>
        <v>-</v>
      </c>
      <c r="J19" s="161" t="str">
        <f>IF(ฟอร์มกรอกข้อมูล!C20=0,"",IF(ฟอร์มกรอกข้อมูล!C20="สังกัด","",IF(ฟอร์มกรอกข้อมูล!M20="ว่างเดิม","ว่างเดิม 1 อัตรา",IF(ฟอร์มกรอกข้อมูล!M20="กำหนดเพิ่ม2567","กำหนดเพิ่ม",IF(ฟอร์มกรอกข้อมูล!M20="กำหนดเพิ่ม2568","กำหนดเพิ่ม",IF(ฟอร์มกรอกข้อมูล!M20="กำหนดเพิ่ม2569","กำหนดเพิ่ม",IF(ฟอร์มกรอกข้อมูล!M20="ว่างยุบเลิก2567","ยุบเลิก 1 อัตรา",IF(ฟอร์มกรอกข้อมูล!M20="ว่างยุบเลิก2568","ยุบเลิก 1 อัตรา",IF(ฟอร์มกรอกข้อมูล!M20="ว่างยุบเลิก2569","ยุบเลิก 1 อัตรา",IF(ฟอร์มกรอกข้อมูล!M20="ยุบเลิก2567","ว่างให้ยุบ",IF(ฟอร์มกรอกข้อมูล!M20="ยุบเลิก2568","ว่างให้ยุบ",IF(ฟอร์มกรอกข้อมูล!M20="ยุบเลิก2569","ว่างให้ยุบ",IF(ฟอร์มกรอกข้อมูล!M20="เงินอุดหนุน","เงินอุดหนุน",IF(ฟอร์มกรอกข้อมูล!M20="เงินอุดหนุน (ว่าง)","เงินอุดหนุน",IF(ฟอร์มกรอกข้อมูล!M20="ข้าราชการถ่ายโอน","ข้าราชการถ่ายโอน",IF(ฟอร์มกรอกข้อมูล!M20="จ่ายจากเงินรายได้","จ่ายจากเงินรายได้",IF(ฟอร์มกรอกข้อมูล!M20="จ่ายจากเงินรายได้ (ว่าง)","จ่ายจากเงินรายได้ (ว่าง)","")))))))))))))))))</f>
        <v/>
      </c>
      <c r="BB19" s="155" t="str">
        <f>IF(ฟอร์มกรอกข้อมูล!C20=0,"",IF(ฟอร์มกรอกข้อมูล!E20="","",ฟอร์มกรอกข้อมูล!E20))</f>
        <v>พนักงานขับเครื่องจักรกลขนาดเบา</v>
      </c>
      <c r="BC19" s="155" t="str">
        <f>IF(ฟอร์มกรอกข้อมูล!C20=0,"",IF(ฟอร์มกรอกข้อมูล!F20="","",ฟอร์มกรอกข้อมูล!F20))</f>
        <v/>
      </c>
      <c r="BD19" s="155" t="str">
        <f>IF(ฟอร์มกรอกข้อมูล!C20=0,"",IF(ฟอร์มกรอกข้อมูล!H20="","",IF(ฟอร์มกรอกข้อมูล!H20="ปง./ชง.","ปฏิบัติงาน/ชำนาญงาน",IF(ฟอร์มกรอกข้อมูล!H20="ปง.","ปฏิบัติงาน",IF(ฟอร์มกรอกข้อมูล!H20="ชง.","ชำนาญงาน",IF(ฟอร์มกรอกข้อมูล!H20="อส.","อาวุโส",IF(ฟอร์มกรอกข้อมูล!H20="ปก./ชก.","ปฏิบัติการ/ชำนาญการ",IF(ฟอร์มกรอกข้อมูล!H20="ปก.","ปฏิบัติการ",IF(ฟอร์มกรอกข้อมูล!H20="ชก.","ชำนาญการ",IF(ฟอร์มกรอกข้อมูล!H20="ชพ.","ชำนาญการพิเศษ",IF(ฟอร์มกรอกข้อมูล!H20="ชช.","เชี่ยวชาญ",IF(ฟอร์มกรอกข้อมูล!H20="ชชพ.","เชี่ยวชาญพิเศษ",ฟอร์มกรอกข้อมูล!H20))))))))))))</f>
        <v/>
      </c>
    </row>
    <row r="20" spans="1:56" s="12" customFormat="1">
      <c r="A20" s="158"/>
      <c r="B20" s="213" t="s">
        <v>1422</v>
      </c>
      <c r="C20" s="107" t="str">
        <f>IF(ฟอร์มกรอกข้อมูล!C21=0,"",IF(ฟอร์มกรอกข้อมูล!C21="สังกัด","",IF(ฟอร์มกรอกข้อมูล!M21="กำหนดเพิ่ม2567","-",IF(ฟอร์มกรอกข้อมูล!M21="กำหนดเพิ่ม2568","-",IF(ฟอร์มกรอกข้อมูล!M21="กำหนดเพิ่ม2569","-",1)))))</f>
        <v/>
      </c>
      <c r="D20" s="107" t="str">
        <f>IF(ฟอร์มกรอกข้อมูล!C21=0,"",IF(ฟอร์มกรอกข้อมูล!C21="สังกัด","",IF(ฟอร์มกรอกข้อมูล!M21="กำหนดเพิ่ม2568","-",IF(ฟอร์มกรอกข้อมูล!M21="กำหนดเพิ่ม2569","-",IF(ฟอร์มกรอกข้อมูล!M21="ว่างยุบเลิก2567","-",IF(ฟอร์มกรอกข้อมูล!M21="ยุบเลิก2567","-",1))))))</f>
        <v/>
      </c>
      <c r="E20" s="107" t="str">
        <f>IF(ฟอร์มกรอกข้อมูล!C21=0,"",IF(ฟอร์มกรอกข้อมูล!C21="สังกัด","",IF(ฟอร์มกรอกข้อมูล!M21="กำหนดเพิ่ม2569","-",IF(ฟอร์มกรอกข้อมูล!M21="ว่างยุบเลิก2567","-",IF(ฟอร์มกรอกข้อมูล!M21="ว่างยุบเลิก2568","-",IF(ฟอร์มกรอกข้อมูล!M21="ยุบเลิก2567","-",IF(ฟอร์มกรอกข้อมูล!M21="ยุบเลิก2568","-",1)))))))</f>
        <v/>
      </c>
      <c r="F20" s="107" t="str">
        <f>IF(ฟอร์มกรอกข้อมูล!C21=0,"",IF(ฟอร์มกรอกข้อมูล!C21="สังกัด","",IF(ฟอร์มกรอกข้อมูล!M21="ว่างยุบเลิก2567","-",IF(ฟอร์มกรอกข้อมูล!M21="ว่างยุบเลิก2568","-",IF(ฟอร์มกรอกข้อมูล!M21="ว่างยุบเลิก2569","-",IF(ฟอร์มกรอกข้อมูล!M21="ยุบเลิก2567","-",IF(ฟอร์มกรอกข้อมูล!M21="ยุบเลิก2568","-",IF(ฟอร์มกรอกข้อมูล!M21="ยุบเลิก2569","-",1))))))))</f>
        <v/>
      </c>
      <c r="G20" s="107" t="str">
        <f>IF(ฟอร์มกรอกข้อมูล!C21=0,"",IF(ฟอร์มกรอกข้อมูล!C21="สังกัด","",IF(ฟอร์มกรอกข้อมูล!M21="กำหนดเพิ่ม2567",1,IF(ฟอร์มกรอกข้อมูล!M21="ว่างยุบเลิก2567",-1,IF(ฟอร์มกรอกข้อมูล!M21="ยุบเลิก2567",-1,"-")))))</f>
        <v/>
      </c>
      <c r="H20" s="107" t="str">
        <f>IF(ฟอร์มกรอกข้อมูล!C21=0,"",IF(ฟอร์มกรอกข้อมูล!C21="สังกัด","",IF(ฟอร์มกรอกข้อมูล!M21="กำหนดเพิ่ม2568",1,IF(ฟอร์มกรอกข้อมูล!M21="ว่างยุบเลิก2568",-1,IF(ฟอร์มกรอกข้อมูล!M21="ยุบเลิก2568",-1,"-")))))</f>
        <v/>
      </c>
      <c r="I20" s="107" t="str">
        <f>IF(ฟอร์มกรอกข้อมูล!C21=0,"",IF(ฟอร์มกรอกข้อมูล!C21="สังกัด","",IF(ฟอร์มกรอกข้อมูล!M21="กำหนดเพิ่ม2569",1,IF(ฟอร์มกรอกข้อมูล!M21="ว่างยุบเลิก2569",-1,IF(ฟอร์มกรอกข้อมูล!M21="ยุบเลิก2569",-1,"-")))))</f>
        <v/>
      </c>
      <c r="J20" s="161" t="str">
        <f>IF(ฟอร์มกรอกข้อมูล!C21=0,"",IF(ฟอร์มกรอกข้อมูล!C21="สังกัด","",IF(ฟอร์มกรอกข้อมูล!M21="ว่างเดิม","ว่างเดิม 1 อัตรา",IF(ฟอร์มกรอกข้อมูล!M21="กำหนดเพิ่ม2567","กำหนดเพิ่ม",IF(ฟอร์มกรอกข้อมูล!M21="กำหนดเพิ่ม2568","กำหนดเพิ่ม",IF(ฟอร์มกรอกข้อมูล!M21="กำหนดเพิ่ม2569","กำหนดเพิ่ม",IF(ฟอร์มกรอกข้อมูล!M21="ว่างยุบเลิก2567","ยุบเลิก 1 อัตรา",IF(ฟอร์มกรอกข้อมูล!M21="ว่างยุบเลิก2568","ยุบเลิก 1 อัตรา",IF(ฟอร์มกรอกข้อมูล!M21="ว่างยุบเลิก2569","ยุบเลิก 1 อัตรา",IF(ฟอร์มกรอกข้อมูล!M21="ยุบเลิก2567","ว่างให้ยุบ",IF(ฟอร์มกรอกข้อมูล!M21="ยุบเลิก2568","ว่างให้ยุบ",IF(ฟอร์มกรอกข้อมูล!M21="ยุบเลิก2569","ว่างให้ยุบ",IF(ฟอร์มกรอกข้อมูล!M21="เงินอุดหนุน","เงินอุดหนุน",IF(ฟอร์มกรอกข้อมูล!M21="เงินอุดหนุน (ว่าง)","เงินอุดหนุน",IF(ฟอร์มกรอกข้อมูล!M21="ข้าราชการถ่ายโอน","ข้าราชการถ่ายโอน",IF(ฟอร์มกรอกข้อมูล!M21="จ่ายจากเงินรายได้","จ่ายจากเงินรายได้",IF(ฟอร์มกรอกข้อมูล!M21="จ่ายจากเงินรายได้ (ว่าง)","จ่ายจากเงินรายได้ (ว่าง)","")))))))))))))))))</f>
        <v/>
      </c>
      <c r="BB20" s="155" t="str">
        <f>IF(ฟอร์มกรอกข้อมูล!C21=0,"",IF(ฟอร์มกรอกข้อมูล!E21="","",ฟอร์มกรอกข้อมูล!E21))</f>
        <v/>
      </c>
      <c r="BC20" s="155" t="str">
        <f>IF(ฟอร์มกรอกข้อมูล!C21=0,"",IF(ฟอร์มกรอกข้อมูล!F21="","",ฟอร์มกรอกข้อมูล!F21))</f>
        <v/>
      </c>
      <c r="BD20" s="155" t="str">
        <f>IF(ฟอร์มกรอกข้อมูล!C21=0,"",IF(ฟอร์มกรอกข้อมูล!H21="","",IF(ฟอร์มกรอกข้อมูล!H21="ปง./ชง.","ปฏิบัติงาน/ชำนาญงาน",IF(ฟอร์มกรอกข้อมูล!H21="ปง.","ปฏิบัติงาน",IF(ฟอร์มกรอกข้อมูล!H21="ชง.","ชำนาญงาน",IF(ฟอร์มกรอกข้อมูล!H21="อส.","อาวุโส",IF(ฟอร์มกรอกข้อมูล!H21="ปก./ชก.","ปฏิบัติการ/ชำนาญการ",IF(ฟอร์มกรอกข้อมูล!H21="ปก.","ปฏิบัติการ",IF(ฟอร์มกรอกข้อมูล!H21="ชก.","ชำนาญการ",IF(ฟอร์มกรอกข้อมูล!H21="ชพ.","ชำนาญการพิเศษ",IF(ฟอร์มกรอกข้อมูล!H21="ชช.","เชี่ยวชาญ",IF(ฟอร์มกรอกข้อมูล!H21="ชชพ.","เชี่ยวชาญพิเศษ",ฟอร์มกรอกข้อมูล!H21))))))))))))</f>
        <v/>
      </c>
    </row>
    <row r="21" spans="1:56" s="12" customFormat="1">
      <c r="A21" s="158">
        <f>IF(ฟอร์มกรอกข้อมูล!C22="สังกัด","",IF(B21="","",SUBTOTAL(3,$B$6:B21)*1-COUNTBLANK($C$6:C21)))</f>
        <v>13</v>
      </c>
      <c r="B21" s="160" t="str">
        <f>IF(ฟอร์มกรอกข้อมูล!C22=0,"",IF(ฟอร์มกรอกข้อมูล!C22="บริหารท้องถิ่น",BC21&amp;" ("&amp;BB21&amp;" ระดับ"&amp;BD21&amp;")",IF(ฟอร์มกรอกข้อมูล!C22="อำนวยการท้องถิ่น",BC21&amp;" ("&amp;BB21&amp;" ระดับ"&amp;BD21&amp;")",IF(ฟอร์มกรอกข้อมูล!C22&amp;ฟอร์มกรอกข้อมูล!M22="บริหารสถานศึกษาเงินอุดหนุน (ว่าง)",BC21&amp;" ("&amp;BB21&amp;")",IF(ฟอร์มกรอกข้อมูล!C22="บริหารสถานศึกษา",BC21&amp;" ("&amp;BB21&amp;" ระดับ"&amp;BD21&amp;")",IF(ฟอร์มกรอกข้อมูล!C22&amp;ฟอร์มกรอกข้อมูล!G22="วิชาการหัวหน้ากลุ่มงาน",BC21&amp;" ("&amp;BB21&amp;" "&amp;BD21&amp;")",IF(ฟอร์มกรอกข้อมูล!C22&amp;ฟอร์มกรอกข้อมูล!H22="วิชาการปก.",BB21&amp;" ปฏิบัติการ/ชำนาญการ",IF(ฟอร์มกรอกข้อมูล!C22&amp;ฟอร์มกรอกข้อมูล!H22="วิชาการชก.",BB21&amp;" ปฏิบัติการ/ชำนาญการ",IF(ฟอร์มกรอกข้อมูล!C22&amp;ฟอร์มกรอกข้อมูล!H22="วิชาการปง.",BB21&amp;" ปฏิบัติงาน/ชำนาญงาน",IF(ฟอร์มกรอกข้อมูล!C22&amp;ฟอร์มกรอกข้อมูล!H22="วิชาการชง.",BB21&amp;" ปฏิบัติงาน/ชำนาญงาน",BB21&amp;" "&amp;BD21))))))))))</f>
        <v xml:space="preserve">คนงานทั่วไป (พนักงานขับรถยนต์) </v>
      </c>
      <c r="C21" s="107">
        <f>IF(ฟอร์มกรอกข้อมูล!C22=0,"",IF(ฟอร์มกรอกข้อมูล!C22="สังกัด","",IF(ฟอร์มกรอกข้อมูล!M22="กำหนดเพิ่ม2567","-",IF(ฟอร์มกรอกข้อมูล!M22="กำหนดเพิ่ม2568","-",IF(ฟอร์มกรอกข้อมูล!M22="กำหนดเพิ่ม2569","-",1)))))</f>
        <v>1</v>
      </c>
      <c r="D21" s="107">
        <f>IF(ฟอร์มกรอกข้อมูล!C22=0,"",IF(ฟอร์มกรอกข้อมูล!C22="สังกัด","",IF(ฟอร์มกรอกข้อมูล!M22="กำหนดเพิ่ม2568","-",IF(ฟอร์มกรอกข้อมูล!M22="กำหนดเพิ่ม2569","-",IF(ฟอร์มกรอกข้อมูล!M22="ว่างยุบเลิก2567","-",IF(ฟอร์มกรอกข้อมูล!M22="ยุบเลิก2567","-",1))))))</f>
        <v>1</v>
      </c>
      <c r="E21" s="107">
        <f>IF(ฟอร์มกรอกข้อมูล!C22=0,"",IF(ฟอร์มกรอกข้อมูล!C22="สังกัด","",IF(ฟอร์มกรอกข้อมูล!M22="กำหนดเพิ่ม2569","-",IF(ฟอร์มกรอกข้อมูล!M22="ว่างยุบเลิก2567","-",IF(ฟอร์มกรอกข้อมูล!M22="ว่างยุบเลิก2568","-",IF(ฟอร์มกรอกข้อมูล!M22="ยุบเลิก2567","-",IF(ฟอร์มกรอกข้อมูล!M22="ยุบเลิก2568","-",1)))))))</f>
        <v>1</v>
      </c>
      <c r="F21" s="107">
        <f>IF(ฟอร์มกรอกข้อมูล!C22=0,"",IF(ฟอร์มกรอกข้อมูล!C22="สังกัด","",IF(ฟอร์มกรอกข้อมูล!M22="ว่างยุบเลิก2567","-",IF(ฟอร์มกรอกข้อมูล!M22="ว่างยุบเลิก2568","-",IF(ฟอร์มกรอกข้อมูล!M22="ว่างยุบเลิก2569","-",IF(ฟอร์มกรอกข้อมูล!M22="ยุบเลิก2567","-",IF(ฟอร์มกรอกข้อมูล!M22="ยุบเลิก2568","-",IF(ฟอร์มกรอกข้อมูล!M22="ยุบเลิก2569","-",1))))))))</f>
        <v>1</v>
      </c>
      <c r="G21" s="107" t="s">
        <v>1406</v>
      </c>
      <c r="H21" s="107" t="str">
        <f>IF(ฟอร์มกรอกข้อมูล!C22=0,"",IF(ฟอร์มกรอกข้อมูล!C22="สังกัด","",IF(ฟอร์มกรอกข้อมูล!M22="กำหนดเพิ่ม2568",1,IF(ฟอร์มกรอกข้อมูล!M22="ว่างยุบเลิก2568",-1,IF(ฟอร์มกรอกข้อมูล!M22="ยุบเลิก2568",-1,"-")))))</f>
        <v>-</v>
      </c>
      <c r="I21" s="107" t="str">
        <f>IF(ฟอร์มกรอกข้อมูล!C22=0,"",IF(ฟอร์มกรอกข้อมูล!C22="สังกัด","",IF(ฟอร์มกรอกข้อมูล!M22="กำหนดเพิ่ม2569",1,IF(ฟอร์มกรอกข้อมูล!M22="ว่างยุบเลิก2569",-1,IF(ฟอร์มกรอกข้อมูล!M22="ยุบเลิก2569",-1,"-")))))</f>
        <v>-</v>
      </c>
      <c r="J21" s="161" t="str">
        <f>IF(ฟอร์มกรอกข้อมูล!C22=0,"",IF(ฟอร์มกรอกข้อมูล!C22="สังกัด","",IF(ฟอร์มกรอกข้อมูล!M22="ว่างเดิม","ว่างเดิม 1 อัตรา",IF(ฟอร์มกรอกข้อมูล!M22="กำหนดเพิ่ม2567","กำหนดเพิ่ม",IF(ฟอร์มกรอกข้อมูล!M22="กำหนดเพิ่ม2568","กำหนดเพิ่ม",IF(ฟอร์มกรอกข้อมูล!M22="กำหนดเพิ่ม2569","กำหนดเพิ่ม",IF(ฟอร์มกรอกข้อมูล!M22="ว่างยุบเลิก2567","ยุบเลิก 1 อัตรา",IF(ฟอร์มกรอกข้อมูล!M22="ว่างยุบเลิก2568","ยุบเลิก 1 อัตรา",IF(ฟอร์มกรอกข้อมูล!M22="ว่างยุบเลิก2569","ยุบเลิก 1 อัตรา",IF(ฟอร์มกรอกข้อมูล!M22="ยุบเลิก2567","ว่างให้ยุบ",IF(ฟอร์มกรอกข้อมูล!M22="ยุบเลิก2568","ว่างให้ยุบ",IF(ฟอร์มกรอกข้อมูล!M22="ยุบเลิก2569","ว่างให้ยุบ",IF(ฟอร์มกรอกข้อมูล!M22="เงินอุดหนุน","เงินอุดหนุน",IF(ฟอร์มกรอกข้อมูล!M22="เงินอุดหนุน (ว่าง)","เงินอุดหนุน",IF(ฟอร์มกรอกข้อมูล!M22="ข้าราชการถ่ายโอน","ข้าราชการถ่ายโอน",IF(ฟอร์มกรอกข้อมูล!M22="จ่ายจากเงินรายได้","จ่ายจากเงินรายได้",IF(ฟอร์มกรอกข้อมูล!M22="จ่ายจากเงินรายได้ (ว่าง)","จ่ายจากเงินรายได้ (ว่าง)","")))))))))))))))))</f>
        <v/>
      </c>
      <c r="BB21" s="155" t="str">
        <f>IF(ฟอร์มกรอกข้อมูล!C22=0,"",IF(ฟอร์มกรอกข้อมูล!E22="","",ฟอร์มกรอกข้อมูล!E22))</f>
        <v>คนงานทั่วไป (พนักงานขับรถยนต์)</v>
      </c>
      <c r="BC21" s="155" t="str">
        <f>IF(ฟอร์มกรอกข้อมูล!C22=0,"",IF(ฟอร์มกรอกข้อมูล!F22="","",ฟอร์มกรอกข้อมูล!F22))</f>
        <v/>
      </c>
      <c r="BD21" s="155" t="str">
        <f>IF(ฟอร์มกรอกข้อมูล!C22=0,"",IF(ฟอร์มกรอกข้อมูล!H22="","",IF(ฟอร์มกรอกข้อมูล!H22="ปง./ชง.","ปฏิบัติงาน/ชำนาญงาน",IF(ฟอร์มกรอกข้อมูล!H22="ปง.","ปฏิบัติงาน",IF(ฟอร์มกรอกข้อมูล!H22="ชง.","ชำนาญงาน",IF(ฟอร์มกรอกข้อมูล!H22="อส.","อาวุโส",IF(ฟอร์มกรอกข้อมูล!H22="ปก./ชก.","ปฏิบัติการ/ชำนาญการ",IF(ฟอร์มกรอกข้อมูล!H22="ปก.","ปฏิบัติการ",IF(ฟอร์มกรอกข้อมูล!H22="ชก.","ชำนาญการ",IF(ฟอร์มกรอกข้อมูล!H22="ชพ.","ชำนาญการพิเศษ",IF(ฟอร์มกรอกข้อมูล!H22="ชช.","เชี่ยวชาญ",IF(ฟอร์มกรอกข้อมูล!H22="ชชพ.","เชี่ยวชาญพิเศษ",ฟอร์มกรอกข้อมูล!H22))))))))))))</f>
        <v/>
      </c>
    </row>
    <row r="22" spans="1:56" s="12" customFormat="1">
      <c r="A22" s="158">
        <f>IF(ฟอร์มกรอกข้อมูล!C23="สังกัด","",IF(B22="","",SUBTOTAL(3,$B$6:B22)*1-COUNTBLANK($C$6:C22)))</f>
        <v>14</v>
      </c>
      <c r="B22" s="160" t="str">
        <f>IF(ฟอร์มกรอกข้อมูล!C23=0,"",IF(ฟอร์มกรอกข้อมูล!C23="บริหารท้องถิ่น",BC22&amp;" ("&amp;BB22&amp;" ระดับ"&amp;BD22&amp;")",IF(ฟอร์มกรอกข้อมูล!C23="อำนวยการท้องถิ่น",BC22&amp;" ("&amp;BB22&amp;" ระดับ"&amp;BD22&amp;")",IF(ฟอร์มกรอกข้อมูล!C23&amp;ฟอร์มกรอกข้อมูล!M23="บริหารสถานศึกษาเงินอุดหนุน (ว่าง)",BC22&amp;" ("&amp;BB22&amp;")",IF(ฟอร์มกรอกข้อมูล!C23="บริหารสถานศึกษา",BC22&amp;" ("&amp;BB22&amp;" ระดับ"&amp;BD22&amp;")",IF(ฟอร์มกรอกข้อมูล!C23&amp;ฟอร์มกรอกข้อมูล!G23="วิชาการหัวหน้ากลุ่มงาน",BC22&amp;" ("&amp;BB22&amp;" "&amp;BD22&amp;")",IF(ฟอร์มกรอกข้อมูล!C23&amp;ฟอร์มกรอกข้อมูล!H23="วิชาการปก.",BB22&amp;" ปฏิบัติการ/ชำนาญการ",IF(ฟอร์มกรอกข้อมูล!C23&amp;ฟอร์มกรอกข้อมูล!H23="วิชาการชก.",BB22&amp;" ปฏิบัติการ/ชำนาญการ",IF(ฟอร์มกรอกข้อมูล!C23&amp;ฟอร์มกรอกข้อมูล!H23="วิชาการปง.",BB22&amp;" ปฏิบัติงาน/ชำนาญงาน",IF(ฟอร์มกรอกข้อมูล!C23&amp;ฟอร์มกรอกข้อมูล!H23="วิชาการชง.",BB22&amp;" ปฏิบัติงาน/ชำนาญงาน",BB22&amp;" "&amp;BD22))))))))))</f>
        <v xml:space="preserve">คนงานทั่วไป (พนักงานขับรถยนต์) </v>
      </c>
      <c r="C22" s="107">
        <f>IF(ฟอร์มกรอกข้อมูล!C23=0,"",IF(ฟอร์มกรอกข้อมูล!C23="สังกัด","",IF(ฟอร์มกรอกข้อมูล!M23="กำหนดเพิ่ม2567","-",IF(ฟอร์มกรอกข้อมูล!M23="กำหนดเพิ่ม2568","-",IF(ฟอร์มกรอกข้อมูล!M23="กำหนดเพิ่ม2569","-",1)))))</f>
        <v>1</v>
      </c>
      <c r="D22" s="107">
        <f>IF(ฟอร์มกรอกข้อมูล!C23=0,"",IF(ฟอร์มกรอกข้อมูล!C23="สังกัด","",IF(ฟอร์มกรอกข้อมูล!M23="กำหนดเพิ่ม2568","-",IF(ฟอร์มกรอกข้อมูล!M23="กำหนดเพิ่ม2569","-",IF(ฟอร์มกรอกข้อมูล!M23="ว่างยุบเลิก2567","-",IF(ฟอร์มกรอกข้อมูล!M23="ยุบเลิก2567","-",1))))))</f>
        <v>1</v>
      </c>
      <c r="E22" s="107">
        <f>IF(ฟอร์มกรอกข้อมูล!C23=0,"",IF(ฟอร์มกรอกข้อมูล!C23="สังกัด","",IF(ฟอร์มกรอกข้อมูล!M23="กำหนดเพิ่ม2569","-",IF(ฟอร์มกรอกข้อมูล!M23="ว่างยุบเลิก2567","-",IF(ฟอร์มกรอกข้อมูล!M23="ว่างยุบเลิก2568","-",IF(ฟอร์มกรอกข้อมูล!M23="ยุบเลิก2567","-",IF(ฟอร์มกรอกข้อมูล!M23="ยุบเลิก2568","-",1)))))))</f>
        <v>1</v>
      </c>
      <c r="F22" s="107">
        <f>IF(ฟอร์มกรอกข้อมูล!C23=0,"",IF(ฟอร์มกรอกข้อมูล!C23="สังกัด","",IF(ฟอร์มกรอกข้อมูล!M23="ว่างยุบเลิก2567","-",IF(ฟอร์มกรอกข้อมูล!M23="ว่างยุบเลิก2568","-",IF(ฟอร์มกรอกข้อมูล!M23="ว่างยุบเลิก2569","-",IF(ฟอร์มกรอกข้อมูล!M23="ยุบเลิก2567","-",IF(ฟอร์มกรอกข้อมูล!M23="ยุบเลิก2568","-",IF(ฟอร์มกรอกข้อมูล!M23="ยุบเลิก2569","-",1))))))))</f>
        <v>1</v>
      </c>
      <c r="G22" s="107" t="str">
        <f>IF(ฟอร์มกรอกข้อมูล!C23=0,"",IF(ฟอร์มกรอกข้อมูล!C23="สังกัด","",IF(ฟอร์มกรอกข้อมูล!M23="กำหนดเพิ่ม2567",1,IF(ฟอร์มกรอกข้อมูล!M23="ว่างยุบเลิก2567",-1,IF(ฟอร์มกรอกข้อมูล!M23="ยุบเลิก2567",-1,"-")))))</f>
        <v>-</v>
      </c>
      <c r="H22" s="107" t="str">
        <f>IF(ฟอร์มกรอกข้อมูล!C23=0,"",IF(ฟอร์มกรอกข้อมูล!C23="สังกัด","",IF(ฟอร์มกรอกข้อมูล!M23="กำหนดเพิ่ม2568",1,IF(ฟอร์มกรอกข้อมูล!M23="ว่างยุบเลิก2568",-1,IF(ฟอร์มกรอกข้อมูล!M23="ยุบเลิก2568",-1,"-")))))</f>
        <v>-</v>
      </c>
      <c r="I22" s="107" t="str">
        <f>IF(ฟอร์มกรอกข้อมูล!C23=0,"",IF(ฟอร์มกรอกข้อมูล!C23="สังกัด","",IF(ฟอร์มกรอกข้อมูล!M23="กำหนดเพิ่ม2569",1,IF(ฟอร์มกรอกข้อมูล!M23="ว่างยุบเลิก2569",-1,IF(ฟอร์มกรอกข้อมูล!M23="ยุบเลิก2569",-1,"-")))))</f>
        <v>-</v>
      </c>
      <c r="J22" s="161" t="str">
        <f>IF(ฟอร์มกรอกข้อมูล!C23=0,"",IF(ฟอร์มกรอกข้อมูล!C23="สังกัด","",IF(ฟอร์มกรอกข้อมูล!M23="ว่างเดิม","ว่างเดิม 1 อัตรา",IF(ฟอร์มกรอกข้อมูล!M23="กำหนดเพิ่ม2567","กำหนดเพิ่ม",IF(ฟอร์มกรอกข้อมูล!M23="กำหนดเพิ่ม2568","กำหนดเพิ่ม",IF(ฟอร์มกรอกข้อมูล!M23="กำหนดเพิ่ม2569","กำหนดเพิ่ม",IF(ฟอร์มกรอกข้อมูล!M23="ว่างยุบเลิก2567","ยุบเลิก 1 อัตรา",IF(ฟอร์มกรอกข้อมูล!M23="ว่างยุบเลิก2568","ยุบเลิก 1 อัตรา",IF(ฟอร์มกรอกข้อมูล!M23="ว่างยุบเลิก2569","ยุบเลิก 1 อัตรา",IF(ฟอร์มกรอกข้อมูล!M23="ยุบเลิก2567","ว่างให้ยุบ",IF(ฟอร์มกรอกข้อมูล!M23="ยุบเลิก2568","ว่างให้ยุบ",IF(ฟอร์มกรอกข้อมูล!M23="ยุบเลิก2569","ว่างให้ยุบ",IF(ฟอร์มกรอกข้อมูล!M23="เงินอุดหนุน","เงินอุดหนุน",IF(ฟอร์มกรอกข้อมูล!M23="เงินอุดหนุน (ว่าง)","เงินอุดหนุน",IF(ฟอร์มกรอกข้อมูล!M23="ข้าราชการถ่ายโอน","ข้าราชการถ่ายโอน",IF(ฟอร์มกรอกข้อมูล!M23="จ่ายจากเงินรายได้","จ่ายจากเงินรายได้",IF(ฟอร์มกรอกข้อมูล!M23="จ่ายจากเงินรายได้ (ว่าง)","จ่ายจากเงินรายได้ (ว่าง)","")))))))))))))))))</f>
        <v/>
      </c>
      <c r="BB22" s="155" t="str">
        <f>IF(ฟอร์มกรอกข้อมูล!C23=0,"",IF(ฟอร์มกรอกข้อมูล!E23="","",ฟอร์มกรอกข้อมูล!E23))</f>
        <v>คนงานทั่วไป (พนักงานขับรถยนต์)</v>
      </c>
      <c r="BC22" s="155" t="str">
        <f>IF(ฟอร์มกรอกข้อมูล!C23=0,"",IF(ฟอร์มกรอกข้อมูล!F23="","",ฟอร์มกรอกข้อมูล!F23))</f>
        <v/>
      </c>
      <c r="BD22" s="155" t="str">
        <f>IF(ฟอร์มกรอกข้อมูล!C23=0,"",IF(ฟอร์มกรอกข้อมูล!H23="","",IF(ฟอร์มกรอกข้อมูล!H23="ปง./ชง.","ปฏิบัติงาน/ชำนาญงาน",IF(ฟอร์มกรอกข้อมูล!H23="ปง.","ปฏิบัติงาน",IF(ฟอร์มกรอกข้อมูล!H23="ชง.","ชำนาญงาน",IF(ฟอร์มกรอกข้อมูล!H23="อส.","อาวุโส",IF(ฟอร์มกรอกข้อมูล!H23="ปก./ชก.","ปฏิบัติการ/ชำนาญการ",IF(ฟอร์มกรอกข้อมูล!H23="ปก.","ปฏิบัติการ",IF(ฟอร์มกรอกข้อมูล!H23="ชก.","ชำนาญการ",IF(ฟอร์มกรอกข้อมูล!H23="ชพ.","ชำนาญการพิเศษ",IF(ฟอร์มกรอกข้อมูล!H23="ชช.","เชี่ยวชาญ",IF(ฟอร์มกรอกข้อมูล!H23="ชชพ.","เชี่ยวชาญพิเศษ",ฟอร์มกรอกข้อมูล!H23))))))))))))</f>
        <v/>
      </c>
    </row>
    <row r="23" spans="1:56" s="12" customFormat="1">
      <c r="A23" s="158">
        <f>IF(ฟอร์มกรอกข้อมูล!C24="สังกัด","",IF(B23="","",SUBTOTAL(3,$B$6:B23)*1-COUNTBLANK($C$6:C23)))</f>
        <v>15</v>
      </c>
      <c r="B23" s="160" t="str">
        <f>IF(ฟอร์มกรอกข้อมูล!C24=0,"",IF(ฟอร์มกรอกข้อมูล!C24="บริหารท้องถิ่น",BC23&amp;" ("&amp;BB23&amp;" ระดับ"&amp;BD23&amp;")",IF(ฟอร์มกรอกข้อมูล!C24="อำนวยการท้องถิ่น",BC23&amp;" ("&amp;BB23&amp;" ระดับ"&amp;BD23&amp;")",IF(ฟอร์มกรอกข้อมูล!C24&amp;ฟอร์มกรอกข้อมูล!M24="บริหารสถานศึกษาเงินอุดหนุน (ว่าง)",BC23&amp;" ("&amp;BB23&amp;")",IF(ฟอร์มกรอกข้อมูล!C24="บริหารสถานศึกษา",BC23&amp;" ("&amp;BB23&amp;" ระดับ"&amp;BD23&amp;")",IF(ฟอร์มกรอกข้อมูล!C24&amp;ฟอร์มกรอกข้อมูล!G24="วิชาการหัวหน้ากลุ่มงาน",BC23&amp;" ("&amp;BB23&amp;" "&amp;BD23&amp;")",IF(ฟอร์มกรอกข้อมูล!C24&amp;ฟอร์มกรอกข้อมูล!H24="วิชาการปก.",BB23&amp;" ปฏิบัติการ/ชำนาญการ",IF(ฟอร์มกรอกข้อมูล!C24&amp;ฟอร์มกรอกข้อมูล!H24="วิชาการชก.",BB23&amp;" ปฏิบัติการ/ชำนาญการ",IF(ฟอร์มกรอกข้อมูล!C24&amp;ฟอร์มกรอกข้อมูล!H24="วิชาการปง.",BB23&amp;" ปฏิบัติงาน/ชำนาญงาน",IF(ฟอร์มกรอกข้อมูล!C24&amp;ฟอร์มกรอกข้อมูล!H24="วิชาการชง.",BB23&amp;" ปฏิบัติงาน/ชำนาญงาน",BB23&amp;" "&amp;BD23))))))))))</f>
        <v xml:space="preserve">คนงานทั่วไป (นักการภารโรง) </v>
      </c>
      <c r="C23" s="107">
        <f>IF(ฟอร์มกรอกข้อมูล!C24=0,"",IF(ฟอร์มกรอกข้อมูล!C24="สังกัด","",IF(ฟอร์มกรอกข้อมูล!M24="กำหนดเพิ่ม2567","-",IF(ฟอร์มกรอกข้อมูล!M24="กำหนดเพิ่ม2568","-",IF(ฟอร์มกรอกข้อมูล!M24="กำหนดเพิ่ม2569","-",1)))))</f>
        <v>1</v>
      </c>
      <c r="D23" s="107">
        <f>IF(ฟอร์มกรอกข้อมูล!C24=0,"",IF(ฟอร์มกรอกข้อมูล!C24="สังกัด","",IF(ฟอร์มกรอกข้อมูล!M24="กำหนดเพิ่ม2568","-",IF(ฟอร์มกรอกข้อมูล!M24="กำหนดเพิ่ม2569","-",IF(ฟอร์มกรอกข้อมูล!M24="ว่างยุบเลิก2567","-",IF(ฟอร์มกรอกข้อมูล!M24="ยุบเลิก2567","-",1))))))</f>
        <v>1</v>
      </c>
      <c r="E23" s="107">
        <f>IF(ฟอร์มกรอกข้อมูล!C24=0,"",IF(ฟอร์มกรอกข้อมูล!C24="สังกัด","",IF(ฟอร์มกรอกข้อมูล!M24="กำหนดเพิ่ม2569","-",IF(ฟอร์มกรอกข้อมูล!M24="ว่างยุบเลิก2567","-",IF(ฟอร์มกรอกข้อมูล!M24="ว่างยุบเลิก2568","-",IF(ฟอร์มกรอกข้อมูล!M24="ยุบเลิก2567","-",IF(ฟอร์มกรอกข้อมูล!M24="ยุบเลิก2568","-",1)))))))</f>
        <v>1</v>
      </c>
      <c r="F23" s="107">
        <f>IF(ฟอร์มกรอกข้อมูล!C24=0,"",IF(ฟอร์มกรอกข้อมูล!C24="สังกัด","",IF(ฟอร์มกรอกข้อมูล!M24="ว่างยุบเลิก2567","-",IF(ฟอร์มกรอกข้อมูล!M24="ว่างยุบเลิก2568","-",IF(ฟอร์มกรอกข้อมูล!M24="ว่างยุบเลิก2569","-",IF(ฟอร์มกรอกข้อมูล!M24="ยุบเลิก2567","-",IF(ฟอร์มกรอกข้อมูล!M24="ยุบเลิก2568","-",IF(ฟอร์มกรอกข้อมูล!M24="ยุบเลิก2569","-",1))))))))</f>
        <v>1</v>
      </c>
      <c r="G23" s="107" t="str">
        <f>IF(ฟอร์มกรอกข้อมูล!C24=0,"",IF(ฟอร์มกรอกข้อมูล!C24="สังกัด","",IF(ฟอร์มกรอกข้อมูล!M24="กำหนดเพิ่ม2567",1,IF(ฟอร์มกรอกข้อมูล!M24="ว่างยุบเลิก2567",-1,IF(ฟอร์มกรอกข้อมูล!M24="ยุบเลิก2567",-1,"-")))))</f>
        <v>-</v>
      </c>
      <c r="H23" s="107" t="str">
        <f>IF(ฟอร์มกรอกข้อมูล!C24=0,"",IF(ฟอร์มกรอกข้อมูล!C24="สังกัด","",IF(ฟอร์มกรอกข้อมูล!M24="กำหนดเพิ่ม2568",1,IF(ฟอร์มกรอกข้อมูล!M24="ว่างยุบเลิก2568",-1,IF(ฟอร์มกรอกข้อมูล!M24="ยุบเลิก2568",-1,"-")))))</f>
        <v>-</v>
      </c>
      <c r="I23" s="107" t="str">
        <f>IF(ฟอร์มกรอกข้อมูล!C24=0,"",IF(ฟอร์มกรอกข้อมูล!C24="สังกัด","",IF(ฟอร์มกรอกข้อมูล!M24="กำหนดเพิ่ม2569",1,IF(ฟอร์มกรอกข้อมูล!M24="ว่างยุบเลิก2569",-1,IF(ฟอร์มกรอกข้อมูล!M24="ยุบเลิก2569",-1,"-")))))</f>
        <v>-</v>
      </c>
      <c r="J23" s="161" t="str">
        <f>IF(ฟอร์มกรอกข้อมูล!C24=0,"",IF(ฟอร์มกรอกข้อมูล!C24="สังกัด","",IF(ฟอร์มกรอกข้อมูล!M24="ว่างเดิม","ว่างเดิม 1 อัตรา",IF(ฟอร์มกรอกข้อมูล!M24="กำหนดเพิ่ม2567","กำหนดเพิ่ม",IF(ฟอร์มกรอกข้อมูล!M24="กำหนดเพิ่ม2568","กำหนดเพิ่ม",IF(ฟอร์มกรอกข้อมูล!M24="กำหนดเพิ่ม2569","กำหนดเพิ่ม",IF(ฟอร์มกรอกข้อมูล!M24="ว่างยุบเลิก2567","ยุบเลิก 1 อัตรา",IF(ฟอร์มกรอกข้อมูล!M24="ว่างยุบเลิก2568","ยุบเลิก 1 อัตรา",IF(ฟอร์มกรอกข้อมูล!M24="ว่างยุบเลิก2569","ยุบเลิก 1 อัตรา",IF(ฟอร์มกรอกข้อมูล!M24="ยุบเลิก2567","ว่างให้ยุบ",IF(ฟอร์มกรอกข้อมูล!M24="ยุบเลิก2568","ว่างให้ยุบ",IF(ฟอร์มกรอกข้อมูล!M24="ยุบเลิก2569","ว่างให้ยุบ",IF(ฟอร์มกรอกข้อมูล!M24="เงินอุดหนุน","เงินอุดหนุน",IF(ฟอร์มกรอกข้อมูล!M24="เงินอุดหนุน (ว่าง)","เงินอุดหนุน",IF(ฟอร์มกรอกข้อมูล!M24="ข้าราชการถ่ายโอน","ข้าราชการถ่ายโอน",IF(ฟอร์มกรอกข้อมูล!M24="จ่ายจากเงินรายได้","จ่ายจากเงินรายได้",IF(ฟอร์มกรอกข้อมูล!M24="จ่ายจากเงินรายได้ (ว่าง)","จ่ายจากเงินรายได้ (ว่าง)","")))))))))))))))))</f>
        <v/>
      </c>
      <c r="BB23" s="155" t="str">
        <f>IF(ฟอร์มกรอกข้อมูล!C24=0,"",IF(ฟอร์มกรอกข้อมูล!E24="","",ฟอร์มกรอกข้อมูล!E24))</f>
        <v>คนงานทั่วไป (นักการภารโรง)</v>
      </c>
      <c r="BC23" s="155" t="str">
        <f>IF(ฟอร์มกรอกข้อมูล!C24=0,"",IF(ฟอร์มกรอกข้อมูล!F24="","",ฟอร์มกรอกข้อมูล!F24))</f>
        <v/>
      </c>
      <c r="BD23" s="155" t="str">
        <f>IF(ฟอร์มกรอกข้อมูล!C24=0,"",IF(ฟอร์มกรอกข้อมูล!H24="","",IF(ฟอร์มกรอกข้อมูล!H24="ปง./ชง.","ปฏิบัติงาน/ชำนาญงาน",IF(ฟอร์มกรอกข้อมูล!H24="ปง.","ปฏิบัติงาน",IF(ฟอร์มกรอกข้อมูล!H24="ชง.","ชำนาญงาน",IF(ฟอร์มกรอกข้อมูล!H24="อส.","อาวุโส",IF(ฟอร์มกรอกข้อมูล!H24="ปก./ชก.","ปฏิบัติการ/ชำนาญการ",IF(ฟอร์มกรอกข้อมูล!H24="ปก.","ปฏิบัติการ",IF(ฟอร์มกรอกข้อมูล!H24="ชก.","ชำนาญการ",IF(ฟอร์มกรอกข้อมูล!H24="ชพ.","ชำนาญการพิเศษ",IF(ฟอร์มกรอกข้อมูล!H24="ชช.","เชี่ยวชาญ",IF(ฟอร์มกรอกข้อมูล!H24="ชชพ.","เชี่ยวชาญพิเศษ",ฟอร์มกรอกข้อมูล!H24))))))))))))</f>
        <v/>
      </c>
    </row>
    <row r="24" spans="1:56" s="12" customFormat="1">
      <c r="A24" s="158">
        <f>IF(ฟอร์มกรอกข้อมูล!C25="สังกัด","",IF(B24="","",SUBTOTAL(3,$B$6:B24)*1-COUNTBLANK($C$6:C24)))</f>
        <v>16</v>
      </c>
      <c r="B24" s="160" t="str">
        <f>IF(ฟอร์มกรอกข้อมูล!C25=0,"",IF(ฟอร์มกรอกข้อมูล!C25="บริหารท้องถิ่น",BC24&amp;" ("&amp;BB24&amp;" ระดับ"&amp;BD24&amp;")",IF(ฟอร์มกรอกข้อมูล!C25="อำนวยการท้องถิ่น",BC24&amp;" ("&amp;BB24&amp;" ระดับ"&amp;BD24&amp;")",IF(ฟอร์มกรอกข้อมูล!C25&amp;ฟอร์มกรอกข้อมูล!M25="บริหารสถานศึกษาเงินอุดหนุน (ว่าง)",BC24&amp;" ("&amp;BB24&amp;")",IF(ฟอร์มกรอกข้อมูล!C25="บริหารสถานศึกษา",BC24&amp;" ("&amp;BB24&amp;" ระดับ"&amp;BD24&amp;")",IF(ฟอร์มกรอกข้อมูล!C25&amp;ฟอร์มกรอกข้อมูล!G25="วิชาการหัวหน้ากลุ่มงาน",BC24&amp;" ("&amp;BB24&amp;" "&amp;BD24&amp;")",IF(ฟอร์มกรอกข้อมูล!C25&amp;ฟอร์มกรอกข้อมูล!H25="วิชาการปก.",BB24&amp;" ปฏิบัติการ/ชำนาญการ",IF(ฟอร์มกรอกข้อมูล!C25&amp;ฟอร์มกรอกข้อมูล!H25="วิชาการชก.",BB24&amp;" ปฏิบัติการ/ชำนาญการ",IF(ฟอร์มกรอกข้อมูล!C25&amp;ฟอร์มกรอกข้อมูล!H25="วิชาการปง.",BB24&amp;" ปฏิบัติงาน/ชำนาญงาน",IF(ฟอร์มกรอกข้อมูล!C25&amp;ฟอร์มกรอกข้อมูล!H25="วิชาการชง.",BB24&amp;" ปฏิบัติงาน/ชำนาญงาน",BB24&amp;" "&amp;BD24))))))))))</f>
        <v xml:space="preserve">คนงานทั่วไป (กู้ชีพกู้ภัย) </v>
      </c>
      <c r="C24" s="107">
        <f>IF(ฟอร์มกรอกข้อมูล!C25=0,"",IF(ฟอร์มกรอกข้อมูล!C25="สังกัด","",IF(ฟอร์มกรอกข้อมูล!M25="กำหนดเพิ่ม2567","-",IF(ฟอร์มกรอกข้อมูล!M25="กำหนดเพิ่ม2568","-",IF(ฟอร์มกรอกข้อมูล!M25="กำหนดเพิ่ม2569","-",1)))))</f>
        <v>1</v>
      </c>
      <c r="D24" s="107">
        <f>IF(ฟอร์มกรอกข้อมูล!C25=0,"",IF(ฟอร์มกรอกข้อมูล!C25="สังกัด","",IF(ฟอร์มกรอกข้อมูล!M25="กำหนดเพิ่ม2568","-",IF(ฟอร์มกรอกข้อมูล!M25="กำหนดเพิ่ม2569","-",IF(ฟอร์มกรอกข้อมูล!M25="ว่างยุบเลิก2567","-",IF(ฟอร์มกรอกข้อมูล!M25="ยุบเลิก2567","-",1))))))</f>
        <v>1</v>
      </c>
      <c r="E24" s="107">
        <f>IF(ฟอร์มกรอกข้อมูล!C25=0,"",IF(ฟอร์มกรอกข้อมูล!C25="สังกัด","",IF(ฟอร์มกรอกข้อมูล!M25="กำหนดเพิ่ม2569","-",IF(ฟอร์มกรอกข้อมูล!M25="ว่างยุบเลิก2567","-",IF(ฟอร์มกรอกข้อมูล!M25="ว่างยุบเลิก2568","-",IF(ฟอร์มกรอกข้อมูล!M25="ยุบเลิก2567","-",IF(ฟอร์มกรอกข้อมูล!M25="ยุบเลิก2568","-",1)))))))</f>
        <v>1</v>
      </c>
      <c r="F24" s="107">
        <f>IF(ฟอร์มกรอกข้อมูล!C25=0,"",IF(ฟอร์มกรอกข้อมูล!C25="สังกัด","",IF(ฟอร์มกรอกข้อมูล!M25="ว่างยุบเลิก2567","-",IF(ฟอร์มกรอกข้อมูล!M25="ว่างยุบเลิก2568","-",IF(ฟอร์มกรอกข้อมูล!M25="ว่างยุบเลิก2569","-",IF(ฟอร์มกรอกข้อมูล!M25="ยุบเลิก2567","-",IF(ฟอร์มกรอกข้อมูล!M25="ยุบเลิก2568","-",IF(ฟอร์มกรอกข้อมูล!M25="ยุบเลิก2569","-",1))))))))</f>
        <v>1</v>
      </c>
      <c r="G24" s="107" t="str">
        <f>IF(ฟอร์มกรอกข้อมูล!C25=0,"",IF(ฟอร์มกรอกข้อมูล!C25="สังกัด","",IF(ฟอร์มกรอกข้อมูล!M25="กำหนดเพิ่ม2567",1,IF(ฟอร์มกรอกข้อมูล!M25="ว่างยุบเลิก2567",-1,IF(ฟอร์มกรอกข้อมูล!M25="ยุบเลิก2567",-1,"-")))))</f>
        <v>-</v>
      </c>
      <c r="H24" s="107" t="str">
        <f>IF(ฟอร์มกรอกข้อมูล!C25=0,"",IF(ฟอร์มกรอกข้อมูล!C25="สังกัด","",IF(ฟอร์มกรอกข้อมูล!M25="กำหนดเพิ่ม2568",1,IF(ฟอร์มกรอกข้อมูล!M25="ว่างยุบเลิก2568",-1,IF(ฟอร์มกรอกข้อมูล!M25="ยุบเลิก2568",-1,"-")))))</f>
        <v>-</v>
      </c>
      <c r="I24" s="107" t="str">
        <f>IF(ฟอร์มกรอกข้อมูล!C25=0,"",IF(ฟอร์มกรอกข้อมูล!C25="สังกัด","",IF(ฟอร์มกรอกข้อมูล!M25="กำหนดเพิ่ม2569",1,IF(ฟอร์มกรอกข้อมูล!M25="ว่างยุบเลิก2569",-1,IF(ฟอร์มกรอกข้อมูล!M25="ยุบเลิก2569",-1,"-")))))</f>
        <v>-</v>
      </c>
      <c r="J24" s="161" t="str">
        <f>IF(ฟอร์มกรอกข้อมูล!C25=0,"",IF(ฟอร์มกรอกข้อมูล!C25="สังกัด","",IF(ฟอร์มกรอกข้อมูล!M25="ว่างเดิม","ว่างเดิม 1 อัตรา",IF(ฟอร์มกรอกข้อมูล!M25="กำหนดเพิ่ม2567","กำหนดเพิ่ม",IF(ฟอร์มกรอกข้อมูล!M25="กำหนดเพิ่ม2568","กำหนดเพิ่ม",IF(ฟอร์มกรอกข้อมูล!M25="กำหนดเพิ่ม2569","กำหนดเพิ่ม",IF(ฟอร์มกรอกข้อมูล!M25="ว่างยุบเลิก2567","ยุบเลิก 1 อัตรา",IF(ฟอร์มกรอกข้อมูล!M25="ว่างยุบเลิก2568","ยุบเลิก 1 อัตรา",IF(ฟอร์มกรอกข้อมูล!M25="ว่างยุบเลิก2569","ยุบเลิก 1 อัตรา",IF(ฟอร์มกรอกข้อมูล!M25="ยุบเลิก2567","ว่างให้ยุบ",IF(ฟอร์มกรอกข้อมูล!M25="ยุบเลิก2568","ว่างให้ยุบ",IF(ฟอร์มกรอกข้อมูล!M25="ยุบเลิก2569","ว่างให้ยุบ",IF(ฟอร์มกรอกข้อมูล!M25="เงินอุดหนุน","เงินอุดหนุน",IF(ฟอร์มกรอกข้อมูล!M25="เงินอุดหนุน (ว่าง)","เงินอุดหนุน",IF(ฟอร์มกรอกข้อมูล!M25="ข้าราชการถ่ายโอน","ข้าราชการถ่ายโอน",IF(ฟอร์มกรอกข้อมูล!M25="จ่ายจากเงินรายได้","จ่ายจากเงินรายได้",IF(ฟอร์มกรอกข้อมูล!M25="จ่ายจากเงินรายได้ (ว่าง)","จ่ายจากเงินรายได้ (ว่าง)","")))))))))))))))))</f>
        <v/>
      </c>
      <c r="BB24" s="155" t="str">
        <f>IF(ฟอร์มกรอกข้อมูล!C25=0,"",IF(ฟอร์มกรอกข้อมูล!E25="","",ฟอร์มกรอกข้อมูล!E25))</f>
        <v>คนงานทั่วไป (กู้ชีพกู้ภัย)</v>
      </c>
      <c r="BC24" s="155" t="str">
        <f>IF(ฟอร์มกรอกข้อมูล!C25=0,"",IF(ฟอร์มกรอกข้อมูล!F25="","",ฟอร์มกรอกข้อมูล!F25))</f>
        <v/>
      </c>
      <c r="BD24" s="155" t="str">
        <f>IF(ฟอร์มกรอกข้อมูล!C25=0,"",IF(ฟอร์มกรอกข้อมูล!H25="","",IF(ฟอร์มกรอกข้อมูล!H25="ปง./ชง.","ปฏิบัติงาน/ชำนาญงาน",IF(ฟอร์มกรอกข้อมูล!H25="ปง.","ปฏิบัติงาน",IF(ฟอร์มกรอกข้อมูล!H25="ชง.","ชำนาญงาน",IF(ฟอร์มกรอกข้อมูล!H25="อส.","อาวุโส",IF(ฟอร์มกรอกข้อมูล!H25="ปก./ชก.","ปฏิบัติการ/ชำนาญการ",IF(ฟอร์มกรอกข้อมูล!H25="ปก.","ปฏิบัติการ",IF(ฟอร์มกรอกข้อมูล!H25="ชก.","ชำนาญการ",IF(ฟอร์มกรอกข้อมูล!H25="ชพ.","ชำนาญการพิเศษ",IF(ฟอร์มกรอกข้อมูล!H25="ชช.","เชี่ยวชาญ",IF(ฟอร์มกรอกข้อมูล!H25="ชชพ.","เชี่ยวชาญพิเศษ",ฟอร์มกรอกข้อมูล!H25))))))))))))</f>
        <v/>
      </c>
    </row>
    <row r="25" spans="1:56" s="12" customFormat="1">
      <c r="A25" s="158">
        <v>17</v>
      </c>
      <c r="B25" s="203" t="s">
        <v>1332</v>
      </c>
      <c r="C25" s="107">
        <f>IF(ฟอร์มกรอกข้อมูล!C26=0,"",IF(ฟอร์มกรอกข้อมูล!C26="สังกัด","",IF(ฟอร์มกรอกข้อมูล!M26="กำหนดเพิ่ม2567","-",IF(ฟอร์มกรอกข้อมูล!M26="กำหนดเพิ่ม2568","-",IF(ฟอร์มกรอกข้อมูล!M26="กำหนดเพิ่ม2569","-",1)))))</f>
        <v>1</v>
      </c>
      <c r="D25" s="107">
        <f>IF(ฟอร์มกรอกข้อมูล!C26=0,"",IF(ฟอร์มกรอกข้อมูล!C26="สังกัด","",IF(ฟอร์มกรอกข้อมูล!M26="กำหนดเพิ่ม2568","-",IF(ฟอร์มกรอกข้อมูล!M26="กำหนดเพิ่ม2569","-",IF(ฟอร์มกรอกข้อมูล!M26="ว่างยุบเลิก2567","-",IF(ฟอร์มกรอกข้อมูล!M26="ยุบเลิก2567","-",1))))))</f>
        <v>1</v>
      </c>
      <c r="E25" s="107">
        <f>IF(ฟอร์มกรอกข้อมูล!C26=0,"",IF(ฟอร์มกรอกข้อมูล!C26="สังกัด","",IF(ฟอร์มกรอกข้อมูล!M26="กำหนดเพิ่ม2569","-",IF(ฟอร์มกรอกข้อมูล!M26="ว่างยุบเลิก2567","-",IF(ฟอร์มกรอกข้อมูล!M26="ว่างยุบเลิก2568","-",IF(ฟอร์มกรอกข้อมูล!M26="ยุบเลิก2567","-",IF(ฟอร์มกรอกข้อมูล!M26="ยุบเลิก2568","-",1)))))))</f>
        <v>1</v>
      </c>
      <c r="F25" s="107">
        <f>IF(ฟอร์มกรอกข้อมูล!C26=0,"",IF(ฟอร์มกรอกข้อมูล!C26="สังกัด","",IF(ฟอร์มกรอกข้อมูล!M26="ว่างยุบเลิก2567","-",IF(ฟอร์มกรอกข้อมูล!M26="ว่างยุบเลิก2568","-",IF(ฟอร์มกรอกข้อมูล!M26="ว่างยุบเลิก2569","-",IF(ฟอร์มกรอกข้อมูล!M26="ยุบเลิก2567","-",IF(ฟอร์มกรอกข้อมูล!M26="ยุบเลิก2568","-",IF(ฟอร์มกรอกข้อมูล!M26="ยุบเลิก2569","-",1))))))))</f>
        <v>1</v>
      </c>
      <c r="G25" s="107" t="str">
        <f>IF(ฟอร์มกรอกข้อมูล!C26=0,"",IF(ฟอร์มกรอกข้อมูล!C26="สังกัด","",IF(ฟอร์มกรอกข้อมูล!M26="กำหนดเพิ่ม2567",1,IF(ฟอร์มกรอกข้อมูล!M26="ว่างยุบเลิก2567",-1,IF(ฟอร์มกรอกข้อมูล!M26="ยุบเลิก2567",-1,"-")))))</f>
        <v>-</v>
      </c>
      <c r="H25" s="107" t="str">
        <f>IF(ฟอร์มกรอกข้อมูล!C26=0,"",IF(ฟอร์มกรอกข้อมูล!C26="สังกัด","",IF(ฟอร์มกรอกข้อมูล!M26="กำหนดเพิ่ม2568",1,IF(ฟอร์มกรอกข้อมูล!M26="ว่างยุบเลิก2568",-1,IF(ฟอร์มกรอกข้อมูล!M26="ยุบเลิก2568",-1,"-")))))</f>
        <v>-</v>
      </c>
      <c r="I25" s="107" t="str">
        <f>IF(ฟอร์มกรอกข้อมูล!C26=0,"",IF(ฟอร์มกรอกข้อมูล!C26="สังกัด","",IF(ฟอร์มกรอกข้อมูล!M26="กำหนดเพิ่ม2569",1,IF(ฟอร์มกรอกข้อมูล!M26="ว่างยุบเลิก2569",-1,IF(ฟอร์มกรอกข้อมูล!M26="ยุบเลิก2569",-1,"-")))))</f>
        <v>-</v>
      </c>
      <c r="J25" s="161" t="str">
        <f>IF(ฟอร์มกรอกข้อมูล!C26=0,"",IF(ฟอร์มกรอกข้อมูล!C26="สังกัด","",IF(ฟอร์มกรอกข้อมูล!M26="ว่างเดิม","ว่างเดิม 1 อัตรา",IF(ฟอร์มกรอกข้อมูล!M26="กำหนดเพิ่ม2567","กำหนดเพิ่ม",IF(ฟอร์มกรอกข้อมูล!M26="กำหนดเพิ่ม2568","กำหนดเพิ่ม",IF(ฟอร์มกรอกข้อมูล!M26="กำหนดเพิ่ม2569","กำหนดเพิ่ม",IF(ฟอร์มกรอกข้อมูล!M26="ว่างยุบเลิก2567","ยุบเลิก 1 อัตรา",IF(ฟอร์มกรอกข้อมูล!M26="ว่างยุบเลิก2568","ยุบเลิก 1 อัตรา",IF(ฟอร์มกรอกข้อมูล!M26="ว่างยุบเลิก2569","ยุบเลิก 1 อัตรา",IF(ฟอร์มกรอกข้อมูล!M26="ยุบเลิก2567","ว่างให้ยุบ",IF(ฟอร์มกรอกข้อมูล!M26="ยุบเลิก2568","ว่างให้ยุบ",IF(ฟอร์มกรอกข้อมูล!M26="ยุบเลิก2569","ว่างให้ยุบ",IF(ฟอร์มกรอกข้อมูล!M26="เงินอุดหนุน","เงินอุดหนุน",IF(ฟอร์มกรอกข้อมูล!M26="เงินอุดหนุน (ว่าง)","เงินอุดหนุน",IF(ฟอร์มกรอกข้อมูล!M26="ข้าราชการถ่ายโอน","ข้าราชการถ่ายโอน",IF(ฟอร์มกรอกข้อมูล!M26="จ่ายจากเงินรายได้","จ่ายจากเงินรายได้",IF(ฟอร์มกรอกข้อมูล!M26="จ่ายจากเงินรายได้ (ว่าง)","จ่ายจากเงินรายได้ (ว่าง)","")))))))))))))))))</f>
        <v/>
      </c>
      <c r="BB25" s="155" t="str">
        <f>IF(ฟอร์มกรอกข้อมูล!C26=0,"",IF(ฟอร์มกรอกข้อมูล!E26="","",ฟอร์มกรอกข้อมูล!E26))</f>
        <v>คนงานทั่วไป (กู้ชีพกู้ภัย)</v>
      </c>
      <c r="BC25" s="155" t="str">
        <f>IF(ฟอร์มกรอกข้อมูล!C26=0,"",IF(ฟอร์มกรอกข้อมูล!F26="","",ฟอร์มกรอกข้อมูล!F26))</f>
        <v/>
      </c>
      <c r="BD25" s="155" t="str">
        <f>IF(ฟอร์มกรอกข้อมูล!C26=0,"",IF(ฟอร์มกรอกข้อมูล!H26="","",IF(ฟอร์มกรอกข้อมูล!H26="ปง./ชง.","ปฏิบัติงาน/ชำนาญงาน",IF(ฟอร์มกรอกข้อมูล!H26="ปง.","ปฏิบัติงาน",IF(ฟอร์มกรอกข้อมูล!H26="ชง.","ชำนาญงาน",IF(ฟอร์มกรอกข้อมูล!H26="อส.","อาวุโส",IF(ฟอร์มกรอกข้อมูล!H26="ปก./ชก.","ปฏิบัติการ/ชำนาญการ",IF(ฟอร์มกรอกข้อมูล!H26="ปก.","ปฏิบัติการ",IF(ฟอร์มกรอกข้อมูล!H26="ชก.","ชำนาญการ",IF(ฟอร์มกรอกข้อมูล!H26="ชพ.","ชำนาญการพิเศษ",IF(ฟอร์มกรอกข้อมูล!H26="ชช.","เชี่ยวชาญ",IF(ฟอร์มกรอกข้อมูล!H26="ชชพ.","เชี่ยวชาญพิเศษ",ฟอร์มกรอกข้อมูล!H26))))))))))))</f>
        <v/>
      </c>
    </row>
    <row r="26" spans="1:56" s="12" customFormat="1">
      <c r="A26" s="158">
        <f>IF(ฟอร์มกรอกข้อมูล!C27="สังกัด","",IF(B26="","",SUBTOTAL(3,$B$6:B26)*1-COUNTBLANK($C$6:C26)))</f>
        <v>18</v>
      </c>
      <c r="B26" s="160" t="str">
        <f>IF(ฟอร์มกรอกข้อมูล!C27=0,"",IF(ฟอร์มกรอกข้อมูล!C27="บริหารท้องถิ่น",BC26&amp;" ("&amp;BB26&amp;" ระดับ"&amp;BD26&amp;")",IF(ฟอร์มกรอกข้อมูล!C27="อำนวยการท้องถิ่น",BC26&amp;" ("&amp;BB26&amp;" ระดับ"&amp;BD26&amp;")",IF(ฟอร์มกรอกข้อมูล!C27&amp;ฟอร์มกรอกข้อมูล!M27="บริหารสถานศึกษาเงินอุดหนุน (ว่าง)",BC26&amp;" ("&amp;BB26&amp;")",IF(ฟอร์มกรอกข้อมูล!C27="บริหารสถานศึกษา",BC26&amp;" ("&amp;BB26&amp;" ระดับ"&amp;BD26&amp;")",IF(ฟอร์มกรอกข้อมูล!C27&amp;ฟอร์มกรอกข้อมูล!G27="วิชาการหัวหน้ากลุ่มงาน",BC26&amp;" ("&amp;BB26&amp;" "&amp;BD26&amp;")",IF(ฟอร์มกรอกข้อมูล!C27&amp;ฟอร์มกรอกข้อมูล!H27="วิชาการปก.",BB26&amp;" ปฏิบัติการ/ชำนาญการ",IF(ฟอร์มกรอกข้อมูล!C27&amp;ฟอร์มกรอกข้อมูล!H27="วิชาการชก.",BB26&amp;" ปฏิบัติการ/ชำนาญการ",IF(ฟอร์มกรอกข้อมูล!C27&amp;ฟอร์มกรอกข้อมูล!H27="วิชาการปง.",BB26&amp;" ปฏิบัติงาน/ชำนาญงาน",IF(ฟอร์มกรอกข้อมูล!C27&amp;ฟอร์มกรอกข้อมูล!H27="วิชาการชง.",BB26&amp;" ปฏิบัติงาน/ชำนาญงาน",BB26&amp;" "&amp;BD26))))))))))</f>
        <v xml:space="preserve">คนงานทั่วไป (แม่บ้าน) </v>
      </c>
      <c r="C26" s="107">
        <f>IF(ฟอร์มกรอกข้อมูล!C27=0,"",IF(ฟอร์มกรอกข้อมูล!C27="สังกัด","",IF(ฟอร์มกรอกข้อมูล!M27="กำหนดเพิ่ม2567","-",IF(ฟอร์มกรอกข้อมูล!M27="กำหนดเพิ่ม2568","-",IF(ฟอร์มกรอกข้อมูล!M27="กำหนดเพิ่ม2569","-",1)))))</f>
        <v>1</v>
      </c>
      <c r="D26" s="107">
        <f>IF(ฟอร์มกรอกข้อมูล!C27=0,"",IF(ฟอร์มกรอกข้อมูล!C27="สังกัด","",IF(ฟอร์มกรอกข้อมูล!M27="กำหนดเพิ่ม2568","-",IF(ฟอร์มกรอกข้อมูล!M27="กำหนดเพิ่ม2569","-",IF(ฟอร์มกรอกข้อมูล!M27="ว่างยุบเลิก2567","-",IF(ฟอร์มกรอกข้อมูล!M27="ยุบเลิก2567","-",1))))))</f>
        <v>1</v>
      </c>
      <c r="E26" s="107">
        <f>IF(ฟอร์มกรอกข้อมูล!C27=0,"",IF(ฟอร์มกรอกข้อมูล!C27="สังกัด","",IF(ฟอร์มกรอกข้อมูล!M27="กำหนดเพิ่ม2569","-",IF(ฟอร์มกรอกข้อมูล!M27="ว่างยุบเลิก2567","-",IF(ฟอร์มกรอกข้อมูล!M27="ว่างยุบเลิก2568","-",IF(ฟอร์มกรอกข้อมูล!M27="ยุบเลิก2567","-",IF(ฟอร์มกรอกข้อมูล!M27="ยุบเลิก2568","-",1)))))))</f>
        <v>1</v>
      </c>
      <c r="F26" s="107">
        <f>IF(ฟอร์มกรอกข้อมูล!C27=0,"",IF(ฟอร์มกรอกข้อมูล!C27="สังกัด","",IF(ฟอร์มกรอกข้อมูล!M27="ว่างยุบเลิก2567","-",IF(ฟอร์มกรอกข้อมูล!M27="ว่างยุบเลิก2568","-",IF(ฟอร์มกรอกข้อมูล!M27="ว่างยุบเลิก2569","-",IF(ฟอร์มกรอกข้อมูล!M27="ยุบเลิก2567","-",IF(ฟอร์มกรอกข้อมูล!M27="ยุบเลิก2568","-",IF(ฟอร์มกรอกข้อมูล!M27="ยุบเลิก2569","-",1))))))))</f>
        <v>1</v>
      </c>
      <c r="G26" s="107" t="str">
        <f>IF(ฟอร์มกรอกข้อมูล!C27=0,"",IF(ฟอร์มกรอกข้อมูล!C27="สังกัด","",IF(ฟอร์มกรอกข้อมูล!M27="กำหนดเพิ่ม2567",1,IF(ฟอร์มกรอกข้อมูล!M27="ว่างยุบเลิก2567",-1,IF(ฟอร์มกรอกข้อมูล!M27="ยุบเลิก2567",-1,"-")))))</f>
        <v>-</v>
      </c>
      <c r="H26" s="107" t="str">
        <f>IF(ฟอร์มกรอกข้อมูล!C27=0,"",IF(ฟอร์มกรอกข้อมูล!C27="สังกัด","",IF(ฟอร์มกรอกข้อมูล!M27="กำหนดเพิ่ม2568",1,IF(ฟอร์มกรอกข้อมูล!M27="ว่างยุบเลิก2568",-1,IF(ฟอร์มกรอกข้อมูล!M27="ยุบเลิก2568",-1,"-")))))</f>
        <v>-</v>
      </c>
      <c r="I26" s="107" t="str">
        <f>IF(ฟอร์มกรอกข้อมูล!C27=0,"",IF(ฟอร์มกรอกข้อมูล!C27="สังกัด","",IF(ฟอร์มกรอกข้อมูล!M27="กำหนดเพิ่ม2569",1,IF(ฟอร์มกรอกข้อมูล!M27="ว่างยุบเลิก2569",-1,IF(ฟอร์มกรอกข้อมูล!M27="ยุบเลิก2569",-1,"-")))))</f>
        <v>-</v>
      </c>
      <c r="J26" s="161" t="str">
        <f>IF(ฟอร์มกรอกข้อมูล!C27=0,"",IF(ฟอร์มกรอกข้อมูล!C27="สังกัด","",IF(ฟอร์มกรอกข้อมูล!M27="ว่างเดิม","ว่างเดิม 1 อัตรา",IF(ฟอร์มกรอกข้อมูล!M27="กำหนดเพิ่ม2567","กำหนดเพิ่ม",IF(ฟอร์มกรอกข้อมูล!M27="กำหนดเพิ่ม2568","กำหนดเพิ่ม",IF(ฟอร์มกรอกข้อมูล!M27="กำหนดเพิ่ม2569","กำหนดเพิ่ม",IF(ฟอร์มกรอกข้อมูล!M27="ว่างยุบเลิก2567","ยุบเลิก 1 อัตรา",IF(ฟอร์มกรอกข้อมูล!M27="ว่างยุบเลิก2568","ยุบเลิก 1 อัตรา",IF(ฟอร์มกรอกข้อมูล!M27="ว่างยุบเลิก2569","ยุบเลิก 1 อัตรา",IF(ฟอร์มกรอกข้อมูล!M27="ยุบเลิก2567","ว่างให้ยุบ",IF(ฟอร์มกรอกข้อมูล!M27="ยุบเลิก2568","ว่างให้ยุบ",IF(ฟอร์มกรอกข้อมูล!M27="ยุบเลิก2569","ว่างให้ยุบ",IF(ฟอร์มกรอกข้อมูล!M27="เงินอุดหนุน","เงินอุดหนุน",IF(ฟอร์มกรอกข้อมูล!M27="เงินอุดหนุน (ว่าง)","เงินอุดหนุน",IF(ฟอร์มกรอกข้อมูล!M27="ข้าราชการถ่ายโอน","ข้าราชการถ่ายโอน",IF(ฟอร์มกรอกข้อมูล!M27="จ่ายจากเงินรายได้","จ่ายจากเงินรายได้",IF(ฟอร์มกรอกข้อมูล!M27="จ่ายจากเงินรายได้ (ว่าง)","จ่ายจากเงินรายได้ (ว่าง)","")))))))))))))))))</f>
        <v/>
      </c>
      <c r="BB26" s="155" t="str">
        <f>IF(ฟอร์มกรอกข้อมูล!C27=0,"",IF(ฟอร์มกรอกข้อมูล!E27="","",ฟอร์มกรอกข้อมูล!E27))</f>
        <v>คนงานทั่วไป (แม่บ้าน)</v>
      </c>
      <c r="BC26" s="155" t="str">
        <f>IF(ฟอร์มกรอกข้อมูล!C27=0,"",IF(ฟอร์มกรอกข้อมูล!F27="","",ฟอร์มกรอกข้อมูล!F27))</f>
        <v/>
      </c>
      <c r="BD26" s="155" t="str">
        <f>IF(ฟอร์มกรอกข้อมูล!C27=0,"",IF(ฟอร์มกรอกข้อมูล!H27="","",IF(ฟอร์มกรอกข้อมูล!H27="ปง./ชง.","ปฏิบัติงาน/ชำนาญงาน",IF(ฟอร์มกรอกข้อมูล!H27="ปง.","ปฏิบัติงาน",IF(ฟอร์มกรอกข้อมูล!H27="ชง.","ชำนาญงาน",IF(ฟอร์มกรอกข้อมูล!H27="อส.","อาวุโส",IF(ฟอร์มกรอกข้อมูล!H27="ปก./ชก.","ปฏิบัติการ/ชำนาญการ",IF(ฟอร์มกรอกข้อมูล!H27="ปก.","ปฏิบัติการ",IF(ฟอร์มกรอกข้อมูล!H27="ชก.","ชำนาญการ",IF(ฟอร์มกรอกข้อมูล!H27="ชพ.","ชำนาญการพิเศษ",IF(ฟอร์มกรอกข้อมูล!H27="ชช.","เชี่ยวชาญ",IF(ฟอร์มกรอกข้อมูล!H27="ชชพ.","เชี่ยวชาญพิเศษ",ฟอร์มกรอกข้อมูล!H27))))))))))))</f>
        <v/>
      </c>
    </row>
    <row r="27" spans="1:56" s="12" customFormat="1">
      <c r="A27" s="158">
        <v>19</v>
      </c>
      <c r="B27" s="206" t="s">
        <v>1332</v>
      </c>
      <c r="C27" s="107">
        <f>IF(ฟอร์มกรอกข้อมูล!C28=0,"",IF(ฟอร์มกรอกข้อมูล!C28="สังกัด","",IF(ฟอร์มกรอกข้อมูล!M28="กำหนดเพิ่ม2567","-",IF(ฟอร์มกรอกข้อมูล!M28="กำหนดเพิ่ม2568","-",IF(ฟอร์มกรอกข้อมูล!M28="กำหนดเพิ่ม2569","-",1)))))</f>
        <v>1</v>
      </c>
      <c r="D27" s="107">
        <f>IF(ฟอร์มกรอกข้อมูล!C28=0,"",IF(ฟอร์มกรอกข้อมูล!C28="สังกัด","",IF(ฟอร์มกรอกข้อมูล!M28="กำหนดเพิ่ม2568","-",IF(ฟอร์มกรอกข้อมูล!M28="กำหนดเพิ่ม2569","-",IF(ฟอร์มกรอกข้อมูล!M28="ว่างยุบเลิก2567","-",IF(ฟอร์มกรอกข้อมูล!M28="ยุบเลิก2567","-",1))))))</f>
        <v>1</v>
      </c>
      <c r="E27" s="107">
        <f>IF(ฟอร์มกรอกข้อมูล!C28=0,"",IF(ฟอร์มกรอกข้อมูล!C28="สังกัด","",IF(ฟอร์มกรอกข้อมูล!M28="กำหนดเพิ่ม2569","-",IF(ฟอร์มกรอกข้อมูล!M28="ว่างยุบเลิก2567","-",IF(ฟอร์มกรอกข้อมูล!M28="ว่างยุบเลิก2568","-",IF(ฟอร์มกรอกข้อมูล!M28="ยุบเลิก2567","-",IF(ฟอร์มกรอกข้อมูล!M28="ยุบเลิก2568","-",1)))))))</f>
        <v>1</v>
      </c>
      <c r="F27" s="107">
        <f>IF(ฟอร์มกรอกข้อมูล!C28=0,"",IF(ฟอร์มกรอกข้อมูล!C28="สังกัด","",IF(ฟอร์มกรอกข้อมูล!M28="ว่างยุบเลิก2567","-",IF(ฟอร์มกรอกข้อมูล!M28="ว่างยุบเลิก2568","-",IF(ฟอร์มกรอกข้อมูล!M28="ว่างยุบเลิก2569","-",IF(ฟอร์มกรอกข้อมูล!M28="ยุบเลิก2567","-",IF(ฟอร์มกรอกข้อมูล!M28="ยุบเลิก2568","-",IF(ฟอร์มกรอกข้อมูล!M28="ยุบเลิก2569","-",1))))))))</f>
        <v>1</v>
      </c>
      <c r="G27" s="107" t="str">
        <f>IF(ฟอร์มกรอกข้อมูล!C28=0,"",IF(ฟอร์มกรอกข้อมูล!C28="สังกัด","",IF(ฟอร์มกรอกข้อมูล!M28="กำหนดเพิ่ม2567",1,IF(ฟอร์มกรอกข้อมูล!M28="ว่างยุบเลิก2567",-1,IF(ฟอร์มกรอกข้อมูล!M28="ยุบเลิก2567",-1,"-")))))</f>
        <v>-</v>
      </c>
      <c r="H27" s="107" t="str">
        <f>IF(ฟอร์มกรอกข้อมูล!C28=0,"",IF(ฟอร์มกรอกข้อมูล!C28="สังกัด","",IF(ฟอร์มกรอกข้อมูล!M28="กำหนดเพิ่ม2568",1,IF(ฟอร์มกรอกข้อมูล!M28="ว่างยุบเลิก2568",-1,IF(ฟอร์มกรอกข้อมูล!M28="ยุบเลิก2568",-1,"-")))))</f>
        <v>-</v>
      </c>
      <c r="I27" s="107" t="str">
        <f>IF(ฟอร์มกรอกข้อมูล!C28=0,"",IF(ฟอร์มกรอกข้อมูล!C28="สังกัด","",IF(ฟอร์มกรอกข้อมูล!M28="กำหนดเพิ่ม2569",1,IF(ฟอร์มกรอกข้อมูล!M28="ว่างยุบเลิก2569",-1,IF(ฟอร์มกรอกข้อมูล!M28="ยุบเลิก2569",-1,"-")))))</f>
        <v>-</v>
      </c>
      <c r="J27" s="161" t="str">
        <f>IF(ฟอร์มกรอกข้อมูล!C28=0,"",IF(ฟอร์มกรอกข้อมูล!C28="สังกัด","",IF(ฟอร์มกรอกข้อมูล!M28="ว่างเดิม","ว่างเดิม 1 อัตรา",IF(ฟอร์มกรอกข้อมูล!M28="กำหนดเพิ่ม2567","กำหนดเพิ่ม",IF(ฟอร์มกรอกข้อมูล!M28="กำหนดเพิ่ม2568","กำหนดเพิ่ม",IF(ฟอร์มกรอกข้อมูล!M28="กำหนดเพิ่ม2569","กำหนดเพิ่ม",IF(ฟอร์มกรอกข้อมูล!M28="ว่างยุบเลิก2567","ยุบเลิก 1 อัตรา",IF(ฟอร์มกรอกข้อมูล!M28="ว่างยุบเลิก2568","ยุบเลิก 1 อัตรา",IF(ฟอร์มกรอกข้อมูล!M28="ว่างยุบเลิก2569","ยุบเลิก 1 อัตรา",IF(ฟอร์มกรอกข้อมูล!M28="ยุบเลิก2567","ว่างให้ยุบ",IF(ฟอร์มกรอกข้อมูล!M28="ยุบเลิก2568","ว่างให้ยุบ",IF(ฟอร์มกรอกข้อมูล!M28="ยุบเลิก2569","ว่างให้ยุบ",IF(ฟอร์มกรอกข้อมูล!M28="เงินอุดหนุน","เงินอุดหนุน",IF(ฟอร์มกรอกข้อมูล!M28="เงินอุดหนุน (ว่าง)","เงินอุดหนุน",IF(ฟอร์มกรอกข้อมูล!M28="ข้าราชการถ่ายโอน","ข้าราชการถ่ายโอน",IF(ฟอร์มกรอกข้อมูล!M28="จ่ายจากเงินรายได้","จ่ายจากเงินรายได้",IF(ฟอร์มกรอกข้อมูล!M28="จ่ายจากเงินรายได้ (ว่าง)","จ่ายจากเงินรายได้ (ว่าง)","")))))))))))))))))</f>
        <v/>
      </c>
      <c r="BB27" s="155" t="str">
        <f>IF(ฟอร์มกรอกข้อมูล!C28=0,"",IF(ฟอร์มกรอกข้อมูล!E28="","",ฟอร์มกรอกข้อมูล!E28))</f>
        <v>คนงานทั่วไป</v>
      </c>
      <c r="BC27" s="155" t="str">
        <f>IF(ฟอร์มกรอกข้อมูล!C28=0,"",IF(ฟอร์มกรอกข้อมูล!F28="","",ฟอร์มกรอกข้อมูล!F28))</f>
        <v/>
      </c>
      <c r="BD27" s="155" t="str">
        <f>IF(ฟอร์มกรอกข้อมูล!C28=0,"",IF(ฟอร์มกรอกข้อมูล!H28="","",IF(ฟอร์มกรอกข้อมูล!H28="ปง./ชง.","ปฏิบัติงาน/ชำนาญงาน",IF(ฟอร์มกรอกข้อมูล!H28="ปง.","ปฏิบัติงาน",IF(ฟอร์มกรอกข้อมูล!H28="ชง.","ชำนาญงาน",IF(ฟอร์มกรอกข้อมูล!H28="อส.","อาวุโส",IF(ฟอร์มกรอกข้อมูล!H28="ปก./ชก.","ปฏิบัติการ/ชำนาญการ",IF(ฟอร์มกรอกข้อมูล!H28="ปก.","ปฏิบัติการ",IF(ฟอร์มกรอกข้อมูล!H28="ชก.","ชำนาญการ",IF(ฟอร์มกรอกข้อมูล!H28="ชพ.","ชำนาญการพิเศษ",IF(ฟอร์มกรอกข้อมูล!H28="ชช.","เชี่ยวชาญ",IF(ฟอร์มกรอกข้อมูล!H28="ชชพ.","เชี่ยวชาญพิเศษ",ฟอร์มกรอกข้อมูล!H28))))))))))))</f>
        <v/>
      </c>
    </row>
    <row r="28" spans="1:56" s="12" customFormat="1">
      <c r="A28" s="158">
        <f>IF(ฟอร์มกรอกข้อมูล!C29="สังกัด","",IF(B28="","",SUBTOTAL(3,$B$6:B28)*1-COUNTBLANK($C$6:C28)))</f>
        <v>20</v>
      </c>
      <c r="B28" s="160" t="str">
        <f>IF(ฟอร์มกรอกข้อมูล!C29=0,"",IF(ฟอร์มกรอกข้อมูล!C29="บริหารท้องถิ่น",BC28&amp;" ("&amp;BB28&amp;" ระดับ"&amp;BD28&amp;")",IF(ฟอร์มกรอกข้อมูล!C29="อำนวยการท้องถิ่น",BC28&amp;" ("&amp;BB28&amp;" ระดับ"&amp;BD28&amp;")",IF(ฟอร์มกรอกข้อมูล!C29&amp;ฟอร์มกรอกข้อมูล!M29="บริหารสถานศึกษาเงินอุดหนุน (ว่าง)",BC28&amp;" ("&amp;BB28&amp;")",IF(ฟอร์มกรอกข้อมูล!C29="บริหารสถานศึกษา",BC28&amp;" ("&amp;BB28&amp;" ระดับ"&amp;BD28&amp;")",IF(ฟอร์มกรอกข้อมูล!C29&amp;ฟอร์มกรอกข้อมูล!G29="วิชาการหัวหน้ากลุ่มงาน",BC28&amp;" ("&amp;BB28&amp;" "&amp;BD28&amp;")",IF(ฟอร์มกรอกข้อมูล!C29&amp;ฟอร์มกรอกข้อมูล!H29="วิชาการปก.",BB28&amp;" ปฏิบัติการ/ชำนาญการ",IF(ฟอร์มกรอกข้อมูล!C29&amp;ฟอร์มกรอกข้อมูล!H29="วิชาการชก.",BB28&amp;" ปฏิบัติการ/ชำนาญการ",IF(ฟอร์มกรอกข้อมูล!C29&amp;ฟอร์มกรอกข้อมูล!H29="วิชาการปง.",BB28&amp;" ปฏิบัติงาน/ชำนาญงาน",IF(ฟอร์มกรอกข้อมูล!C29&amp;ฟอร์มกรอกข้อมูล!H29="วิชาการชง.",BB28&amp;" ปฏิบัติงาน/ชำนาญงาน",BB28&amp;" "&amp;BD28))))))))))</f>
        <v xml:space="preserve">คนงานทั่วไป </v>
      </c>
      <c r="C28" s="107">
        <f>IF(ฟอร์มกรอกข้อมูล!C29=0,"",IF(ฟอร์มกรอกข้อมูล!C29="สังกัด","",IF(ฟอร์มกรอกข้อมูล!M29="กำหนดเพิ่ม2567","-",IF(ฟอร์มกรอกข้อมูล!M29="กำหนดเพิ่ม2568","-",IF(ฟอร์มกรอกข้อมูล!M29="กำหนดเพิ่ม2569","-",1)))))</f>
        <v>1</v>
      </c>
      <c r="D28" s="107">
        <f>IF(ฟอร์มกรอกข้อมูล!C29=0,"",IF(ฟอร์มกรอกข้อมูล!C29="สังกัด","",IF(ฟอร์มกรอกข้อมูล!M29="กำหนดเพิ่ม2568","-",IF(ฟอร์มกรอกข้อมูล!M29="กำหนดเพิ่ม2569","-",IF(ฟอร์มกรอกข้อมูล!M29="ว่างยุบเลิก2567","-",IF(ฟอร์มกรอกข้อมูล!M29="ยุบเลิก2567","-",1))))))</f>
        <v>1</v>
      </c>
      <c r="E28" s="107">
        <f>IF(ฟอร์มกรอกข้อมูล!C29=0,"",IF(ฟอร์มกรอกข้อมูล!C29="สังกัด","",IF(ฟอร์มกรอกข้อมูล!M29="กำหนดเพิ่ม2569","-",IF(ฟอร์มกรอกข้อมูล!M29="ว่างยุบเลิก2567","-",IF(ฟอร์มกรอกข้อมูล!M29="ว่างยุบเลิก2568","-",IF(ฟอร์มกรอกข้อมูล!M29="ยุบเลิก2567","-",IF(ฟอร์มกรอกข้อมูล!M29="ยุบเลิก2568","-",1)))))))</f>
        <v>1</v>
      </c>
      <c r="F28" s="107">
        <f>IF(ฟอร์มกรอกข้อมูล!C29=0,"",IF(ฟอร์มกรอกข้อมูล!C29="สังกัด","",IF(ฟอร์มกรอกข้อมูล!M29="ว่างยุบเลิก2567","-",IF(ฟอร์มกรอกข้อมูล!M29="ว่างยุบเลิก2568","-",IF(ฟอร์มกรอกข้อมูล!M29="ว่างยุบเลิก2569","-",IF(ฟอร์มกรอกข้อมูล!M29="ยุบเลิก2567","-",IF(ฟอร์มกรอกข้อมูล!M29="ยุบเลิก2568","-",IF(ฟอร์มกรอกข้อมูล!M29="ยุบเลิก2569","-",1))))))))</f>
        <v>1</v>
      </c>
      <c r="G28" s="107" t="str">
        <f>IF(ฟอร์มกรอกข้อมูล!C29=0,"",IF(ฟอร์มกรอกข้อมูล!C29="สังกัด","",IF(ฟอร์มกรอกข้อมูล!M29="กำหนดเพิ่ม2567",1,IF(ฟอร์มกรอกข้อมูล!M29="ว่างยุบเลิก2567",-1,IF(ฟอร์มกรอกข้อมูล!M29="ยุบเลิก2567",-1,"-")))))</f>
        <v>-</v>
      </c>
      <c r="H28" s="107" t="str">
        <f>IF(ฟอร์มกรอกข้อมูล!C29=0,"",IF(ฟอร์มกรอกข้อมูล!C29="สังกัด","",IF(ฟอร์มกรอกข้อมูล!M29="กำหนดเพิ่ม2568",1,IF(ฟอร์มกรอกข้อมูล!M29="ว่างยุบเลิก2568",-1,IF(ฟอร์มกรอกข้อมูล!M29="ยุบเลิก2568",-1,"-")))))</f>
        <v>-</v>
      </c>
      <c r="I28" s="107" t="str">
        <f>IF(ฟอร์มกรอกข้อมูล!C29=0,"",IF(ฟอร์มกรอกข้อมูล!C29="สังกัด","",IF(ฟอร์มกรอกข้อมูล!M29="กำหนดเพิ่ม2569",1,IF(ฟอร์มกรอกข้อมูล!M29="ว่างยุบเลิก2569",-1,IF(ฟอร์มกรอกข้อมูล!M29="ยุบเลิก2569",-1,"-")))))</f>
        <v>-</v>
      </c>
      <c r="J28" s="161" t="str">
        <f>IF(ฟอร์มกรอกข้อมูล!C29=0,"",IF(ฟอร์มกรอกข้อมูล!C29="สังกัด","",IF(ฟอร์มกรอกข้อมูล!M29="ว่างเดิม","ว่างเดิม 1 อัตรา",IF(ฟอร์มกรอกข้อมูล!M29="กำหนดเพิ่ม2567","กำหนดเพิ่ม",IF(ฟอร์มกรอกข้อมูล!M29="กำหนดเพิ่ม2568","กำหนดเพิ่ม",IF(ฟอร์มกรอกข้อมูล!M29="กำหนดเพิ่ม2569","กำหนดเพิ่ม",IF(ฟอร์มกรอกข้อมูล!M29="ว่างยุบเลิก2567","ยุบเลิก 1 อัตรา",IF(ฟอร์มกรอกข้อมูล!M29="ว่างยุบเลิก2568","ยุบเลิก 1 อัตรา",IF(ฟอร์มกรอกข้อมูล!M29="ว่างยุบเลิก2569","ยุบเลิก 1 อัตรา",IF(ฟอร์มกรอกข้อมูล!M29="ยุบเลิก2567","ว่างให้ยุบ",IF(ฟอร์มกรอกข้อมูล!M29="ยุบเลิก2568","ว่างให้ยุบ",IF(ฟอร์มกรอกข้อมูล!M29="ยุบเลิก2569","ว่างให้ยุบ",IF(ฟอร์มกรอกข้อมูล!M29="เงินอุดหนุน","เงินอุดหนุน",IF(ฟอร์มกรอกข้อมูล!M29="เงินอุดหนุน (ว่าง)","เงินอุดหนุน",IF(ฟอร์มกรอกข้อมูล!M29="ข้าราชการถ่ายโอน","ข้าราชการถ่ายโอน",IF(ฟอร์มกรอกข้อมูล!M29="จ่ายจากเงินรายได้","จ่ายจากเงินรายได้",IF(ฟอร์มกรอกข้อมูล!M29="จ่ายจากเงินรายได้ (ว่าง)","จ่ายจากเงินรายได้ (ว่าง)","")))))))))))))))))</f>
        <v/>
      </c>
      <c r="BB28" s="155" t="str">
        <f>IF(ฟอร์มกรอกข้อมูล!C29=0,"",IF(ฟอร์มกรอกข้อมูล!E29="","",ฟอร์มกรอกข้อมูล!E29))</f>
        <v>คนงานทั่วไป</v>
      </c>
      <c r="BC28" s="155" t="str">
        <f>IF(ฟอร์มกรอกข้อมูล!C29=0,"",IF(ฟอร์มกรอกข้อมูล!F29="","",ฟอร์มกรอกข้อมูล!F29))</f>
        <v/>
      </c>
      <c r="BD28" s="155" t="str">
        <f>IF(ฟอร์มกรอกข้อมูล!C29=0,"",IF(ฟอร์มกรอกข้อมูล!H29="","",IF(ฟอร์มกรอกข้อมูล!H29="ปง./ชง.","ปฏิบัติงาน/ชำนาญงาน",IF(ฟอร์มกรอกข้อมูล!H29="ปง.","ปฏิบัติงาน",IF(ฟอร์มกรอกข้อมูล!H29="ชง.","ชำนาญงาน",IF(ฟอร์มกรอกข้อมูล!H29="อส.","อาวุโส",IF(ฟอร์มกรอกข้อมูล!H29="ปก./ชก.","ปฏิบัติการ/ชำนาญการ",IF(ฟอร์มกรอกข้อมูล!H29="ปก.","ปฏิบัติการ",IF(ฟอร์มกรอกข้อมูล!H29="ชก.","ชำนาญการ",IF(ฟอร์มกรอกข้อมูล!H29="ชพ.","ชำนาญการพิเศษ",IF(ฟอร์มกรอกข้อมูล!H29="ชช.","เชี่ยวชาญ",IF(ฟอร์มกรอกข้อมูล!H29="ชชพ.","เชี่ยวชาญพิเศษ",ฟอร์มกรอกข้อมูล!H29))))))))))))</f>
        <v/>
      </c>
    </row>
    <row r="29" spans="1:56" s="12" customFormat="1">
      <c r="A29" s="158"/>
      <c r="B29" s="207" t="s">
        <v>1346</v>
      </c>
      <c r="C29" s="107" t="str">
        <f>IF(ฟอร์มกรอกข้อมูล!C30=0,"",IF(ฟอร์มกรอกข้อมูล!C30="สังกัด","",IF(ฟอร์มกรอกข้อมูล!M30="กำหนดเพิ่ม2567","-",IF(ฟอร์มกรอกข้อมูล!M30="กำหนดเพิ่ม2568","-",IF(ฟอร์มกรอกข้อมูล!M30="กำหนดเพิ่ม2569","-",1)))))</f>
        <v/>
      </c>
      <c r="D29" s="107" t="str">
        <f>IF(ฟอร์มกรอกข้อมูล!C30=0,"",IF(ฟอร์มกรอกข้อมูล!C30="สังกัด","",IF(ฟอร์มกรอกข้อมูล!M30="กำหนดเพิ่ม2568","-",IF(ฟอร์มกรอกข้อมูล!M30="กำหนดเพิ่ม2569","-",IF(ฟอร์มกรอกข้อมูล!M30="ว่างยุบเลิก2567","-",IF(ฟอร์มกรอกข้อมูล!M30="ยุบเลิก2567","-",1))))))</f>
        <v/>
      </c>
      <c r="E29" s="107" t="str">
        <f>IF(ฟอร์มกรอกข้อมูล!C30=0,"",IF(ฟอร์มกรอกข้อมูล!C30="สังกัด","",IF(ฟอร์มกรอกข้อมูล!M30="กำหนดเพิ่ม2569","-",IF(ฟอร์มกรอกข้อมูล!M30="ว่างยุบเลิก2567","-",IF(ฟอร์มกรอกข้อมูล!M30="ว่างยุบเลิก2568","-",IF(ฟอร์มกรอกข้อมูล!M30="ยุบเลิก2567","-",IF(ฟอร์มกรอกข้อมูล!M30="ยุบเลิก2568","-",1)))))))</f>
        <v/>
      </c>
      <c r="F29" s="107" t="str">
        <f>IF(ฟอร์มกรอกข้อมูล!C30=0,"",IF(ฟอร์มกรอกข้อมูล!C30="สังกัด","",IF(ฟอร์มกรอกข้อมูล!M30="ว่างยุบเลิก2567","-",IF(ฟอร์มกรอกข้อมูล!M30="ว่างยุบเลิก2568","-",IF(ฟอร์มกรอกข้อมูล!M30="ว่างยุบเลิก2569","-",IF(ฟอร์มกรอกข้อมูล!M30="ยุบเลิก2567","-",IF(ฟอร์มกรอกข้อมูล!M30="ยุบเลิก2568","-",IF(ฟอร์มกรอกข้อมูล!M30="ยุบเลิก2569","-",1))))))))</f>
        <v/>
      </c>
      <c r="G29" s="107" t="str">
        <f>IF(ฟอร์มกรอกข้อมูล!C30=0,"",IF(ฟอร์มกรอกข้อมูล!C30="สังกัด","",IF(ฟอร์มกรอกข้อมูล!M30="กำหนดเพิ่ม2567",1,IF(ฟอร์มกรอกข้อมูล!M30="ว่างยุบเลิก2567",-1,IF(ฟอร์มกรอกข้อมูล!M30="ยุบเลิก2567",-1,"-")))))</f>
        <v/>
      </c>
      <c r="H29" s="107" t="str">
        <f>IF(ฟอร์มกรอกข้อมูล!C30=0,"",IF(ฟอร์มกรอกข้อมูล!C30="สังกัด","",IF(ฟอร์มกรอกข้อมูล!M30="กำหนดเพิ่ม2568",1,IF(ฟอร์มกรอกข้อมูล!M30="ว่างยุบเลิก2568",-1,IF(ฟอร์มกรอกข้อมูล!M30="ยุบเลิก2568",-1,"-")))))</f>
        <v/>
      </c>
      <c r="I29" s="107" t="str">
        <f>IF(ฟอร์มกรอกข้อมูล!C30=0,"",IF(ฟอร์มกรอกข้อมูล!C30="สังกัด","",IF(ฟอร์มกรอกข้อมูล!M30="กำหนดเพิ่ม2569",1,IF(ฟอร์มกรอกข้อมูล!M30="ว่างยุบเลิก2569",-1,IF(ฟอร์มกรอกข้อมูล!M30="ยุบเลิก2569",-1,"-")))))</f>
        <v/>
      </c>
      <c r="J29" s="161" t="str">
        <f>IF(ฟอร์มกรอกข้อมูล!C30=0,"",IF(ฟอร์มกรอกข้อมูล!C30="สังกัด","",IF(ฟอร์มกรอกข้อมูล!M30="ว่างเดิม","ว่างเดิม 1 อัตรา",IF(ฟอร์มกรอกข้อมูล!M30="กำหนดเพิ่ม2567","กำหนดเพิ่ม",IF(ฟอร์มกรอกข้อมูล!M30="กำหนดเพิ่ม2568","กำหนดเพิ่ม",IF(ฟอร์มกรอกข้อมูล!M30="กำหนดเพิ่ม2569","กำหนดเพิ่ม",IF(ฟอร์มกรอกข้อมูล!M30="ว่างยุบเลิก2567","ยุบเลิก 1 อัตรา",IF(ฟอร์มกรอกข้อมูล!M30="ว่างยุบเลิก2568","ยุบเลิก 1 อัตรา",IF(ฟอร์มกรอกข้อมูล!M30="ว่างยุบเลิก2569","ยุบเลิก 1 อัตรา",IF(ฟอร์มกรอกข้อมูล!M30="ยุบเลิก2567","ว่างให้ยุบ",IF(ฟอร์มกรอกข้อมูล!M30="ยุบเลิก2568","ว่างให้ยุบ",IF(ฟอร์มกรอกข้อมูล!M30="ยุบเลิก2569","ว่างให้ยุบ",IF(ฟอร์มกรอกข้อมูล!M30="เงินอุดหนุน","เงินอุดหนุน",IF(ฟอร์มกรอกข้อมูล!M30="เงินอุดหนุน (ว่าง)","เงินอุดหนุน",IF(ฟอร์มกรอกข้อมูล!M30="ข้าราชการถ่ายโอน","ข้าราชการถ่ายโอน",IF(ฟอร์มกรอกข้อมูล!M30="จ่ายจากเงินรายได้","จ่ายจากเงินรายได้",IF(ฟอร์มกรอกข้อมูล!M30="จ่ายจากเงินรายได้ (ว่าง)","จ่ายจากเงินรายได้ (ว่าง)","")))))))))))))))))</f>
        <v/>
      </c>
      <c r="BB29" s="155" t="str">
        <f>IF(ฟอร์มกรอกข้อมูล!C30=0,"",IF(ฟอร์มกรอกข้อมูล!E30="","",ฟอร์มกรอกข้อมูล!E30))</f>
        <v/>
      </c>
      <c r="BC29" s="155" t="str">
        <f>IF(ฟอร์มกรอกข้อมูล!C30=0,"",IF(ฟอร์มกรอกข้อมูล!F30="","",ฟอร์มกรอกข้อมูล!F30))</f>
        <v/>
      </c>
      <c r="BD29" s="155" t="str">
        <f>IF(ฟอร์มกรอกข้อมูล!C30=0,"",IF(ฟอร์มกรอกข้อมูล!H30="","",IF(ฟอร์มกรอกข้อมูล!H30="ปง./ชง.","ปฏิบัติงาน/ชำนาญงาน",IF(ฟอร์มกรอกข้อมูล!H30="ปง.","ปฏิบัติงาน",IF(ฟอร์มกรอกข้อมูล!H30="ชง.","ชำนาญงาน",IF(ฟอร์มกรอกข้อมูล!H30="อส.","อาวุโส",IF(ฟอร์มกรอกข้อมูล!H30="ปก./ชก.","ปฏิบัติการ/ชำนาญการ",IF(ฟอร์มกรอกข้อมูล!H30="ปก.","ปฏิบัติการ",IF(ฟอร์มกรอกข้อมูล!H30="ชก.","ชำนาญการ",IF(ฟอร์มกรอกข้อมูล!H30="ชพ.","ชำนาญการพิเศษ",IF(ฟอร์มกรอกข้อมูล!H30="ชช.","เชี่ยวชาญ",IF(ฟอร์มกรอกข้อมูล!H30="ชชพ.","เชี่ยวชาญพิเศษ",ฟอร์มกรอกข้อมูล!H30))))))))))))</f>
        <v/>
      </c>
    </row>
    <row r="30" spans="1:56" s="12" customFormat="1">
      <c r="A30" s="158">
        <f>IF(ฟอร์มกรอกข้อมูล!C31="สังกัด","",IF(B30="","",SUBTOTAL(3,$B$6:B30)*1-COUNTBLANK($C$6:C30)))</f>
        <v>21</v>
      </c>
      <c r="B30" s="160" t="s">
        <v>1423</v>
      </c>
      <c r="C30" s="107">
        <f>IF(ฟอร์มกรอกข้อมูล!C31=0,"",IF(ฟอร์มกรอกข้อมูล!C31="สังกัด","",IF(ฟอร์มกรอกข้อมูล!M31="กำหนดเพิ่ม2567","-",IF(ฟอร์มกรอกข้อมูล!M31="กำหนดเพิ่ม2568","-",IF(ฟอร์มกรอกข้อมูล!M31="กำหนดเพิ่ม2569","-",1)))))</f>
        <v>1</v>
      </c>
      <c r="D30" s="107">
        <f>IF(ฟอร์มกรอกข้อมูล!C31=0,"",IF(ฟอร์มกรอกข้อมูล!C31="สังกัด","",IF(ฟอร์มกรอกข้อมูล!M31="กำหนดเพิ่ม2568","-",IF(ฟอร์มกรอกข้อมูล!M31="กำหนดเพิ่ม2569","-",IF(ฟอร์มกรอกข้อมูล!M31="ว่างยุบเลิก2567","-",IF(ฟอร์มกรอกข้อมูล!M31="ยุบเลิก2567","-",1))))))</f>
        <v>1</v>
      </c>
      <c r="E30" s="107">
        <f>IF(ฟอร์มกรอกข้อมูล!C31=0,"",IF(ฟอร์มกรอกข้อมูล!C31="สังกัด","",IF(ฟอร์มกรอกข้อมูล!M31="กำหนดเพิ่ม2569","-",IF(ฟอร์มกรอกข้อมูล!M31="ว่างยุบเลิก2567","-",IF(ฟอร์มกรอกข้อมูล!M31="ว่างยุบเลิก2568","-",IF(ฟอร์มกรอกข้อมูล!M31="ยุบเลิก2567","-",IF(ฟอร์มกรอกข้อมูล!M31="ยุบเลิก2568","-",1)))))))</f>
        <v>1</v>
      </c>
      <c r="F30" s="107">
        <f>IF(ฟอร์มกรอกข้อมูล!C31=0,"",IF(ฟอร์มกรอกข้อมูล!C31="สังกัด","",IF(ฟอร์มกรอกข้อมูล!M31="ว่างยุบเลิก2567","-",IF(ฟอร์มกรอกข้อมูล!M31="ว่างยุบเลิก2568","-",IF(ฟอร์มกรอกข้อมูล!M31="ว่างยุบเลิก2569","-",IF(ฟอร์มกรอกข้อมูล!M31="ยุบเลิก2567","-",IF(ฟอร์มกรอกข้อมูล!M31="ยุบเลิก2568","-",IF(ฟอร์มกรอกข้อมูล!M31="ยุบเลิก2569","-",1))))))))</f>
        <v>1</v>
      </c>
      <c r="G30" s="107" t="str">
        <f>IF(ฟอร์มกรอกข้อมูล!C31=0,"",IF(ฟอร์มกรอกข้อมูล!C31="สังกัด","",IF(ฟอร์มกรอกข้อมูล!M31="กำหนดเพิ่ม2567",1,IF(ฟอร์มกรอกข้อมูล!M31="ว่างยุบเลิก2567",-1,IF(ฟอร์มกรอกข้อมูล!M31="ยุบเลิก2567",-1,"-")))))</f>
        <v>-</v>
      </c>
      <c r="H30" s="107" t="str">
        <f>IF(ฟอร์มกรอกข้อมูล!C31=0,"",IF(ฟอร์มกรอกข้อมูล!C31="สังกัด","",IF(ฟอร์มกรอกข้อมูล!M31="กำหนดเพิ่ม2568",1,IF(ฟอร์มกรอกข้อมูล!M31="ว่างยุบเลิก2568",-1,IF(ฟอร์มกรอกข้อมูล!M31="ยุบเลิก2568",-1,"-")))))</f>
        <v>-</v>
      </c>
      <c r="I30" s="107" t="str">
        <f>IF(ฟอร์มกรอกข้อมูล!C31=0,"",IF(ฟอร์มกรอกข้อมูล!C31="สังกัด","",IF(ฟอร์มกรอกข้อมูล!M31="กำหนดเพิ่ม2569",1,IF(ฟอร์มกรอกข้อมูล!M31="ว่างยุบเลิก2569",-1,IF(ฟอร์มกรอกข้อมูล!M31="ยุบเลิก2569",-1,"-")))))</f>
        <v>-</v>
      </c>
      <c r="J30" s="161" t="str">
        <f>IF(ฟอร์มกรอกข้อมูล!C31=0,"",IF(ฟอร์มกรอกข้อมูล!C31="สังกัด","",IF(ฟอร์มกรอกข้อมูล!M31="ว่างเดิม","ว่างเดิม 1 อัตรา",IF(ฟอร์มกรอกข้อมูล!M31="กำหนดเพิ่ม2567","กำหนดเพิ่ม",IF(ฟอร์มกรอกข้อมูล!M31="กำหนดเพิ่ม2568","กำหนดเพิ่ม",IF(ฟอร์มกรอกข้อมูล!M31="กำหนดเพิ่ม2569","กำหนดเพิ่ม",IF(ฟอร์มกรอกข้อมูล!M31="ว่างยุบเลิก2567","ยุบเลิก 1 อัตรา",IF(ฟอร์มกรอกข้อมูล!M31="ว่างยุบเลิก2568","ยุบเลิก 1 อัตรา",IF(ฟอร์มกรอกข้อมูล!M31="ว่างยุบเลิก2569","ยุบเลิก 1 อัตรา",IF(ฟอร์มกรอกข้อมูล!M31="ยุบเลิก2567","ว่างให้ยุบ",IF(ฟอร์มกรอกข้อมูล!M31="ยุบเลิก2568","ว่างให้ยุบ",IF(ฟอร์มกรอกข้อมูล!M31="ยุบเลิก2569","ว่างให้ยุบ",IF(ฟอร์มกรอกข้อมูล!M31="เงินอุดหนุน","เงินอุดหนุน",IF(ฟอร์มกรอกข้อมูล!M31="เงินอุดหนุน (ว่าง)","เงินอุดหนุน",IF(ฟอร์มกรอกข้อมูล!M31="ข้าราชการถ่ายโอน","ข้าราชการถ่ายโอน",IF(ฟอร์มกรอกข้อมูล!M31="จ่ายจากเงินรายได้","จ่ายจากเงินรายได้",IF(ฟอร์มกรอกข้อมูล!M31="จ่ายจากเงินรายได้ (ว่าง)","จ่ายจากเงินรายได้ (ว่าง)","")))))))))))))))))</f>
        <v/>
      </c>
      <c r="BB30" s="155" t="str">
        <f>IF(ฟอร์มกรอกข้อมูล!C31=0,"",IF(ฟอร์มกรอกข้อมูล!E31="","",ฟอร์มกรอกข้อมูล!E31))</f>
        <v>นักบริหารงานการคลัง</v>
      </c>
      <c r="BC30" s="155" t="str">
        <f>IF(ฟอร์มกรอกข้อมูล!C31=0,"",IF(ฟอร์มกรอกข้อมูล!F31="","",ฟอร์มกรอกข้อมูล!F31))</f>
        <v>ผู้อำนวยการกองคลัง</v>
      </c>
      <c r="BD30" s="155" t="str">
        <f>IF(ฟอร์มกรอกข้อมูล!C31=0,"",IF(ฟอร์มกรอกข้อมูล!H31="","",IF(ฟอร์มกรอกข้อมูล!H31="ปง./ชง.","ปฏิบัติงาน/ชำนาญงาน",IF(ฟอร์มกรอกข้อมูล!H31="ปง.","ปฏิบัติงาน",IF(ฟอร์มกรอกข้อมูล!H31="ชง.","ชำนาญงาน",IF(ฟอร์มกรอกข้อมูล!H31="อส.","อาวุโส",IF(ฟอร์มกรอกข้อมูล!H31="ปก./ชก.","ปฏิบัติการ/ชำนาญการ",IF(ฟอร์มกรอกข้อมูล!H31="ปก.","ปฏิบัติการ",IF(ฟอร์มกรอกข้อมูล!H31="ชก.","ชำนาญการ",IF(ฟอร์มกรอกข้อมูล!H31="ชพ.","ชำนาญการพิเศษ",IF(ฟอร์มกรอกข้อมูล!H31="ชช.","เชี่ยวชาญ",IF(ฟอร์มกรอกข้อมูล!H31="ชชพ.","เชี่ยวชาญพิเศษ",ฟอร์มกรอกข้อมูล!H31))))))))))))</f>
        <v>ต้น</v>
      </c>
    </row>
    <row r="31" spans="1:56" s="12" customFormat="1">
      <c r="A31" s="158">
        <f>IF(ฟอร์มกรอกข้อมูล!C32="สังกัด","",IF(B31="","",SUBTOTAL(3,$B$6:B31)*1-COUNTBLANK($C$6:C31)))</f>
        <v>22</v>
      </c>
      <c r="B31" s="160" t="s">
        <v>1414</v>
      </c>
      <c r="C31" s="107">
        <f>IF(ฟอร์มกรอกข้อมูล!C32=0,"",IF(ฟอร์มกรอกข้อมูล!C32="สังกัด","",IF(ฟอร์มกรอกข้อมูล!M32="กำหนดเพิ่ม2567","-",IF(ฟอร์มกรอกข้อมูล!M32="กำหนดเพิ่ม2568","-",IF(ฟอร์มกรอกข้อมูล!M32="กำหนดเพิ่ม2569","-",1)))))</f>
        <v>1</v>
      </c>
      <c r="D31" s="107">
        <f>IF(ฟอร์มกรอกข้อมูล!C32=0,"",IF(ฟอร์มกรอกข้อมูล!C32="สังกัด","",IF(ฟอร์มกรอกข้อมูล!M32="กำหนดเพิ่ม2568","-",IF(ฟอร์มกรอกข้อมูล!M32="กำหนดเพิ่ม2569","-",IF(ฟอร์มกรอกข้อมูล!M32="ว่างยุบเลิก2567","-",IF(ฟอร์มกรอกข้อมูล!M32="ยุบเลิก2567","-",1))))))</f>
        <v>1</v>
      </c>
      <c r="E31" s="107">
        <f>IF(ฟอร์มกรอกข้อมูล!C32=0,"",IF(ฟอร์มกรอกข้อมูล!C32="สังกัด","",IF(ฟอร์มกรอกข้อมูล!M32="กำหนดเพิ่ม2569","-",IF(ฟอร์มกรอกข้อมูล!M32="ว่างยุบเลิก2567","-",IF(ฟอร์มกรอกข้อมูล!M32="ว่างยุบเลิก2568","-",IF(ฟอร์มกรอกข้อมูล!M32="ยุบเลิก2567","-",IF(ฟอร์มกรอกข้อมูล!M32="ยุบเลิก2568","-",1)))))))</f>
        <v>1</v>
      </c>
      <c r="F31" s="107">
        <f>IF(ฟอร์มกรอกข้อมูล!C32=0,"",IF(ฟอร์มกรอกข้อมูล!C32="สังกัด","",IF(ฟอร์มกรอกข้อมูล!M32="ว่างยุบเลิก2567","-",IF(ฟอร์มกรอกข้อมูล!M32="ว่างยุบเลิก2568","-",IF(ฟอร์มกรอกข้อมูล!M32="ว่างยุบเลิก2569","-",IF(ฟอร์มกรอกข้อมูล!M32="ยุบเลิก2567","-",IF(ฟอร์มกรอกข้อมูล!M32="ยุบเลิก2568","-",IF(ฟอร์มกรอกข้อมูล!M32="ยุบเลิก2569","-",1))))))))</f>
        <v>1</v>
      </c>
      <c r="G31" s="107" t="str">
        <f>IF(ฟอร์มกรอกข้อมูล!C32=0,"",IF(ฟอร์มกรอกข้อมูล!C32="สังกัด","",IF(ฟอร์มกรอกข้อมูล!M32="กำหนดเพิ่ม2567",1,IF(ฟอร์มกรอกข้อมูล!M32="ว่างยุบเลิก2567",-1,IF(ฟอร์มกรอกข้อมูล!M32="ยุบเลิก2567",-1,"-")))))</f>
        <v>-</v>
      </c>
      <c r="H31" s="107" t="str">
        <f>IF(ฟอร์มกรอกข้อมูล!C32=0,"",IF(ฟอร์มกรอกข้อมูล!C32="สังกัด","",IF(ฟอร์มกรอกข้อมูล!M32="กำหนดเพิ่ม2568",1,IF(ฟอร์มกรอกข้อมูล!M32="ว่างยุบเลิก2568",-1,IF(ฟอร์มกรอกข้อมูล!M32="ยุบเลิก2568",-1,"-")))))</f>
        <v>-</v>
      </c>
      <c r="I31" s="107" t="str">
        <f>IF(ฟอร์มกรอกข้อมูล!C32=0,"",IF(ฟอร์มกรอกข้อมูล!C32="สังกัด","",IF(ฟอร์มกรอกข้อมูล!M32="กำหนดเพิ่ม2569",1,IF(ฟอร์มกรอกข้อมูล!M32="ว่างยุบเลิก2569",-1,IF(ฟอร์มกรอกข้อมูล!M32="ยุบเลิก2569",-1,"-")))))</f>
        <v>-</v>
      </c>
      <c r="J31" s="161" t="str">
        <f>IF(ฟอร์มกรอกข้อมูล!C32=0,"",IF(ฟอร์มกรอกข้อมูล!C32="สังกัด","",IF(ฟอร์มกรอกข้อมูล!M32="ว่างเดิม","ว่างเดิม 1 อัตรา",IF(ฟอร์มกรอกข้อมูล!M32="กำหนดเพิ่ม2567","กำหนดเพิ่ม",IF(ฟอร์มกรอกข้อมูล!M32="กำหนดเพิ่ม2568","กำหนดเพิ่ม",IF(ฟอร์มกรอกข้อมูล!M32="กำหนดเพิ่ม2569","กำหนดเพิ่ม",IF(ฟอร์มกรอกข้อมูล!M32="ว่างยุบเลิก2567","ยุบเลิก 1 อัตรา",IF(ฟอร์มกรอกข้อมูล!M32="ว่างยุบเลิก2568","ยุบเลิก 1 อัตรา",IF(ฟอร์มกรอกข้อมูล!M32="ว่างยุบเลิก2569","ยุบเลิก 1 อัตรา",IF(ฟอร์มกรอกข้อมูล!M32="ยุบเลิก2567","ว่างให้ยุบ",IF(ฟอร์มกรอกข้อมูล!M32="ยุบเลิก2568","ว่างให้ยุบ",IF(ฟอร์มกรอกข้อมูล!M32="ยุบเลิก2569","ว่างให้ยุบ",IF(ฟอร์มกรอกข้อมูล!M32="เงินอุดหนุน","เงินอุดหนุน",IF(ฟอร์มกรอกข้อมูล!M32="เงินอุดหนุน (ว่าง)","เงินอุดหนุน",IF(ฟอร์มกรอกข้อมูล!M32="ข้าราชการถ่ายโอน","ข้าราชการถ่ายโอน",IF(ฟอร์มกรอกข้อมูล!M32="จ่ายจากเงินรายได้","จ่ายจากเงินรายได้",IF(ฟอร์มกรอกข้อมูล!M32="จ่ายจากเงินรายได้ (ว่าง)","จ่ายจากเงินรายได้ (ว่าง)","")))))))))))))))))</f>
        <v/>
      </c>
      <c r="BB31" s="155" t="str">
        <f>IF(ฟอร์มกรอกข้อมูล!C32=0,"",IF(ฟอร์มกรอกข้อมูล!E32="","",ฟอร์มกรอกข้อมูล!E32))</f>
        <v>นักวิชาการเงินและบัญชี</v>
      </c>
      <c r="BC31" s="155" t="str">
        <f>IF(ฟอร์มกรอกข้อมูล!C32=0,"",IF(ฟอร์มกรอกข้อมูล!F32="","",ฟอร์มกรอกข้อมูล!F32))</f>
        <v/>
      </c>
      <c r="BD31" s="155" t="str">
        <f>IF(ฟอร์มกรอกข้อมูล!C32=0,"",IF(ฟอร์มกรอกข้อมูล!H32="","",IF(ฟอร์มกรอกข้อมูล!H32="ปง./ชง.","ปฏิบัติงาน/ชำนาญงาน",IF(ฟอร์มกรอกข้อมูล!H32="ปง.","ปฏิบัติงาน",IF(ฟอร์มกรอกข้อมูล!H32="ชง.","ชำนาญงาน",IF(ฟอร์มกรอกข้อมูล!H32="อส.","อาวุโส",IF(ฟอร์มกรอกข้อมูล!H32="ปก./ชก.","ปฏิบัติการ/ชำนาญการ",IF(ฟอร์มกรอกข้อมูล!H32="ปก.","ปฏิบัติการ",IF(ฟอร์มกรอกข้อมูล!H32="ชก.","ชำนาญการ",IF(ฟอร์มกรอกข้อมูล!H32="ชพ.","ชำนาญการพิเศษ",IF(ฟอร์มกรอกข้อมูล!H32="ชช.","เชี่ยวชาญ",IF(ฟอร์มกรอกข้อมูล!H32="ชชพ.","เชี่ยวชาญพิเศษ",ฟอร์มกรอกข้อมูล!H32))))))))))))</f>
        <v>ชำนาญการ</v>
      </c>
    </row>
    <row r="32" spans="1:56" s="12" customFormat="1">
      <c r="A32" s="158">
        <v>25</v>
      </c>
      <c r="B32" s="203" t="s">
        <v>1415</v>
      </c>
      <c r="C32" s="107">
        <f>IF(ฟอร์มกรอกข้อมูล!C33=0,"",IF(ฟอร์มกรอกข้อมูล!C33="สังกัด","",IF(ฟอร์มกรอกข้อมูล!M33="กำหนดเพิ่ม2567","-",IF(ฟอร์มกรอกข้อมูล!M33="กำหนดเพิ่ม2568","-",IF(ฟอร์มกรอกข้อมูล!M33="กำหนดเพิ่ม2569","-",1)))))</f>
        <v>1</v>
      </c>
      <c r="D32" s="107">
        <f>IF(ฟอร์มกรอกข้อมูล!C33=0,"",IF(ฟอร์มกรอกข้อมูล!C33="สังกัด","",IF(ฟอร์มกรอกข้อมูล!M33="กำหนดเพิ่ม2568","-",IF(ฟอร์มกรอกข้อมูล!M33="กำหนดเพิ่ม2569","-",IF(ฟอร์มกรอกข้อมูล!M33="ว่างยุบเลิก2567","-",IF(ฟอร์มกรอกข้อมูล!M33="ยุบเลิก2567","-",1))))))</f>
        <v>1</v>
      </c>
      <c r="E32" s="107">
        <f>IF(ฟอร์มกรอกข้อมูล!C33=0,"",IF(ฟอร์มกรอกข้อมูล!C33="สังกัด","",IF(ฟอร์มกรอกข้อมูล!M33="กำหนดเพิ่ม2569","-",IF(ฟอร์มกรอกข้อมูล!M33="ว่างยุบเลิก2567","-",IF(ฟอร์มกรอกข้อมูล!M33="ว่างยุบเลิก2568","-",IF(ฟอร์มกรอกข้อมูล!M33="ยุบเลิก2567","-",IF(ฟอร์มกรอกข้อมูล!M33="ยุบเลิก2568","-",1)))))))</f>
        <v>1</v>
      </c>
      <c r="F32" s="107">
        <f>IF(ฟอร์มกรอกข้อมูล!C33=0,"",IF(ฟอร์มกรอกข้อมูล!C33="สังกัด","",IF(ฟอร์มกรอกข้อมูล!M33="ว่างยุบเลิก2567","-",IF(ฟอร์มกรอกข้อมูล!M33="ว่างยุบเลิก2568","-",IF(ฟอร์มกรอกข้อมูล!M33="ว่างยุบเลิก2569","-",IF(ฟอร์มกรอกข้อมูล!M33="ยุบเลิก2567","-",IF(ฟอร์มกรอกข้อมูล!M33="ยุบเลิก2568","-",IF(ฟอร์มกรอกข้อมูล!M33="ยุบเลิก2569","-",1))))))))</f>
        <v>1</v>
      </c>
      <c r="G32" s="107" t="str">
        <f>IF(ฟอร์มกรอกข้อมูล!C33=0,"",IF(ฟอร์มกรอกข้อมูล!C33="สังกัด","",IF(ฟอร์มกรอกข้อมูล!M33="กำหนดเพิ่ม2567",1,IF(ฟอร์มกรอกข้อมูล!M33="ว่างยุบเลิก2567",-1,IF(ฟอร์มกรอกข้อมูล!M33="ยุบเลิก2567",-1,"-")))))</f>
        <v>-</v>
      </c>
      <c r="H32" s="107" t="str">
        <f>IF(ฟอร์มกรอกข้อมูล!C33=0,"",IF(ฟอร์มกรอกข้อมูล!C33="สังกัด","",IF(ฟอร์มกรอกข้อมูล!M33="กำหนดเพิ่ม2568",1,IF(ฟอร์มกรอกข้อมูล!M33="ว่างยุบเลิก2568",-1,IF(ฟอร์มกรอกข้อมูล!M33="ยุบเลิก2568",-1,"-")))))</f>
        <v>-</v>
      </c>
      <c r="I32" s="107" t="str">
        <f>IF(ฟอร์มกรอกข้อมูล!C33=0,"",IF(ฟอร์มกรอกข้อมูล!C33="สังกัด","",IF(ฟอร์มกรอกข้อมูล!M33="กำหนดเพิ่ม2569",1,IF(ฟอร์มกรอกข้อมูล!M33="ว่างยุบเลิก2569",-1,IF(ฟอร์มกรอกข้อมูล!M33="ยุบเลิก2569",-1,"-")))))</f>
        <v>-</v>
      </c>
      <c r="J32" s="161" t="str">
        <f>IF(ฟอร์มกรอกข้อมูล!C33=0,"",IF(ฟอร์มกรอกข้อมูล!C33="สังกัด","",IF(ฟอร์มกรอกข้อมูล!M33="ว่างเดิม","ว่างเดิม 1 อัตรา",IF(ฟอร์มกรอกข้อมูล!M33="กำหนดเพิ่ม2567","กำหนดเพิ่ม",IF(ฟอร์มกรอกข้อมูล!M33="กำหนดเพิ่ม2568","กำหนดเพิ่ม",IF(ฟอร์มกรอกข้อมูล!M33="กำหนดเพิ่ม2569","กำหนดเพิ่ม",IF(ฟอร์มกรอกข้อมูล!M33="ว่างยุบเลิก2567","ยุบเลิก 1 อัตรา",IF(ฟอร์มกรอกข้อมูล!M33="ว่างยุบเลิก2568","ยุบเลิก 1 อัตรา",IF(ฟอร์มกรอกข้อมูล!M33="ว่างยุบเลิก2569","ยุบเลิก 1 อัตรา",IF(ฟอร์มกรอกข้อมูล!M33="ยุบเลิก2567","ว่างให้ยุบ",IF(ฟอร์มกรอกข้อมูล!M33="ยุบเลิก2568","ว่างให้ยุบ",IF(ฟอร์มกรอกข้อมูล!M33="ยุบเลิก2569","ว่างให้ยุบ",IF(ฟอร์มกรอกข้อมูล!M33="เงินอุดหนุน","เงินอุดหนุน",IF(ฟอร์มกรอกข้อมูล!M33="เงินอุดหนุน (ว่าง)","เงินอุดหนุน",IF(ฟอร์มกรอกข้อมูล!M33="ข้าราชการถ่ายโอน","ข้าราชการถ่ายโอน",IF(ฟอร์มกรอกข้อมูล!M33="จ่ายจากเงินรายได้","จ่ายจากเงินรายได้",IF(ฟอร์มกรอกข้อมูล!M33="จ่ายจากเงินรายได้ (ว่าง)","จ่ายจากเงินรายได้ (ว่าง)","")))))))))))))))))</f>
        <v/>
      </c>
      <c r="BB32" s="155" t="str">
        <f>IF(ฟอร์มกรอกข้อมูล!C33=0,"",IF(ฟอร์มกรอกข้อมูล!E33="","",ฟอร์มกรอกข้อมูล!E33))</f>
        <v>นักวิชาการจัดเก็บรายได้</v>
      </c>
      <c r="BC32" s="155" t="str">
        <f>IF(ฟอร์มกรอกข้อมูล!C33=0,"",IF(ฟอร์มกรอกข้อมูล!F33="","",ฟอร์มกรอกข้อมูล!F33))</f>
        <v/>
      </c>
      <c r="BD32" s="155" t="str">
        <f>IF(ฟอร์มกรอกข้อมูล!C33=0,"",IF(ฟอร์มกรอกข้อมูล!H33="","",IF(ฟอร์มกรอกข้อมูล!H33="ปง./ชง.","ปฏิบัติงาน/ชำนาญงาน",IF(ฟอร์มกรอกข้อมูล!H33="ปง.","ปฏิบัติงาน",IF(ฟอร์มกรอกข้อมูล!H33="ชง.","ชำนาญงาน",IF(ฟอร์มกรอกข้อมูล!H33="อส.","อาวุโส",IF(ฟอร์มกรอกข้อมูล!H33="ปก./ชก.","ปฏิบัติการ/ชำนาญการ",IF(ฟอร์มกรอกข้อมูล!H33="ปก.","ปฏิบัติการ",IF(ฟอร์มกรอกข้อมูล!H33="ชก.","ชำนาญการ",IF(ฟอร์มกรอกข้อมูล!H33="ชพ.","ชำนาญการพิเศษ",IF(ฟอร์มกรอกข้อมูล!H33="ชช.","เชี่ยวชาญ",IF(ฟอร์มกรอกข้อมูล!H33="ชชพ.","เชี่ยวชาญพิเศษ",ฟอร์มกรอกข้อมูล!H33))))))))))))</f>
        <v>ชำนาญการ</v>
      </c>
    </row>
    <row r="33" spans="1:56" s="12" customFormat="1">
      <c r="A33" s="158">
        <v>26</v>
      </c>
      <c r="B33" s="160" t="s">
        <v>1416</v>
      </c>
      <c r="C33" s="107">
        <f>IF(ฟอร์มกรอกข้อมูล!C34=0,"",IF(ฟอร์มกรอกข้อมูล!C34="สังกัด","",IF(ฟอร์มกรอกข้อมูล!M34="กำหนดเพิ่ม2567","-",IF(ฟอร์มกรอกข้อมูล!M34="กำหนดเพิ่ม2568","-",IF(ฟอร์มกรอกข้อมูล!M34="กำหนดเพิ่ม2569","-",1)))))</f>
        <v>1</v>
      </c>
      <c r="D33" s="107">
        <f>IF(ฟอร์มกรอกข้อมูล!C34=0,"",IF(ฟอร์มกรอกข้อมูล!C34="สังกัด","",IF(ฟอร์มกรอกข้อมูล!M34="กำหนดเพิ่ม2568","-",IF(ฟอร์มกรอกข้อมูล!M34="กำหนดเพิ่ม2569","-",IF(ฟอร์มกรอกข้อมูล!M34="ว่างยุบเลิก2567","-",IF(ฟอร์มกรอกข้อมูล!M34="ยุบเลิก2567","-",1))))))</f>
        <v>1</v>
      </c>
      <c r="E33" s="107">
        <f>IF(ฟอร์มกรอกข้อมูล!C34=0,"",IF(ฟอร์มกรอกข้อมูล!C34="สังกัด","",IF(ฟอร์มกรอกข้อมูล!M34="กำหนดเพิ่ม2569","-",IF(ฟอร์มกรอกข้อมูล!M34="ว่างยุบเลิก2567","-",IF(ฟอร์มกรอกข้อมูล!M34="ว่างยุบเลิก2568","-",IF(ฟอร์มกรอกข้อมูล!M34="ยุบเลิก2567","-",IF(ฟอร์มกรอกข้อมูล!M34="ยุบเลิก2568","-",1)))))))</f>
        <v>1</v>
      </c>
      <c r="F33" s="107">
        <f>IF(ฟอร์มกรอกข้อมูล!C34=0,"",IF(ฟอร์มกรอกข้อมูล!C34="สังกัด","",IF(ฟอร์มกรอกข้อมูล!M34="ว่างยุบเลิก2567","-",IF(ฟอร์มกรอกข้อมูล!M34="ว่างยุบเลิก2568","-",IF(ฟอร์มกรอกข้อมูล!M34="ว่างยุบเลิก2569","-",IF(ฟอร์มกรอกข้อมูล!M34="ยุบเลิก2567","-",IF(ฟอร์มกรอกข้อมูล!M34="ยุบเลิก2568","-",IF(ฟอร์มกรอกข้อมูล!M34="ยุบเลิก2569","-",1))))))))</f>
        <v>1</v>
      </c>
      <c r="G33" s="107" t="str">
        <f>IF(ฟอร์มกรอกข้อมูล!C34=0,"",IF(ฟอร์มกรอกข้อมูล!C34="สังกัด","",IF(ฟอร์มกรอกข้อมูล!M34="กำหนดเพิ่ม2567",1,IF(ฟอร์มกรอกข้อมูล!M34="ว่างยุบเลิก2567",-1,IF(ฟอร์มกรอกข้อมูล!M34="ยุบเลิก2567",-1,"-")))))</f>
        <v>-</v>
      </c>
      <c r="H33" s="107" t="str">
        <f>IF(ฟอร์มกรอกข้อมูล!C34=0,"",IF(ฟอร์มกรอกข้อมูล!C34="สังกัด","",IF(ฟอร์มกรอกข้อมูล!M34="กำหนดเพิ่ม2568",1,IF(ฟอร์มกรอกข้อมูล!M34="ว่างยุบเลิก2568",-1,IF(ฟอร์มกรอกข้อมูล!M34="ยุบเลิก2568",-1,"-")))))</f>
        <v>-</v>
      </c>
      <c r="I33" s="107" t="str">
        <f>IF(ฟอร์มกรอกข้อมูล!C34=0,"",IF(ฟอร์มกรอกข้อมูล!C34="สังกัด","",IF(ฟอร์มกรอกข้อมูล!M34="กำหนดเพิ่ม2569",1,IF(ฟอร์มกรอกข้อมูล!M34="ว่างยุบเลิก2569",-1,IF(ฟอร์มกรอกข้อมูล!M34="ยุบเลิก2569",-1,"-")))))</f>
        <v>-</v>
      </c>
      <c r="J33" s="161" t="str">
        <f>IF(ฟอร์มกรอกข้อมูล!C34=0,"",IF(ฟอร์มกรอกข้อมูล!C34="สังกัด","",IF(ฟอร์มกรอกข้อมูล!M34="ว่างเดิม","ว่างเดิม 1 อัตรา",IF(ฟอร์มกรอกข้อมูล!M34="กำหนดเพิ่ม2567","กำหนดเพิ่ม",IF(ฟอร์มกรอกข้อมูล!M34="กำหนดเพิ่ม2568","กำหนดเพิ่ม",IF(ฟอร์มกรอกข้อมูล!M34="กำหนดเพิ่ม2569","กำหนดเพิ่ม",IF(ฟอร์มกรอกข้อมูล!M34="ว่างยุบเลิก2567","ยุบเลิก 1 อัตรา",IF(ฟอร์มกรอกข้อมูล!M34="ว่างยุบเลิก2568","ยุบเลิก 1 อัตรา",IF(ฟอร์มกรอกข้อมูล!M34="ว่างยุบเลิก2569","ยุบเลิก 1 อัตรา",IF(ฟอร์มกรอกข้อมูล!M34="ยุบเลิก2567","ว่างให้ยุบ",IF(ฟอร์มกรอกข้อมูล!M34="ยุบเลิก2568","ว่างให้ยุบ",IF(ฟอร์มกรอกข้อมูล!M34="ยุบเลิก2569","ว่างให้ยุบ",IF(ฟอร์มกรอกข้อมูล!M34="เงินอุดหนุน","เงินอุดหนุน",IF(ฟอร์มกรอกข้อมูล!M34="เงินอุดหนุน (ว่าง)","เงินอุดหนุน",IF(ฟอร์มกรอกข้อมูล!M34="ข้าราชการถ่ายโอน","ข้าราชการถ่ายโอน",IF(ฟอร์มกรอกข้อมูล!M34="จ่ายจากเงินรายได้","จ่ายจากเงินรายได้",IF(ฟอร์มกรอกข้อมูล!M34="จ่ายจากเงินรายได้ (ว่าง)","จ่ายจากเงินรายได้ (ว่าง)","")))))))))))))))))</f>
        <v/>
      </c>
      <c r="BB33" s="155" t="str">
        <f>IF(ฟอร์มกรอกข้อมูล!C34=0,"",IF(ฟอร์มกรอกข้อมูล!E34="","",ฟอร์มกรอกข้อมูล!E34))</f>
        <v>เจ้าพนักงานพัสดุ</v>
      </c>
      <c r="BC33" s="155" t="str">
        <f>IF(ฟอร์มกรอกข้อมูล!C34=0,"",IF(ฟอร์มกรอกข้อมูล!F34="","",ฟอร์มกรอกข้อมูล!F34))</f>
        <v/>
      </c>
      <c r="BD33" s="155" t="str">
        <f>IF(ฟอร์มกรอกข้อมูล!C34=0,"",IF(ฟอร์มกรอกข้อมูล!H34="","",IF(ฟอร์มกรอกข้อมูล!H34="ปง./ชง.","ปฏิบัติงาน/ชำนาญงาน",IF(ฟอร์มกรอกข้อมูล!H34="ปง.","ปฏิบัติงาน",IF(ฟอร์มกรอกข้อมูล!H34="ชง.","ชำนาญงาน",IF(ฟอร์มกรอกข้อมูล!H34="อส.","อาวุโส",IF(ฟอร์มกรอกข้อมูล!H34="ปก./ชก.","ปฏิบัติการ/ชำนาญการ",IF(ฟอร์มกรอกข้อมูล!H34="ปก.","ปฏิบัติการ",IF(ฟอร์มกรอกข้อมูล!H34="ชก.","ชำนาญการ",IF(ฟอร์มกรอกข้อมูล!H34="ชพ.","ชำนาญการพิเศษ",IF(ฟอร์มกรอกข้อมูล!H34="ชช.","เชี่ยวชาญ",IF(ฟอร์มกรอกข้อมูล!H34="ชชพ.","เชี่ยวชาญพิเศษ",ฟอร์มกรอกข้อมูล!H34))))))))))))</f>
        <v>ชำนาญงาน</v>
      </c>
    </row>
    <row r="34" spans="1:56" s="12" customFormat="1">
      <c r="A34" s="158"/>
      <c r="B34" s="213" t="s">
        <v>1421</v>
      </c>
      <c r="C34" s="107" t="str">
        <f>IF(ฟอร์มกรอกข้อมูล!C35=0,"",IF(ฟอร์มกรอกข้อมูล!C35="สังกัด","",IF(ฟอร์มกรอกข้อมูล!M35="กำหนดเพิ่ม2567","-",IF(ฟอร์มกรอกข้อมูล!M35="กำหนดเพิ่ม2568","-",IF(ฟอร์มกรอกข้อมูล!M35="กำหนดเพิ่ม2569","-",1)))))</f>
        <v/>
      </c>
      <c r="D34" s="107" t="str">
        <f>IF(ฟอร์มกรอกข้อมูล!C35=0,"",IF(ฟอร์มกรอกข้อมูล!C35="สังกัด","",IF(ฟอร์มกรอกข้อมูล!M35="กำหนดเพิ่ม2568","-",IF(ฟอร์มกรอกข้อมูล!M35="กำหนดเพิ่ม2569","-",IF(ฟอร์มกรอกข้อมูล!M35="ว่างยุบเลิก2567","-",IF(ฟอร์มกรอกข้อมูล!M35="ยุบเลิก2567","-",1))))))</f>
        <v/>
      </c>
      <c r="E34" s="107" t="str">
        <f>IF(ฟอร์มกรอกข้อมูล!C35=0,"",IF(ฟอร์มกรอกข้อมูล!C35="สังกัด","",IF(ฟอร์มกรอกข้อมูล!M35="กำหนดเพิ่ม2569","-",IF(ฟอร์มกรอกข้อมูล!M35="ว่างยุบเลิก2567","-",IF(ฟอร์มกรอกข้อมูล!M35="ว่างยุบเลิก2568","-",IF(ฟอร์มกรอกข้อมูล!M35="ยุบเลิก2567","-",IF(ฟอร์มกรอกข้อมูล!M35="ยุบเลิก2568","-",1)))))))</f>
        <v/>
      </c>
      <c r="F34" s="107" t="str">
        <f>IF(ฟอร์มกรอกข้อมูล!C35=0,"",IF(ฟอร์มกรอกข้อมูล!C35="สังกัด","",IF(ฟอร์มกรอกข้อมูล!M35="ว่างยุบเลิก2567","-",IF(ฟอร์มกรอกข้อมูล!M35="ว่างยุบเลิก2568","-",IF(ฟอร์มกรอกข้อมูล!M35="ว่างยุบเลิก2569","-",IF(ฟอร์มกรอกข้อมูล!M35="ยุบเลิก2567","-",IF(ฟอร์มกรอกข้อมูล!M35="ยุบเลิก2568","-",IF(ฟอร์มกรอกข้อมูล!M35="ยุบเลิก2569","-",1))))))))</f>
        <v/>
      </c>
      <c r="G34" s="107" t="str">
        <f>IF(ฟอร์มกรอกข้อมูล!C35=0,"",IF(ฟอร์มกรอกข้อมูล!C35="สังกัด","",IF(ฟอร์มกรอกข้อมูล!M35="กำหนดเพิ่ม2567",1,IF(ฟอร์มกรอกข้อมูล!M35="ว่างยุบเลิก2567",-1,IF(ฟอร์มกรอกข้อมูล!M35="ยุบเลิก2567",-1,"-")))))</f>
        <v/>
      </c>
      <c r="H34" s="107" t="str">
        <f>IF(ฟอร์มกรอกข้อมูล!C35=0,"",IF(ฟอร์มกรอกข้อมูล!C35="สังกัด","",IF(ฟอร์มกรอกข้อมูล!M35="กำหนดเพิ่ม2568",1,IF(ฟอร์มกรอกข้อมูล!M35="ว่างยุบเลิก2568",-1,IF(ฟอร์มกรอกข้อมูล!M35="ยุบเลิก2568",-1,"-")))))</f>
        <v/>
      </c>
      <c r="I34" s="107" t="str">
        <f>IF(ฟอร์มกรอกข้อมูล!C35=0,"",IF(ฟอร์มกรอกข้อมูล!C35="สังกัด","",IF(ฟอร์มกรอกข้อมูล!M35="กำหนดเพิ่ม2569",1,IF(ฟอร์มกรอกข้อมูล!M35="ว่างยุบเลิก2569",-1,IF(ฟอร์มกรอกข้อมูล!M35="ยุบเลิก2569",-1,"-")))))</f>
        <v/>
      </c>
      <c r="J34" s="161" t="str">
        <f>IF(ฟอร์มกรอกข้อมูล!C35=0,"",IF(ฟอร์มกรอกข้อมูล!C35="สังกัด","",IF(ฟอร์มกรอกข้อมูล!M35="ว่างเดิม","ว่างเดิม 1 อัตรา",IF(ฟอร์มกรอกข้อมูล!M35="กำหนดเพิ่ม2567","กำหนดเพิ่ม",IF(ฟอร์มกรอกข้อมูล!M35="กำหนดเพิ่ม2568","กำหนดเพิ่ม",IF(ฟอร์มกรอกข้อมูล!M35="กำหนดเพิ่ม2569","กำหนดเพิ่ม",IF(ฟอร์มกรอกข้อมูล!M35="ว่างยุบเลิก2567","ยุบเลิก 1 อัตรา",IF(ฟอร์มกรอกข้อมูล!M35="ว่างยุบเลิก2568","ยุบเลิก 1 อัตรา",IF(ฟอร์มกรอกข้อมูล!M35="ว่างยุบเลิก2569","ยุบเลิก 1 อัตรา",IF(ฟอร์มกรอกข้อมูล!M35="ยุบเลิก2567","ว่างให้ยุบ",IF(ฟอร์มกรอกข้อมูล!M35="ยุบเลิก2568","ว่างให้ยุบ",IF(ฟอร์มกรอกข้อมูล!M35="ยุบเลิก2569","ว่างให้ยุบ",IF(ฟอร์มกรอกข้อมูล!M35="เงินอุดหนุน","เงินอุดหนุน",IF(ฟอร์มกรอกข้อมูล!M35="เงินอุดหนุน (ว่าง)","เงินอุดหนุน",IF(ฟอร์มกรอกข้อมูล!M35="ข้าราชการถ่ายโอน","ข้าราชการถ่ายโอน",IF(ฟอร์มกรอกข้อมูล!M35="จ่ายจากเงินรายได้","จ่ายจากเงินรายได้",IF(ฟอร์มกรอกข้อมูล!M35="จ่ายจากเงินรายได้ (ว่าง)","จ่ายจากเงินรายได้ (ว่าง)","")))))))))))))))))</f>
        <v/>
      </c>
      <c r="BB34" s="155" t="str">
        <f>IF(ฟอร์มกรอกข้อมูล!C35=0,"",IF(ฟอร์มกรอกข้อมูล!E35="","",ฟอร์มกรอกข้อมูล!E35))</f>
        <v/>
      </c>
      <c r="BC34" s="155" t="str">
        <f>IF(ฟอร์มกรอกข้อมูล!C35=0,"",IF(ฟอร์มกรอกข้อมูล!F35="","",ฟอร์มกรอกข้อมูล!F35))</f>
        <v/>
      </c>
      <c r="BD34" s="155" t="str">
        <f>IF(ฟอร์มกรอกข้อมูล!C35=0,"",IF(ฟอร์มกรอกข้อมูล!H35="","",IF(ฟอร์มกรอกข้อมูล!H35="ปง./ชง.","ปฏิบัติงาน/ชำนาญงาน",IF(ฟอร์มกรอกข้อมูล!H35="ปง.","ปฏิบัติงาน",IF(ฟอร์มกรอกข้อมูล!H35="ชง.","ชำนาญงาน",IF(ฟอร์มกรอกข้อมูล!H35="อส.","อาวุโส",IF(ฟอร์มกรอกข้อมูล!H35="ปก./ชก.","ปฏิบัติการ/ชำนาญการ",IF(ฟอร์มกรอกข้อมูล!H35="ปก.","ปฏิบัติการ",IF(ฟอร์มกรอกข้อมูล!H35="ชก.","ชำนาญการ",IF(ฟอร์มกรอกข้อมูล!H35="ชพ.","ชำนาญการพิเศษ",IF(ฟอร์มกรอกข้อมูล!H35="ชช.","เชี่ยวชาญ",IF(ฟอร์มกรอกข้อมูล!H35="ชชพ.","เชี่ยวชาญพิเศษ",ฟอร์มกรอกข้อมูล!H35))))))))))))</f>
        <v/>
      </c>
    </row>
    <row r="35" spans="1:56" s="12" customFormat="1">
      <c r="A35" s="158">
        <v>27</v>
      </c>
      <c r="B35" s="160" t="s">
        <v>1361</v>
      </c>
      <c r="C35" s="107">
        <f>IF(ฟอร์มกรอกข้อมูล!C36=0,"",IF(ฟอร์มกรอกข้อมูล!C36="สังกัด","",IF(ฟอร์มกรอกข้อมูล!M36="กำหนดเพิ่ม2567","-",IF(ฟอร์มกรอกข้อมูล!M36="กำหนดเพิ่ม2568","-",IF(ฟอร์มกรอกข้อมูล!M36="กำหนดเพิ่ม2569","-",1)))))</f>
        <v>1</v>
      </c>
      <c r="D35" s="107">
        <f>IF(ฟอร์มกรอกข้อมูล!C36=0,"",IF(ฟอร์มกรอกข้อมูล!C36="สังกัด","",IF(ฟอร์มกรอกข้อมูล!M36="กำหนดเพิ่ม2568","-",IF(ฟอร์มกรอกข้อมูล!M36="กำหนดเพิ่ม2569","-",IF(ฟอร์มกรอกข้อมูล!M36="ว่างยุบเลิก2567","-",IF(ฟอร์มกรอกข้อมูล!M36="ยุบเลิก2567","-",1))))))</f>
        <v>1</v>
      </c>
      <c r="E35" s="107">
        <f>IF(ฟอร์มกรอกข้อมูล!C36=0,"",IF(ฟอร์มกรอกข้อมูล!C36="สังกัด","",IF(ฟอร์มกรอกข้อมูล!M36="กำหนดเพิ่ม2569","-",IF(ฟอร์มกรอกข้อมูล!M36="ว่างยุบเลิก2567","-",IF(ฟอร์มกรอกข้อมูล!M36="ว่างยุบเลิก2568","-",IF(ฟอร์มกรอกข้อมูล!M36="ยุบเลิก2567","-",IF(ฟอร์มกรอกข้อมูล!M36="ยุบเลิก2568","-",1)))))))</f>
        <v>1</v>
      </c>
      <c r="F35" s="107">
        <f>IF(ฟอร์มกรอกข้อมูล!C36=0,"",IF(ฟอร์มกรอกข้อมูล!C36="สังกัด","",IF(ฟอร์มกรอกข้อมูล!M36="ว่างยุบเลิก2567","-",IF(ฟอร์มกรอกข้อมูล!M36="ว่างยุบเลิก2568","-",IF(ฟอร์มกรอกข้อมูล!M36="ว่างยุบเลิก2569","-",IF(ฟอร์มกรอกข้อมูล!M36="ยุบเลิก2567","-",IF(ฟอร์มกรอกข้อมูล!M36="ยุบเลิก2568","-",IF(ฟอร์มกรอกข้อมูล!M36="ยุบเลิก2569","-",1))))))))</f>
        <v>1</v>
      </c>
      <c r="G35" s="107" t="str">
        <f>IF(ฟอร์มกรอกข้อมูล!C36=0,"",IF(ฟอร์มกรอกข้อมูล!C36="สังกัด","",IF(ฟอร์มกรอกข้อมูล!M36="กำหนดเพิ่ม2567",1,IF(ฟอร์มกรอกข้อมูล!M36="ว่างยุบเลิก2567",-1,IF(ฟอร์มกรอกข้อมูล!M36="ยุบเลิก2567",-1,"-")))))</f>
        <v>-</v>
      </c>
      <c r="H35" s="107" t="str">
        <f>IF(ฟอร์มกรอกข้อมูล!C36=0,"",IF(ฟอร์มกรอกข้อมูล!C36="สังกัด","",IF(ฟอร์มกรอกข้อมูล!M36="กำหนดเพิ่ม2568",1,IF(ฟอร์มกรอกข้อมูล!M36="ว่างยุบเลิก2568",-1,IF(ฟอร์มกรอกข้อมูล!M36="ยุบเลิก2568",-1,"-")))))</f>
        <v>-</v>
      </c>
      <c r="I35" s="107" t="str">
        <f>IF(ฟอร์มกรอกข้อมูล!C36=0,"",IF(ฟอร์มกรอกข้อมูล!C36="สังกัด","",IF(ฟอร์มกรอกข้อมูล!M36="กำหนดเพิ่ม2569",1,IF(ฟอร์มกรอกข้อมูล!M36="ว่างยุบเลิก2569",-1,IF(ฟอร์มกรอกข้อมูล!M36="ยุบเลิก2569",-1,"-")))))</f>
        <v>-</v>
      </c>
      <c r="J35" s="161" t="str">
        <f>IF(ฟอร์มกรอกข้อมูล!C36=0,"",IF(ฟอร์มกรอกข้อมูล!C36="สังกัด","",IF(ฟอร์มกรอกข้อมูล!M36="ว่างเดิม","ว่างเดิม 1 อัตรา",IF(ฟอร์มกรอกข้อมูล!M36="กำหนดเพิ่ม2567","กำหนดเพิ่ม",IF(ฟอร์มกรอกข้อมูล!M36="กำหนดเพิ่ม2568","กำหนดเพิ่ม",IF(ฟอร์มกรอกข้อมูล!M36="กำหนดเพิ่ม2569","กำหนดเพิ่ม",IF(ฟอร์มกรอกข้อมูล!M36="ว่างยุบเลิก2567","ยุบเลิก 1 อัตรา",IF(ฟอร์มกรอกข้อมูล!M36="ว่างยุบเลิก2568","ยุบเลิก 1 อัตรา",IF(ฟอร์มกรอกข้อมูล!M36="ว่างยุบเลิก2569","ยุบเลิก 1 อัตรา",IF(ฟอร์มกรอกข้อมูล!M36="ยุบเลิก2567","ว่างให้ยุบ",IF(ฟอร์มกรอกข้อมูล!M36="ยุบเลิก2568","ว่างให้ยุบ",IF(ฟอร์มกรอกข้อมูล!M36="ยุบเลิก2569","ว่างให้ยุบ",IF(ฟอร์มกรอกข้อมูล!M36="เงินอุดหนุน","เงินอุดหนุน",IF(ฟอร์มกรอกข้อมูล!M36="เงินอุดหนุน (ว่าง)","เงินอุดหนุน",IF(ฟอร์มกรอกข้อมูล!M36="ข้าราชการถ่ายโอน","ข้าราชการถ่ายโอน",IF(ฟอร์มกรอกข้อมูล!M36="จ่ายจากเงินรายได้","จ่ายจากเงินรายได้",IF(ฟอร์มกรอกข้อมูล!M36="จ่ายจากเงินรายได้ (ว่าง)","จ่ายจากเงินรายได้ (ว่าง)","")))))))))))))))))</f>
        <v/>
      </c>
      <c r="BB35" s="155" t="str">
        <f>IF(ฟอร์มกรอกข้อมูล!C36=0,"",IF(ฟอร์มกรอกข้อมูล!E36="","",ฟอร์มกรอกข้อมูล!E36))</f>
        <v>ผู้ช่วยเจ้าพนักงานจัดเก็บรายได้</v>
      </c>
      <c r="BC35" s="155" t="str">
        <f>IF(ฟอร์มกรอกข้อมูล!C36=0,"",IF(ฟอร์มกรอกข้อมูล!F36="","",ฟอร์มกรอกข้อมูล!F36))</f>
        <v/>
      </c>
      <c r="BD35" s="155" t="str">
        <f>IF(ฟอร์มกรอกข้อมูล!C36=0,"",IF(ฟอร์มกรอกข้อมูล!H36="","",IF(ฟอร์มกรอกข้อมูล!H36="ปง./ชง.","ปฏิบัติงาน/ชำนาญงาน",IF(ฟอร์มกรอกข้อมูล!H36="ปง.","ปฏิบัติงาน",IF(ฟอร์มกรอกข้อมูล!H36="ชง.","ชำนาญงาน",IF(ฟอร์มกรอกข้อมูล!H36="อส.","อาวุโส",IF(ฟอร์มกรอกข้อมูล!H36="ปก./ชก.","ปฏิบัติการ/ชำนาญการ",IF(ฟอร์มกรอกข้อมูล!H36="ปก.","ปฏิบัติการ",IF(ฟอร์มกรอกข้อมูล!H36="ชก.","ชำนาญการ",IF(ฟอร์มกรอกข้อมูล!H36="ชพ.","ชำนาญการพิเศษ",IF(ฟอร์มกรอกข้อมูล!H36="ชช.","เชี่ยวชาญ",IF(ฟอร์มกรอกข้อมูล!H36="ชชพ.","เชี่ยวชาญพิเศษ",ฟอร์มกรอกข้อมูล!H36))))))))))))</f>
        <v/>
      </c>
    </row>
    <row r="36" spans="1:56" s="12" customFormat="1">
      <c r="A36" s="158"/>
      <c r="B36" s="213" t="s">
        <v>1422</v>
      </c>
      <c r="C36" s="107" t="str">
        <f>IF(ฟอร์มกรอกข้อมูล!C37=0,"",IF(ฟอร์มกรอกข้อมูล!C37="สังกัด","",IF(ฟอร์มกรอกข้อมูล!M37="กำหนดเพิ่ม2567","-",IF(ฟอร์มกรอกข้อมูล!M37="กำหนดเพิ่ม2568","-",IF(ฟอร์มกรอกข้อมูล!M37="กำหนดเพิ่ม2569","-",1)))))</f>
        <v/>
      </c>
      <c r="D36" s="107" t="str">
        <f>IF(ฟอร์มกรอกข้อมูล!C37=0,"",IF(ฟอร์มกรอกข้อมูล!C37="สังกัด","",IF(ฟอร์มกรอกข้อมูล!M37="กำหนดเพิ่ม2568","-",IF(ฟอร์มกรอกข้อมูล!M37="กำหนดเพิ่ม2569","-",IF(ฟอร์มกรอกข้อมูล!M37="ว่างยุบเลิก2567","-",IF(ฟอร์มกรอกข้อมูล!M37="ยุบเลิก2567","-",1))))))</f>
        <v/>
      </c>
      <c r="E36" s="107" t="str">
        <f>IF(ฟอร์มกรอกข้อมูล!C37=0,"",IF(ฟอร์มกรอกข้อมูล!C37="สังกัด","",IF(ฟอร์มกรอกข้อมูล!M37="กำหนดเพิ่ม2569","-",IF(ฟอร์มกรอกข้อมูล!M37="ว่างยุบเลิก2567","-",IF(ฟอร์มกรอกข้อมูล!M37="ว่างยุบเลิก2568","-",IF(ฟอร์มกรอกข้อมูล!M37="ยุบเลิก2567","-",IF(ฟอร์มกรอกข้อมูล!M37="ยุบเลิก2568","-",1)))))))</f>
        <v/>
      </c>
      <c r="F36" s="107" t="str">
        <f>IF(ฟอร์มกรอกข้อมูล!C37=0,"",IF(ฟอร์มกรอกข้อมูล!C37="สังกัด","",IF(ฟอร์มกรอกข้อมูล!M37="ว่างยุบเลิก2567","-",IF(ฟอร์มกรอกข้อมูล!M37="ว่างยุบเลิก2568","-",IF(ฟอร์มกรอกข้อมูล!M37="ว่างยุบเลิก2569","-",IF(ฟอร์มกรอกข้อมูล!M37="ยุบเลิก2567","-",IF(ฟอร์มกรอกข้อมูล!M37="ยุบเลิก2568","-",IF(ฟอร์มกรอกข้อมูล!M37="ยุบเลิก2569","-",1))))))))</f>
        <v/>
      </c>
      <c r="G36" s="107" t="str">
        <f>IF(ฟอร์มกรอกข้อมูล!C37=0,"",IF(ฟอร์มกรอกข้อมูล!C37="สังกัด","",IF(ฟอร์มกรอกข้อมูล!M37="กำหนดเพิ่ม2567",1,IF(ฟอร์มกรอกข้อมูล!M37="ว่างยุบเลิก2567",-1,IF(ฟอร์มกรอกข้อมูล!M37="ยุบเลิก2567",-1,"-")))))</f>
        <v/>
      </c>
      <c r="H36" s="107" t="str">
        <f>IF(ฟอร์มกรอกข้อมูล!C37=0,"",IF(ฟอร์มกรอกข้อมูล!C37="สังกัด","",IF(ฟอร์มกรอกข้อมูล!M37="กำหนดเพิ่ม2568",1,IF(ฟอร์มกรอกข้อมูล!M37="ว่างยุบเลิก2568",-1,IF(ฟอร์มกรอกข้อมูล!M37="ยุบเลิก2568",-1,"-")))))</f>
        <v/>
      </c>
      <c r="I36" s="107" t="str">
        <f>IF(ฟอร์มกรอกข้อมูล!C37=0,"",IF(ฟอร์มกรอกข้อมูล!C37="สังกัด","",IF(ฟอร์มกรอกข้อมูล!M37="กำหนดเพิ่ม2569",1,IF(ฟอร์มกรอกข้อมูล!M37="ว่างยุบเลิก2569",-1,IF(ฟอร์มกรอกข้อมูล!M37="ยุบเลิก2569",-1,"-")))))</f>
        <v/>
      </c>
      <c r="J36" s="161" t="str">
        <f>IF(ฟอร์มกรอกข้อมูล!C37=0,"",IF(ฟอร์มกรอกข้อมูล!C37="สังกัด","",IF(ฟอร์มกรอกข้อมูล!M37="ว่างเดิม","ว่างเดิม 1 อัตรา",IF(ฟอร์มกรอกข้อมูล!M37="กำหนดเพิ่ม2567","กำหนดเพิ่ม",IF(ฟอร์มกรอกข้อมูล!M37="กำหนดเพิ่ม2568","กำหนดเพิ่ม",IF(ฟอร์มกรอกข้อมูล!M37="กำหนดเพิ่ม2569","กำหนดเพิ่ม",IF(ฟอร์มกรอกข้อมูล!M37="ว่างยุบเลิก2567","ยุบเลิก 1 อัตรา",IF(ฟอร์มกรอกข้อมูล!M37="ว่างยุบเลิก2568","ยุบเลิก 1 อัตรา",IF(ฟอร์มกรอกข้อมูล!M37="ว่างยุบเลิก2569","ยุบเลิก 1 อัตรา",IF(ฟอร์มกรอกข้อมูล!M37="ยุบเลิก2567","ว่างให้ยุบ",IF(ฟอร์มกรอกข้อมูล!M37="ยุบเลิก2568","ว่างให้ยุบ",IF(ฟอร์มกรอกข้อมูล!M37="ยุบเลิก2569","ว่างให้ยุบ",IF(ฟอร์มกรอกข้อมูล!M37="เงินอุดหนุน","เงินอุดหนุน",IF(ฟอร์มกรอกข้อมูล!M37="เงินอุดหนุน (ว่าง)","เงินอุดหนุน",IF(ฟอร์มกรอกข้อมูล!M37="ข้าราชการถ่ายโอน","ข้าราชการถ่ายโอน",IF(ฟอร์มกรอกข้อมูล!M37="จ่ายจากเงินรายได้","จ่ายจากเงินรายได้",IF(ฟอร์มกรอกข้อมูล!M37="จ่ายจากเงินรายได้ (ว่าง)","จ่ายจากเงินรายได้ (ว่าง)","")))))))))))))))))</f>
        <v/>
      </c>
      <c r="BB36" s="155" t="str">
        <f>IF(ฟอร์มกรอกข้อมูล!C37=0,"",IF(ฟอร์มกรอกข้อมูล!E37="","",ฟอร์มกรอกข้อมูล!E37))</f>
        <v/>
      </c>
      <c r="BC36" s="155" t="str">
        <f>IF(ฟอร์มกรอกข้อมูล!C37=0,"",IF(ฟอร์มกรอกข้อมูล!F37="","",ฟอร์มกรอกข้อมูล!F37))</f>
        <v/>
      </c>
      <c r="BD36" s="155" t="str">
        <f>IF(ฟอร์มกรอกข้อมูล!C37=0,"",IF(ฟอร์มกรอกข้อมูล!H37="","",IF(ฟอร์มกรอกข้อมูล!H37="ปง./ชง.","ปฏิบัติงาน/ชำนาญงาน",IF(ฟอร์มกรอกข้อมูล!H37="ปง.","ปฏิบัติงาน",IF(ฟอร์มกรอกข้อมูล!H37="ชง.","ชำนาญงาน",IF(ฟอร์มกรอกข้อมูล!H37="อส.","อาวุโส",IF(ฟอร์มกรอกข้อมูล!H37="ปก./ชก.","ปฏิบัติการ/ชำนาญการ",IF(ฟอร์มกรอกข้อมูล!H37="ปก.","ปฏิบัติการ",IF(ฟอร์มกรอกข้อมูล!H37="ชก.","ชำนาญการ",IF(ฟอร์มกรอกข้อมูล!H37="ชพ.","ชำนาญการพิเศษ",IF(ฟอร์มกรอกข้อมูล!H37="ชช.","เชี่ยวชาญ",IF(ฟอร์มกรอกข้อมูล!H37="ชชพ.","เชี่ยวชาญพิเศษ",ฟอร์มกรอกข้อมูล!H37))))))))))))</f>
        <v/>
      </c>
    </row>
    <row r="37" spans="1:56" s="12" customFormat="1">
      <c r="A37" s="158">
        <v>29</v>
      </c>
      <c r="B37" s="160" t="s">
        <v>1332</v>
      </c>
      <c r="C37" s="107">
        <f>IF(ฟอร์มกรอกข้อมูล!C38=0,"",IF(ฟอร์มกรอกข้อมูล!C38="สังกัด","",IF(ฟอร์มกรอกข้อมูล!M38="กำหนดเพิ่ม2567","-",IF(ฟอร์มกรอกข้อมูล!M38="กำหนดเพิ่ม2568","-",IF(ฟอร์มกรอกข้อมูล!M38="กำหนดเพิ่ม2569","-",1)))))</f>
        <v>1</v>
      </c>
      <c r="D37" s="107">
        <f>IF(ฟอร์มกรอกข้อมูล!C38=0,"",IF(ฟอร์มกรอกข้อมูล!C38="สังกัด","",IF(ฟอร์มกรอกข้อมูล!M38="กำหนดเพิ่ม2568","-",IF(ฟอร์มกรอกข้อมูล!M38="กำหนดเพิ่ม2569","-",IF(ฟอร์มกรอกข้อมูล!M38="ว่างยุบเลิก2567","-",IF(ฟอร์มกรอกข้อมูล!M38="ยุบเลิก2567","-",1))))))</f>
        <v>1</v>
      </c>
      <c r="E37" s="107">
        <f>IF(ฟอร์มกรอกข้อมูล!C38=0,"",IF(ฟอร์มกรอกข้อมูล!C38="สังกัด","",IF(ฟอร์มกรอกข้อมูล!M38="กำหนดเพิ่ม2569","-",IF(ฟอร์มกรอกข้อมูล!M38="ว่างยุบเลิก2567","-",IF(ฟอร์มกรอกข้อมูล!M38="ว่างยุบเลิก2568","-",IF(ฟอร์มกรอกข้อมูล!M38="ยุบเลิก2567","-",IF(ฟอร์มกรอกข้อมูล!M38="ยุบเลิก2568","-",1)))))))</f>
        <v>1</v>
      </c>
      <c r="F37" s="107">
        <f>IF(ฟอร์มกรอกข้อมูล!C38=0,"",IF(ฟอร์มกรอกข้อมูล!C38="สังกัด","",IF(ฟอร์มกรอกข้อมูล!M38="ว่างยุบเลิก2567","-",IF(ฟอร์มกรอกข้อมูล!M38="ว่างยุบเลิก2568","-",IF(ฟอร์มกรอกข้อมูล!M38="ว่างยุบเลิก2569","-",IF(ฟอร์มกรอกข้อมูล!M38="ยุบเลิก2567","-",IF(ฟอร์มกรอกข้อมูล!M38="ยุบเลิก2568","-",IF(ฟอร์มกรอกข้อมูล!M38="ยุบเลิก2569","-",1))))))))</f>
        <v>1</v>
      </c>
      <c r="G37" s="107" t="str">
        <f>IF(ฟอร์มกรอกข้อมูล!C38=0,"",IF(ฟอร์มกรอกข้อมูล!C38="สังกัด","",IF(ฟอร์มกรอกข้อมูล!M38="กำหนดเพิ่ม2567",1,IF(ฟอร์มกรอกข้อมูล!M38="ว่างยุบเลิก2567",-1,IF(ฟอร์มกรอกข้อมูล!M38="ยุบเลิก2567",-1,"-")))))</f>
        <v>-</v>
      </c>
      <c r="H37" s="107" t="str">
        <f>IF(ฟอร์มกรอกข้อมูล!C38=0,"",IF(ฟอร์มกรอกข้อมูล!C38="สังกัด","",IF(ฟอร์มกรอกข้อมูล!M38="กำหนดเพิ่ม2568",1,IF(ฟอร์มกรอกข้อมูล!M38="ว่างยุบเลิก2568",-1,IF(ฟอร์มกรอกข้อมูล!M38="ยุบเลิก2568",-1,"-")))))</f>
        <v>-</v>
      </c>
      <c r="I37" s="107" t="str">
        <f>IF(ฟอร์มกรอกข้อมูล!C38=0,"",IF(ฟอร์มกรอกข้อมูล!C38="สังกัด","",IF(ฟอร์มกรอกข้อมูล!M38="กำหนดเพิ่ม2569",1,IF(ฟอร์มกรอกข้อมูล!M38="ว่างยุบเลิก2569",-1,IF(ฟอร์มกรอกข้อมูล!M38="ยุบเลิก2569",-1,"-")))))</f>
        <v>-</v>
      </c>
      <c r="J37" s="161" t="str">
        <f>IF(ฟอร์มกรอกข้อมูล!C38=0,"",IF(ฟอร์มกรอกข้อมูล!C38="สังกัด","",IF(ฟอร์มกรอกข้อมูล!M38="ว่างเดิม","ว่างเดิม 1 อัตรา",IF(ฟอร์มกรอกข้อมูล!M38="กำหนดเพิ่ม2567","กำหนดเพิ่ม",IF(ฟอร์มกรอกข้อมูล!M38="กำหนดเพิ่ม2568","กำหนดเพิ่ม",IF(ฟอร์มกรอกข้อมูล!M38="กำหนดเพิ่ม2569","กำหนดเพิ่ม",IF(ฟอร์มกรอกข้อมูล!M38="ว่างยุบเลิก2567","ยุบเลิก 1 อัตรา",IF(ฟอร์มกรอกข้อมูล!M38="ว่างยุบเลิก2568","ยุบเลิก 1 อัตรา",IF(ฟอร์มกรอกข้อมูล!M38="ว่างยุบเลิก2569","ยุบเลิก 1 อัตรา",IF(ฟอร์มกรอกข้อมูล!M38="ยุบเลิก2567","ว่างให้ยุบ",IF(ฟอร์มกรอกข้อมูล!M38="ยุบเลิก2568","ว่างให้ยุบ",IF(ฟอร์มกรอกข้อมูล!M38="ยุบเลิก2569","ว่างให้ยุบ",IF(ฟอร์มกรอกข้อมูล!M38="เงินอุดหนุน","เงินอุดหนุน",IF(ฟอร์มกรอกข้อมูล!M38="เงินอุดหนุน (ว่าง)","เงินอุดหนุน",IF(ฟอร์มกรอกข้อมูล!M38="ข้าราชการถ่ายโอน","ข้าราชการถ่ายโอน",IF(ฟอร์มกรอกข้อมูล!M38="จ่ายจากเงินรายได้","จ่ายจากเงินรายได้",IF(ฟอร์มกรอกข้อมูล!M38="จ่ายจากเงินรายได้ (ว่าง)","จ่ายจากเงินรายได้ (ว่าง)","")))))))))))))))))</f>
        <v/>
      </c>
      <c r="BB37" s="155" t="str">
        <f>IF(ฟอร์มกรอกข้อมูล!C38=0,"",IF(ฟอร์มกรอกข้อมูล!E38="","",ฟอร์มกรอกข้อมูล!E38))</f>
        <v>คนงานทั่วไป</v>
      </c>
      <c r="BC37" s="155" t="str">
        <f>IF(ฟอร์มกรอกข้อมูล!C38=0,"",IF(ฟอร์มกรอกข้อมูล!F38="","",ฟอร์มกรอกข้อมูล!F38))</f>
        <v/>
      </c>
      <c r="BD37" s="155" t="str">
        <f>IF(ฟอร์มกรอกข้อมูล!C38=0,"",IF(ฟอร์มกรอกข้อมูล!H38="","",IF(ฟอร์มกรอกข้อมูล!H38="ปง./ชง.","ปฏิบัติงาน/ชำนาญงาน",IF(ฟอร์มกรอกข้อมูล!H38="ปง.","ปฏิบัติงาน",IF(ฟอร์มกรอกข้อมูล!H38="ชง.","ชำนาญงาน",IF(ฟอร์มกรอกข้อมูล!H38="อส.","อาวุโส",IF(ฟอร์มกรอกข้อมูล!H38="ปก./ชก.","ปฏิบัติการ/ชำนาญการ",IF(ฟอร์มกรอกข้อมูล!H38="ปก.","ปฏิบัติการ",IF(ฟอร์มกรอกข้อมูล!H38="ชก.","ชำนาญการ",IF(ฟอร์มกรอกข้อมูล!H38="ชพ.","ชำนาญการพิเศษ",IF(ฟอร์มกรอกข้อมูล!H38="ชช.","เชี่ยวชาญ",IF(ฟอร์มกรอกข้อมูล!H38="ชชพ.","เชี่ยวชาญพิเศษ",ฟอร์มกรอกข้อมูล!H38))))))))))))</f>
        <v/>
      </c>
    </row>
    <row r="38" spans="1:56" s="12" customFormat="1">
      <c r="A38" s="158"/>
      <c r="B38" s="207" t="s">
        <v>1363</v>
      </c>
      <c r="C38" s="107" t="str">
        <f>IF(ฟอร์มกรอกข้อมูล!C39=0,"",IF(ฟอร์มกรอกข้อมูล!C39="สังกัด","",IF(ฟอร์มกรอกข้อมูล!M39="กำหนดเพิ่ม2567","-",IF(ฟอร์มกรอกข้อมูล!M39="กำหนดเพิ่ม2568","-",IF(ฟอร์มกรอกข้อมูล!M39="กำหนดเพิ่ม2569","-",1)))))</f>
        <v/>
      </c>
      <c r="D38" s="107" t="str">
        <f>IF(ฟอร์มกรอกข้อมูล!C39=0,"",IF(ฟอร์มกรอกข้อมูล!C39="สังกัด","",IF(ฟอร์มกรอกข้อมูล!M39="กำหนดเพิ่ม2568","-",IF(ฟอร์มกรอกข้อมูล!M39="กำหนดเพิ่ม2569","-",IF(ฟอร์มกรอกข้อมูล!M39="ว่างยุบเลิก2567","-",IF(ฟอร์มกรอกข้อมูล!M39="ยุบเลิก2567","-",1))))))</f>
        <v/>
      </c>
      <c r="E38" s="107" t="str">
        <f>IF(ฟอร์มกรอกข้อมูล!C39=0,"",IF(ฟอร์มกรอกข้อมูล!C39="สังกัด","",IF(ฟอร์มกรอกข้อมูล!M39="กำหนดเพิ่ม2569","-",IF(ฟอร์มกรอกข้อมูล!M39="ว่างยุบเลิก2567","-",IF(ฟอร์มกรอกข้อมูล!M39="ว่างยุบเลิก2568","-",IF(ฟอร์มกรอกข้อมูล!M39="ยุบเลิก2567","-",IF(ฟอร์มกรอกข้อมูล!M39="ยุบเลิก2568","-",1)))))))</f>
        <v/>
      </c>
      <c r="F38" s="107" t="str">
        <f>IF(ฟอร์มกรอกข้อมูล!C39=0,"",IF(ฟอร์มกรอกข้อมูล!C39="สังกัด","",IF(ฟอร์มกรอกข้อมูล!M39="ว่างยุบเลิก2567","-",IF(ฟอร์มกรอกข้อมูล!M39="ว่างยุบเลิก2568","-",IF(ฟอร์มกรอกข้อมูล!M39="ว่างยุบเลิก2569","-",IF(ฟอร์มกรอกข้อมูล!M39="ยุบเลิก2567","-",IF(ฟอร์มกรอกข้อมูล!M39="ยุบเลิก2568","-",IF(ฟอร์มกรอกข้อมูล!M39="ยุบเลิก2569","-",1))))))))</f>
        <v/>
      </c>
      <c r="G38" s="107" t="str">
        <f>IF(ฟอร์มกรอกข้อมูล!C39=0,"",IF(ฟอร์มกรอกข้อมูล!C39="สังกัด","",IF(ฟอร์มกรอกข้อมูล!M39="กำหนดเพิ่ม2567",1,IF(ฟอร์มกรอกข้อมูล!M39="ว่างยุบเลิก2567",-1,IF(ฟอร์มกรอกข้อมูล!M39="ยุบเลิก2567",-1,"-")))))</f>
        <v/>
      </c>
      <c r="H38" s="107" t="str">
        <f>IF(ฟอร์มกรอกข้อมูล!C39=0,"",IF(ฟอร์มกรอกข้อมูล!C39="สังกัด","",IF(ฟอร์มกรอกข้อมูล!M39="กำหนดเพิ่ม2568",1,IF(ฟอร์มกรอกข้อมูล!M39="ว่างยุบเลิก2568",-1,IF(ฟอร์มกรอกข้อมูล!M39="ยุบเลิก2568",-1,"-")))))</f>
        <v/>
      </c>
      <c r="I38" s="107" t="str">
        <f>IF(ฟอร์มกรอกข้อมูล!C39=0,"",IF(ฟอร์มกรอกข้อมูล!C39="สังกัด","",IF(ฟอร์มกรอกข้อมูล!M39="กำหนดเพิ่ม2569",1,IF(ฟอร์มกรอกข้อมูล!M39="ว่างยุบเลิก2569",-1,IF(ฟอร์มกรอกข้อมูล!M39="ยุบเลิก2569",-1,"-")))))</f>
        <v/>
      </c>
      <c r="J38" s="161" t="str">
        <f>IF(ฟอร์มกรอกข้อมูล!C39=0,"",IF(ฟอร์มกรอกข้อมูล!C39="สังกัด","",IF(ฟอร์มกรอกข้อมูล!M39="ว่างเดิม","ว่างเดิม 1 อัตรา",IF(ฟอร์มกรอกข้อมูล!M39="กำหนดเพิ่ม2567","กำหนดเพิ่ม",IF(ฟอร์มกรอกข้อมูล!M39="กำหนดเพิ่ม2568","กำหนดเพิ่ม",IF(ฟอร์มกรอกข้อมูล!M39="กำหนดเพิ่ม2569","กำหนดเพิ่ม",IF(ฟอร์มกรอกข้อมูล!M39="ว่างยุบเลิก2567","ยุบเลิก 1 อัตรา",IF(ฟอร์มกรอกข้อมูล!M39="ว่างยุบเลิก2568","ยุบเลิก 1 อัตรา",IF(ฟอร์มกรอกข้อมูล!M39="ว่างยุบเลิก2569","ยุบเลิก 1 อัตรา",IF(ฟอร์มกรอกข้อมูล!M39="ยุบเลิก2567","ว่างให้ยุบ",IF(ฟอร์มกรอกข้อมูล!M39="ยุบเลิก2568","ว่างให้ยุบ",IF(ฟอร์มกรอกข้อมูล!M39="ยุบเลิก2569","ว่างให้ยุบ",IF(ฟอร์มกรอกข้อมูล!M39="เงินอุดหนุน","เงินอุดหนุน",IF(ฟอร์มกรอกข้อมูล!M39="เงินอุดหนุน (ว่าง)","เงินอุดหนุน",IF(ฟอร์มกรอกข้อมูล!M39="ข้าราชการถ่ายโอน","ข้าราชการถ่ายโอน",IF(ฟอร์มกรอกข้อมูล!M39="จ่ายจากเงินรายได้","จ่ายจากเงินรายได้",IF(ฟอร์มกรอกข้อมูล!M39="จ่ายจากเงินรายได้ (ว่าง)","จ่ายจากเงินรายได้ (ว่าง)","")))))))))))))))))</f>
        <v/>
      </c>
      <c r="BB38" s="155" t="str">
        <f>IF(ฟอร์มกรอกข้อมูล!C39=0,"",IF(ฟอร์มกรอกข้อมูล!E39="","",ฟอร์มกรอกข้อมูล!E39))</f>
        <v/>
      </c>
      <c r="BC38" s="155" t="str">
        <f>IF(ฟอร์มกรอกข้อมูล!C39=0,"",IF(ฟอร์มกรอกข้อมูล!F39="","",ฟอร์มกรอกข้อมูล!F39))</f>
        <v/>
      </c>
      <c r="BD38" s="155" t="str">
        <f>IF(ฟอร์มกรอกข้อมูล!C39=0,"",IF(ฟอร์มกรอกข้อมูล!H39="","",IF(ฟอร์มกรอกข้อมูล!H39="ปง./ชง.","ปฏิบัติงาน/ชำนาญงาน",IF(ฟอร์มกรอกข้อมูล!H39="ปง.","ปฏิบัติงาน",IF(ฟอร์มกรอกข้อมูล!H39="ชง.","ชำนาญงาน",IF(ฟอร์มกรอกข้อมูล!H39="อส.","อาวุโส",IF(ฟอร์มกรอกข้อมูล!H39="ปก./ชก.","ปฏิบัติการ/ชำนาญการ",IF(ฟอร์มกรอกข้อมูล!H39="ปก.","ปฏิบัติการ",IF(ฟอร์มกรอกข้อมูล!H39="ชก.","ชำนาญการ",IF(ฟอร์มกรอกข้อมูล!H39="ชพ.","ชำนาญการพิเศษ",IF(ฟอร์มกรอกข้อมูล!H39="ชช.","เชี่ยวชาญ",IF(ฟอร์มกรอกข้อมูล!H39="ชชพ.","เชี่ยวชาญพิเศษ",ฟอร์มกรอกข้อมูล!H39))))))))))))</f>
        <v/>
      </c>
    </row>
    <row r="39" spans="1:56" s="12" customFormat="1">
      <c r="A39" s="158">
        <v>31</v>
      </c>
      <c r="B39" s="203" t="s">
        <v>1424</v>
      </c>
      <c r="C39" s="107">
        <f>IF(ฟอร์มกรอกข้อมูล!C40=0,"",IF(ฟอร์มกรอกข้อมูล!C40="สังกัด","",IF(ฟอร์มกรอกข้อมูล!M40="กำหนดเพิ่ม2567","-",IF(ฟอร์มกรอกข้อมูล!M40="กำหนดเพิ่ม2568","-",IF(ฟอร์มกรอกข้อมูล!M40="กำหนดเพิ่ม2569","-",1)))))</f>
        <v>1</v>
      </c>
      <c r="D39" s="107">
        <f>IF(ฟอร์มกรอกข้อมูล!C40=0,"",IF(ฟอร์มกรอกข้อมูล!C40="สังกัด","",IF(ฟอร์มกรอกข้อมูล!M40="กำหนดเพิ่ม2568","-",IF(ฟอร์มกรอกข้อมูล!M40="กำหนดเพิ่ม2569","-",IF(ฟอร์มกรอกข้อมูล!M40="ว่างยุบเลิก2567","-",IF(ฟอร์มกรอกข้อมูล!M40="ยุบเลิก2567","-",1))))))</f>
        <v>1</v>
      </c>
      <c r="E39" s="107">
        <f>IF(ฟอร์มกรอกข้อมูล!C40=0,"",IF(ฟอร์มกรอกข้อมูล!C40="สังกัด","",IF(ฟอร์มกรอกข้อมูล!M40="กำหนดเพิ่ม2569","-",IF(ฟอร์มกรอกข้อมูล!M40="ว่างยุบเลิก2567","-",IF(ฟอร์มกรอกข้อมูล!M40="ว่างยุบเลิก2568","-",IF(ฟอร์มกรอกข้อมูล!M40="ยุบเลิก2567","-",IF(ฟอร์มกรอกข้อมูล!M40="ยุบเลิก2568","-",1)))))))</f>
        <v>1</v>
      </c>
      <c r="F39" s="107">
        <f>IF(ฟอร์มกรอกข้อมูล!C40=0,"",IF(ฟอร์มกรอกข้อมูล!C40="สังกัด","",IF(ฟอร์มกรอกข้อมูล!M40="ว่างยุบเลิก2567","-",IF(ฟอร์มกรอกข้อมูล!M40="ว่างยุบเลิก2568","-",IF(ฟอร์มกรอกข้อมูล!M40="ว่างยุบเลิก2569","-",IF(ฟอร์มกรอกข้อมูล!M40="ยุบเลิก2567","-",IF(ฟอร์มกรอกข้อมูล!M40="ยุบเลิก2568","-",IF(ฟอร์มกรอกข้อมูล!M40="ยุบเลิก2569","-",1))))))))</f>
        <v>1</v>
      </c>
      <c r="G39" s="107" t="str">
        <f>IF(ฟอร์มกรอกข้อมูล!C40=0,"",IF(ฟอร์มกรอกข้อมูล!C40="สังกัด","",IF(ฟอร์มกรอกข้อมูล!M40="กำหนดเพิ่ม2567",1,IF(ฟอร์มกรอกข้อมูล!M40="ว่างยุบเลิก2567",-1,IF(ฟอร์มกรอกข้อมูล!M40="ยุบเลิก2567",-1,"-")))))</f>
        <v>-</v>
      </c>
      <c r="H39" s="107" t="str">
        <f>IF(ฟอร์มกรอกข้อมูล!C40=0,"",IF(ฟอร์มกรอกข้อมูล!C40="สังกัด","",IF(ฟอร์มกรอกข้อมูล!M40="กำหนดเพิ่ม2568",1,IF(ฟอร์มกรอกข้อมูล!M40="ว่างยุบเลิก2568",-1,IF(ฟอร์มกรอกข้อมูล!M40="ยุบเลิก2568",-1,"-")))))</f>
        <v>-</v>
      </c>
      <c r="I39" s="107" t="str">
        <f>IF(ฟอร์มกรอกข้อมูล!C40=0,"",IF(ฟอร์มกรอกข้อมูล!C40="สังกัด","",IF(ฟอร์มกรอกข้อมูล!M40="กำหนดเพิ่ม2569",1,IF(ฟอร์มกรอกข้อมูล!M40="ว่างยุบเลิก2569",-1,IF(ฟอร์มกรอกข้อมูล!M40="ยุบเลิก2569",-1,"-")))))</f>
        <v>-</v>
      </c>
      <c r="J39" s="161" t="str">
        <f>IF(ฟอร์มกรอกข้อมูล!C40=0,"",IF(ฟอร์มกรอกข้อมูล!C40="สังกัด","",IF(ฟอร์มกรอกข้อมูล!M40="ว่างเดิม","ว่างเดิม 1 อัตรา",IF(ฟอร์มกรอกข้อมูล!M40="กำหนดเพิ่ม2567","กำหนดเพิ่ม",IF(ฟอร์มกรอกข้อมูล!M40="กำหนดเพิ่ม2568","กำหนดเพิ่ม",IF(ฟอร์มกรอกข้อมูล!M40="กำหนดเพิ่ม2569","กำหนดเพิ่ม",IF(ฟอร์มกรอกข้อมูล!M40="ว่างยุบเลิก2567","ยุบเลิก 1 อัตรา",IF(ฟอร์มกรอกข้อมูล!M40="ว่างยุบเลิก2568","ยุบเลิก 1 อัตรา",IF(ฟอร์มกรอกข้อมูล!M40="ว่างยุบเลิก2569","ยุบเลิก 1 อัตรา",IF(ฟอร์มกรอกข้อมูล!M40="ยุบเลิก2567","ว่างให้ยุบ",IF(ฟอร์มกรอกข้อมูล!M40="ยุบเลิก2568","ว่างให้ยุบ",IF(ฟอร์มกรอกข้อมูล!M40="ยุบเลิก2569","ว่างให้ยุบ",IF(ฟอร์มกรอกข้อมูล!M40="เงินอุดหนุน","เงินอุดหนุน",IF(ฟอร์มกรอกข้อมูล!M40="เงินอุดหนุน (ว่าง)","เงินอุดหนุน",IF(ฟอร์มกรอกข้อมูล!M40="ข้าราชการถ่ายโอน","ข้าราชการถ่ายโอน",IF(ฟอร์มกรอกข้อมูล!M40="จ่ายจากเงินรายได้","จ่ายจากเงินรายได้",IF(ฟอร์มกรอกข้อมูล!M40="จ่ายจากเงินรายได้ (ว่าง)","จ่ายจากเงินรายได้ (ว่าง)","")))))))))))))))))</f>
        <v/>
      </c>
      <c r="BB39" s="155" t="str">
        <f>IF(ฟอร์มกรอกข้อมูล!C40=0,"",IF(ฟอร์มกรอกข้อมูล!E40="","",ฟอร์มกรอกข้อมูล!E40))</f>
        <v>นักบริหารงานช่าง</v>
      </c>
      <c r="BC39" s="155" t="str">
        <f>IF(ฟอร์มกรอกข้อมูล!C40=0,"",IF(ฟอร์มกรอกข้อมูล!F40="","",ฟอร์มกรอกข้อมูล!F40))</f>
        <v>ผู้อำนวยการกองช่าง</v>
      </c>
      <c r="BD39" s="155" t="str">
        <f>IF(ฟอร์มกรอกข้อมูล!C40=0,"",IF(ฟอร์มกรอกข้อมูล!H40="","",IF(ฟอร์มกรอกข้อมูล!H40="ปง./ชง.","ปฏิบัติงาน/ชำนาญงาน",IF(ฟอร์มกรอกข้อมูล!H40="ปง.","ปฏิบัติงาน",IF(ฟอร์มกรอกข้อมูล!H40="ชง.","ชำนาญงาน",IF(ฟอร์มกรอกข้อมูล!H40="อส.","อาวุโส",IF(ฟอร์มกรอกข้อมูล!H40="ปก./ชก.","ปฏิบัติการ/ชำนาญการ",IF(ฟอร์มกรอกข้อมูล!H40="ปก.","ปฏิบัติการ",IF(ฟอร์มกรอกข้อมูล!H40="ชก.","ชำนาญการ",IF(ฟอร์มกรอกข้อมูล!H40="ชพ.","ชำนาญการพิเศษ",IF(ฟอร์มกรอกข้อมูล!H40="ชช.","เชี่ยวชาญ",IF(ฟอร์มกรอกข้อมูล!H40="ชชพ.","เชี่ยวชาญพิเศษ",ฟอร์มกรอกข้อมูล!H40))))))))))))</f>
        <v>ต้น</v>
      </c>
    </row>
    <row r="40" spans="1:56" s="12" customFormat="1">
      <c r="A40" s="158">
        <f>IF(ฟอร์มกรอกข้อมูล!C41="สังกัด","",IF(B40="","",SUBTOTAL(3,$B$6:B40)*1-COUNTBLANK($C$6:C40)))</f>
        <v>28</v>
      </c>
      <c r="B40" s="203" t="s">
        <v>1417</v>
      </c>
      <c r="C40" s="107">
        <f>IF(ฟอร์มกรอกข้อมูล!C41=0,"",IF(ฟอร์มกรอกข้อมูล!C41="สังกัด","",IF(ฟอร์มกรอกข้อมูล!M41="กำหนดเพิ่ม2567","-",IF(ฟอร์มกรอกข้อมูล!M41="กำหนดเพิ่ม2568","-",IF(ฟอร์มกรอกข้อมูล!M41="กำหนดเพิ่ม2569","-",1)))))</f>
        <v>1</v>
      </c>
      <c r="D40" s="107">
        <f>IF(ฟอร์มกรอกข้อมูล!C41=0,"",IF(ฟอร์มกรอกข้อมูล!C41="สังกัด","",IF(ฟอร์มกรอกข้อมูล!M41="กำหนดเพิ่ม2568","-",IF(ฟอร์มกรอกข้อมูล!M41="กำหนดเพิ่ม2569","-",IF(ฟอร์มกรอกข้อมูล!M41="ว่างยุบเลิก2567","-",IF(ฟอร์มกรอกข้อมูล!M41="ยุบเลิก2567","-",1))))))</f>
        <v>1</v>
      </c>
      <c r="E40" s="107">
        <f>IF(ฟอร์มกรอกข้อมูล!C41=0,"",IF(ฟอร์มกรอกข้อมูล!C41="สังกัด","",IF(ฟอร์มกรอกข้อมูล!M41="กำหนดเพิ่ม2569","-",IF(ฟอร์มกรอกข้อมูล!M41="ว่างยุบเลิก2567","-",IF(ฟอร์มกรอกข้อมูล!M41="ว่างยุบเลิก2568","-",IF(ฟอร์มกรอกข้อมูล!M41="ยุบเลิก2567","-",IF(ฟอร์มกรอกข้อมูล!M41="ยุบเลิก2568","-",1)))))))</f>
        <v>1</v>
      </c>
      <c r="F40" s="107">
        <f>IF(ฟอร์มกรอกข้อมูล!C41=0,"",IF(ฟอร์มกรอกข้อมูล!C41="สังกัด","",IF(ฟอร์มกรอกข้อมูล!M41="ว่างยุบเลิก2567","-",IF(ฟอร์มกรอกข้อมูล!M41="ว่างยุบเลิก2568","-",IF(ฟอร์มกรอกข้อมูล!M41="ว่างยุบเลิก2569","-",IF(ฟอร์มกรอกข้อมูล!M41="ยุบเลิก2567","-",IF(ฟอร์มกรอกข้อมูล!M41="ยุบเลิก2568","-",IF(ฟอร์มกรอกข้อมูล!M41="ยุบเลิก2569","-",1))))))))</f>
        <v>1</v>
      </c>
      <c r="G40" s="107" t="str">
        <f>IF(ฟอร์มกรอกข้อมูล!C41=0,"",IF(ฟอร์มกรอกข้อมูล!C41="สังกัด","",IF(ฟอร์มกรอกข้อมูล!M41="กำหนดเพิ่ม2567",1,IF(ฟอร์มกรอกข้อมูล!M41="ว่างยุบเลิก2567",-1,IF(ฟอร์มกรอกข้อมูล!M41="ยุบเลิก2567",-1,"-")))))</f>
        <v>-</v>
      </c>
      <c r="H40" s="107" t="str">
        <f>IF(ฟอร์มกรอกข้อมูล!C41=0,"",IF(ฟอร์มกรอกข้อมูล!C41="สังกัด","",IF(ฟอร์มกรอกข้อมูล!M41="กำหนดเพิ่ม2568",1,IF(ฟอร์มกรอกข้อมูล!M41="ว่างยุบเลิก2568",-1,IF(ฟอร์มกรอกข้อมูล!M41="ยุบเลิก2568",-1,"-")))))</f>
        <v>-</v>
      </c>
      <c r="I40" s="107" t="str">
        <f>IF(ฟอร์มกรอกข้อมูล!C41=0,"",IF(ฟอร์มกรอกข้อมูล!C41="สังกัด","",IF(ฟอร์มกรอกข้อมูล!M41="กำหนดเพิ่ม2569",1,IF(ฟอร์มกรอกข้อมูล!M41="ว่างยุบเลิก2569",-1,IF(ฟอร์มกรอกข้อมูล!M41="ยุบเลิก2569",-1,"-")))))</f>
        <v>-</v>
      </c>
      <c r="J40" s="161" t="str">
        <f>IF(ฟอร์มกรอกข้อมูล!C41=0,"",IF(ฟอร์มกรอกข้อมูล!C41="สังกัด","",IF(ฟอร์มกรอกข้อมูล!M41="ว่างเดิม","ว่างเดิม 1 อัตรา",IF(ฟอร์มกรอกข้อมูล!M41="กำหนดเพิ่ม2567","กำหนดเพิ่ม",IF(ฟอร์มกรอกข้อมูล!M41="กำหนดเพิ่ม2568","กำหนดเพิ่ม",IF(ฟอร์มกรอกข้อมูล!M41="กำหนดเพิ่ม2569","กำหนดเพิ่ม",IF(ฟอร์มกรอกข้อมูล!M41="ว่างยุบเลิก2567","ยุบเลิก 1 อัตรา",IF(ฟอร์มกรอกข้อมูล!M41="ว่างยุบเลิก2568","ยุบเลิก 1 อัตรา",IF(ฟอร์มกรอกข้อมูล!M41="ว่างยุบเลิก2569","ยุบเลิก 1 อัตรา",IF(ฟอร์มกรอกข้อมูล!M41="ยุบเลิก2567","ว่างให้ยุบ",IF(ฟอร์มกรอกข้อมูล!M41="ยุบเลิก2568","ว่างให้ยุบ",IF(ฟอร์มกรอกข้อมูล!M41="ยุบเลิก2569","ว่างให้ยุบ",IF(ฟอร์มกรอกข้อมูล!M41="เงินอุดหนุน","เงินอุดหนุน",IF(ฟอร์มกรอกข้อมูล!M41="เงินอุดหนุน (ว่าง)","เงินอุดหนุน",IF(ฟอร์มกรอกข้อมูล!M41="ข้าราชการถ่ายโอน","ข้าราชการถ่ายโอน",IF(ฟอร์มกรอกข้อมูล!M41="จ่ายจากเงินรายได้","จ่ายจากเงินรายได้",IF(ฟอร์มกรอกข้อมูล!M41="จ่ายจากเงินรายได้ (ว่าง)","จ่ายจากเงินรายได้ (ว่าง)","")))))))))))))))))</f>
        <v/>
      </c>
      <c r="BB40" s="155" t="str">
        <f>IF(ฟอร์มกรอกข้อมูล!C41=0,"",IF(ฟอร์มกรอกข้อมูล!E41="","",ฟอร์มกรอกข้อมูล!E41))</f>
        <v>นายช่างโยธา</v>
      </c>
      <c r="BC40" s="155" t="str">
        <f>IF(ฟอร์มกรอกข้อมูล!C41=0,"",IF(ฟอร์มกรอกข้อมูล!F41="","",ฟอร์มกรอกข้อมูล!F41))</f>
        <v/>
      </c>
      <c r="BD40" s="155" t="str">
        <f>IF(ฟอร์มกรอกข้อมูล!C41=0,"",IF(ฟอร์มกรอกข้อมูล!H41="","",IF(ฟอร์มกรอกข้อมูล!H41="ปง./ชง.","ปฏิบัติงาน/ชำนาญงาน",IF(ฟอร์มกรอกข้อมูล!H41="ปง.","ปฏิบัติงาน",IF(ฟอร์มกรอกข้อมูล!H41="ชง.","ชำนาญงาน",IF(ฟอร์มกรอกข้อมูล!H41="อส.","อาวุโส",IF(ฟอร์มกรอกข้อมูล!H41="ปก./ชก.","ปฏิบัติการ/ชำนาญการ",IF(ฟอร์มกรอกข้อมูล!H41="ปก.","ปฏิบัติการ",IF(ฟอร์มกรอกข้อมูล!H41="ชก.","ชำนาญการ",IF(ฟอร์มกรอกข้อมูล!H41="ชพ.","ชำนาญการพิเศษ",IF(ฟอร์มกรอกข้อมูล!H41="ชช.","เชี่ยวชาญ",IF(ฟอร์มกรอกข้อมูล!H41="ชชพ.","เชี่ยวชาญพิเศษ",ฟอร์มกรอกข้อมูล!H41))))))))))))</f>
        <v>อาวุโส</v>
      </c>
    </row>
    <row r="41" spans="1:56" s="12" customFormat="1">
      <c r="A41" s="158"/>
      <c r="B41" s="213" t="s">
        <v>1421</v>
      </c>
      <c r="C41" s="107" t="str">
        <f>IF(ฟอร์มกรอกข้อมูล!C42=0,"",IF(ฟอร์มกรอกข้อมูล!C42="สังกัด","",IF(ฟอร์มกรอกข้อมูล!M42="กำหนดเพิ่ม2567","-",IF(ฟอร์มกรอกข้อมูล!M42="กำหนดเพิ่ม2568","-",IF(ฟอร์มกรอกข้อมูล!M42="กำหนดเพิ่ม2569","-",1)))))</f>
        <v/>
      </c>
      <c r="D41" s="107" t="str">
        <f>IF(ฟอร์มกรอกข้อมูล!C42=0,"",IF(ฟอร์มกรอกข้อมูล!C42="สังกัด","",IF(ฟอร์มกรอกข้อมูล!M42="กำหนดเพิ่ม2568","-",IF(ฟอร์มกรอกข้อมูล!M42="กำหนดเพิ่ม2569","-",IF(ฟอร์มกรอกข้อมูล!M42="ว่างยุบเลิก2567","-",IF(ฟอร์มกรอกข้อมูล!M42="ยุบเลิก2567","-",1))))))</f>
        <v/>
      </c>
      <c r="E41" s="107" t="str">
        <f>IF(ฟอร์มกรอกข้อมูล!C42=0,"",IF(ฟอร์มกรอกข้อมูล!C42="สังกัด","",IF(ฟอร์มกรอกข้อมูล!M42="กำหนดเพิ่ม2569","-",IF(ฟอร์มกรอกข้อมูล!M42="ว่างยุบเลิก2567","-",IF(ฟอร์มกรอกข้อมูล!M42="ว่างยุบเลิก2568","-",IF(ฟอร์มกรอกข้อมูล!M42="ยุบเลิก2567","-",IF(ฟอร์มกรอกข้อมูล!M42="ยุบเลิก2568","-",1)))))))</f>
        <v/>
      </c>
      <c r="F41" s="107" t="str">
        <f>IF(ฟอร์มกรอกข้อมูล!C42=0,"",IF(ฟอร์มกรอกข้อมูล!C42="สังกัด","",IF(ฟอร์มกรอกข้อมูล!M42="ว่างยุบเลิก2567","-",IF(ฟอร์มกรอกข้อมูล!M42="ว่างยุบเลิก2568","-",IF(ฟอร์มกรอกข้อมูล!M42="ว่างยุบเลิก2569","-",IF(ฟอร์มกรอกข้อมูล!M42="ยุบเลิก2567","-",IF(ฟอร์มกรอกข้อมูล!M42="ยุบเลิก2568","-",IF(ฟอร์มกรอกข้อมูล!M42="ยุบเลิก2569","-",1))))))))</f>
        <v/>
      </c>
      <c r="G41" s="107" t="str">
        <f>IF(ฟอร์มกรอกข้อมูล!C42=0,"",IF(ฟอร์มกรอกข้อมูล!C42="สังกัด","",IF(ฟอร์มกรอกข้อมูล!M42="กำหนดเพิ่ม2567",1,IF(ฟอร์มกรอกข้อมูล!M42="ว่างยุบเลิก2567",-1,IF(ฟอร์มกรอกข้อมูล!M42="ยุบเลิก2567",-1,"-")))))</f>
        <v/>
      </c>
      <c r="H41" s="107" t="str">
        <f>IF(ฟอร์มกรอกข้อมูล!C42=0,"",IF(ฟอร์มกรอกข้อมูล!C42="สังกัด","",IF(ฟอร์มกรอกข้อมูล!M42="กำหนดเพิ่ม2568",1,IF(ฟอร์มกรอกข้อมูล!M42="ว่างยุบเลิก2568",-1,IF(ฟอร์มกรอกข้อมูล!M42="ยุบเลิก2568",-1,"-")))))</f>
        <v/>
      </c>
      <c r="I41" s="107" t="str">
        <f>IF(ฟอร์มกรอกข้อมูล!C42=0,"",IF(ฟอร์มกรอกข้อมูล!C42="สังกัด","",IF(ฟอร์มกรอกข้อมูล!M42="กำหนดเพิ่ม2569",1,IF(ฟอร์มกรอกข้อมูล!M42="ว่างยุบเลิก2569",-1,IF(ฟอร์มกรอกข้อมูล!M42="ยุบเลิก2569",-1,"-")))))</f>
        <v/>
      </c>
      <c r="J41" s="161" t="str">
        <f>IF(ฟอร์มกรอกข้อมูล!C42=0,"",IF(ฟอร์มกรอกข้อมูล!C42="สังกัด","",IF(ฟอร์มกรอกข้อมูล!M42="ว่างเดิม","ว่างเดิม 1 อัตรา",IF(ฟอร์มกรอกข้อมูล!M42="กำหนดเพิ่ม2567","กำหนดเพิ่ม",IF(ฟอร์มกรอกข้อมูล!M42="กำหนดเพิ่ม2568","กำหนดเพิ่ม",IF(ฟอร์มกรอกข้อมูล!M42="กำหนดเพิ่ม2569","กำหนดเพิ่ม",IF(ฟอร์มกรอกข้อมูล!M42="ว่างยุบเลิก2567","ยุบเลิก 1 อัตรา",IF(ฟอร์มกรอกข้อมูล!M42="ว่างยุบเลิก2568","ยุบเลิก 1 อัตรา",IF(ฟอร์มกรอกข้อมูล!M42="ว่างยุบเลิก2569","ยุบเลิก 1 อัตรา",IF(ฟอร์มกรอกข้อมูล!M42="ยุบเลิก2567","ว่างให้ยุบ",IF(ฟอร์มกรอกข้อมูล!M42="ยุบเลิก2568","ว่างให้ยุบ",IF(ฟอร์มกรอกข้อมูล!M42="ยุบเลิก2569","ว่างให้ยุบ",IF(ฟอร์มกรอกข้อมูล!M42="เงินอุดหนุน","เงินอุดหนุน",IF(ฟอร์มกรอกข้อมูล!M42="เงินอุดหนุน (ว่าง)","เงินอุดหนุน",IF(ฟอร์มกรอกข้อมูล!M42="ข้าราชการถ่ายโอน","ข้าราชการถ่ายโอน",IF(ฟอร์มกรอกข้อมูล!M42="จ่ายจากเงินรายได้","จ่ายจากเงินรายได้",IF(ฟอร์มกรอกข้อมูล!M42="จ่ายจากเงินรายได้ (ว่าง)","จ่ายจากเงินรายได้ (ว่าง)","")))))))))))))))))</f>
        <v/>
      </c>
      <c r="BB41" s="155" t="str">
        <f>IF(ฟอร์มกรอกข้อมูล!C42=0,"",IF(ฟอร์มกรอกข้อมูล!E42="","",ฟอร์มกรอกข้อมูล!E42))</f>
        <v/>
      </c>
      <c r="BC41" s="155" t="str">
        <f>IF(ฟอร์มกรอกข้อมูล!C42=0,"",IF(ฟอร์มกรอกข้อมูล!F42="","",ฟอร์มกรอกข้อมูล!F42))</f>
        <v/>
      </c>
      <c r="BD41" s="155" t="str">
        <f>IF(ฟอร์มกรอกข้อมูล!C42=0,"",IF(ฟอร์มกรอกข้อมูล!H42="","",IF(ฟอร์มกรอกข้อมูล!H42="ปง./ชง.","ปฏิบัติงาน/ชำนาญงาน",IF(ฟอร์มกรอกข้อมูล!H42="ปง.","ปฏิบัติงาน",IF(ฟอร์มกรอกข้อมูล!H42="ชง.","ชำนาญงาน",IF(ฟอร์มกรอกข้อมูล!H42="อส.","อาวุโส",IF(ฟอร์มกรอกข้อมูล!H42="ปก./ชก.","ปฏิบัติการ/ชำนาญการ",IF(ฟอร์มกรอกข้อมูล!H42="ปก.","ปฏิบัติการ",IF(ฟอร์มกรอกข้อมูล!H42="ชก.","ชำนาญการ",IF(ฟอร์มกรอกข้อมูล!H42="ชพ.","ชำนาญการพิเศษ",IF(ฟอร์มกรอกข้อมูล!H42="ชช.","เชี่ยวชาญ",IF(ฟอร์มกรอกข้อมูล!H42="ชชพ.","เชี่ยวชาญพิเศษ",ฟอร์มกรอกข้อมูล!H42))))))))))))</f>
        <v/>
      </c>
    </row>
    <row r="42" spans="1:56" s="12" customFormat="1">
      <c r="A42" s="158">
        <v>33</v>
      </c>
      <c r="B42" s="203" t="s">
        <v>1371</v>
      </c>
      <c r="C42" s="107">
        <f>IF(ฟอร์มกรอกข้อมูล!C43=0,"",IF(ฟอร์มกรอกข้อมูล!C43="สังกัด","",IF(ฟอร์มกรอกข้อมูล!M43="กำหนดเพิ่ม2567","-",IF(ฟอร์มกรอกข้อมูล!M43="กำหนดเพิ่ม2568","-",IF(ฟอร์มกรอกข้อมูล!M43="กำหนดเพิ่ม2569","-",1)))))</f>
        <v>1</v>
      </c>
      <c r="D42" s="107">
        <f>IF(ฟอร์มกรอกข้อมูล!C43=0,"",IF(ฟอร์มกรอกข้อมูล!C43="สังกัด","",IF(ฟอร์มกรอกข้อมูล!M43="กำหนดเพิ่ม2568","-",IF(ฟอร์มกรอกข้อมูล!M43="กำหนดเพิ่ม2569","-",IF(ฟอร์มกรอกข้อมูล!M43="ว่างยุบเลิก2567","-",IF(ฟอร์มกรอกข้อมูล!M43="ยุบเลิก2567","-",1))))))</f>
        <v>1</v>
      </c>
      <c r="E42" s="107">
        <f>IF(ฟอร์มกรอกข้อมูล!C43=0,"",IF(ฟอร์มกรอกข้อมูล!C43="สังกัด","",IF(ฟอร์มกรอกข้อมูล!M43="กำหนดเพิ่ม2569","-",IF(ฟอร์มกรอกข้อมูล!M43="ว่างยุบเลิก2567","-",IF(ฟอร์มกรอกข้อมูล!M43="ว่างยุบเลิก2568","-",IF(ฟอร์มกรอกข้อมูล!M43="ยุบเลิก2567","-",IF(ฟอร์มกรอกข้อมูล!M43="ยุบเลิก2568","-",1)))))))</f>
        <v>1</v>
      </c>
      <c r="F42" s="107">
        <f>IF(ฟอร์มกรอกข้อมูล!C43=0,"",IF(ฟอร์มกรอกข้อมูล!C43="สังกัด","",IF(ฟอร์มกรอกข้อมูล!M43="ว่างยุบเลิก2567","-",IF(ฟอร์มกรอกข้อมูล!M43="ว่างยุบเลิก2568","-",IF(ฟอร์มกรอกข้อมูล!M43="ว่างยุบเลิก2569","-",IF(ฟอร์มกรอกข้อมูล!M43="ยุบเลิก2567","-",IF(ฟอร์มกรอกข้อมูล!M43="ยุบเลิก2568","-",IF(ฟอร์มกรอกข้อมูล!M43="ยุบเลิก2569","-",1))))))))</f>
        <v>1</v>
      </c>
      <c r="G42" s="107" t="str">
        <f>IF(ฟอร์มกรอกข้อมูล!C43=0,"",IF(ฟอร์มกรอกข้อมูล!C43="สังกัด","",IF(ฟอร์มกรอกข้อมูล!M43="กำหนดเพิ่ม2567",1,IF(ฟอร์มกรอกข้อมูล!M43="ว่างยุบเลิก2567",-1,IF(ฟอร์มกรอกข้อมูล!M43="ยุบเลิก2567",-1,"-")))))</f>
        <v>-</v>
      </c>
      <c r="H42" s="107" t="str">
        <f>IF(ฟอร์มกรอกข้อมูล!C43=0,"",IF(ฟอร์มกรอกข้อมูล!C43="สังกัด","",IF(ฟอร์มกรอกข้อมูล!M43="กำหนดเพิ่ม2568",1,IF(ฟอร์มกรอกข้อมูล!M43="ว่างยุบเลิก2568",-1,IF(ฟอร์มกรอกข้อมูล!M43="ยุบเลิก2568",-1,"-")))))</f>
        <v>-</v>
      </c>
      <c r="I42" s="107" t="str">
        <f>IF(ฟอร์มกรอกข้อมูล!C43=0,"",IF(ฟอร์มกรอกข้อมูล!C43="สังกัด","",IF(ฟอร์มกรอกข้อมูล!M43="กำหนดเพิ่ม2569",1,IF(ฟอร์มกรอกข้อมูล!M43="ว่างยุบเลิก2569",-1,IF(ฟอร์มกรอกข้อมูล!M43="ยุบเลิก2569",-1,"-")))))</f>
        <v>-</v>
      </c>
      <c r="J42" s="161" t="str">
        <f>IF(ฟอร์มกรอกข้อมูล!C43=0,"",IF(ฟอร์มกรอกข้อมูล!C43="สังกัด","",IF(ฟอร์มกรอกข้อมูล!M43="ว่างเดิม","ว่างเดิม 1 อัตรา",IF(ฟอร์มกรอกข้อมูล!M43="กำหนดเพิ่ม2567","กำหนดเพิ่ม",IF(ฟอร์มกรอกข้อมูล!M43="กำหนดเพิ่ม2568","กำหนดเพิ่ม",IF(ฟอร์มกรอกข้อมูล!M43="กำหนดเพิ่ม2569","กำหนดเพิ่ม",IF(ฟอร์มกรอกข้อมูล!M43="ว่างยุบเลิก2567","ยุบเลิก 1 อัตรา",IF(ฟอร์มกรอกข้อมูล!M43="ว่างยุบเลิก2568","ยุบเลิก 1 อัตรา",IF(ฟอร์มกรอกข้อมูล!M43="ว่างยุบเลิก2569","ยุบเลิก 1 อัตรา",IF(ฟอร์มกรอกข้อมูล!M43="ยุบเลิก2567","ว่างให้ยุบ",IF(ฟอร์มกรอกข้อมูล!M43="ยุบเลิก2568","ว่างให้ยุบ",IF(ฟอร์มกรอกข้อมูล!M43="ยุบเลิก2569","ว่างให้ยุบ",IF(ฟอร์มกรอกข้อมูล!M43="เงินอุดหนุน","เงินอุดหนุน",IF(ฟอร์มกรอกข้อมูล!M43="เงินอุดหนุน (ว่าง)","เงินอุดหนุน",IF(ฟอร์มกรอกข้อมูล!M43="ข้าราชการถ่ายโอน","ข้าราชการถ่ายโอน",IF(ฟอร์มกรอกข้อมูล!M43="จ่ายจากเงินรายได้","จ่ายจากเงินรายได้",IF(ฟอร์มกรอกข้อมูล!M43="จ่ายจากเงินรายได้ (ว่าง)","จ่ายจากเงินรายได้ (ว่าง)","")))))))))))))))))</f>
        <v>ว่างเดิม 1 อัตรา</v>
      </c>
      <c r="BB42" s="155" t="str">
        <f>IF(ฟอร์มกรอกข้อมูล!C43=0,"",IF(ฟอร์มกรอกข้อมูล!E43="","",ฟอร์มกรอกข้อมูล!E43))</f>
        <v>ผู้ช่วยนายช่างไฟฟ้า</v>
      </c>
      <c r="BC42" s="155" t="str">
        <f>IF(ฟอร์มกรอกข้อมูล!C43=0,"",IF(ฟอร์มกรอกข้อมูล!F43="","",ฟอร์มกรอกข้อมูล!F43))</f>
        <v/>
      </c>
      <c r="BD42" s="155" t="str">
        <f>IF(ฟอร์มกรอกข้อมูล!C43=0,"",IF(ฟอร์มกรอกข้อมูล!H43="","",IF(ฟอร์มกรอกข้อมูล!H43="ปง./ชง.","ปฏิบัติงาน/ชำนาญงาน",IF(ฟอร์มกรอกข้อมูล!H43="ปง.","ปฏิบัติงาน",IF(ฟอร์มกรอกข้อมูล!H43="ชง.","ชำนาญงาน",IF(ฟอร์มกรอกข้อมูล!H43="อส.","อาวุโส",IF(ฟอร์มกรอกข้อมูล!H43="ปก./ชก.","ปฏิบัติการ/ชำนาญการ",IF(ฟอร์มกรอกข้อมูล!H43="ปก.","ปฏิบัติการ",IF(ฟอร์มกรอกข้อมูล!H43="ชก.","ชำนาญการ",IF(ฟอร์มกรอกข้อมูล!H43="ชพ.","ชำนาญการพิเศษ",IF(ฟอร์มกรอกข้อมูล!H43="ชช.","เชี่ยวชาญ",IF(ฟอร์มกรอกข้อมูล!H43="ชชพ.","เชี่ยวชาญพิเศษ",ฟอร์มกรอกข้อมูล!H43))))))))))))</f>
        <v/>
      </c>
    </row>
    <row r="43" spans="1:56" s="12" customFormat="1">
      <c r="A43" s="158">
        <v>34</v>
      </c>
      <c r="B43" s="203" t="s">
        <v>1373</v>
      </c>
      <c r="C43" s="107">
        <f>IF(ฟอร์มกรอกข้อมูล!C44=0,"",IF(ฟอร์มกรอกข้อมูล!C44="สังกัด","",IF(ฟอร์มกรอกข้อมูล!M44="กำหนดเพิ่ม2567","-",IF(ฟอร์มกรอกข้อมูล!M44="กำหนดเพิ่ม2568","-",IF(ฟอร์มกรอกข้อมูล!M44="กำหนดเพิ่ม2569","-",1)))))</f>
        <v>1</v>
      </c>
      <c r="D43" s="107">
        <f>IF(ฟอร์มกรอกข้อมูล!C44=0,"",IF(ฟอร์มกรอกข้อมูล!C44="สังกัด","",IF(ฟอร์มกรอกข้อมูล!M44="กำหนดเพิ่ม2568","-",IF(ฟอร์มกรอกข้อมูล!M44="กำหนดเพิ่ม2569","-",IF(ฟอร์มกรอกข้อมูล!M44="ว่างยุบเลิก2567","-",IF(ฟอร์มกรอกข้อมูล!M44="ยุบเลิก2567","-",1))))))</f>
        <v>1</v>
      </c>
      <c r="E43" s="107">
        <f>IF(ฟอร์มกรอกข้อมูล!C44=0,"",IF(ฟอร์มกรอกข้อมูล!C44="สังกัด","",IF(ฟอร์มกรอกข้อมูล!M44="กำหนดเพิ่ม2569","-",IF(ฟอร์มกรอกข้อมูล!M44="ว่างยุบเลิก2567","-",IF(ฟอร์มกรอกข้อมูล!M44="ว่างยุบเลิก2568","-",IF(ฟอร์มกรอกข้อมูล!M44="ยุบเลิก2567","-",IF(ฟอร์มกรอกข้อมูล!M44="ยุบเลิก2568","-",1)))))))</f>
        <v>1</v>
      </c>
      <c r="F43" s="107">
        <f>IF(ฟอร์มกรอกข้อมูล!C44=0,"",IF(ฟอร์มกรอกข้อมูล!C44="สังกัด","",IF(ฟอร์มกรอกข้อมูล!M44="ว่างยุบเลิก2567","-",IF(ฟอร์มกรอกข้อมูล!M44="ว่างยุบเลิก2568","-",IF(ฟอร์มกรอกข้อมูล!M44="ว่างยุบเลิก2569","-",IF(ฟอร์มกรอกข้อมูล!M44="ยุบเลิก2567","-",IF(ฟอร์มกรอกข้อมูล!M44="ยุบเลิก2568","-",IF(ฟอร์มกรอกข้อมูล!M44="ยุบเลิก2569","-",1))))))))</f>
        <v>1</v>
      </c>
      <c r="G43" s="107" t="str">
        <f>IF(ฟอร์มกรอกข้อมูล!C44=0,"",IF(ฟอร์มกรอกข้อมูล!C44="สังกัด","",IF(ฟอร์มกรอกข้อมูล!M44="กำหนดเพิ่ม2567",1,IF(ฟอร์มกรอกข้อมูล!M44="ว่างยุบเลิก2567",-1,IF(ฟอร์มกรอกข้อมูล!M44="ยุบเลิก2567",-1,"-")))))</f>
        <v>-</v>
      </c>
      <c r="H43" s="107" t="str">
        <f>IF(ฟอร์มกรอกข้อมูล!C44=0,"",IF(ฟอร์มกรอกข้อมูล!C44="สังกัด","",IF(ฟอร์มกรอกข้อมูล!M44="กำหนดเพิ่ม2568",1,IF(ฟอร์มกรอกข้อมูล!M44="ว่างยุบเลิก2568",-1,IF(ฟอร์มกรอกข้อมูล!M44="ยุบเลิก2568",-1,"-")))))</f>
        <v>-</v>
      </c>
      <c r="I43" s="107" t="str">
        <f>IF(ฟอร์มกรอกข้อมูล!C44=0,"",IF(ฟอร์มกรอกข้อมูล!C44="สังกัด","",IF(ฟอร์มกรอกข้อมูล!M44="กำหนดเพิ่ม2569",1,IF(ฟอร์มกรอกข้อมูล!M44="ว่างยุบเลิก2569",-1,IF(ฟอร์มกรอกข้อมูล!M44="ยุบเลิก2569",-1,"-")))))</f>
        <v>-</v>
      </c>
      <c r="J43" s="161" t="str">
        <f>IF(ฟอร์มกรอกข้อมูล!C44=0,"",IF(ฟอร์มกรอกข้อมูล!C44="สังกัด","",IF(ฟอร์มกรอกข้อมูล!M44="ว่างเดิม","ว่างเดิม 1 อัตรา",IF(ฟอร์มกรอกข้อมูล!M44="กำหนดเพิ่ม2567","กำหนดเพิ่ม",IF(ฟอร์มกรอกข้อมูล!M44="กำหนดเพิ่ม2568","กำหนดเพิ่ม",IF(ฟอร์มกรอกข้อมูล!M44="กำหนดเพิ่ม2569","กำหนดเพิ่ม",IF(ฟอร์มกรอกข้อมูล!M44="ว่างยุบเลิก2567","ยุบเลิก 1 อัตรา",IF(ฟอร์มกรอกข้อมูล!M44="ว่างยุบเลิก2568","ยุบเลิก 1 อัตรา",IF(ฟอร์มกรอกข้อมูล!M44="ว่างยุบเลิก2569","ยุบเลิก 1 อัตรา",IF(ฟอร์มกรอกข้อมูล!M44="ยุบเลิก2567","ว่างให้ยุบ",IF(ฟอร์มกรอกข้อมูล!M44="ยุบเลิก2568","ว่างให้ยุบ",IF(ฟอร์มกรอกข้อมูล!M44="ยุบเลิก2569","ว่างให้ยุบ",IF(ฟอร์มกรอกข้อมูล!M44="เงินอุดหนุน","เงินอุดหนุน",IF(ฟอร์มกรอกข้อมูล!M44="เงินอุดหนุน (ว่าง)","เงินอุดหนุน",IF(ฟอร์มกรอกข้อมูล!M44="ข้าราชการถ่ายโอน","ข้าราชการถ่ายโอน",IF(ฟอร์มกรอกข้อมูล!M44="จ่ายจากเงินรายได้","จ่ายจากเงินรายได้",IF(ฟอร์มกรอกข้อมูล!M44="จ่ายจากเงินรายได้ (ว่าง)","จ่ายจากเงินรายได้ (ว่าง)","")))))))))))))))))</f>
        <v/>
      </c>
      <c r="BB43" s="155" t="str">
        <f>IF(ฟอร์มกรอกข้อมูล!C44=0,"",IF(ฟอร์มกรอกข้อมูล!E44="","",ฟอร์มกรอกข้อมูล!E44))</f>
        <v>ผู้ช่วยนายช่างโยธา</v>
      </c>
      <c r="BC43" s="155" t="str">
        <f>IF(ฟอร์มกรอกข้อมูล!C44=0,"",IF(ฟอร์มกรอกข้อมูล!F44="","",ฟอร์มกรอกข้อมูล!F44))</f>
        <v/>
      </c>
      <c r="BD43" s="155" t="str">
        <f>IF(ฟอร์มกรอกข้อมูล!C44=0,"",IF(ฟอร์มกรอกข้อมูล!H44="","",IF(ฟอร์มกรอกข้อมูล!H44="ปง./ชง.","ปฏิบัติงาน/ชำนาญงาน",IF(ฟอร์มกรอกข้อมูล!H44="ปง.","ปฏิบัติงาน",IF(ฟอร์มกรอกข้อมูล!H44="ชง.","ชำนาญงาน",IF(ฟอร์มกรอกข้อมูล!H44="อส.","อาวุโส",IF(ฟอร์มกรอกข้อมูล!H44="ปก./ชก.","ปฏิบัติการ/ชำนาญการ",IF(ฟอร์มกรอกข้อมูล!H44="ปก.","ปฏิบัติการ",IF(ฟอร์มกรอกข้อมูล!H44="ชก.","ชำนาญการ",IF(ฟอร์มกรอกข้อมูล!H44="ชพ.","ชำนาญการพิเศษ",IF(ฟอร์มกรอกข้อมูล!H44="ชช.","เชี่ยวชาญ",IF(ฟอร์มกรอกข้อมูล!H44="ชชพ.","เชี่ยวชาญพิเศษ",ฟอร์มกรอกข้อมูล!H44))))))))))))</f>
        <v/>
      </c>
    </row>
    <row r="44" spans="1:56" s="12" customFormat="1">
      <c r="A44" s="158"/>
      <c r="B44" s="213" t="s">
        <v>1422</v>
      </c>
      <c r="C44" s="107" t="str">
        <f>IF(ฟอร์มกรอกข้อมูล!C45=0,"",IF(ฟอร์มกรอกข้อมูล!C45="สังกัด","",IF(ฟอร์มกรอกข้อมูล!M45="กำหนดเพิ่ม2567","-",IF(ฟอร์มกรอกข้อมูล!M45="กำหนดเพิ่ม2568","-",IF(ฟอร์มกรอกข้อมูล!M45="กำหนดเพิ่ม2569","-",1)))))</f>
        <v/>
      </c>
      <c r="D44" s="107" t="str">
        <f>IF(ฟอร์มกรอกข้อมูล!C45=0,"",IF(ฟอร์มกรอกข้อมูล!C45="สังกัด","",IF(ฟอร์มกรอกข้อมูล!M45="กำหนดเพิ่ม2568","-",IF(ฟอร์มกรอกข้อมูล!M45="กำหนดเพิ่ม2569","-",IF(ฟอร์มกรอกข้อมูล!M45="ว่างยุบเลิก2567","-",IF(ฟอร์มกรอกข้อมูล!M45="ยุบเลิก2567","-",1))))))</f>
        <v/>
      </c>
      <c r="E44" s="107" t="str">
        <f>IF(ฟอร์มกรอกข้อมูล!C45=0,"",IF(ฟอร์มกรอกข้อมูล!C45="สังกัด","",IF(ฟอร์มกรอกข้อมูล!M45="กำหนดเพิ่ม2569","-",IF(ฟอร์มกรอกข้อมูล!M45="ว่างยุบเลิก2567","-",IF(ฟอร์มกรอกข้อมูล!M45="ว่างยุบเลิก2568","-",IF(ฟอร์มกรอกข้อมูล!M45="ยุบเลิก2567","-",IF(ฟอร์มกรอกข้อมูล!M45="ยุบเลิก2568","-",1)))))))</f>
        <v/>
      </c>
      <c r="F44" s="107" t="str">
        <f>IF(ฟอร์มกรอกข้อมูล!C45=0,"",IF(ฟอร์มกรอกข้อมูล!C45="สังกัด","",IF(ฟอร์มกรอกข้อมูล!M45="ว่างยุบเลิก2567","-",IF(ฟอร์มกรอกข้อมูล!M45="ว่างยุบเลิก2568","-",IF(ฟอร์มกรอกข้อมูล!M45="ว่างยุบเลิก2569","-",IF(ฟอร์มกรอกข้อมูล!M45="ยุบเลิก2567","-",IF(ฟอร์มกรอกข้อมูล!M45="ยุบเลิก2568","-",IF(ฟอร์มกรอกข้อมูล!M45="ยุบเลิก2569","-",1))))))))</f>
        <v/>
      </c>
      <c r="G44" s="107" t="str">
        <f>IF(ฟอร์มกรอกข้อมูล!C45=0,"",IF(ฟอร์มกรอกข้อมูล!C45="สังกัด","",IF(ฟอร์มกรอกข้อมูล!M45="กำหนดเพิ่ม2567",1,IF(ฟอร์มกรอกข้อมูล!M45="ว่างยุบเลิก2567",-1,IF(ฟอร์มกรอกข้อมูล!M45="ยุบเลิก2567",-1,"-")))))</f>
        <v/>
      </c>
      <c r="H44" s="107" t="str">
        <f>IF(ฟอร์มกรอกข้อมูล!C45=0,"",IF(ฟอร์มกรอกข้อมูล!C45="สังกัด","",IF(ฟอร์มกรอกข้อมูล!M45="กำหนดเพิ่ม2568",1,IF(ฟอร์มกรอกข้อมูล!M45="ว่างยุบเลิก2568",-1,IF(ฟอร์มกรอกข้อมูล!M45="ยุบเลิก2568",-1,"-")))))</f>
        <v/>
      </c>
      <c r="I44" s="107" t="str">
        <f>IF(ฟอร์มกรอกข้อมูล!C45=0,"",IF(ฟอร์มกรอกข้อมูล!C45="สังกัด","",IF(ฟอร์มกรอกข้อมูล!M45="กำหนดเพิ่ม2569",1,IF(ฟอร์มกรอกข้อมูล!M45="ว่างยุบเลิก2569",-1,IF(ฟอร์มกรอกข้อมูล!M45="ยุบเลิก2569",-1,"-")))))</f>
        <v/>
      </c>
      <c r="J44" s="161" t="str">
        <f>IF(ฟอร์มกรอกข้อมูล!C45=0,"",IF(ฟอร์มกรอกข้อมูล!C45="สังกัด","",IF(ฟอร์มกรอกข้อมูล!M45="ว่างเดิม","ว่างเดิม 1 อัตรา",IF(ฟอร์มกรอกข้อมูล!M45="กำหนดเพิ่ม2567","กำหนดเพิ่ม",IF(ฟอร์มกรอกข้อมูล!M45="กำหนดเพิ่ม2568","กำหนดเพิ่ม",IF(ฟอร์มกรอกข้อมูล!M45="กำหนดเพิ่ม2569","กำหนดเพิ่ม",IF(ฟอร์มกรอกข้อมูล!M45="ว่างยุบเลิก2567","ยุบเลิก 1 อัตรา",IF(ฟอร์มกรอกข้อมูล!M45="ว่างยุบเลิก2568","ยุบเลิก 1 อัตรา",IF(ฟอร์มกรอกข้อมูล!M45="ว่างยุบเลิก2569","ยุบเลิก 1 อัตรา",IF(ฟอร์มกรอกข้อมูล!M45="ยุบเลิก2567","ว่างให้ยุบ",IF(ฟอร์มกรอกข้อมูล!M45="ยุบเลิก2568","ว่างให้ยุบ",IF(ฟอร์มกรอกข้อมูล!M45="ยุบเลิก2569","ว่างให้ยุบ",IF(ฟอร์มกรอกข้อมูล!M45="เงินอุดหนุน","เงินอุดหนุน",IF(ฟอร์มกรอกข้อมูล!M45="เงินอุดหนุน (ว่าง)","เงินอุดหนุน",IF(ฟอร์มกรอกข้อมูล!M45="ข้าราชการถ่ายโอน","ข้าราชการถ่ายโอน",IF(ฟอร์มกรอกข้อมูล!M45="จ่ายจากเงินรายได้","จ่ายจากเงินรายได้",IF(ฟอร์มกรอกข้อมูล!M45="จ่ายจากเงินรายได้ (ว่าง)","จ่ายจากเงินรายได้ (ว่าง)","")))))))))))))))))</f>
        <v/>
      </c>
      <c r="BB44" s="155" t="str">
        <f>IF(ฟอร์มกรอกข้อมูล!C45=0,"",IF(ฟอร์มกรอกข้อมูล!E45="","",ฟอร์มกรอกข้อมูล!E45))</f>
        <v/>
      </c>
      <c r="BC44" s="155" t="str">
        <f>IF(ฟอร์มกรอกข้อมูล!C45=0,"",IF(ฟอร์มกรอกข้อมูล!F45="","",ฟอร์มกรอกข้อมูล!F45))</f>
        <v/>
      </c>
      <c r="BD44" s="155" t="str">
        <f>IF(ฟอร์มกรอกข้อมูล!C45=0,"",IF(ฟอร์มกรอกข้อมูล!H45="","",IF(ฟอร์มกรอกข้อมูล!H45="ปง./ชง.","ปฏิบัติงาน/ชำนาญงาน",IF(ฟอร์มกรอกข้อมูล!H45="ปง.","ปฏิบัติงาน",IF(ฟอร์มกรอกข้อมูล!H45="ชง.","ชำนาญงาน",IF(ฟอร์มกรอกข้อมูล!H45="อส.","อาวุโส",IF(ฟอร์มกรอกข้อมูล!H45="ปก./ชก.","ปฏิบัติการ/ชำนาญการ",IF(ฟอร์มกรอกข้อมูล!H45="ปก.","ปฏิบัติการ",IF(ฟอร์มกรอกข้อมูล!H45="ชก.","ชำนาญการ",IF(ฟอร์มกรอกข้อมูล!H45="ชพ.","ชำนาญการพิเศษ",IF(ฟอร์มกรอกข้อมูล!H45="ชช.","เชี่ยวชาญ",IF(ฟอร์มกรอกข้อมูล!H45="ชชพ.","เชี่ยวชาญพิเศษ",ฟอร์มกรอกข้อมูล!H45))))))))))))</f>
        <v/>
      </c>
    </row>
    <row r="45" spans="1:56" s="12" customFormat="1">
      <c r="A45" s="158">
        <v>35</v>
      </c>
      <c r="B45" s="160" t="s">
        <v>1375</v>
      </c>
      <c r="C45" s="107">
        <f>IF(ฟอร์มกรอกข้อมูล!C46=0,"",IF(ฟอร์มกรอกข้อมูล!C46="สังกัด","",IF(ฟอร์มกรอกข้อมูล!M46="กำหนดเพิ่ม2567","-",IF(ฟอร์มกรอกข้อมูล!M46="กำหนดเพิ่ม2568","-",IF(ฟอร์มกรอกข้อมูล!M46="กำหนดเพิ่ม2569","-",1)))))</f>
        <v>1</v>
      </c>
      <c r="D45" s="107">
        <f>IF(ฟอร์มกรอกข้อมูล!C46=0,"",IF(ฟอร์มกรอกข้อมูล!C46="สังกัด","",IF(ฟอร์มกรอกข้อมูล!M46="กำหนดเพิ่ม2568","-",IF(ฟอร์มกรอกข้อมูล!M46="กำหนดเพิ่ม2569","-",IF(ฟอร์มกรอกข้อมูล!M46="ว่างยุบเลิก2567","-",IF(ฟอร์มกรอกข้อมูล!M46="ยุบเลิก2567","-",1))))))</f>
        <v>1</v>
      </c>
      <c r="E45" s="107">
        <f>IF(ฟอร์มกรอกข้อมูล!C46=0,"",IF(ฟอร์มกรอกข้อมูล!C46="สังกัด","",IF(ฟอร์มกรอกข้อมูล!M46="กำหนดเพิ่ม2569","-",IF(ฟอร์มกรอกข้อมูล!M46="ว่างยุบเลิก2567","-",IF(ฟอร์มกรอกข้อมูล!M46="ว่างยุบเลิก2568","-",IF(ฟอร์มกรอกข้อมูล!M46="ยุบเลิก2567","-",IF(ฟอร์มกรอกข้อมูล!M46="ยุบเลิก2568","-",1)))))))</f>
        <v>1</v>
      </c>
      <c r="F45" s="107">
        <f>IF(ฟอร์มกรอกข้อมูล!C46=0,"",IF(ฟอร์มกรอกข้อมูล!C46="สังกัด","",IF(ฟอร์มกรอกข้อมูล!M46="ว่างยุบเลิก2567","-",IF(ฟอร์มกรอกข้อมูล!M46="ว่างยุบเลิก2568","-",IF(ฟอร์มกรอกข้อมูล!M46="ว่างยุบเลิก2569","-",IF(ฟอร์มกรอกข้อมูล!M46="ยุบเลิก2567","-",IF(ฟอร์มกรอกข้อมูล!M46="ยุบเลิก2568","-",IF(ฟอร์มกรอกข้อมูล!M46="ยุบเลิก2569","-",1))))))))</f>
        <v>1</v>
      </c>
      <c r="G45" s="107" t="str">
        <f>IF(ฟอร์มกรอกข้อมูล!C46=0,"",IF(ฟอร์มกรอกข้อมูล!C46="สังกัด","",IF(ฟอร์มกรอกข้อมูล!M46="กำหนดเพิ่ม2567",1,IF(ฟอร์มกรอกข้อมูล!M46="ว่างยุบเลิก2567",-1,IF(ฟอร์มกรอกข้อมูล!M46="ยุบเลิก2567",-1,"-")))))</f>
        <v>-</v>
      </c>
      <c r="H45" s="107" t="str">
        <f>IF(ฟอร์มกรอกข้อมูล!C46=0,"",IF(ฟอร์มกรอกข้อมูล!C46="สังกัด","",IF(ฟอร์มกรอกข้อมูล!M46="กำหนดเพิ่ม2568",1,IF(ฟอร์มกรอกข้อมูล!M46="ว่างยุบเลิก2568",-1,IF(ฟอร์มกรอกข้อมูล!M46="ยุบเลิก2568",-1,"-")))))</f>
        <v>-</v>
      </c>
      <c r="I45" s="107" t="str">
        <f>IF(ฟอร์มกรอกข้อมูล!C46=0,"",IF(ฟอร์มกรอกข้อมูล!C46="สังกัด","",IF(ฟอร์มกรอกข้อมูล!M46="กำหนดเพิ่ม2569",1,IF(ฟอร์มกรอกข้อมูล!M46="ว่างยุบเลิก2569",-1,IF(ฟอร์มกรอกข้อมูล!M46="ยุบเลิก2569",-1,"-")))))</f>
        <v>-</v>
      </c>
      <c r="J45" s="161" t="str">
        <f>IF(ฟอร์มกรอกข้อมูล!C46=0,"",IF(ฟอร์มกรอกข้อมูล!C46="สังกัด","",IF(ฟอร์มกรอกข้อมูล!M46="ว่างเดิม","ว่างเดิม 1 อัตรา",IF(ฟอร์มกรอกข้อมูล!M46="กำหนดเพิ่ม2567","กำหนดเพิ่ม",IF(ฟอร์มกรอกข้อมูล!M46="กำหนดเพิ่ม2568","กำหนดเพิ่ม",IF(ฟอร์มกรอกข้อมูล!M46="กำหนดเพิ่ม2569","กำหนดเพิ่ม",IF(ฟอร์มกรอกข้อมูล!M46="ว่างยุบเลิก2567","ยุบเลิก 1 อัตรา",IF(ฟอร์มกรอกข้อมูล!M46="ว่างยุบเลิก2568","ยุบเลิก 1 อัตรา",IF(ฟอร์มกรอกข้อมูล!M46="ว่างยุบเลิก2569","ยุบเลิก 1 อัตรา",IF(ฟอร์มกรอกข้อมูล!M46="ยุบเลิก2567","ว่างให้ยุบ",IF(ฟอร์มกรอกข้อมูล!M46="ยุบเลิก2568","ว่างให้ยุบ",IF(ฟอร์มกรอกข้อมูล!M46="ยุบเลิก2569","ว่างให้ยุบ",IF(ฟอร์มกรอกข้อมูล!M46="เงินอุดหนุน","เงินอุดหนุน",IF(ฟอร์มกรอกข้อมูล!M46="เงินอุดหนุน (ว่าง)","เงินอุดหนุน",IF(ฟอร์มกรอกข้อมูล!M46="ข้าราชการถ่ายโอน","ข้าราชการถ่ายโอน",IF(ฟอร์มกรอกข้อมูล!M46="จ่ายจากเงินรายได้","จ่ายจากเงินรายได้",IF(ฟอร์มกรอกข้อมูล!M46="จ่ายจากเงินรายได้ (ว่าง)","จ่ายจากเงินรายได้ (ว่าง)","")))))))))))))))))</f>
        <v/>
      </c>
      <c r="BB45" s="155" t="str">
        <f>IF(ฟอร์มกรอกข้อมูล!C46=0,"",IF(ฟอร์มกรอกข้อมูล!E46="","",ฟอร์มกรอกข้อมูล!E46))</f>
        <v>คนงานทั่วไป (คนงานขับเครื่องจักรกลขนาดเบา)</v>
      </c>
      <c r="BC45" s="155" t="str">
        <f>IF(ฟอร์มกรอกข้อมูล!C46=0,"",IF(ฟอร์มกรอกข้อมูล!F46="","",ฟอร์มกรอกข้อมูล!F46))</f>
        <v/>
      </c>
      <c r="BD45" s="155" t="str">
        <f>IF(ฟอร์มกรอกข้อมูล!C46=0,"",IF(ฟอร์มกรอกข้อมูล!H46="","",IF(ฟอร์มกรอกข้อมูล!H46="ปง./ชง.","ปฏิบัติงาน/ชำนาญงาน",IF(ฟอร์มกรอกข้อมูล!H46="ปง.","ปฏิบัติงาน",IF(ฟอร์มกรอกข้อมูล!H46="ชง.","ชำนาญงาน",IF(ฟอร์มกรอกข้อมูล!H46="อส.","อาวุโส",IF(ฟอร์มกรอกข้อมูล!H46="ปก./ชก.","ปฏิบัติการ/ชำนาญการ",IF(ฟอร์มกรอกข้อมูล!H46="ปก.","ปฏิบัติการ",IF(ฟอร์มกรอกข้อมูล!H46="ชก.","ชำนาญการ",IF(ฟอร์มกรอกข้อมูล!H46="ชพ.","ชำนาญการพิเศษ",IF(ฟอร์มกรอกข้อมูล!H46="ชช.","เชี่ยวชาญ",IF(ฟอร์มกรอกข้อมูล!H46="ชชพ.","เชี่ยวชาญพิเศษ",ฟอร์มกรอกข้อมูล!H46))))))))))))</f>
        <v/>
      </c>
    </row>
    <row r="46" spans="1:56" s="12" customFormat="1">
      <c r="A46" s="158">
        <v>36</v>
      </c>
      <c r="B46" s="206" t="s">
        <v>1332</v>
      </c>
      <c r="C46" s="107">
        <f>IF(ฟอร์มกรอกข้อมูล!C47=0,"",IF(ฟอร์มกรอกข้อมูล!C47="สังกัด","",IF(ฟอร์มกรอกข้อมูล!M47="กำหนดเพิ่ม2567","-",IF(ฟอร์มกรอกข้อมูล!M47="กำหนดเพิ่ม2568","-",IF(ฟอร์มกรอกข้อมูล!M47="กำหนดเพิ่ม2569","-",1)))))</f>
        <v>1</v>
      </c>
      <c r="D46" s="107">
        <f>IF(ฟอร์มกรอกข้อมูล!C47=0,"",IF(ฟอร์มกรอกข้อมูล!C47="สังกัด","",IF(ฟอร์มกรอกข้อมูล!M47="กำหนดเพิ่ม2568","-",IF(ฟอร์มกรอกข้อมูล!M47="กำหนดเพิ่ม2569","-",IF(ฟอร์มกรอกข้อมูล!M47="ว่างยุบเลิก2567","-",IF(ฟอร์มกรอกข้อมูล!M47="ยุบเลิก2567","-",1))))))</f>
        <v>1</v>
      </c>
      <c r="E46" s="107">
        <f>IF(ฟอร์มกรอกข้อมูล!C47=0,"",IF(ฟอร์มกรอกข้อมูล!C47="สังกัด","",IF(ฟอร์มกรอกข้อมูล!M47="กำหนดเพิ่ม2569","-",IF(ฟอร์มกรอกข้อมูล!M47="ว่างยุบเลิก2567","-",IF(ฟอร์มกรอกข้อมูล!M47="ว่างยุบเลิก2568","-",IF(ฟอร์มกรอกข้อมูล!M47="ยุบเลิก2567","-",IF(ฟอร์มกรอกข้อมูล!M47="ยุบเลิก2568","-",1)))))))</f>
        <v>1</v>
      </c>
      <c r="F46" s="107">
        <f>IF(ฟอร์มกรอกข้อมูล!C47=0,"",IF(ฟอร์มกรอกข้อมูล!C47="สังกัด","",IF(ฟอร์มกรอกข้อมูล!M47="ว่างยุบเลิก2567","-",IF(ฟอร์มกรอกข้อมูล!M47="ว่างยุบเลิก2568","-",IF(ฟอร์มกรอกข้อมูล!M47="ว่างยุบเลิก2569","-",IF(ฟอร์มกรอกข้อมูล!M47="ยุบเลิก2567","-",IF(ฟอร์มกรอกข้อมูล!M47="ยุบเลิก2568","-",IF(ฟอร์มกรอกข้อมูล!M47="ยุบเลิก2569","-",1))))))))</f>
        <v>1</v>
      </c>
      <c r="G46" s="107" t="str">
        <f>IF(ฟอร์มกรอกข้อมูล!C47=0,"",IF(ฟอร์มกรอกข้อมูล!C47="สังกัด","",IF(ฟอร์มกรอกข้อมูล!M47="กำหนดเพิ่ม2567",1,IF(ฟอร์มกรอกข้อมูล!M47="ว่างยุบเลิก2567",-1,IF(ฟอร์มกรอกข้อมูล!M47="ยุบเลิก2567",-1,"-")))))</f>
        <v>-</v>
      </c>
      <c r="H46" s="107" t="str">
        <f>IF(ฟอร์มกรอกข้อมูล!C47=0,"",IF(ฟอร์มกรอกข้อมูล!C47="สังกัด","",IF(ฟอร์มกรอกข้อมูล!M47="กำหนดเพิ่ม2568",1,IF(ฟอร์มกรอกข้อมูล!M47="ว่างยุบเลิก2568",-1,IF(ฟอร์มกรอกข้อมูล!M47="ยุบเลิก2568",-1,"-")))))</f>
        <v>-</v>
      </c>
      <c r="I46" s="107" t="str">
        <f>IF(ฟอร์มกรอกข้อมูล!C47=0,"",IF(ฟอร์มกรอกข้อมูล!C47="สังกัด","",IF(ฟอร์มกรอกข้อมูล!M47="กำหนดเพิ่ม2569",1,IF(ฟอร์มกรอกข้อมูล!M47="ว่างยุบเลิก2569",-1,IF(ฟอร์มกรอกข้อมูล!M47="ยุบเลิก2569",-1,"-")))))</f>
        <v>-</v>
      </c>
      <c r="J46" s="161" t="str">
        <f>IF(ฟอร์มกรอกข้อมูล!C47=0,"",IF(ฟอร์มกรอกข้อมูล!C47="สังกัด","",IF(ฟอร์มกรอกข้อมูล!M47="ว่างเดิม","ว่างเดิม 1 อัตรา",IF(ฟอร์มกรอกข้อมูล!M47="กำหนดเพิ่ม2567","กำหนดเพิ่ม",IF(ฟอร์มกรอกข้อมูล!M47="กำหนดเพิ่ม2568","กำหนดเพิ่ม",IF(ฟอร์มกรอกข้อมูล!M47="กำหนดเพิ่ม2569","กำหนดเพิ่ม",IF(ฟอร์มกรอกข้อมูล!M47="ว่างยุบเลิก2567","ยุบเลิก 1 อัตรา",IF(ฟอร์มกรอกข้อมูล!M47="ว่างยุบเลิก2568","ยุบเลิก 1 อัตรา",IF(ฟอร์มกรอกข้อมูล!M47="ว่างยุบเลิก2569","ยุบเลิก 1 อัตรา",IF(ฟอร์มกรอกข้อมูล!M47="ยุบเลิก2567","ว่างให้ยุบ",IF(ฟอร์มกรอกข้อมูล!M47="ยุบเลิก2568","ว่างให้ยุบ",IF(ฟอร์มกรอกข้อมูล!M47="ยุบเลิก2569","ว่างให้ยุบ",IF(ฟอร์มกรอกข้อมูล!M47="เงินอุดหนุน","เงินอุดหนุน",IF(ฟอร์มกรอกข้อมูล!M47="เงินอุดหนุน (ว่าง)","เงินอุดหนุน",IF(ฟอร์มกรอกข้อมูล!M47="ข้าราชการถ่ายโอน","ข้าราชการถ่ายโอน",IF(ฟอร์มกรอกข้อมูล!M47="จ่ายจากเงินรายได้","จ่ายจากเงินรายได้",IF(ฟอร์มกรอกข้อมูล!M47="จ่ายจากเงินรายได้ (ว่าง)","จ่ายจากเงินรายได้ (ว่าง)","")))))))))))))))))</f>
        <v/>
      </c>
      <c r="BB46" s="155" t="str">
        <f>IF(ฟอร์มกรอกข้อมูล!C47=0,"",IF(ฟอร์มกรอกข้อมูล!E47="","",ฟอร์มกรอกข้อมูล!E47))</f>
        <v>คนงานทั่วไป</v>
      </c>
      <c r="BC46" s="155" t="str">
        <f>IF(ฟอร์มกรอกข้อมูล!C47=0,"",IF(ฟอร์มกรอกข้อมูล!F47="","",ฟอร์มกรอกข้อมูล!F47))</f>
        <v/>
      </c>
      <c r="BD46" s="155" t="str">
        <f>IF(ฟอร์มกรอกข้อมูล!C47=0,"",IF(ฟอร์มกรอกข้อมูล!H47="","",IF(ฟอร์มกรอกข้อมูล!H47="ปง./ชง.","ปฏิบัติงาน/ชำนาญงาน",IF(ฟอร์มกรอกข้อมูล!H47="ปง.","ปฏิบัติงาน",IF(ฟอร์มกรอกข้อมูล!H47="ชง.","ชำนาญงาน",IF(ฟอร์มกรอกข้อมูล!H47="อส.","อาวุโส",IF(ฟอร์มกรอกข้อมูล!H47="ปก./ชก.","ปฏิบัติการ/ชำนาญการ",IF(ฟอร์มกรอกข้อมูล!H47="ปก.","ปฏิบัติการ",IF(ฟอร์มกรอกข้อมูล!H47="ชก.","ชำนาญการ",IF(ฟอร์มกรอกข้อมูล!H47="ชพ.","ชำนาญการพิเศษ",IF(ฟอร์มกรอกข้อมูล!H47="ชช.","เชี่ยวชาญ",IF(ฟอร์มกรอกข้อมูล!H47="ชชพ.","เชี่ยวชาญพิเศษ",ฟอร์มกรอกข้อมูล!H47))))))))))))</f>
        <v/>
      </c>
    </row>
    <row r="47" spans="1:56" s="12" customFormat="1">
      <c r="A47" s="158"/>
      <c r="B47" s="207" t="s">
        <v>1378</v>
      </c>
      <c r="C47" s="107" t="str">
        <f>IF(ฟอร์มกรอกข้อมูล!C48=0,"",IF(ฟอร์มกรอกข้อมูล!C48="สังกัด","",IF(ฟอร์มกรอกข้อมูล!M48="กำหนดเพิ่ม2567","-",IF(ฟอร์มกรอกข้อมูล!M48="กำหนดเพิ่ม2568","-",IF(ฟอร์มกรอกข้อมูล!M48="กำหนดเพิ่ม2569","-",1)))))</f>
        <v/>
      </c>
      <c r="D47" s="107" t="str">
        <f>IF(ฟอร์มกรอกข้อมูล!C48=0,"",IF(ฟอร์มกรอกข้อมูล!C48="สังกัด","",IF(ฟอร์มกรอกข้อมูล!M48="กำหนดเพิ่ม2568","-",IF(ฟอร์มกรอกข้อมูล!M48="กำหนดเพิ่ม2569","-",IF(ฟอร์มกรอกข้อมูล!M48="ว่างยุบเลิก2567","-",IF(ฟอร์มกรอกข้อมูล!M48="ยุบเลิก2567","-",1))))))</f>
        <v/>
      </c>
      <c r="E47" s="107" t="str">
        <f>IF(ฟอร์มกรอกข้อมูล!C48=0,"",IF(ฟอร์มกรอกข้อมูล!C48="สังกัด","",IF(ฟอร์มกรอกข้อมูล!M48="กำหนดเพิ่ม2569","-",IF(ฟอร์มกรอกข้อมูล!M48="ว่างยุบเลิก2567","-",IF(ฟอร์มกรอกข้อมูล!M48="ว่างยุบเลิก2568","-",IF(ฟอร์มกรอกข้อมูล!M48="ยุบเลิก2567","-",IF(ฟอร์มกรอกข้อมูล!M48="ยุบเลิก2568","-",1)))))))</f>
        <v/>
      </c>
      <c r="F47" s="107" t="str">
        <f>IF(ฟอร์มกรอกข้อมูล!C48=0,"",IF(ฟอร์มกรอกข้อมูล!C48="สังกัด","",IF(ฟอร์มกรอกข้อมูล!M48="ว่างยุบเลิก2567","-",IF(ฟอร์มกรอกข้อมูล!M48="ว่างยุบเลิก2568","-",IF(ฟอร์มกรอกข้อมูล!M48="ว่างยุบเลิก2569","-",IF(ฟอร์มกรอกข้อมูล!M48="ยุบเลิก2567","-",IF(ฟอร์มกรอกข้อมูล!M48="ยุบเลิก2568","-",IF(ฟอร์มกรอกข้อมูล!M48="ยุบเลิก2569","-",1))))))))</f>
        <v/>
      </c>
      <c r="G47" s="107" t="s">
        <v>1406</v>
      </c>
      <c r="H47" s="107" t="str">
        <f>IF(ฟอร์มกรอกข้อมูล!C48=0,"",IF(ฟอร์มกรอกข้อมูล!C48="สังกัด","",IF(ฟอร์มกรอกข้อมูล!M48="กำหนดเพิ่ม2568",1,IF(ฟอร์มกรอกข้อมูล!M48="ว่างยุบเลิก2568",-1,IF(ฟอร์มกรอกข้อมูล!M48="ยุบเลิก2568",-1,"-")))))</f>
        <v/>
      </c>
      <c r="I47" s="107" t="str">
        <f>IF(ฟอร์มกรอกข้อมูล!C48=0,"",IF(ฟอร์มกรอกข้อมูล!C48="สังกัด","",IF(ฟอร์มกรอกข้อมูล!M48="กำหนดเพิ่ม2569",1,IF(ฟอร์มกรอกข้อมูล!M48="ว่างยุบเลิก2569",-1,IF(ฟอร์มกรอกข้อมูล!M48="ยุบเลิก2569",-1,"-")))))</f>
        <v/>
      </c>
      <c r="J47" s="161" t="str">
        <f>IF(ฟอร์มกรอกข้อมูล!C48=0,"",IF(ฟอร์มกรอกข้อมูล!C48="สังกัด","",IF(ฟอร์มกรอกข้อมูล!M48="ว่างเดิม","ว่างเดิม 1 อัตรา",IF(ฟอร์มกรอกข้อมูล!M48="กำหนดเพิ่ม2567","กำหนดเพิ่ม",IF(ฟอร์มกรอกข้อมูล!M48="กำหนดเพิ่ม2568","กำหนดเพิ่ม",IF(ฟอร์มกรอกข้อมูล!M48="กำหนดเพิ่ม2569","กำหนดเพิ่ม",IF(ฟอร์มกรอกข้อมูล!M48="ว่างยุบเลิก2567","ยุบเลิก 1 อัตรา",IF(ฟอร์มกรอกข้อมูล!M48="ว่างยุบเลิก2568","ยุบเลิก 1 อัตรา",IF(ฟอร์มกรอกข้อมูล!M48="ว่างยุบเลิก2569","ยุบเลิก 1 อัตรา",IF(ฟอร์มกรอกข้อมูล!M48="ยุบเลิก2567","ว่างให้ยุบ",IF(ฟอร์มกรอกข้อมูล!M48="ยุบเลิก2568","ว่างให้ยุบ",IF(ฟอร์มกรอกข้อมูล!M48="ยุบเลิก2569","ว่างให้ยุบ",IF(ฟอร์มกรอกข้อมูล!M48="เงินอุดหนุน","เงินอุดหนุน",IF(ฟอร์มกรอกข้อมูล!M48="เงินอุดหนุน (ว่าง)","เงินอุดหนุน",IF(ฟอร์มกรอกข้อมูล!M48="ข้าราชการถ่ายโอน","ข้าราชการถ่ายโอน",IF(ฟอร์มกรอกข้อมูล!M48="จ่ายจากเงินรายได้","จ่ายจากเงินรายได้",IF(ฟอร์มกรอกข้อมูล!M48="จ่ายจากเงินรายได้ (ว่าง)","จ่ายจากเงินรายได้ (ว่าง)","")))))))))))))))))</f>
        <v/>
      </c>
      <c r="BB47" s="155" t="str">
        <f>IF(ฟอร์มกรอกข้อมูล!C48=0,"",IF(ฟอร์มกรอกข้อมูล!E48="","",ฟอร์มกรอกข้อมูล!E48))</f>
        <v/>
      </c>
      <c r="BC47" s="155" t="str">
        <f>IF(ฟอร์มกรอกข้อมูล!C48=0,"",IF(ฟอร์มกรอกข้อมูล!F48="","",ฟอร์มกรอกข้อมูล!F48))</f>
        <v/>
      </c>
      <c r="BD47" s="155" t="str">
        <f>IF(ฟอร์มกรอกข้อมูล!C48=0,"",IF(ฟอร์มกรอกข้อมูล!H48="","",IF(ฟอร์มกรอกข้อมูล!H48="ปง./ชง.","ปฏิบัติงาน/ชำนาญงาน",IF(ฟอร์มกรอกข้อมูล!H48="ปง.","ปฏิบัติงาน",IF(ฟอร์มกรอกข้อมูล!H48="ชง.","ชำนาญงาน",IF(ฟอร์มกรอกข้อมูล!H48="อส.","อาวุโส",IF(ฟอร์มกรอกข้อมูล!H48="ปก./ชก.","ปฏิบัติการ/ชำนาญการ",IF(ฟอร์มกรอกข้อมูล!H48="ปก.","ปฏิบัติการ",IF(ฟอร์มกรอกข้อมูล!H48="ชก.","ชำนาญการ",IF(ฟอร์มกรอกข้อมูล!H48="ชพ.","ชำนาญการพิเศษ",IF(ฟอร์มกรอกข้อมูล!H48="ชช.","เชี่ยวชาญ",IF(ฟอร์มกรอกข้อมูล!H48="ชชพ.","เชี่ยวชาญพิเศษ",ฟอร์มกรอกข้อมูล!H48))))))))))))</f>
        <v/>
      </c>
    </row>
    <row r="48" spans="1:56" s="12" customFormat="1">
      <c r="A48" s="158">
        <v>38</v>
      </c>
      <c r="B48" s="160" t="str">
        <f>IF(ฟอร์มกรอกข้อมูล!C49=0,"",IF(ฟอร์มกรอกข้อมูล!C49="บริหารท้องถิ่น",BC48&amp;" ("&amp;BB48&amp;" ระดับ"&amp;BD48&amp;")",IF(ฟอร์มกรอกข้อมูล!C49="อำนวยการท้องถิ่น",BC48&amp;" ("&amp;BB48&amp;" ระดับ"&amp;BD48&amp;")",IF(ฟอร์มกรอกข้อมูล!C49&amp;ฟอร์มกรอกข้อมูล!M49="บริหารสถานศึกษาเงินอุดหนุน (ว่าง)",BC48&amp;" ("&amp;BB48&amp;")",IF(ฟอร์มกรอกข้อมูล!C49="บริหารสถานศึกษา",BC48&amp;" ("&amp;BB48&amp;" ระดับ"&amp;BD48&amp;")",IF(ฟอร์มกรอกข้อมูล!C49&amp;ฟอร์มกรอกข้อมูล!G49="วิชาการหัวหน้ากลุ่มงาน",BC48&amp;" ("&amp;BB48&amp;" "&amp;BD48&amp;")",IF(ฟอร์มกรอกข้อมูล!C49&amp;ฟอร์มกรอกข้อมูล!H49="วิชาการปก.",BB48&amp;" ปฏิบัติการ/ชำนาญการ",IF(ฟอร์มกรอกข้อมูล!C49&amp;ฟอร์มกรอกข้อมูล!H49="วิชาการชก.",BB48&amp;" ปฏิบัติการ/ชำนาญการ",IF(ฟอร์มกรอกข้อมูล!C49&amp;ฟอร์มกรอกข้อมูล!H49="วิชาการปง.",BB48&amp;" ปฏิบัติงาน/ชำนาญงาน",IF(ฟอร์มกรอกข้อมูล!C49&amp;ฟอร์มกรอกข้อมูล!H49="วิชาการชง.",BB48&amp;" ปฏิบัติงาน/ชำนาญงาน",BB48&amp;" "&amp;BD48))))))))))</f>
        <v>ผู้อำนวยการกองการศึกษา (นักบริหารงานศึกษา ระดับต้น)</v>
      </c>
      <c r="C48" s="107">
        <f>IF(ฟอร์มกรอกข้อมูล!C49=0,"",IF(ฟอร์มกรอกข้อมูล!C49="สังกัด","",IF(ฟอร์มกรอกข้อมูล!M49="กำหนดเพิ่ม2567","-",IF(ฟอร์มกรอกข้อมูล!M49="กำหนดเพิ่ม2568","-",IF(ฟอร์มกรอกข้อมูล!M49="กำหนดเพิ่ม2569","-",1)))))</f>
        <v>1</v>
      </c>
      <c r="D48" s="107">
        <f>IF(ฟอร์มกรอกข้อมูล!C49=0,"",IF(ฟอร์มกรอกข้อมูล!C49="สังกัด","",IF(ฟอร์มกรอกข้อมูล!M49="กำหนดเพิ่ม2568","-",IF(ฟอร์มกรอกข้อมูล!M49="กำหนดเพิ่ม2569","-",IF(ฟอร์มกรอกข้อมูล!M49="ว่างยุบเลิก2567","-",IF(ฟอร์มกรอกข้อมูล!M49="ยุบเลิก2567","-",1))))))</f>
        <v>1</v>
      </c>
      <c r="E48" s="107">
        <f>IF(ฟอร์มกรอกข้อมูล!C49=0,"",IF(ฟอร์มกรอกข้อมูล!C49="สังกัด","",IF(ฟอร์มกรอกข้อมูล!M49="กำหนดเพิ่ม2569","-",IF(ฟอร์มกรอกข้อมูล!M49="ว่างยุบเลิก2567","-",IF(ฟอร์มกรอกข้อมูล!M49="ว่างยุบเลิก2568","-",IF(ฟอร์มกรอกข้อมูล!M49="ยุบเลิก2567","-",IF(ฟอร์มกรอกข้อมูล!M49="ยุบเลิก2568","-",1)))))))</f>
        <v>1</v>
      </c>
      <c r="F48" s="107">
        <f>IF(ฟอร์มกรอกข้อมูล!C49=0,"",IF(ฟอร์มกรอกข้อมูล!C49="สังกัด","",IF(ฟอร์มกรอกข้อมูล!M49="ว่างยุบเลิก2567","-",IF(ฟอร์มกรอกข้อมูล!M49="ว่างยุบเลิก2568","-",IF(ฟอร์มกรอกข้อมูล!M49="ว่างยุบเลิก2569","-",IF(ฟอร์มกรอกข้อมูล!M49="ยุบเลิก2567","-",IF(ฟอร์มกรอกข้อมูล!M49="ยุบเลิก2568","-",IF(ฟอร์มกรอกข้อมูล!M49="ยุบเลิก2569","-",1))))))))</f>
        <v>1</v>
      </c>
      <c r="G48" s="107" t="str">
        <f>IF(ฟอร์มกรอกข้อมูล!C49=0,"",IF(ฟอร์มกรอกข้อมูล!C49="สังกัด","",IF(ฟอร์มกรอกข้อมูล!M49="กำหนดเพิ่ม2567",1,IF(ฟอร์มกรอกข้อมูล!M49="ว่างยุบเลิก2567",-1,IF(ฟอร์มกรอกข้อมูล!M49="ยุบเลิก2567",-1,"-")))))</f>
        <v>-</v>
      </c>
      <c r="H48" s="107" t="str">
        <f>IF(ฟอร์มกรอกข้อมูล!C49=0,"",IF(ฟอร์มกรอกข้อมูล!C49="สังกัด","",IF(ฟอร์มกรอกข้อมูล!M49="กำหนดเพิ่ม2568",1,IF(ฟอร์มกรอกข้อมูล!M49="ว่างยุบเลิก2568",-1,IF(ฟอร์มกรอกข้อมูล!M49="ยุบเลิก2568",-1,"-")))))</f>
        <v>-</v>
      </c>
      <c r="I48" s="107" t="str">
        <f>IF(ฟอร์มกรอกข้อมูล!C49=0,"",IF(ฟอร์มกรอกข้อมูล!C49="สังกัด","",IF(ฟอร์มกรอกข้อมูล!M49="กำหนดเพิ่ม2569",1,IF(ฟอร์มกรอกข้อมูล!M49="ว่างยุบเลิก2569",-1,IF(ฟอร์มกรอกข้อมูล!M49="ยุบเลิก2569",-1,"-")))))</f>
        <v>-</v>
      </c>
      <c r="J48" s="161" t="str">
        <f>IF(ฟอร์มกรอกข้อมูล!C49=0,"",IF(ฟอร์มกรอกข้อมูล!C49="สังกัด","",IF(ฟอร์มกรอกข้อมูล!M49="ว่างเดิม","ว่างเดิม 1 อัตรา",IF(ฟอร์มกรอกข้อมูล!M49="กำหนดเพิ่ม2567","กำหนดเพิ่ม",IF(ฟอร์มกรอกข้อมูล!M49="กำหนดเพิ่ม2568","กำหนดเพิ่ม",IF(ฟอร์มกรอกข้อมูล!M49="กำหนดเพิ่ม2569","กำหนดเพิ่ม",IF(ฟอร์มกรอกข้อมูล!M49="ว่างยุบเลิก2567","ยุบเลิก 1 อัตรา",IF(ฟอร์มกรอกข้อมูล!M49="ว่างยุบเลิก2568","ยุบเลิก 1 อัตรา",IF(ฟอร์มกรอกข้อมูล!M49="ว่างยุบเลิก2569","ยุบเลิก 1 อัตรา",IF(ฟอร์มกรอกข้อมูล!M49="ยุบเลิก2567","ว่างให้ยุบ",IF(ฟอร์มกรอกข้อมูล!M49="ยุบเลิก2568","ว่างให้ยุบ",IF(ฟอร์มกรอกข้อมูล!M49="ยุบเลิก2569","ว่างให้ยุบ",IF(ฟอร์มกรอกข้อมูล!M49="เงินอุดหนุน","เงินอุดหนุน",IF(ฟอร์มกรอกข้อมูล!M49="เงินอุดหนุน (ว่าง)","เงินอุดหนุน",IF(ฟอร์มกรอกข้อมูล!M49="ข้าราชการถ่ายโอน","ข้าราชการถ่ายโอน",IF(ฟอร์มกรอกข้อมูล!M49="จ่ายจากเงินรายได้","จ่ายจากเงินรายได้",IF(ฟอร์มกรอกข้อมูล!M49="จ่ายจากเงินรายได้ (ว่าง)","จ่ายจากเงินรายได้ (ว่าง)","")))))))))))))))))</f>
        <v/>
      </c>
      <c r="BB48" s="155" t="str">
        <f>IF(ฟอร์มกรอกข้อมูล!C49=0,"",IF(ฟอร์มกรอกข้อมูล!E49="","",ฟอร์มกรอกข้อมูล!E49))</f>
        <v>นักบริหารงานศึกษา</v>
      </c>
      <c r="BC48" s="155" t="str">
        <f>IF(ฟอร์มกรอกข้อมูล!C49=0,"",IF(ฟอร์มกรอกข้อมูล!F49="","",ฟอร์มกรอกข้อมูล!F49))</f>
        <v>ผู้อำนวยการกองการศึกษา</v>
      </c>
      <c r="BD48" s="155" t="str">
        <f>IF(ฟอร์มกรอกข้อมูล!C49=0,"",IF(ฟอร์มกรอกข้อมูล!H49="","",IF(ฟอร์มกรอกข้อมูล!H49="ปง./ชง.","ปฏิบัติงาน/ชำนาญงาน",IF(ฟอร์มกรอกข้อมูล!H49="ปง.","ปฏิบัติงาน",IF(ฟอร์มกรอกข้อมูล!H49="ชง.","ชำนาญงาน",IF(ฟอร์มกรอกข้อมูล!H49="อส.","อาวุโส",IF(ฟอร์มกรอกข้อมูล!H49="ปก./ชก.","ปฏิบัติการ/ชำนาญการ",IF(ฟอร์มกรอกข้อมูล!H49="ปก.","ปฏิบัติการ",IF(ฟอร์มกรอกข้อมูล!H49="ชก.","ชำนาญการ",IF(ฟอร์มกรอกข้อมูล!H49="ชพ.","ชำนาญการพิเศษ",IF(ฟอร์มกรอกข้อมูล!H49="ชช.","เชี่ยวชาญ",IF(ฟอร์มกรอกข้อมูล!H49="ชชพ.","เชี่ยวชาญพิเศษ",ฟอร์มกรอกข้อมูล!H49))))))))))))</f>
        <v>ต้น</v>
      </c>
    </row>
    <row r="49" spans="1:56" s="12" customFormat="1">
      <c r="A49" s="158">
        <v>39</v>
      </c>
      <c r="B49" s="160" t="str">
        <f>IF(ฟอร์มกรอกข้อมูล!C50=0,"",IF(ฟอร์มกรอกข้อมูล!C50="บริหารท้องถิ่น",BC49&amp;" ("&amp;BB49&amp;" ระดับ"&amp;BD49&amp;")",IF(ฟอร์มกรอกข้อมูล!C50="อำนวยการท้องถิ่น",BC49&amp;" ("&amp;BB49&amp;" ระดับ"&amp;BD49&amp;")",IF(ฟอร์มกรอกข้อมูล!C50&amp;ฟอร์มกรอกข้อมูล!M50="บริหารสถานศึกษาเงินอุดหนุน (ว่าง)",BC49&amp;" ("&amp;BB49&amp;")",IF(ฟอร์มกรอกข้อมูล!C50="บริหารสถานศึกษา",BC49&amp;" ("&amp;BB49&amp;" ระดับ"&amp;BD49&amp;")",IF(ฟอร์มกรอกข้อมูล!C50&amp;ฟอร์มกรอกข้อมูล!G50="วิชาการหัวหน้ากลุ่มงาน",BC49&amp;" ("&amp;BB49&amp;" "&amp;BD49&amp;")",IF(ฟอร์มกรอกข้อมูล!C50&amp;ฟอร์มกรอกข้อมูล!H50="วิชาการปก.",BB49&amp;" ปฏิบัติการ/ชำนาญการ",IF(ฟอร์มกรอกข้อมูล!C50&amp;ฟอร์มกรอกข้อมูล!H50="วิชาการชก.",BB49&amp;" ปฏิบัติการ/ชำนาญการ",IF(ฟอร์มกรอกข้อมูล!C50&amp;ฟอร์มกรอกข้อมูล!H50="วิชาการปง.",BB49&amp;" ปฏิบัติงาน/ชำนาญงาน",IF(ฟอร์มกรอกข้อมูล!C50&amp;ฟอร์มกรอกข้อมูล!H50="วิชาการชง.",BB49&amp;" ปฏิบัติงาน/ชำนาญงาน",BB49&amp;" "&amp;BD49))))))))))</f>
        <v>นักวิชาการศึกษา ปฏิบัติการ/ชำนาญการ</v>
      </c>
      <c r="C49" s="107">
        <f>IF(ฟอร์มกรอกข้อมูล!C50=0,"",IF(ฟอร์มกรอกข้อมูล!C50="สังกัด","",IF(ฟอร์มกรอกข้อมูล!M50="กำหนดเพิ่ม2567","-",IF(ฟอร์มกรอกข้อมูล!M50="กำหนดเพิ่ม2568","-",IF(ฟอร์มกรอกข้อมูล!M50="กำหนดเพิ่ม2569","-",1)))))</f>
        <v>1</v>
      </c>
      <c r="D49" s="107">
        <f>IF(ฟอร์มกรอกข้อมูล!C50=0,"",IF(ฟอร์มกรอกข้อมูล!C50="สังกัด","",IF(ฟอร์มกรอกข้อมูล!M50="กำหนดเพิ่ม2568","-",IF(ฟอร์มกรอกข้อมูล!M50="กำหนดเพิ่ม2569","-",IF(ฟอร์มกรอกข้อมูล!M50="ว่างยุบเลิก2567","-",IF(ฟอร์มกรอกข้อมูล!M50="ยุบเลิก2567","-",1))))))</f>
        <v>1</v>
      </c>
      <c r="E49" s="107">
        <f>IF(ฟอร์มกรอกข้อมูล!C50=0,"",IF(ฟอร์มกรอกข้อมูล!C50="สังกัด","",IF(ฟอร์มกรอกข้อมูล!M50="กำหนดเพิ่ม2569","-",IF(ฟอร์มกรอกข้อมูล!M50="ว่างยุบเลิก2567","-",IF(ฟอร์มกรอกข้อมูล!M50="ว่างยุบเลิก2568","-",IF(ฟอร์มกรอกข้อมูล!M50="ยุบเลิก2567","-",IF(ฟอร์มกรอกข้อมูล!M50="ยุบเลิก2568","-",1)))))))</f>
        <v>1</v>
      </c>
      <c r="F49" s="107">
        <f>IF(ฟอร์มกรอกข้อมูล!C50=0,"",IF(ฟอร์มกรอกข้อมูล!C50="สังกัด","",IF(ฟอร์มกรอกข้อมูล!M50="ว่างยุบเลิก2567","-",IF(ฟอร์มกรอกข้อมูล!M50="ว่างยุบเลิก2568","-",IF(ฟอร์มกรอกข้อมูล!M50="ว่างยุบเลิก2569","-",IF(ฟอร์มกรอกข้อมูล!M50="ยุบเลิก2567","-",IF(ฟอร์มกรอกข้อมูล!M50="ยุบเลิก2568","-",IF(ฟอร์มกรอกข้อมูล!M50="ยุบเลิก2569","-",1))))))))</f>
        <v>1</v>
      </c>
      <c r="G49" s="107" t="str">
        <f>IF(ฟอร์มกรอกข้อมูล!C50=0,"",IF(ฟอร์มกรอกข้อมูล!C50="สังกัด","",IF(ฟอร์มกรอกข้อมูล!M50="กำหนดเพิ่ม2567",1,IF(ฟอร์มกรอกข้อมูล!M50="ว่างยุบเลิก2567",-1,IF(ฟอร์มกรอกข้อมูล!M50="ยุบเลิก2567",-1,"-")))))</f>
        <v>-</v>
      </c>
      <c r="H49" s="107" t="str">
        <f>IF(ฟอร์มกรอกข้อมูล!C50=0,"",IF(ฟอร์มกรอกข้อมูล!C50="สังกัด","",IF(ฟอร์มกรอกข้อมูล!M50="กำหนดเพิ่ม2568",1,IF(ฟอร์มกรอกข้อมูล!M50="ว่างยุบเลิก2568",-1,IF(ฟอร์มกรอกข้อมูล!M50="ยุบเลิก2568",-1,"-")))))</f>
        <v>-</v>
      </c>
      <c r="I49" s="107" t="str">
        <f>IF(ฟอร์มกรอกข้อมูล!C50=0,"",IF(ฟอร์มกรอกข้อมูล!C50="สังกัด","",IF(ฟอร์มกรอกข้อมูล!M50="กำหนดเพิ่ม2569",1,IF(ฟอร์มกรอกข้อมูล!M50="ว่างยุบเลิก2569",-1,IF(ฟอร์มกรอกข้อมูล!M50="ยุบเลิก2569",-1,"-")))))</f>
        <v>-</v>
      </c>
      <c r="J49" s="161" t="str">
        <f>IF(ฟอร์มกรอกข้อมูล!C50=0,"",IF(ฟอร์มกรอกข้อมูล!C50="สังกัด","",IF(ฟอร์มกรอกข้อมูล!M50="ว่างเดิม","ว่างเดิม 1 อัตรา",IF(ฟอร์มกรอกข้อมูล!M50="กำหนดเพิ่ม2567","กำหนดเพิ่ม",IF(ฟอร์มกรอกข้อมูล!M50="กำหนดเพิ่ม2568","กำหนดเพิ่ม",IF(ฟอร์มกรอกข้อมูล!M50="กำหนดเพิ่ม2569","กำหนดเพิ่ม",IF(ฟอร์มกรอกข้อมูล!M50="ว่างยุบเลิก2567","ยุบเลิก 1 อัตรา",IF(ฟอร์มกรอกข้อมูล!M50="ว่างยุบเลิก2568","ยุบเลิก 1 อัตรา",IF(ฟอร์มกรอกข้อมูล!M50="ว่างยุบเลิก2569","ยุบเลิก 1 อัตรา",IF(ฟอร์มกรอกข้อมูล!M50="ยุบเลิก2567","ว่างให้ยุบ",IF(ฟอร์มกรอกข้อมูล!M50="ยุบเลิก2568","ว่างให้ยุบ",IF(ฟอร์มกรอกข้อมูล!M50="ยุบเลิก2569","ว่างให้ยุบ",IF(ฟอร์มกรอกข้อมูล!M50="เงินอุดหนุน","เงินอุดหนุน",IF(ฟอร์มกรอกข้อมูล!M50="เงินอุดหนุน (ว่าง)","เงินอุดหนุน",IF(ฟอร์มกรอกข้อมูล!M50="ข้าราชการถ่ายโอน","ข้าราชการถ่ายโอน",IF(ฟอร์มกรอกข้อมูล!M50="จ่ายจากเงินรายได้","จ่ายจากเงินรายได้",IF(ฟอร์มกรอกข้อมูล!M50="จ่ายจากเงินรายได้ (ว่าง)","จ่ายจากเงินรายได้ (ว่าง)","")))))))))))))))))</f>
        <v/>
      </c>
      <c r="BB49" s="155" t="str">
        <f>IF(ฟอร์มกรอกข้อมูล!C50=0,"",IF(ฟอร์มกรอกข้อมูล!E50="","",ฟอร์มกรอกข้อมูล!E50))</f>
        <v>นักวิชาการศึกษา</v>
      </c>
      <c r="BC49" s="155" t="str">
        <f>IF(ฟอร์มกรอกข้อมูล!C50=0,"",IF(ฟอร์มกรอกข้อมูล!F50="","",ฟอร์มกรอกข้อมูล!F50))</f>
        <v/>
      </c>
      <c r="BD49" s="155" t="str">
        <f>IF(ฟอร์มกรอกข้อมูล!C50=0,"",IF(ฟอร์มกรอกข้อมูล!H50="","",IF(ฟอร์มกรอกข้อมูล!H50="ปง./ชง.","ปฏิบัติงาน/ชำนาญงาน",IF(ฟอร์มกรอกข้อมูล!H50="ปง.","ปฏิบัติงาน",IF(ฟอร์มกรอกข้อมูล!H50="ชง.","ชำนาญงาน",IF(ฟอร์มกรอกข้อมูล!H50="อส.","อาวุโส",IF(ฟอร์มกรอกข้อมูล!H50="ปก./ชก.","ปฏิบัติการ/ชำนาญการ",IF(ฟอร์มกรอกข้อมูล!H50="ปก.","ปฏิบัติการ",IF(ฟอร์มกรอกข้อมูล!H50="ชก.","ชำนาญการ",IF(ฟอร์มกรอกข้อมูล!H50="ชพ.","ชำนาญการพิเศษ",IF(ฟอร์มกรอกข้อมูล!H50="ชช.","เชี่ยวชาญ",IF(ฟอร์มกรอกข้อมูล!H50="ชชพ.","เชี่ยวชาญพิเศษ",ฟอร์มกรอกข้อมูล!H50))))))))))))</f>
        <v>ชำนาญการ</v>
      </c>
    </row>
    <row r="50" spans="1:56" s="12" customFormat="1">
      <c r="A50" s="158"/>
      <c r="B50" s="207" t="s">
        <v>1387</v>
      </c>
      <c r="C50" s="107" t="str">
        <f>IF(ฟอร์มกรอกข้อมูล!C51=0,"",IF(ฟอร์มกรอกข้อมูล!C51="สังกัด","",IF(ฟอร์มกรอกข้อมูล!M51="กำหนดเพิ่ม2567","-",IF(ฟอร์มกรอกข้อมูล!M51="กำหนดเพิ่ม2568","-",IF(ฟอร์มกรอกข้อมูล!M51="กำหนดเพิ่ม2569","-",1)))))</f>
        <v/>
      </c>
      <c r="D50" s="107" t="str">
        <f>IF(ฟอร์มกรอกข้อมูล!C51=0,"",IF(ฟอร์มกรอกข้อมูล!C51="สังกัด","",IF(ฟอร์มกรอกข้อมูล!M51="กำหนดเพิ่ม2568","-",IF(ฟอร์มกรอกข้อมูล!M51="กำหนดเพิ่ม2569","-",IF(ฟอร์มกรอกข้อมูล!M51="ว่างยุบเลิก2567","-",IF(ฟอร์มกรอกข้อมูล!M51="ยุบเลิก2567","-",1))))))</f>
        <v/>
      </c>
      <c r="E50" s="107" t="str">
        <f>IF(ฟอร์มกรอกข้อมูล!C51=0,"",IF(ฟอร์มกรอกข้อมูล!C51="สังกัด","",IF(ฟอร์มกรอกข้อมูล!M51="กำหนดเพิ่ม2569","-",IF(ฟอร์มกรอกข้อมูล!M51="ว่างยุบเลิก2567","-",IF(ฟอร์มกรอกข้อมูล!M51="ว่างยุบเลิก2568","-",IF(ฟอร์มกรอกข้อมูล!M51="ยุบเลิก2567","-",IF(ฟอร์มกรอกข้อมูล!M51="ยุบเลิก2568","-",1)))))))</f>
        <v/>
      </c>
      <c r="F50" s="107" t="str">
        <f>IF(ฟอร์มกรอกข้อมูล!C51=0,"",IF(ฟอร์มกรอกข้อมูล!C51="สังกัด","",IF(ฟอร์มกรอกข้อมูล!M51="ว่างยุบเลิก2567","-",IF(ฟอร์มกรอกข้อมูล!M51="ว่างยุบเลิก2568","-",IF(ฟอร์มกรอกข้อมูล!M51="ว่างยุบเลิก2569","-",IF(ฟอร์มกรอกข้อมูล!M51="ยุบเลิก2567","-",IF(ฟอร์มกรอกข้อมูล!M51="ยุบเลิก2568","-",IF(ฟอร์มกรอกข้อมูล!M51="ยุบเลิก2569","-",1))))))))</f>
        <v/>
      </c>
      <c r="G50" s="107" t="str">
        <f>IF(ฟอร์มกรอกข้อมูล!C51=0,"",IF(ฟอร์มกรอกข้อมูล!C51="สังกัด","",IF(ฟอร์มกรอกข้อมูล!M51="กำหนดเพิ่ม2567",1,IF(ฟอร์มกรอกข้อมูล!M51="ว่างยุบเลิก2567",-1,IF(ฟอร์มกรอกข้อมูล!M51="ยุบเลิก2567",-1,"-")))))</f>
        <v/>
      </c>
      <c r="H50" s="107" t="str">
        <f>IF(ฟอร์มกรอกข้อมูล!C51=0,"",IF(ฟอร์มกรอกข้อมูล!C51="สังกัด","",IF(ฟอร์มกรอกข้อมูล!M51="กำหนดเพิ่ม2568",1,IF(ฟอร์มกรอกข้อมูล!M51="ว่างยุบเลิก2568",-1,IF(ฟอร์มกรอกข้อมูล!M51="ยุบเลิก2568",-1,"-")))))</f>
        <v/>
      </c>
      <c r="I50" s="107" t="str">
        <f>IF(ฟอร์มกรอกข้อมูล!C51=0,"",IF(ฟอร์มกรอกข้อมูล!C51="สังกัด","",IF(ฟอร์มกรอกข้อมูล!M51="กำหนดเพิ่ม2569",1,IF(ฟอร์มกรอกข้อมูล!M51="ว่างยุบเลิก2569",-1,IF(ฟอร์มกรอกข้อมูล!M51="ยุบเลิก2569",-1,"-")))))</f>
        <v/>
      </c>
      <c r="J50" s="161" t="str">
        <f>IF(ฟอร์มกรอกข้อมูล!C51=0,"",IF(ฟอร์มกรอกข้อมูล!C51="สังกัด","",IF(ฟอร์มกรอกข้อมูล!M51="ว่างเดิม","ว่างเดิม 1 อัตรา",IF(ฟอร์มกรอกข้อมูล!M51="กำหนดเพิ่ม2567","กำหนดเพิ่ม",IF(ฟอร์มกรอกข้อมูล!M51="กำหนดเพิ่ม2568","กำหนดเพิ่ม",IF(ฟอร์มกรอกข้อมูล!M51="กำหนดเพิ่ม2569","กำหนดเพิ่ม",IF(ฟอร์มกรอกข้อมูล!M51="ว่างยุบเลิก2567","ยุบเลิก 1 อัตรา",IF(ฟอร์มกรอกข้อมูล!M51="ว่างยุบเลิก2568","ยุบเลิก 1 อัตรา",IF(ฟอร์มกรอกข้อมูล!M51="ว่างยุบเลิก2569","ยุบเลิก 1 อัตรา",IF(ฟอร์มกรอกข้อมูล!M51="ยุบเลิก2567","ว่างให้ยุบ",IF(ฟอร์มกรอกข้อมูล!M51="ยุบเลิก2568","ว่างให้ยุบ",IF(ฟอร์มกรอกข้อมูล!M51="ยุบเลิก2569","ว่างให้ยุบ",IF(ฟอร์มกรอกข้อมูล!M51="เงินอุดหนุน","เงินอุดหนุน",IF(ฟอร์มกรอกข้อมูล!M51="เงินอุดหนุน (ว่าง)","เงินอุดหนุน",IF(ฟอร์มกรอกข้อมูล!M51="ข้าราชการถ่ายโอน","ข้าราชการถ่ายโอน",IF(ฟอร์มกรอกข้อมูล!M51="จ่ายจากเงินรายได้","จ่ายจากเงินรายได้",IF(ฟอร์มกรอกข้อมูล!M51="จ่ายจากเงินรายได้ (ว่าง)","จ่ายจากเงินรายได้ (ว่าง)","")))))))))))))))))</f>
        <v/>
      </c>
      <c r="BB50" s="155" t="str">
        <f>IF(ฟอร์มกรอกข้อมูล!C51=0,"",IF(ฟอร์มกรอกข้อมูล!E51="","",ฟอร์มกรอกข้อมูล!E51))</f>
        <v/>
      </c>
      <c r="BC50" s="155" t="str">
        <f>IF(ฟอร์มกรอกข้อมูล!C51=0,"",IF(ฟอร์มกรอกข้อมูล!F51="","",ฟอร์มกรอกข้อมูล!F51))</f>
        <v/>
      </c>
      <c r="BD50" s="155" t="str">
        <f>IF(ฟอร์มกรอกข้อมูล!C51=0,"",IF(ฟอร์มกรอกข้อมูล!H51="","",IF(ฟอร์มกรอกข้อมูล!H51="ปง./ชง.","ปฏิบัติงาน/ชำนาญงาน",IF(ฟอร์มกรอกข้อมูล!H51="ปง.","ปฏิบัติงาน",IF(ฟอร์มกรอกข้อมูล!H51="ชง.","ชำนาญงาน",IF(ฟอร์มกรอกข้อมูล!H51="อส.","อาวุโส",IF(ฟอร์มกรอกข้อมูล!H51="ปก./ชก.","ปฏิบัติการ/ชำนาญการ",IF(ฟอร์มกรอกข้อมูล!H51="ปก.","ปฏิบัติการ",IF(ฟอร์มกรอกข้อมูล!H51="ชก.","ชำนาญการ",IF(ฟอร์มกรอกข้อมูล!H51="ชพ.","ชำนาญการพิเศษ",IF(ฟอร์มกรอกข้อมูล!H51="ชช.","เชี่ยวชาญ",IF(ฟอร์มกรอกข้อมูล!H51="ชชพ.","เชี่ยวชาญพิเศษ",ฟอร์มกรอกข้อมูล!H51))))))))))))</f>
        <v/>
      </c>
    </row>
    <row r="51" spans="1:56" s="14" customFormat="1">
      <c r="A51" s="158">
        <v>41</v>
      </c>
      <c r="B51" s="160" t="str">
        <f>IF(ฟอร์มกรอกข้อมูล!C52=0,"",IF(ฟอร์มกรอกข้อมูล!C52="บริหารท้องถิ่น",BC51&amp;" ("&amp;BB51&amp;" ระดับ"&amp;BD51&amp;")",IF(ฟอร์มกรอกข้อมูล!C52="อำนวยการท้องถิ่น",BC51&amp;" ("&amp;BB51&amp;" ระดับ"&amp;BD51&amp;")",IF(ฟอร์มกรอกข้อมูล!C52&amp;ฟอร์มกรอกข้อมูล!M52="บริหารสถานศึกษาเงินอุดหนุน (ว่าง)",BC51&amp;" ("&amp;BB51&amp;")",IF(ฟอร์มกรอกข้อมูล!C52="บริหารสถานศึกษา",BC51&amp;" ("&amp;BB51&amp;" ระดับ"&amp;BD51&amp;")",IF(ฟอร์มกรอกข้อมูล!C52&amp;ฟอร์มกรอกข้อมูล!G52="วิชาการหัวหน้ากลุ่มงาน",BC51&amp;" ("&amp;BB51&amp;" "&amp;BD51&amp;")",IF(ฟอร์มกรอกข้อมูล!C52&amp;ฟอร์มกรอกข้อมูล!H52="วิชาการปก.",BB51&amp;" ปฏิบัติการ/ชำนาญการ",IF(ฟอร์มกรอกข้อมูล!C52&amp;ฟอร์มกรอกข้อมูล!H52="วิชาการชก.",BB51&amp;" ปฏิบัติการ/ชำนาญการ",IF(ฟอร์มกรอกข้อมูล!C52&amp;ฟอร์มกรอกข้อมูล!H52="วิชาการปง.",BB51&amp;" ปฏิบัติงาน/ชำนาญงาน",IF(ฟอร์มกรอกข้อมูล!C52&amp;ฟอร์มกรอกข้อมูล!H52="วิชาการชง.",BB51&amp;" ปฏิบัติงาน/ชำนาญงาน",BB51&amp;" "&amp;BD51))))))))))</f>
        <v>ผู้อำนวยการศูนย์พัฒนาเด็กเล็ก (ผู้อำนวยการศูนย์พัฒนาเด็กเล็ก ระดับ)</v>
      </c>
      <c r="C51" s="107">
        <f>IF(ฟอร์มกรอกข้อมูล!C52=0,"",IF(ฟอร์มกรอกข้อมูล!C52="สังกัด","",IF(ฟอร์มกรอกข้อมูล!M52="กำหนดเพิ่ม2567","-",IF(ฟอร์มกรอกข้อมูล!M52="กำหนดเพิ่ม2568","-",IF(ฟอร์มกรอกข้อมูล!M52="กำหนดเพิ่ม2569","-",1)))))</f>
        <v>1</v>
      </c>
      <c r="D51" s="107">
        <f>IF(ฟอร์มกรอกข้อมูล!C52=0,"",IF(ฟอร์มกรอกข้อมูล!C52="สังกัด","",IF(ฟอร์มกรอกข้อมูล!M52="กำหนดเพิ่ม2568","-",IF(ฟอร์มกรอกข้อมูล!M52="กำหนดเพิ่ม2569","-",IF(ฟอร์มกรอกข้อมูล!M52="ว่างยุบเลิก2567","-",IF(ฟอร์มกรอกข้อมูล!M52="ยุบเลิก2567","-",1))))))</f>
        <v>1</v>
      </c>
      <c r="E51" s="107">
        <f>IF(ฟอร์มกรอกข้อมูล!C52=0,"",IF(ฟอร์มกรอกข้อมูล!C52="สังกัด","",IF(ฟอร์มกรอกข้อมูล!M52="กำหนดเพิ่ม2569","-",IF(ฟอร์มกรอกข้อมูล!M52="ว่างยุบเลิก2567","-",IF(ฟอร์มกรอกข้อมูล!M52="ว่างยุบเลิก2568","-",IF(ฟอร์มกรอกข้อมูล!M52="ยุบเลิก2567","-",IF(ฟอร์มกรอกข้อมูล!M52="ยุบเลิก2568","-",1)))))))</f>
        <v>1</v>
      </c>
      <c r="F51" s="107">
        <f>IF(ฟอร์มกรอกข้อมูล!C52=0,"",IF(ฟอร์มกรอกข้อมูล!C52="สังกัด","",IF(ฟอร์มกรอกข้อมูล!M52="ว่างยุบเลิก2567","-",IF(ฟอร์มกรอกข้อมูล!M52="ว่างยุบเลิก2568","-",IF(ฟอร์มกรอกข้อมูล!M52="ว่างยุบเลิก2569","-",IF(ฟอร์มกรอกข้อมูล!M52="ยุบเลิก2567","-",IF(ฟอร์มกรอกข้อมูล!M52="ยุบเลิก2568","-",IF(ฟอร์มกรอกข้อมูล!M52="ยุบเลิก2569","-",1))))))))</f>
        <v>1</v>
      </c>
      <c r="G51" s="107" t="str">
        <f>IF(ฟอร์มกรอกข้อมูล!C52=0,"",IF(ฟอร์มกรอกข้อมูล!C52="สังกัด","",IF(ฟอร์มกรอกข้อมูล!M52="กำหนดเพิ่ม2567",1,IF(ฟอร์มกรอกข้อมูล!M52="ว่างยุบเลิก2567",-1,IF(ฟอร์มกรอกข้อมูล!M52="ยุบเลิก2567",-1,"-")))))</f>
        <v>-</v>
      </c>
      <c r="H51" s="107" t="str">
        <f>IF(ฟอร์มกรอกข้อมูล!C52=0,"",IF(ฟอร์มกรอกข้อมูล!C52="สังกัด","",IF(ฟอร์มกรอกข้อมูล!M52="กำหนดเพิ่ม2568",1,IF(ฟอร์มกรอกข้อมูล!M52="ว่างยุบเลิก2568",-1,IF(ฟอร์มกรอกข้อมูล!M52="ยุบเลิก2568",-1,"-")))))</f>
        <v>-</v>
      </c>
      <c r="I51" s="107" t="str">
        <f>IF(ฟอร์มกรอกข้อมูล!C52=0,"",IF(ฟอร์มกรอกข้อมูล!C52="สังกัด","",IF(ฟอร์มกรอกข้อมูล!M52="กำหนดเพิ่ม2569",1,IF(ฟอร์มกรอกข้อมูล!M52="ว่างยุบเลิก2569",-1,IF(ฟอร์มกรอกข้อมูล!M52="ยุบเลิก2569",-1,"-")))))</f>
        <v>-</v>
      </c>
      <c r="J51" s="161" t="str">
        <f>IF(ฟอร์มกรอกข้อมูล!C52=0,"",IF(ฟอร์มกรอกข้อมูล!C52="สังกัด","",IF(ฟอร์มกรอกข้อมูล!M52="ว่างเดิม","ว่างเดิม 1 อัตรา",IF(ฟอร์มกรอกข้อมูล!M52="กำหนดเพิ่ม2567","กำหนดเพิ่ม",IF(ฟอร์มกรอกข้อมูล!M52="กำหนดเพิ่ม2568","กำหนดเพิ่ม",IF(ฟอร์มกรอกข้อมูล!M52="กำหนดเพิ่ม2569","กำหนดเพิ่ม",IF(ฟอร์มกรอกข้อมูล!M52="ว่างยุบเลิก2567","ยุบเลิก 1 อัตรา",IF(ฟอร์มกรอกข้อมูล!M52="ว่างยุบเลิก2568","ยุบเลิก 1 อัตรา",IF(ฟอร์มกรอกข้อมูล!M52="ว่างยุบเลิก2569","ยุบเลิก 1 อัตรา",IF(ฟอร์มกรอกข้อมูล!M52="ยุบเลิก2567","ว่างให้ยุบ",IF(ฟอร์มกรอกข้อมูล!M52="ยุบเลิก2568","ว่างให้ยุบ",IF(ฟอร์มกรอกข้อมูล!M52="ยุบเลิก2569","ว่างให้ยุบ",IF(ฟอร์มกรอกข้อมูล!M52="เงินอุดหนุน","เงินอุดหนุน",IF(ฟอร์มกรอกข้อมูล!M52="เงินอุดหนุน (ว่าง)","เงินอุดหนุน",IF(ฟอร์มกรอกข้อมูล!M52="ข้าราชการถ่ายโอน","ข้าราชการถ่ายโอน",IF(ฟอร์มกรอกข้อมูล!M52="จ่ายจากเงินรายได้","จ่ายจากเงินรายได้",IF(ฟอร์มกรอกข้อมูล!M52="จ่ายจากเงินรายได้ (ว่าง)","จ่ายจากเงินรายได้ (ว่าง)","")))))))))))))))))</f>
        <v>เงินอุดหนุน</v>
      </c>
      <c r="BB51" s="155" t="str">
        <f>IF(ฟอร์มกรอกข้อมูล!C52=0,"",IF(ฟอร์มกรอกข้อมูล!E52="","",ฟอร์มกรอกข้อมูล!E52))</f>
        <v>ผู้อำนวยการศูนย์พัฒนาเด็กเล็ก</v>
      </c>
      <c r="BC51" s="155" t="str">
        <f>IF(ฟอร์มกรอกข้อมูล!C52=0,"",IF(ฟอร์มกรอกข้อมูล!F52="","",ฟอร์มกรอกข้อมูล!F52))</f>
        <v>ผู้อำนวยการศูนย์พัฒนาเด็กเล็ก</v>
      </c>
      <c r="BD51" s="155" t="str">
        <f>IF(ฟอร์มกรอกข้อมูล!C52=0,"",IF(ฟอร์มกรอกข้อมูล!H52="","",IF(ฟอร์มกรอกข้อมูล!H52="ปง./ชง.","ปฏิบัติงาน/ชำนาญงาน",IF(ฟอร์มกรอกข้อมูล!H52="ปง.","ปฏิบัติงาน",IF(ฟอร์มกรอกข้อมูล!H52="ชง.","ชำนาญงาน",IF(ฟอร์มกรอกข้อมูล!H52="อส.","อาวุโส",IF(ฟอร์มกรอกข้อมูล!H52="ปก./ชก.","ปฏิบัติการ/ชำนาญการ",IF(ฟอร์มกรอกข้อมูล!H52="ปก.","ปฏิบัติการ",IF(ฟอร์มกรอกข้อมูล!H52="ชก.","ชำนาญการ",IF(ฟอร์มกรอกข้อมูล!H52="ชพ.","ชำนาญการพิเศษ",IF(ฟอร์มกรอกข้อมูล!H52="ชช.","เชี่ยวชาญ",IF(ฟอร์มกรอกข้อมูล!H52="ชชพ.","เชี่ยวชาญพิเศษ",ฟอร์มกรอกข้อมูล!H52))))))))))))</f>
        <v/>
      </c>
    </row>
    <row r="52" spans="1:56" s="12" customFormat="1">
      <c r="A52" s="158">
        <v>42</v>
      </c>
      <c r="B52" s="160" t="str">
        <f>IF(ฟอร์มกรอกข้อมูล!C53=0,"",IF(ฟอร์มกรอกข้อมูล!C53="บริหารท้องถิ่น",BC52&amp;" ("&amp;BB52&amp;" ระดับ"&amp;BD52&amp;")",IF(ฟอร์มกรอกข้อมูล!C53="อำนวยการท้องถิ่น",BC52&amp;" ("&amp;BB52&amp;" ระดับ"&amp;BD52&amp;")",IF(ฟอร์มกรอกข้อมูล!C53&amp;ฟอร์มกรอกข้อมูล!M53="บริหารสถานศึกษาเงินอุดหนุน (ว่าง)",BC52&amp;" ("&amp;BB52&amp;")",IF(ฟอร์มกรอกข้อมูล!C53="บริหารสถานศึกษา",BC52&amp;" ("&amp;BB52&amp;" ระดับ"&amp;BD52&amp;")",IF(ฟอร์มกรอกข้อมูล!C53&amp;ฟอร์มกรอกข้อมูล!G53="วิชาการหัวหน้ากลุ่มงาน",BC52&amp;" ("&amp;BB52&amp;" "&amp;BD52&amp;")",IF(ฟอร์มกรอกข้อมูล!C53&amp;ฟอร์มกรอกข้อมูล!H53="วิชาการปก.",BB52&amp;" ปฏิบัติการ/ชำนาญการ",IF(ฟอร์มกรอกข้อมูล!C53&amp;ฟอร์มกรอกข้อมูล!H53="วิชาการชก.",BB52&amp;" ปฏิบัติการ/ชำนาญการ",IF(ฟอร์มกรอกข้อมูล!C53&amp;ฟอร์มกรอกข้อมูล!H53="วิชาการปง.",BB52&amp;" ปฏิบัติงาน/ชำนาญงาน",IF(ฟอร์มกรอกข้อมูล!C53&amp;ฟอร์มกรอกข้อมูล!H53="วิชาการชง.",BB52&amp;" ปฏิบัติงาน/ชำนาญงาน",BB52&amp;" "&amp;BD52))))))))))</f>
        <v xml:space="preserve">ครู </v>
      </c>
      <c r="C52" s="107">
        <f>IF(ฟอร์มกรอกข้อมูล!C53=0,"",IF(ฟอร์มกรอกข้อมูล!C53="สังกัด","",IF(ฟอร์มกรอกข้อมูล!M53="กำหนดเพิ่ม2567","-",IF(ฟอร์มกรอกข้อมูล!M53="กำหนดเพิ่ม2568","-",IF(ฟอร์มกรอกข้อมูล!M53="กำหนดเพิ่ม2569","-",1)))))</f>
        <v>1</v>
      </c>
      <c r="D52" s="107">
        <f>IF(ฟอร์มกรอกข้อมูล!C53=0,"",IF(ฟอร์มกรอกข้อมูล!C53="สังกัด","",IF(ฟอร์มกรอกข้อมูล!M53="กำหนดเพิ่ม2568","-",IF(ฟอร์มกรอกข้อมูล!M53="กำหนดเพิ่ม2569","-",IF(ฟอร์มกรอกข้อมูล!M53="ว่างยุบเลิก2567","-",IF(ฟอร์มกรอกข้อมูล!M53="ยุบเลิก2567","-",1))))))</f>
        <v>1</v>
      </c>
      <c r="E52" s="107">
        <f>IF(ฟอร์มกรอกข้อมูล!C53=0,"",IF(ฟอร์มกรอกข้อมูล!C53="สังกัด","",IF(ฟอร์มกรอกข้อมูล!M53="กำหนดเพิ่ม2569","-",IF(ฟอร์มกรอกข้อมูล!M53="ว่างยุบเลิก2567","-",IF(ฟอร์มกรอกข้อมูล!M53="ว่างยุบเลิก2568","-",IF(ฟอร์มกรอกข้อมูล!M53="ยุบเลิก2567","-",IF(ฟอร์มกรอกข้อมูล!M53="ยุบเลิก2568","-",1)))))))</f>
        <v>1</v>
      </c>
      <c r="F52" s="107">
        <f>IF(ฟอร์มกรอกข้อมูล!C53=0,"",IF(ฟอร์มกรอกข้อมูล!C53="สังกัด","",IF(ฟอร์มกรอกข้อมูล!M53="ว่างยุบเลิก2567","-",IF(ฟอร์มกรอกข้อมูล!M53="ว่างยุบเลิก2568","-",IF(ฟอร์มกรอกข้อมูล!M53="ว่างยุบเลิก2569","-",IF(ฟอร์มกรอกข้อมูล!M53="ยุบเลิก2567","-",IF(ฟอร์มกรอกข้อมูล!M53="ยุบเลิก2568","-",IF(ฟอร์มกรอกข้อมูล!M53="ยุบเลิก2569","-",1))))))))</f>
        <v>1</v>
      </c>
      <c r="G52" s="107" t="str">
        <f>IF(ฟอร์มกรอกข้อมูล!C53=0,"",IF(ฟอร์มกรอกข้อมูล!C53="สังกัด","",IF(ฟอร์มกรอกข้อมูล!M53="กำหนดเพิ่ม2567",1,IF(ฟอร์มกรอกข้อมูล!M53="ว่างยุบเลิก2567",-1,IF(ฟอร์มกรอกข้อมูล!M53="ยุบเลิก2567",-1,"-")))))</f>
        <v>-</v>
      </c>
      <c r="H52" s="107" t="str">
        <f>IF(ฟอร์มกรอกข้อมูล!C53=0,"",IF(ฟอร์มกรอกข้อมูล!C53="สังกัด","",IF(ฟอร์มกรอกข้อมูล!M53="กำหนดเพิ่ม2568",1,IF(ฟอร์มกรอกข้อมูล!M53="ว่างยุบเลิก2568",-1,IF(ฟอร์มกรอกข้อมูล!M53="ยุบเลิก2568",-1,"-")))))</f>
        <v>-</v>
      </c>
      <c r="I52" s="107" t="str">
        <f>IF(ฟอร์มกรอกข้อมูล!C53=0,"",IF(ฟอร์มกรอกข้อมูล!C53="สังกัด","",IF(ฟอร์มกรอกข้อมูล!M53="กำหนดเพิ่ม2569",1,IF(ฟอร์มกรอกข้อมูล!M53="ว่างยุบเลิก2569",-1,IF(ฟอร์มกรอกข้อมูล!M53="ยุบเลิก2569",-1,"-")))))</f>
        <v>-</v>
      </c>
      <c r="J52" s="161" t="str">
        <f>IF(ฟอร์มกรอกข้อมูล!C53=0,"",IF(ฟอร์มกรอกข้อมูล!C53="สังกัด","",IF(ฟอร์มกรอกข้อมูล!M53="ว่างเดิม","ว่างเดิม 1 อัตรา",IF(ฟอร์มกรอกข้อมูล!M53="กำหนดเพิ่ม2567","กำหนดเพิ่ม",IF(ฟอร์มกรอกข้อมูล!M53="กำหนดเพิ่ม2568","กำหนดเพิ่ม",IF(ฟอร์มกรอกข้อมูล!M53="กำหนดเพิ่ม2569","กำหนดเพิ่ม",IF(ฟอร์มกรอกข้อมูล!M53="ว่างยุบเลิก2567","ยุบเลิก 1 อัตรา",IF(ฟอร์มกรอกข้อมูล!M53="ว่างยุบเลิก2568","ยุบเลิก 1 อัตรา",IF(ฟอร์มกรอกข้อมูล!M53="ว่างยุบเลิก2569","ยุบเลิก 1 อัตรา",IF(ฟอร์มกรอกข้อมูล!M53="ยุบเลิก2567","ว่างให้ยุบ",IF(ฟอร์มกรอกข้อมูล!M53="ยุบเลิก2568","ว่างให้ยุบ",IF(ฟอร์มกรอกข้อมูล!M53="ยุบเลิก2569","ว่างให้ยุบ",IF(ฟอร์มกรอกข้อมูล!M53="เงินอุดหนุน","เงินอุดหนุน",IF(ฟอร์มกรอกข้อมูล!M53="เงินอุดหนุน (ว่าง)","เงินอุดหนุน",IF(ฟอร์มกรอกข้อมูล!M53="ข้าราชการถ่ายโอน","ข้าราชการถ่ายโอน",IF(ฟอร์มกรอกข้อมูล!M53="จ่ายจากเงินรายได้","จ่ายจากเงินรายได้",IF(ฟอร์มกรอกข้อมูล!M53="จ่ายจากเงินรายได้ (ว่าง)","จ่ายจากเงินรายได้ (ว่าง)","")))))))))))))))))</f>
        <v>เงินอุดหนุน</v>
      </c>
      <c r="BB52" s="155" t="str">
        <f>IF(ฟอร์มกรอกข้อมูล!C53=0,"",IF(ฟอร์มกรอกข้อมูล!E53="","",ฟอร์มกรอกข้อมูล!E53))</f>
        <v>ครู</v>
      </c>
      <c r="BC52" s="155" t="str">
        <f>IF(ฟอร์มกรอกข้อมูล!C53=0,"",IF(ฟอร์มกรอกข้อมูล!F53="","",ฟอร์มกรอกข้อมูล!F53))</f>
        <v/>
      </c>
      <c r="BD52" s="155" t="str">
        <f>IF(ฟอร์มกรอกข้อมูล!C53=0,"",IF(ฟอร์มกรอกข้อมูล!H53="","",IF(ฟอร์มกรอกข้อมูล!H53="ปง./ชง.","ปฏิบัติงาน/ชำนาญงาน",IF(ฟอร์มกรอกข้อมูล!H53="ปง.","ปฏิบัติงาน",IF(ฟอร์มกรอกข้อมูล!H53="ชง.","ชำนาญงาน",IF(ฟอร์มกรอกข้อมูล!H53="อส.","อาวุโส",IF(ฟอร์มกรอกข้อมูล!H53="ปก./ชก.","ปฏิบัติการ/ชำนาญการ",IF(ฟอร์มกรอกข้อมูล!H53="ปก.","ปฏิบัติการ",IF(ฟอร์มกรอกข้อมูล!H53="ชก.","ชำนาญการ",IF(ฟอร์มกรอกข้อมูล!H53="ชพ.","ชำนาญการพิเศษ",IF(ฟอร์มกรอกข้อมูล!H53="ชช.","เชี่ยวชาญ",IF(ฟอร์มกรอกข้อมูล!H53="ชชพ.","เชี่ยวชาญพิเศษ",ฟอร์มกรอกข้อมูล!H53))))))))))))</f>
        <v/>
      </c>
    </row>
    <row r="53" spans="1:56" s="12" customFormat="1">
      <c r="A53" s="158">
        <v>43</v>
      </c>
      <c r="B53" s="160" t="str">
        <f>IF(ฟอร์มกรอกข้อมูล!C54=0,"",IF(ฟอร์มกรอกข้อมูล!C54="บริหารท้องถิ่น",BC53&amp;" ("&amp;BB53&amp;" ระดับ"&amp;BD53&amp;")",IF(ฟอร์มกรอกข้อมูล!C54="อำนวยการท้องถิ่น",BC53&amp;" ("&amp;BB53&amp;" ระดับ"&amp;BD53&amp;")",IF(ฟอร์มกรอกข้อมูล!C54&amp;ฟอร์มกรอกข้อมูล!M54="บริหารสถานศึกษาเงินอุดหนุน (ว่าง)",BC53&amp;" ("&amp;BB53&amp;")",IF(ฟอร์มกรอกข้อมูล!C54="บริหารสถานศึกษา",BC53&amp;" ("&amp;BB53&amp;" ระดับ"&amp;BD53&amp;")",IF(ฟอร์มกรอกข้อมูล!C54&amp;ฟอร์มกรอกข้อมูล!G54="วิชาการหัวหน้ากลุ่มงาน",BC53&amp;" ("&amp;BB53&amp;" "&amp;BD53&amp;")",IF(ฟอร์มกรอกข้อมูล!C54&amp;ฟอร์มกรอกข้อมูล!H54="วิชาการปก.",BB53&amp;" ปฏิบัติการ/ชำนาญการ",IF(ฟอร์มกรอกข้อมูล!C54&amp;ฟอร์มกรอกข้อมูล!H54="วิชาการชก.",BB53&amp;" ปฏิบัติการ/ชำนาญการ",IF(ฟอร์มกรอกข้อมูล!C54&amp;ฟอร์มกรอกข้อมูล!H54="วิชาการปง.",BB53&amp;" ปฏิบัติงาน/ชำนาญงาน",IF(ฟอร์มกรอกข้อมูล!C54&amp;ฟอร์มกรอกข้อมูล!H54="วิชาการชง.",BB53&amp;" ปฏิบัติงาน/ชำนาญงาน",BB53&amp;" "&amp;BD53))))))))))</f>
        <v xml:space="preserve">ครู </v>
      </c>
      <c r="C53" s="107">
        <f>IF(ฟอร์มกรอกข้อมูล!C54=0,"",IF(ฟอร์มกรอกข้อมูล!C54="สังกัด","",IF(ฟอร์มกรอกข้อมูล!M54="กำหนดเพิ่ม2567","-",IF(ฟอร์มกรอกข้อมูล!M54="กำหนดเพิ่ม2568","-",IF(ฟอร์มกรอกข้อมูล!M54="กำหนดเพิ่ม2569","-",1)))))</f>
        <v>1</v>
      </c>
      <c r="D53" s="107">
        <f>IF(ฟอร์มกรอกข้อมูล!C54=0,"",IF(ฟอร์มกรอกข้อมูล!C54="สังกัด","",IF(ฟอร์มกรอกข้อมูล!M54="กำหนดเพิ่ม2568","-",IF(ฟอร์มกรอกข้อมูล!M54="กำหนดเพิ่ม2569","-",IF(ฟอร์มกรอกข้อมูล!M54="ว่างยุบเลิก2567","-",IF(ฟอร์มกรอกข้อมูล!M54="ยุบเลิก2567","-",1))))))</f>
        <v>1</v>
      </c>
      <c r="E53" s="107">
        <f>IF(ฟอร์มกรอกข้อมูล!C54=0,"",IF(ฟอร์มกรอกข้อมูล!C54="สังกัด","",IF(ฟอร์มกรอกข้อมูล!M54="กำหนดเพิ่ม2569","-",IF(ฟอร์มกรอกข้อมูล!M54="ว่างยุบเลิก2567","-",IF(ฟอร์มกรอกข้อมูล!M54="ว่างยุบเลิก2568","-",IF(ฟอร์มกรอกข้อมูล!M54="ยุบเลิก2567","-",IF(ฟอร์มกรอกข้อมูล!M54="ยุบเลิก2568","-",1)))))))</f>
        <v>1</v>
      </c>
      <c r="F53" s="107">
        <f>IF(ฟอร์มกรอกข้อมูล!C54=0,"",IF(ฟอร์มกรอกข้อมูล!C54="สังกัด","",IF(ฟอร์มกรอกข้อมูล!M54="ว่างยุบเลิก2567","-",IF(ฟอร์มกรอกข้อมูล!M54="ว่างยุบเลิก2568","-",IF(ฟอร์มกรอกข้อมูล!M54="ว่างยุบเลิก2569","-",IF(ฟอร์มกรอกข้อมูล!M54="ยุบเลิก2567","-",IF(ฟอร์มกรอกข้อมูล!M54="ยุบเลิก2568","-",IF(ฟอร์มกรอกข้อมูล!M54="ยุบเลิก2569","-",1))))))))</f>
        <v>1</v>
      </c>
      <c r="G53" s="107" t="str">
        <f>IF(ฟอร์มกรอกข้อมูล!C54=0,"",IF(ฟอร์มกรอกข้อมูล!C54="สังกัด","",IF(ฟอร์มกรอกข้อมูล!M54="กำหนดเพิ่ม2567",1,IF(ฟอร์มกรอกข้อมูล!M54="ว่างยุบเลิก2567",-1,IF(ฟอร์มกรอกข้อมูล!M54="ยุบเลิก2567",-1,"-")))))</f>
        <v>-</v>
      </c>
      <c r="H53" s="107" t="str">
        <f>IF(ฟอร์มกรอกข้อมูล!C54=0,"",IF(ฟอร์มกรอกข้อมูล!C54="สังกัด","",IF(ฟอร์มกรอกข้อมูล!M54="กำหนดเพิ่ม2568",1,IF(ฟอร์มกรอกข้อมูล!M54="ว่างยุบเลิก2568",-1,IF(ฟอร์มกรอกข้อมูล!M54="ยุบเลิก2568",-1,"-")))))</f>
        <v>-</v>
      </c>
      <c r="I53" s="107" t="str">
        <f>IF(ฟอร์มกรอกข้อมูล!C54=0,"",IF(ฟอร์มกรอกข้อมูล!C54="สังกัด","",IF(ฟอร์มกรอกข้อมูล!M54="กำหนดเพิ่ม2569",1,IF(ฟอร์มกรอกข้อมูล!M54="ว่างยุบเลิก2569",-1,IF(ฟอร์มกรอกข้อมูล!M54="ยุบเลิก2569",-1,"-")))))</f>
        <v>-</v>
      </c>
      <c r="J53" s="161" t="str">
        <f>IF(ฟอร์มกรอกข้อมูล!C54=0,"",IF(ฟอร์มกรอกข้อมูล!C54="สังกัด","",IF(ฟอร์มกรอกข้อมูล!M54="ว่างเดิม","ว่างเดิม 1 อัตรา",IF(ฟอร์มกรอกข้อมูล!M54="กำหนดเพิ่ม2567","กำหนดเพิ่ม",IF(ฟอร์มกรอกข้อมูล!M54="กำหนดเพิ่ม2568","กำหนดเพิ่ม",IF(ฟอร์มกรอกข้อมูล!M54="กำหนดเพิ่ม2569","กำหนดเพิ่ม",IF(ฟอร์มกรอกข้อมูล!M54="ว่างยุบเลิก2567","ยุบเลิก 1 อัตรา",IF(ฟอร์มกรอกข้อมูล!M54="ว่างยุบเลิก2568","ยุบเลิก 1 อัตรา",IF(ฟอร์มกรอกข้อมูล!M54="ว่างยุบเลิก2569","ยุบเลิก 1 อัตรา",IF(ฟอร์มกรอกข้อมูล!M54="ยุบเลิก2567","ว่างให้ยุบ",IF(ฟอร์มกรอกข้อมูล!M54="ยุบเลิก2568","ว่างให้ยุบ",IF(ฟอร์มกรอกข้อมูล!M54="ยุบเลิก2569","ว่างให้ยุบ",IF(ฟอร์มกรอกข้อมูล!M54="เงินอุดหนุน","เงินอุดหนุน",IF(ฟอร์มกรอกข้อมูล!M54="เงินอุดหนุน (ว่าง)","เงินอุดหนุน",IF(ฟอร์มกรอกข้อมูล!M54="ข้าราชการถ่ายโอน","ข้าราชการถ่ายโอน",IF(ฟอร์มกรอกข้อมูล!M54="จ่ายจากเงินรายได้","จ่ายจากเงินรายได้",IF(ฟอร์มกรอกข้อมูล!M54="จ่ายจากเงินรายได้ (ว่าง)","จ่ายจากเงินรายได้ (ว่าง)","")))))))))))))))))</f>
        <v>เงินอุดหนุน</v>
      </c>
      <c r="BB53" s="155" t="str">
        <f>IF(ฟอร์มกรอกข้อมูล!C54=0,"",IF(ฟอร์มกรอกข้อมูล!E54="","",ฟอร์มกรอกข้อมูล!E54))</f>
        <v>ครู</v>
      </c>
      <c r="BC53" s="155" t="str">
        <f>IF(ฟอร์มกรอกข้อมูล!C54=0,"",IF(ฟอร์มกรอกข้อมูล!F54="","",ฟอร์มกรอกข้อมูล!F54))</f>
        <v/>
      </c>
      <c r="BD53" s="155" t="str">
        <f>IF(ฟอร์มกรอกข้อมูล!C54=0,"",IF(ฟอร์มกรอกข้อมูล!H54="","",IF(ฟอร์มกรอกข้อมูล!H54="ปง./ชง.","ปฏิบัติงาน/ชำนาญงาน",IF(ฟอร์มกรอกข้อมูล!H54="ปง.","ปฏิบัติงาน",IF(ฟอร์มกรอกข้อมูล!H54="ชง.","ชำนาญงาน",IF(ฟอร์มกรอกข้อมูล!H54="อส.","อาวุโส",IF(ฟอร์มกรอกข้อมูล!H54="ปก./ชก.","ปฏิบัติการ/ชำนาญการ",IF(ฟอร์มกรอกข้อมูล!H54="ปก.","ปฏิบัติการ",IF(ฟอร์มกรอกข้อมูล!H54="ชก.","ชำนาญการ",IF(ฟอร์มกรอกข้อมูล!H54="ชพ.","ชำนาญการพิเศษ",IF(ฟอร์มกรอกข้อมูล!H54="ชช.","เชี่ยวชาญ",IF(ฟอร์มกรอกข้อมูล!H54="ชชพ.","เชี่ยวชาญพิเศษ",ฟอร์มกรอกข้อมูล!H54))))))))))))</f>
        <v/>
      </c>
    </row>
    <row r="54" spans="1:56" s="12" customFormat="1">
      <c r="A54" s="158">
        <v>44</v>
      </c>
      <c r="B54" s="160" t="str">
        <f>IF(ฟอร์มกรอกข้อมูล!C55=0,"",IF(ฟอร์มกรอกข้อมูล!C55="บริหารท้องถิ่น",BC54&amp;" ("&amp;BB54&amp;" ระดับ"&amp;BD54&amp;")",IF(ฟอร์มกรอกข้อมูล!C55="อำนวยการท้องถิ่น",BC54&amp;" ("&amp;BB54&amp;" ระดับ"&amp;BD54&amp;")",IF(ฟอร์มกรอกข้อมูล!C55&amp;ฟอร์มกรอกข้อมูล!M55="บริหารสถานศึกษาเงินอุดหนุน (ว่าง)",BC54&amp;" ("&amp;BB54&amp;")",IF(ฟอร์มกรอกข้อมูล!C55="บริหารสถานศึกษา",BC54&amp;" ("&amp;BB54&amp;" ระดับ"&amp;BD54&amp;")",IF(ฟอร์มกรอกข้อมูล!C55&amp;ฟอร์มกรอกข้อมูล!G55="วิชาการหัวหน้ากลุ่มงาน",BC54&amp;" ("&amp;BB54&amp;" "&amp;BD54&amp;")",IF(ฟอร์มกรอกข้อมูล!C55&amp;ฟอร์มกรอกข้อมูล!H55="วิชาการปก.",BB54&amp;" ปฏิบัติการ/ชำนาญการ",IF(ฟอร์มกรอกข้อมูล!C55&amp;ฟอร์มกรอกข้อมูล!H55="วิชาการชก.",BB54&amp;" ปฏิบัติการ/ชำนาญการ",IF(ฟอร์มกรอกข้อมูล!C55&amp;ฟอร์มกรอกข้อมูล!H55="วิชาการปง.",BB54&amp;" ปฏิบัติงาน/ชำนาญงาน",IF(ฟอร์มกรอกข้อมูล!C55&amp;ฟอร์มกรอกข้อมูล!H55="วิชาการชง.",BB54&amp;" ปฏิบัติงาน/ชำนาญงาน",BB54&amp;" "&amp;BD54))))))))))</f>
        <v xml:space="preserve">ครูผู้ดูแลเด็ก </v>
      </c>
      <c r="C54" s="107">
        <f>IF(ฟอร์มกรอกข้อมูล!C55=0,"",IF(ฟอร์มกรอกข้อมูล!C55="สังกัด","",IF(ฟอร์มกรอกข้อมูล!M55="กำหนดเพิ่ม2567","-",IF(ฟอร์มกรอกข้อมูล!M55="กำหนดเพิ่ม2568","-",IF(ฟอร์มกรอกข้อมูล!M55="กำหนดเพิ่ม2569","-",1)))))</f>
        <v>1</v>
      </c>
      <c r="D54" s="107">
        <f>IF(ฟอร์มกรอกข้อมูล!C55=0,"",IF(ฟอร์มกรอกข้อมูล!C55="สังกัด","",IF(ฟอร์มกรอกข้อมูล!M55="กำหนดเพิ่ม2568","-",IF(ฟอร์มกรอกข้อมูล!M55="กำหนดเพิ่ม2569","-",IF(ฟอร์มกรอกข้อมูล!M55="ว่างยุบเลิก2567","-",IF(ฟอร์มกรอกข้อมูล!M55="ยุบเลิก2567","-",1))))))</f>
        <v>1</v>
      </c>
      <c r="E54" s="107">
        <f>IF(ฟอร์มกรอกข้อมูล!C55=0,"",IF(ฟอร์มกรอกข้อมูล!C55="สังกัด","",IF(ฟอร์มกรอกข้อมูล!M55="กำหนดเพิ่ม2569","-",IF(ฟอร์มกรอกข้อมูล!M55="ว่างยุบเลิก2567","-",IF(ฟอร์มกรอกข้อมูล!M55="ว่างยุบเลิก2568","-",IF(ฟอร์มกรอกข้อมูล!M55="ยุบเลิก2567","-",IF(ฟอร์มกรอกข้อมูล!M55="ยุบเลิก2568","-",1)))))))</f>
        <v>1</v>
      </c>
      <c r="F54" s="107">
        <f>IF(ฟอร์มกรอกข้อมูล!C55=0,"",IF(ฟอร์มกรอกข้อมูล!C55="สังกัด","",IF(ฟอร์มกรอกข้อมูล!M55="ว่างยุบเลิก2567","-",IF(ฟอร์มกรอกข้อมูล!M55="ว่างยุบเลิก2568","-",IF(ฟอร์มกรอกข้อมูล!M55="ว่างยุบเลิก2569","-",IF(ฟอร์มกรอกข้อมูล!M55="ยุบเลิก2567","-",IF(ฟอร์มกรอกข้อมูล!M55="ยุบเลิก2568","-",IF(ฟอร์มกรอกข้อมูล!M55="ยุบเลิก2569","-",1))))))))</f>
        <v>1</v>
      </c>
      <c r="G54" s="107" t="str">
        <f>IF(ฟอร์มกรอกข้อมูล!C55=0,"",IF(ฟอร์มกรอกข้อมูล!C55="สังกัด","",IF(ฟอร์มกรอกข้อมูล!M55="กำหนดเพิ่ม2567",1,IF(ฟอร์มกรอกข้อมูล!M55="ว่างยุบเลิก2567",-1,IF(ฟอร์มกรอกข้อมูล!M55="ยุบเลิก2567",-1,"-")))))</f>
        <v>-</v>
      </c>
      <c r="H54" s="107" t="str">
        <f>IF(ฟอร์มกรอกข้อมูล!C55=0,"",IF(ฟอร์มกรอกข้อมูล!C55="สังกัด","",IF(ฟอร์มกรอกข้อมูล!M55="กำหนดเพิ่ม2568",1,IF(ฟอร์มกรอกข้อมูล!M55="ว่างยุบเลิก2568",-1,IF(ฟอร์มกรอกข้อมูล!M55="ยุบเลิก2568",-1,"-")))))</f>
        <v>-</v>
      </c>
      <c r="I54" s="107" t="str">
        <f>IF(ฟอร์มกรอกข้อมูล!C55=0,"",IF(ฟอร์มกรอกข้อมูล!C55="สังกัด","",IF(ฟอร์มกรอกข้อมูล!M55="กำหนดเพิ่ม2569",1,IF(ฟอร์มกรอกข้อมูล!M55="ว่างยุบเลิก2569",-1,IF(ฟอร์มกรอกข้อมูล!M55="ยุบเลิก2569",-1,"-")))))</f>
        <v>-</v>
      </c>
      <c r="J54" s="161" t="str">
        <f>IF(ฟอร์มกรอกข้อมูล!C55=0,"",IF(ฟอร์มกรอกข้อมูล!C55="สังกัด","",IF(ฟอร์มกรอกข้อมูล!M55="ว่างเดิม","ว่างเดิม 1 อัตรา",IF(ฟอร์มกรอกข้อมูล!M55="กำหนดเพิ่ม2567","กำหนดเพิ่ม",IF(ฟอร์มกรอกข้อมูล!M55="กำหนดเพิ่ม2568","กำหนดเพิ่ม",IF(ฟอร์มกรอกข้อมูล!M55="กำหนดเพิ่ม2569","กำหนดเพิ่ม",IF(ฟอร์มกรอกข้อมูล!M55="ว่างยุบเลิก2567","ยุบเลิก 1 อัตรา",IF(ฟอร์มกรอกข้อมูล!M55="ว่างยุบเลิก2568","ยุบเลิก 1 อัตรา",IF(ฟอร์มกรอกข้อมูล!M55="ว่างยุบเลิก2569","ยุบเลิก 1 อัตรา",IF(ฟอร์มกรอกข้อมูล!M55="ยุบเลิก2567","ว่างให้ยุบ",IF(ฟอร์มกรอกข้อมูล!M55="ยุบเลิก2568","ว่างให้ยุบ",IF(ฟอร์มกรอกข้อมูล!M55="ยุบเลิก2569","ว่างให้ยุบ",IF(ฟอร์มกรอกข้อมูล!M55="เงินอุดหนุน","เงินอุดหนุน",IF(ฟอร์มกรอกข้อมูล!M55="เงินอุดหนุน (ว่าง)","เงินอุดหนุน",IF(ฟอร์มกรอกข้อมูล!M55="ข้าราชการถ่ายโอน","ข้าราชการถ่ายโอน",IF(ฟอร์มกรอกข้อมูล!M55="จ่ายจากเงินรายได้","จ่ายจากเงินรายได้",IF(ฟอร์มกรอกข้อมูล!M55="จ่ายจากเงินรายได้ (ว่าง)","จ่ายจากเงินรายได้ (ว่าง)","")))))))))))))))))</f>
        <v>เงินอุดหนุน</v>
      </c>
      <c r="BB54" s="155" t="str">
        <f>IF(ฟอร์มกรอกข้อมูล!C55=0,"",IF(ฟอร์มกรอกข้อมูล!E55="","",ฟอร์มกรอกข้อมูล!E55))</f>
        <v>ครูผู้ดูแลเด็ก</v>
      </c>
      <c r="BC54" s="155" t="str">
        <f>IF(ฟอร์มกรอกข้อมูล!C55=0,"",IF(ฟอร์มกรอกข้อมูล!F55="","",ฟอร์มกรอกข้อมูล!F55))</f>
        <v/>
      </c>
      <c r="BD54" s="155" t="str">
        <f>IF(ฟอร์มกรอกข้อมูล!C55=0,"",IF(ฟอร์มกรอกข้อมูล!H55="","",IF(ฟอร์มกรอกข้อมูล!H55="ปง./ชง.","ปฏิบัติงาน/ชำนาญงาน",IF(ฟอร์มกรอกข้อมูล!H55="ปง.","ปฏิบัติงาน",IF(ฟอร์มกรอกข้อมูล!H55="ชง.","ชำนาญงาน",IF(ฟอร์มกรอกข้อมูล!H55="อส.","อาวุโส",IF(ฟอร์มกรอกข้อมูล!H55="ปก./ชก.","ปฏิบัติการ/ชำนาญการ",IF(ฟอร์มกรอกข้อมูล!H55="ปก.","ปฏิบัติการ",IF(ฟอร์มกรอกข้อมูล!H55="ชก.","ชำนาญการ",IF(ฟอร์มกรอกข้อมูล!H55="ชพ.","ชำนาญการพิเศษ",IF(ฟอร์มกรอกข้อมูล!H55="ชช.","เชี่ยวชาญ",IF(ฟอร์มกรอกข้อมูล!H55="ชชพ.","เชี่ยวชาญพิเศษ",ฟอร์มกรอกข้อมูล!H55))))))))))))</f>
        <v/>
      </c>
    </row>
    <row r="55" spans="1:56" s="12" customFormat="1">
      <c r="A55" s="158">
        <v>45</v>
      </c>
      <c r="B55" s="160" t="str">
        <f>IF(ฟอร์มกรอกข้อมูล!C56=0,"",IF(ฟอร์มกรอกข้อมูล!C56="บริหารท้องถิ่น",BC55&amp;" ("&amp;BB55&amp;" ระดับ"&amp;BD55&amp;")",IF(ฟอร์มกรอกข้อมูล!C56="อำนวยการท้องถิ่น",BC55&amp;" ("&amp;BB55&amp;" ระดับ"&amp;BD55&amp;")",IF(ฟอร์มกรอกข้อมูล!C56&amp;ฟอร์มกรอกข้อมูล!M56="บริหารสถานศึกษาเงินอุดหนุน (ว่าง)",BC55&amp;" ("&amp;BB55&amp;")",IF(ฟอร์มกรอกข้อมูล!C56="บริหารสถานศึกษา",BC55&amp;" ("&amp;BB55&amp;" ระดับ"&amp;BD55&amp;")",IF(ฟอร์มกรอกข้อมูล!C56&amp;ฟอร์มกรอกข้อมูล!G56="วิชาการหัวหน้ากลุ่มงาน",BC55&amp;" ("&amp;BB55&amp;" "&amp;BD55&amp;")",IF(ฟอร์มกรอกข้อมูล!C56&amp;ฟอร์มกรอกข้อมูล!H56="วิชาการปก.",BB55&amp;" ปฏิบัติการ/ชำนาญการ",IF(ฟอร์มกรอกข้อมูล!C56&amp;ฟอร์มกรอกข้อมูล!H56="วิชาการชก.",BB55&amp;" ปฏิบัติการ/ชำนาญการ",IF(ฟอร์มกรอกข้อมูล!C56&amp;ฟอร์มกรอกข้อมูล!H56="วิชาการปง.",BB55&amp;" ปฏิบัติงาน/ชำนาญงาน",IF(ฟอร์มกรอกข้อมูล!C56&amp;ฟอร์มกรอกข้อมูล!H56="วิชาการชง.",BB55&amp;" ปฏิบัติงาน/ชำนาญงาน",BB55&amp;" "&amp;BD55))))))))))</f>
        <v xml:space="preserve">ครูผู้ดูแลเด็ก </v>
      </c>
      <c r="C55" s="107">
        <f>IF(ฟอร์มกรอกข้อมูล!C56=0,"",IF(ฟอร์มกรอกข้อมูล!C56="สังกัด","",IF(ฟอร์มกรอกข้อมูล!M56="กำหนดเพิ่ม2567","-",IF(ฟอร์มกรอกข้อมูล!M56="กำหนดเพิ่ม2568","-",IF(ฟอร์มกรอกข้อมูล!M56="กำหนดเพิ่ม2569","-",1)))))</f>
        <v>1</v>
      </c>
      <c r="D55" s="107">
        <f>IF(ฟอร์มกรอกข้อมูล!C56=0,"",IF(ฟอร์มกรอกข้อมูล!C56="สังกัด","",IF(ฟอร์มกรอกข้อมูล!M56="กำหนดเพิ่ม2568","-",IF(ฟอร์มกรอกข้อมูล!M56="กำหนดเพิ่ม2569","-",IF(ฟอร์มกรอกข้อมูล!M56="ว่างยุบเลิก2567","-",IF(ฟอร์มกรอกข้อมูล!M56="ยุบเลิก2567","-",1))))))</f>
        <v>1</v>
      </c>
      <c r="E55" s="107">
        <f>IF(ฟอร์มกรอกข้อมูล!C56=0,"",IF(ฟอร์มกรอกข้อมูล!C56="สังกัด","",IF(ฟอร์มกรอกข้อมูล!M56="กำหนดเพิ่ม2569","-",IF(ฟอร์มกรอกข้อมูล!M56="ว่างยุบเลิก2567","-",IF(ฟอร์มกรอกข้อมูล!M56="ว่างยุบเลิก2568","-",IF(ฟอร์มกรอกข้อมูล!M56="ยุบเลิก2567","-",IF(ฟอร์มกรอกข้อมูล!M56="ยุบเลิก2568","-",1)))))))</f>
        <v>1</v>
      </c>
      <c r="F55" s="107">
        <f>IF(ฟอร์มกรอกข้อมูล!C56=0,"",IF(ฟอร์มกรอกข้อมูล!C56="สังกัด","",IF(ฟอร์มกรอกข้อมูล!M56="ว่างยุบเลิก2567","-",IF(ฟอร์มกรอกข้อมูล!M56="ว่างยุบเลิก2568","-",IF(ฟอร์มกรอกข้อมูล!M56="ว่างยุบเลิก2569","-",IF(ฟอร์มกรอกข้อมูล!M56="ยุบเลิก2567","-",IF(ฟอร์มกรอกข้อมูล!M56="ยุบเลิก2568","-",IF(ฟอร์มกรอกข้อมูล!M56="ยุบเลิก2569","-",1))))))))</f>
        <v>1</v>
      </c>
      <c r="G55" s="107" t="str">
        <f>IF(ฟอร์มกรอกข้อมูล!C56=0,"",IF(ฟอร์มกรอกข้อมูล!C56="สังกัด","",IF(ฟอร์มกรอกข้อมูล!M56="กำหนดเพิ่ม2567",1,IF(ฟอร์มกรอกข้อมูล!M56="ว่างยุบเลิก2567",-1,IF(ฟอร์มกรอกข้อมูล!M56="ยุบเลิก2567",-1,"-")))))</f>
        <v>-</v>
      </c>
      <c r="H55" s="107" t="str">
        <f>IF(ฟอร์มกรอกข้อมูล!C56=0,"",IF(ฟอร์มกรอกข้อมูล!C56="สังกัด","",IF(ฟอร์มกรอกข้อมูล!M56="กำหนดเพิ่ม2568",1,IF(ฟอร์มกรอกข้อมูล!M56="ว่างยุบเลิก2568",-1,IF(ฟอร์มกรอกข้อมูล!M56="ยุบเลิก2568",-1,"-")))))</f>
        <v>-</v>
      </c>
      <c r="I55" s="107" t="str">
        <f>IF(ฟอร์มกรอกข้อมูล!C56=0,"",IF(ฟอร์มกรอกข้อมูล!C56="สังกัด","",IF(ฟอร์มกรอกข้อมูล!M56="กำหนดเพิ่ม2569",1,IF(ฟอร์มกรอกข้อมูล!M56="ว่างยุบเลิก2569",-1,IF(ฟอร์มกรอกข้อมูล!M56="ยุบเลิก2569",-1,"-")))))</f>
        <v>-</v>
      </c>
      <c r="J55" s="161" t="str">
        <f>IF(ฟอร์มกรอกข้อมูล!C56=0,"",IF(ฟอร์มกรอกข้อมูล!C56="สังกัด","",IF(ฟอร์มกรอกข้อมูล!M56="ว่างเดิม","ว่างเดิม 1 อัตรา",IF(ฟอร์มกรอกข้อมูล!M56="กำหนดเพิ่ม2567","กำหนดเพิ่ม",IF(ฟอร์มกรอกข้อมูล!M56="กำหนดเพิ่ม2568","กำหนดเพิ่ม",IF(ฟอร์มกรอกข้อมูล!M56="กำหนดเพิ่ม2569","กำหนดเพิ่ม",IF(ฟอร์มกรอกข้อมูล!M56="ว่างยุบเลิก2567","ยุบเลิก 1 อัตรา",IF(ฟอร์มกรอกข้อมูล!M56="ว่างยุบเลิก2568","ยุบเลิก 1 อัตรา",IF(ฟอร์มกรอกข้อมูล!M56="ว่างยุบเลิก2569","ยุบเลิก 1 อัตรา",IF(ฟอร์มกรอกข้อมูล!M56="ยุบเลิก2567","ว่างให้ยุบ",IF(ฟอร์มกรอกข้อมูล!M56="ยุบเลิก2568","ว่างให้ยุบ",IF(ฟอร์มกรอกข้อมูล!M56="ยุบเลิก2569","ว่างให้ยุบ",IF(ฟอร์มกรอกข้อมูล!M56="เงินอุดหนุน","เงินอุดหนุน",IF(ฟอร์มกรอกข้อมูล!M56="เงินอุดหนุน (ว่าง)","เงินอุดหนุน",IF(ฟอร์มกรอกข้อมูล!M56="ข้าราชการถ่ายโอน","ข้าราชการถ่ายโอน",IF(ฟอร์มกรอกข้อมูล!M56="จ่ายจากเงินรายได้","จ่ายจากเงินรายได้",IF(ฟอร์มกรอกข้อมูล!M56="จ่ายจากเงินรายได้ (ว่าง)","จ่ายจากเงินรายได้ (ว่าง)","")))))))))))))))))</f>
        <v>เงินอุดหนุน</v>
      </c>
      <c r="BB55" s="155" t="str">
        <f>IF(ฟอร์มกรอกข้อมูล!C56=0,"",IF(ฟอร์มกรอกข้อมูล!E56="","",ฟอร์มกรอกข้อมูล!E56))</f>
        <v>ครูผู้ดูแลเด็ก</v>
      </c>
      <c r="BC55" s="155" t="str">
        <f>IF(ฟอร์มกรอกข้อมูล!C56=0,"",IF(ฟอร์มกรอกข้อมูล!F56="","",ฟอร์มกรอกข้อมูล!F56))</f>
        <v/>
      </c>
      <c r="BD55" s="155" t="str">
        <f>IF(ฟอร์มกรอกข้อมูล!C56=0,"",IF(ฟอร์มกรอกข้อมูล!H56="","",IF(ฟอร์มกรอกข้อมูล!H56="ปง./ชง.","ปฏิบัติงาน/ชำนาญงาน",IF(ฟอร์มกรอกข้อมูล!H56="ปง.","ปฏิบัติงาน",IF(ฟอร์มกรอกข้อมูล!H56="ชง.","ชำนาญงาน",IF(ฟอร์มกรอกข้อมูล!H56="อส.","อาวุโส",IF(ฟอร์มกรอกข้อมูล!H56="ปก./ชก.","ปฏิบัติการ/ชำนาญการ",IF(ฟอร์มกรอกข้อมูล!H56="ปก.","ปฏิบัติการ",IF(ฟอร์มกรอกข้อมูล!H56="ชก.","ชำนาญการ",IF(ฟอร์มกรอกข้อมูล!H56="ชพ.","ชำนาญการพิเศษ",IF(ฟอร์มกรอกข้อมูล!H56="ชช.","เชี่ยวชาญ",IF(ฟอร์มกรอกข้อมูล!H56="ชชพ.","เชี่ยวชาญพิเศษ",ฟอร์มกรอกข้อมูล!H56))))))))))))</f>
        <v/>
      </c>
    </row>
    <row r="56" spans="1:56" s="12" customFormat="1">
      <c r="A56" s="158">
        <v>46</v>
      </c>
      <c r="B56" s="203" t="s">
        <v>1425</v>
      </c>
      <c r="C56" s="107">
        <f>IF(ฟอร์มกรอกข้อมูล!C57=0,"",IF(ฟอร์มกรอกข้อมูล!C57="สังกัด","",IF(ฟอร์มกรอกข้อมูล!M57="กำหนดเพิ่ม2567","-",IF(ฟอร์มกรอกข้อมูล!M57="กำหนดเพิ่ม2568","-",IF(ฟอร์มกรอกข้อมูล!M57="กำหนดเพิ่ม2569","-",1)))))</f>
        <v>1</v>
      </c>
      <c r="D56" s="107">
        <f>IF(ฟอร์มกรอกข้อมูล!C57=0,"",IF(ฟอร์มกรอกข้อมูล!C57="สังกัด","",IF(ฟอร์มกรอกข้อมูล!M57="กำหนดเพิ่ม2568","-",IF(ฟอร์มกรอกข้อมูล!M57="กำหนดเพิ่ม2569","-",IF(ฟอร์มกรอกข้อมูล!M57="ว่างยุบเลิก2567","-",IF(ฟอร์มกรอกข้อมูล!M57="ยุบเลิก2567","-",1))))))</f>
        <v>1</v>
      </c>
      <c r="E56" s="107">
        <f>IF(ฟอร์มกรอกข้อมูล!C57=0,"",IF(ฟอร์มกรอกข้อมูล!C57="สังกัด","",IF(ฟอร์มกรอกข้อมูล!M57="กำหนดเพิ่ม2569","-",IF(ฟอร์มกรอกข้อมูล!M57="ว่างยุบเลิก2567","-",IF(ฟอร์มกรอกข้อมูล!M57="ว่างยุบเลิก2568","-",IF(ฟอร์มกรอกข้อมูล!M57="ยุบเลิก2567","-",IF(ฟอร์มกรอกข้อมูล!M57="ยุบเลิก2568","-",1)))))))</f>
        <v>1</v>
      </c>
      <c r="F56" s="107">
        <f>IF(ฟอร์มกรอกข้อมูล!C57=0,"",IF(ฟอร์มกรอกข้อมูล!C57="สังกัด","",IF(ฟอร์มกรอกข้อมูล!M57="ว่างยุบเลิก2567","-",IF(ฟอร์มกรอกข้อมูล!M57="ว่างยุบเลิก2568","-",IF(ฟอร์มกรอกข้อมูล!M57="ว่างยุบเลิก2569","-",IF(ฟอร์มกรอกข้อมูล!M57="ยุบเลิก2567","-",IF(ฟอร์มกรอกข้อมูล!M57="ยุบเลิก2568","-",IF(ฟอร์มกรอกข้อมูล!M57="ยุบเลิก2569","-",1))))))))</f>
        <v>1</v>
      </c>
      <c r="G56" s="107" t="str">
        <f>IF(ฟอร์มกรอกข้อมูล!C57=0,"",IF(ฟอร์มกรอกข้อมูล!C57="สังกัด","",IF(ฟอร์มกรอกข้อมูล!M57="กำหนดเพิ่ม2567",1,IF(ฟอร์มกรอกข้อมูล!M57="ว่างยุบเลิก2567",-1,IF(ฟอร์มกรอกข้อมูล!M57="ยุบเลิก2567",-1,"-")))))</f>
        <v>-</v>
      </c>
      <c r="H56" s="107" t="str">
        <f>IF(ฟอร์มกรอกข้อมูล!C57=0,"",IF(ฟอร์มกรอกข้อมูล!C57="สังกัด","",IF(ฟอร์มกรอกข้อมูล!M57="กำหนดเพิ่ม2568",1,IF(ฟอร์มกรอกข้อมูล!M57="ว่างยุบเลิก2568",-1,IF(ฟอร์มกรอกข้อมูล!M57="ยุบเลิก2568",-1,"-")))))</f>
        <v>-</v>
      </c>
      <c r="I56" s="107" t="str">
        <f>IF(ฟอร์มกรอกข้อมูล!C57=0,"",IF(ฟอร์มกรอกข้อมูล!C57="สังกัด","",IF(ฟอร์มกรอกข้อมูล!M57="กำหนดเพิ่ม2569",1,IF(ฟอร์มกรอกข้อมูล!M57="ว่างยุบเลิก2569",-1,IF(ฟอร์มกรอกข้อมูล!M57="ยุบเลิก2569",-1,"-")))))</f>
        <v>-</v>
      </c>
      <c r="J56" s="161" t="str">
        <f>IF(ฟอร์มกรอกข้อมูล!C57=0,"",IF(ฟอร์มกรอกข้อมูล!C57="สังกัด","",IF(ฟอร์มกรอกข้อมูล!M57="ว่างเดิม","ว่างเดิม 1 อัตรา",IF(ฟอร์มกรอกข้อมูล!M57="กำหนดเพิ่ม2567","กำหนดเพิ่ม",IF(ฟอร์มกรอกข้อมูล!M57="กำหนดเพิ่ม2568","กำหนดเพิ่ม",IF(ฟอร์มกรอกข้อมูล!M57="กำหนดเพิ่ม2569","กำหนดเพิ่ม",IF(ฟอร์มกรอกข้อมูล!M57="ว่างยุบเลิก2567","ยุบเลิก 1 อัตรา",IF(ฟอร์มกรอกข้อมูล!M57="ว่างยุบเลิก2568","ยุบเลิก 1 อัตรา",IF(ฟอร์มกรอกข้อมูล!M57="ว่างยุบเลิก2569","ยุบเลิก 1 อัตรา",IF(ฟอร์มกรอกข้อมูล!M57="ยุบเลิก2567","ว่างให้ยุบ",IF(ฟอร์มกรอกข้อมูล!M57="ยุบเลิก2568","ว่างให้ยุบ",IF(ฟอร์มกรอกข้อมูล!M57="ยุบเลิก2569","ว่างให้ยุบ",IF(ฟอร์มกรอกข้อมูล!M57="เงินอุดหนุน","เงินอุดหนุน",IF(ฟอร์มกรอกข้อมูล!M57="เงินอุดหนุน (ว่าง)","เงินอุดหนุน",IF(ฟอร์มกรอกข้อมูล!M57="ข้าราชการถ่ายโอน","ข้าราชการถ่ายโอน",IF(ฟอร์มกรอกข้อมูล!M57="จ่ายจากเงินรายได้","จ่ายจากเงินรายได้",IF(ฟอร์มกรอกข้อมูล!M57="จ่ายจากเงินรายได้ (ว่าง)","จ่ายจากเงินรายได้ (ว่าง)","")))))))))))))))))</f>
        <v>เงินอุดหนุน</v>
      </c>
      <c r="BB56" s="155" t="str">
        <f>IF(ฟอร์มกรอกข้อมูล!C57=0,"",IF(ฟอร์มกรอกข้อมูล!E57="","",ฟอร์มกรอกข้อมูล!E57))</f>
        <v>ครูผู้ดูแลเด็ก</v>
      </c>
      <c r="BC56" s="155" t="str">
        <f>IF(ฟอร์มกรอกข้อมูล!C57=0,"",IF(ฟอร์มกรอกข้อมูล!F57="","",ฟอร์มกรอกข้อมูล!F57))</f>
        <v/>
      </c>
      <c r="BD56" s="155" t="str">
        <f>IF(ฟอร์มกรอกข้อมูล!C57=0,"",IF(ฟอร์มกรอกข้อมูล!H57="","",IF(ฟอร์มกรอกข้อมูล!H57="ปง./ชง.","ปฏิบัติงาน/ชำนาญงาน",IF(ฟอร์มกรอกข้อมูล!H57="ปง.","ปฏิบัติงาน",IF(ฟอร์มกรอกข้อมูล!H57="ชง.","ชำนาญงาน",IF(ฟอร์มกรอกข้อมูล!H57="อส.","อาวุโส",IF(ฟอร์มกรอกข้อมูล!H57="ปก./ชก.","ปฏิบัติการ/ชำนาญการ",IF(ฟอร์มกรอกข้อมูล!H57="ปก.","ปฏิบัติการ",IF(ฟอร์มกรอกข้อมูล!H57="ชก.","ชำนาญการ",IF(ฟอร์มกรอกข้อมูล!H57="ชพ.","ชำนาญการพิเศษ",IF(ฟอร์มกรอกข้อมูล!H57="ชช.","เชี่ยวชาญ",IF(ฟอร์มกรอกข้อมูล!H57="ชชพ.","เชี่ยวชาญพิเศษ",ฟอร์มกรอกข้อมูล!H57))))))))))))</f>
        <v/>
      </c>
    </row>
    <row r="57" spans="1:56" s="12" customFormat="1">
      <c r="A57" s="158">
        <v>47</v>
      </c>
      <c r="B57" s="160" t="str">
        <f>IF(ฟอร์มกรอกข้อมูล!C58=0,"",IF(ฟอร์มกรอกข้อมูล!C58="บริหารท้องถิ่น",BC57&amp;" ("&amp;BB57&amp;" ระดับ"&amp;BD57&amp;")",IF(ฟอร์มกรอกข้อมูล!C58="อำนวยการท้องถิ่น",BC57&amp;" ("&amp;BB57&amp;" ระดับ"&amp;BD57&amp;")",IF(ฟอร์มกรอกข้อมูล!C58&amp;ฟอร์มกรอกข้อมูล!M58="บริหารสถานศึกษาเงินอุดหนุน (ว่าง)",BC57&amp;" ("&amp;BB57&amp;")",IF(ฟอร์มกรอกข้อมูล!C58="บริหารสถานศึกษา",BC57&amp;" ("&amp;BB57&amp;" ระดับ"&amp;BD57&amp;")",IF(ฟอร์มกรอกข้อมูล!C58&amp;ฟอร์มกรอกข้อมูล!G58="วิชาการหัวหน้ากลุ่มงาน",BC57&amp;" ("&amp;BB57&amp;" "&amp;BD57&amp;")",IF(ฟอร์มกรอกข้อมูล!C58&amp;ฟอร์มกรอกข้อมูล!H58="วิชาการปก.",BB57&amp;" ปฏิบัติการ/ชำนาญการ",IF(ฟอร์มกรอกข้อมูล!C58&amp;ฟอร์มกรอกข้อมูล!H58="วิชาการชก.",BB57&amp;" ปฏิบัติการ/ชำนาญการ",IF(ฟอร์มกรอกข้อมูล!C58&amp;ฟอร์มกรอกข้อมูล!H58="วิชาการปง.",BB57&amp;" ปฏิบัติงาน/ชำนาญงาน",IF(ฟอร์มกรอกข้อมูล!C58&amp;ฟอร์มกรอกข้อมูล!H58="วิชาการชง.",BB57&amp;" ปฏิบัติงาน/ชำนาญงาน",BB57&amp;" "&amp;BD57))))))))))</f>
        <v xml:space="preserve">ครูผู้ดูแลเด็ก </v>
      </c>
      <c r="C57" s="107">
        <f>IF(ฟอร์มกรอกข้อมูล!C58=0,"",IF(ฟอร์มกรอกข้อมูล!C58="สังกัด","",IF(ฟอร์มกรอกข้อมูล!M58="กำหนดเพิ่ม2567","-",IF(ฟอร์มกรอกข้อมูล!M58="กำหนดเพิ่ม2568","-",IF(ฟอร์มกรอกข้อมูล!M58="กำหนดเพิ่ม2569","-",1)))))</f>
        <v>1</v>
      </c>
      <c r="D57" s="107">
        <f>IF(ฟอร์มกรอกข้อมูล!C58=0,"",IF(ฟอร์มกรอกข้อมูล!C58="สังกัด","",IF(ฟอร์มกรอกข้อมูล!M58="กำหนดเพิ่ม2568","-",IF(ฟอร์มกรอกข้อมูล!M58="กำหนดเพิ่ม2569","-",IF(ฟอร์มกรอกข้อมูล!M58="ว่างยุบเลิก2567","-",IF(ฟอร์มกรอกข้อมูล!M58="ยุบเลิก2567","-",1))))))</f>
        <v>1</v>
      </c>
      <c r="E57" s="107">
        <f>IF(ฟอร์มกรอกข้อมูล!C58=0,"",IF(ฟอร์มกรอกข้อมูล!C58="สังกัด","",IF(ฟอร์มกรอกข้อมูล!M58="กำหนดเพิ่ม2569","-",IF(ฟอร์มกรอกข้อมูล!M58="ว่างยุบเลิก2567","-",IF(ฟอร์มกรอกข้อมูล!M58="ว่างยุบเลิก2568","-",IF(ฟอร์มกรอกข้อมูล!M58="ยุบเลิก2567","-",IF(ฟอร์มกรอกข้อมูล!M58="ยุบเลิก2568","-",1)))))))</f>
        <v>1</v>
      </c>
      <c r="F57" s="107">
        <f>IF(ฟอร์มกรอกข้อมูล!C58=0,"",IF(ฟอร์มกรอกข้อมูล!C58="สังกัด","",IF(ฟอร์มกรอกข้อมูล!M58="ว่างยุบเลิก2567","-",IF(ฟอร์มกรอกข้อมูล!M58="ว่างยุบเลิก2568","-",IF(ฟอร์มกรอกข้อมูล!M58="ว่างยุบเลิก2569","-",IF(ฟอร์มกรอกข้อมูล!M58="ยุบเลิก2567","-",IF(ฟอร์มกรอกข้อมูล!M58="ยุบเลิก2568","-",IF(ฟอร์มกรอกข้อมูล!M58="ยุบเลิก2569","-",1))))))))</f>
        <v>1</v>
      </c>
      <c r="G57" s="107" t="str">
        <f>IF(ฟอร์มกรอกข้อมูล!C58=0,"",IF(ฟอร์มกรอกข้อมูล!C58="สังกัด","",IF(ฟอร์มกรอกข้อมูล!M58="กำหนดเพิ่ม2567",1,IF(ฟอร์มกรอกข้อมูล!M58="ว่างยุบเลิก2567",-1,IF(ฟอร์มกรอกข้อมูล!M58="ยุบเลิก2567",-1,"-")))))</f>
        <v>-</v>
      </c>
      <c r="H57" s="107" t="str">
        <f>IF(ฟอร์มกรอกข้อมูล!C58=0,"",IF(ฟอร์มกรอกข้อมูล!C58="สังกัด","",IF(ฟอร์มกรอกข้อมูล!M58="กำหนดเพิ่ม2568",1,IF(ฟอร์มกรอกข้อมูล!M58="ว่างยุบเลิก2568",-1,IF(ฟอร์มกรอกข้อมูล!M58="ยุบเลิก2568",-1,"-")))))</f>
        <v>-</v>
      </c>
      <c r="I57" s="107" t="str">
        <f>IF(ฟอร์มกรอกข้อมูล!C58=0,"",IF(ฟอร์มกรอกข้อมูล!C58="สังกัด","",IF(ฟอร์มกรอกข้อมูล!M58="กำหนดเพิ่ม2569",1,IF(ฟอร์มกรอกข้อมูล!M58="ว่างยุบเลิก2569",-1,IF(ฟอร์มกรอกข้อมูล!M58="ยุบเลิก2569",-1,"-")))))</f>
        <v>-</v>
      </c>
      <c r="J57" s="161" t="str">
        <f>IF(ฟอร์มกรอกข้อมูล!C58=0,"",IF(ฟอร์มกรอกข้อมูล!C58="สังกัด","",IF(ฟอร์มกรอกข้อมูล!M58="ว่างเดิม","ว่างเดิม 1 อัตรา",IF(ฟอร์มกรอกข้อมูล!M58="กำหนดเพิ่ม2567","กำหนดเพิ่ม",IF(ฟอร์มกรอกข้อมูล!M58="กำหนดเพิ่ม2568","กำหนดเพิ่ม",IF(ฟอร์มกรอกข้อมูล!M58="กำหนดเพิ่ม2569","กำหนดเพิ่ม",IF(ฟอร์มกรอกข้อมูล!M58="ว่างยุบเลิก2567","ยุบเลิก 1 อัตรา",IF(ฟอร์มกรอกข้อมูล!M58="ว่างยุบเลิก2568","ยุบเลิก 1 อัตรา",IF(ฟอร์มกรอกข้อมูล!M58="ว่างยุบเลิก2569","ยุบเลิก 1 อัตรา",IF(ฟอร์มกรอกข้อมูล!M58="ยุบเลิก2567","ว่างให้ยุบ",IF(ฟอร์มกรอกข้อมูล!M58="ยุบเลิก2568","ว่างให้ยุบ",IF(ฟอร์มกรอกข้อมูล!M58="ยุบเลิก2569","ว่างให้ยุบ",IF(ฟอร์มกรอกข้อมูล!M58="เงินอุดหนุน","เงินอุดหนุน",IF(ฟอร์มกรอกข้อมูล!M58="เงินอุดหนุน (ว่าง)","เงินอุดหนุน",IF(ฟอร์มกรอกข้อมูล!M58="ข้าราชการถ่ายโอน","ข้าราชการถ่ายโอน",IF(ฟอร์มกรอกข้อมูล!M58="จ่ายจากเงินรายได้","จ่ายจากเงินรายได้",IF(ฟอร์มกรอกข้อมูล!M58="จ่ายจากเงินรายได้ (ว่าง)","จ่ายจากเงินรายได้ (ว่าง)","")))))))))))))))))</f>
        <v>เงินอุดหนุน</v>
      </c>
      <c r="BB57" s="155" t="str">
        <f>IF(ฟอร์มกรอกข้อมูล!C58=0,"",IF(ฟอร์มกรอกข้อมูล!E58="","",ฟอร์มกรอกข้อมูล!E58))</f>
        <v>ครูผู้ดูแลเด็ก</v>
      </c>
      <c r="BC57" s="155" t="str">
        <f>IF(ฟอร์มกรอกข้อมูล!C58=0,"",IF(ฟอร์มกรอกข้อมูล!F58="","",ฟอร์มกรอกข้อมูล!F58))</f>
        <v/>
      </c>
      <c r="BD57" s="155" t="str">
        <f>IF(ฟอร์มกรอกข้อมูล!C58=0,"",IF(ฟอร์มกรอกข้อมูล!H58="","",IF(ฟอร์มกรอกข้อมูล!H58="ปง./ชง.","ปฏิบัติงาน/ชำนาญงาน",IF(ฟอร์มกรอกข้อมูล!H58="ปง.","ปฏิบัติงาน",IF(ฟอร์มกรอกข้อมูล!H58="ชง.","ชำนาญงาน",IF(ฟอร์มกรอกข้อมูล!H58="อส.","อาวุโส",IF(ฟอร์มกรอกข้อมูล!H58="ปก./ชก.","ปฏิบัติการ/ชำนาญการ",IF(ฟอร์มกรอกข้อมูล!H58="ปก.","ปฏิบัติการ",IF(ฟอร์มกรอกข้อมูล!H58="ชก.","ชำนาญการ",IF(ฟอร์มกรอกข้อมูล!H58="ชพ.","ชำนาญการพิเศษ",IF(ฟอร์มกรอกข้อมูล!H58="ชช.","เชี่ยวชาญ",IF(ฟอร์มกรอกข้อมูล!H58="ชชพ.","เชี่ยวชาญพิเศษ",ฟอร์มกรอกข้อมูล!H58))))))))))))</f>
        <v/>
      </c>
    </row>
    <row r="58" spans="1:56" s="12" customFormat="1">
      <c r="A58" s="158"/>
      <c r="B58" s="213" t="s">
        <v>1421</v>
      </c>
      <c r="C58" s="107" t="str">
        <f>IF(ฟอร์มกรอกข้อมูล!C59=0,"",IF(ฟอร์มกรอกข้อมูล!C59="สังกัด","",IF(ฟอร์มกรอกข้อมูล!M59="กำหนดเพิ่ม2567","-",IF(ฟอร์มกรอกข้อมูล!M59="กำหนดเพิ่ม2568","-",IF(ฟอร์มกรอกข้อมูล!M59="กำหนดเพิ่ม2569","-",1)))))</f>
        <v/>
      </c>
      <c r="D58" s="107" t="str">
        <f>IF(ฟอร์มกรอกข้อมูล!C59=0,"",IF(ฟอร์มกรอกข้อมูล!C59="สังกัด","",IF(ฟอร์มกรอกข้อมูล!M59="กำหนดเพิ่ม2568","-",IF(ฟอร์มกรอกข้อมูล!M59="กำหนดเพิ่ม2569","-",IF(ฟอร์มกรอกข้อมูล!M59="ว่างยุบเลิก2567","-",IF(ฟอร์มกรอกข้อมูล!M59="ยุบเลิก2567","-",1))))))</f>
        <v/>
      </c>
      <c r="E58" s="107" t="str">
        <f>IF(ฟอร์มกรอกข้อมูล!C59=0,"",IF(ฟอร์มกรอกข้อมูล!C59="สังกัด","",IF(ฟอร์มกรอกข้อมูล!M59="กำหนดเพิ่ม2569","-",IF(ฟอร์มกรอกข้อมูล!M59="ว่างยุบเลิก2567","-",IF(ฟอร์มกรอกข้อมูล!M59="ว่างยุบเลิก2568","-",IF(ฟอร์มกรอกข้อมูล!M59="ยุบเลิก2567","-",IF(ฟอร์มกรอกข้อมูล!M59="ยุบเลิก2568","-",1)))))))</f>
        <v/>
      </c>
      <c r="F58" s="107" t="str">
        <f>IF(ฟอร์มกรอกข้อมูล!C59=0,"",IF(ฟอร์มกรอกข้อมูล!C59="สังกัด","",IF(ฟอร์มกรอกข้อมูล!M59="ว่างยุบเลิก2567","-",IF(ฟอร์มกรอกข้อมูล!M59="ว่างยุบเลิก2568","-",IF(ฟอร์มกรอกข้อมูล!M59="ว่างยุบเลิก2569","-",IF(ฟอร์มกรอกข้อมูล!M59="ยุบเลิก2567","-",IF(ฟอร์มกรอกข้อมูล!M59="ยุบเลิก2568","-",IF(ฟอร์มกรอกข้อมูล!M59="ยุบเลิก2569","-",1))))))))</f>
        <v/>
      </c>
      <c r="G58" s="107" t="str">
        <f>IF(ฟอร์มกรอกข้อมูล!C59=0,"",IF(ฟอร์มกรอกข้อมูล!C59="สังกัด","",IF(ฟอร์มกรอกข้อมูล!M59="กำหนดเพิ่ม2567",1,IF(ฟอร์มกรอกข้อมูล!M59="ว่างยุบเลิก2567",-1,IF(ฟอร์มกรอกข้อมูล!M59="ยุบเลิก2567",-1,"-")))))</f>
        <v/>
      </c>
      <c r="H58" s="107" t="str">
        <f>IF(ฟอร์มกรอกข้อมูล!C59=0,"",IF(ฟอร์มกรอกข้อมูล!C59="สังกัด","",IF(ฟอร์มกรอกข้อมูล!M59="กำหนดเพิ่ม2568",1,IF(ฟอร์มกรอกข้อมูล!M59="ว่างยุบเลิก2568",-1,IF(ฟอร์มกรอกข้อมูล!M59="ยุบเลิก2568",-1,"-")))))</f>
        <v/>
      </c>
      <c r="I58" s="107" t="str">
        <f>IF(ฟอร์มกรอกข้อมูล!C59=0,"",IF(ฟอร์มกรอกข้อมูล!C59="สังกัด","",IF(ฟอร์มกรอกข้อมูล!M59="กำหนดเพิ่ม2569",1,IF(ฟอร์มกรอกข้อมูล!M59="ว่างยุบเลิก2569",-1,IF(ฟอร์มกรอกข้อมูล!M59="ยุบเลิก2569",-1,"-")))))</f>
        <v/>
      </c>
      <c r="J58" s="161" t="str">
        <f>IF(ฟอร์มกรอกข้อมูล!C59=0,"",IF(ฟอร์มกรอกข้อมูล!C59="สังกัด","",IF(ฟอร์มกรอกข้อมูล!M59="ว่างเดิม","ว่างเดิม 1 อัตรา",IF(ฟอร์มกรอกข้อมูล!M59="กำหนดเพิ่ม2567","กำหนดเพิ่ม",IF(ฟอร์มกรอกข้อมูล!M59="กำหนดเพิ่ม2568","กำหนดเพิ่ม",IF(ฟอร์มกรอกข้อมูล!M59="กำหนดเพิ่ม2569","กำหนดเพิ่ม",IF(ฟอร์มกรอกข้อมูล!M59="ว่างยุบเลิก2567","ยุบเลิก 1 อัตรา",IF(ฟอร์มกรอกข้อมูล!M59="ว่างยุบเลิก2568","ยุบเลิก 1 อัตรา",IF(ฟอร์มกรอกข้อมูล!M59="ว่างยุบเลิก2569","ยุบเลิก 1 อัตรา",IF(ฟอร์มกรอกข้อมูล!M59="ยุบเลิก2567","ว่างให้ยุบ",IF(ฟอร์มกรอกข้อมูล!M59="ยุบเลิก2568","ว่างให้ยุบ",IF(ฟอร์มกรอกข้อมูล!M59="ยุบเลิก2569","ว่างให้ยุบ",IF(ฟอร์มกรอกข้อมูล!M59="เงินอุดหนุน","เงินอุดหนุน",IF(ฟอร์มกรอกข้อมูล!M59="เงินอุดหนุน (ว่าง)","เงินอุดหนุน",IF(ฟอร์มกรอกข้อมูล!M59="ข้าราชการถ่ายโอน","ข้าราชการถ่ายโอน",IF(ฟอร์มกรอกข้อมูล!M59="จ่ายจากเงินรายได้","จ่ายจากเงินรายได้",IF(ฟอร์มกรอกข้อมูล!M59="จ่ายจากเงินรายได้ (ว่าง)","จ่ายจากเงินรายได้ (ว่าง)","")))))))))))))))))</f>
        <v/>
      </c>
      <c r="BB58" s="155" t="str">
        <f>IF(ฟอร์มกรอกข้อมูล!C59=0,"",IF(ฟอร์มกรอกข้อมูล!E59="","",ฟอร์มกรอกข้อมูล!E59))</f>
        <v/>
      </c>
      <c r="BC58" s="155" t="str">
        <f>IF(ฟอร์มกรอกข้อมูล!C59=0,"",IF(ฟอร์มกรอกข้อมูล!F59="","",ฟอร์มกรอกข้อมูล!F59))</f>
        <v/>
      </c>
      <c r="BD58" s="155" t="str">
        <f>IF(ฟอร์มกรอกข้อมูล!C59=0,"",IF(ฟอร์มกรอกข้อมูล!H59="","",IF(ฟอร์มกรอกข้อมูล!H59="ปง./ชง.","ปฏิบัติงาน/ชำนาญงาน",IF(ฟอร์มกรอกข้อมูล!H59="ปง.","ปฏิบัติงาน",IF(ฟอร์มกรอกข้อมูล!H59="ชง.","ชำนาญงาน",IF(ฟอร์มกรอกข้อมูล!H59="อส.","อาวุโส",IF(ฟอร์มกรอกข้อมูล!H59="ปก./ชก.","ปฏิบัติการ/ชำนาญการ",IF(ฟอร์มกรอกข้อมูล!H59="ปก.","ปฏิบัติการ",IF(ฟอร์มกรอกข้อมูล!H59="ชก.","ชำนาญการ",IF(ฟอร์มกรอกข้อมูล!H59="ชพ.","ชำนาญการพิเศษ",IF(ฟอร์มกรอกข้อมูล!H59="ชช.","เชี่ยวชาญ",IF(ฟอร์มกรอกข้อมูล!H59="ชชพ.","เชี่ยวชาญพิเศษ",ฟอร์มกรอกข้อมูล!H59))))))))))))</f>
        <v/>
      </c>
    </row>
    <row r="59" spans="1:56" s="12" customFormat="1">
      <c r="A59" s="158">
        <f>IF(ฟอร์มกรอกข้อมูล!C60="สังกัด","",IF(B59="","",SUBTOTAL(3,$B$6:B59)*1-COUNTBLANK($C$6:C59)))</f>
        <v>42</v>
      </c>
      <c r="B59" s="160" t="str">
        <f>IF(ฟอร์มกรอกข้อมูล!C60=0,"",IF(ฟอร์มกรอกข้อมูล!C60="บริหารท้องถิ่น",BC59&amp;" ("&amp;BB59&amp;" ระดับ"&amp;BD59&amp;")",IF(ฟอร์มกรอกข้อมูล!C60="อำนวยการท้องถิ่น",BC59&amp;" ("&amp;BB59&amp;" ระดับ"&amp;BD59&amp;")",IF(ฟอร์มกรอกข้อมูล!C60&amp;ฟอร์มกรอกข้อมูล!M60="บริหารสถานศึกษาเงินอุดหนุน (ว่าง)",BC59&amp;" ("&amp;BB59&amp;")",IF(ฟอร์มกรอกข้อมูล!C60="บริหารสถานศึกษา",BC59&amp;" ("&amp;BB59&amp;" ระดับ"&amp;BD59&amp;")",IF(ฟอร์มกรอกข้อมูล!C60&amp;ฟอร์มกรอกข้อมูล!G60="วิชาการหัวหน้ากลุ่มงาน",BC59&amp;" ("&amp;BB59&amp;" "&amp;BD59&amp;")",IF(ฟอร์มกรอกข้อมูล!C60&amp;ฟอร์มกรอกข้อมูล!H60="วิชาการปก.",BB59&amp;" ปฏิบัติการ/ชำนาญการ",IF(ฟอร์มกรอกข้อมูล!C60&amp;ฟอร์มกรอกข้อมูล!H60="วิชาการชก.",BB59&amp;" ปฏิบัติการ/ชำนาญการ",IF(ฟอร์มกรอกข้อมูล!C60&amp;ฟอร์มกรอกข้อมูล!H60="วิชาการปง.",BB59&amp;" ปฏิบัติงาน/ชำนาญงาน",IF(ฟอร์มกรอกข้อมูล!C60&amp;ฟอร์มกรอกข้อมูล!H60="วิชาการชง.",BB59&amp;" ปฏิบัติงาน/ชำนาญงาน",BB59&amp;" "&amp;BD59))))))))))</f>
        <v xml:space="preserve">ผู้ดูแลเด็ก </v>
      </c>
      <c r="C59" s="107">
        <f>IF(ฟอร์มกรอกข้อมูล!C60=0,"",IF(ฟอร์มกรอกข้อมูล!C60="สังกัด","",IF(ฟอร์มกรอกข้อมูล!M60="กำหนดเพิ่ม2567","-",IF(ฟอร์มกรอกข้อมูล!M60="กำหนดเพิ่ม2568","-",IF(ฟอร์มกรอกข้อมูล!M60="กำหนดเพิ่ม2569","-",1)))))</f>
        <v>1</v>
      </c>
      <c r="D59" s="107">
        <f>IF(ฟอร์มกรอกข้อมูล!C60=0,"",IF(ฟอร์มกรอกข้อมูล!C60="สังกัด","",IF(ฟอร์มกรอกข้อมูล!M60="กำหนดเพิ่ม2568","-",IF(ฟอร์มกรอกข้อมูล!M60="กำหนดเพิ่ม2569","-",IF(ฟอร์มกรอกข้อมูล!M60="ว่างยุบเลิก2567","-",IF(ฟอร์มกรอกข้อมูล!M60="ยุบเลิก2567","-",1))))))</f>
        <v>1</v>
      </c>
      <c r="E59" s="107">
        <f>IF(ฟอร์มกรอกข้อมูล!C60=0,"",IF(ฟอร์มกรอกข้อมูล!C60="สังกัด","",IF(ฟอร์มกรอกข้อมูล!M60="กำหนดเพิ่ม2569","-",IF(ฟอร์มกรอกข้อมูล!M60="ว่างยุบเลิก2567","-",IF(ฟอร์มกรอกข้อมูล!M60="ว่างยุบเลิก2568","-",IF(ฟอร์มกรอกข้อมูล!M60="ยุบเลิก2567","-",IF(ฟอร์มกรอกข้อมูล!M60="ยุบเลิก2568","-",1)))))))</f>
        <v>1</v>
      </c>
      <c r="F59" s="107">
        <f>IF(ฟอร์มกรอกข้อมูล!C60=0,"",IF(ฟอร์มกรอกข้อมูล!C60="สังกัด","",IF(ฟอร์มกรอกข้อมูล!M60="ว่างยุบเลิก2567","-",IF(ฟอร์มกรอกข้อมูล!M60="ว่างยุบเลิก2568","-",IF(ฟอร์มกรอกข้อมูล!M60="ว่างยุบเลิก2569","-",IF(ฟอร์มกรอกข้อมูล!M60="ยุบเลิก2567","-",IF(ฟอร์มกรอกข้อมูล!M60="ยุบเลิก2568","-",IF(ฟอร์มกรอกข้อมูล!M60="ยุบเลิก2569","-",1))))))))</f>
        <v>1</v>
      </c>
      <c r="G59" s="107" t="str">
        <f>IF(ฟอร์มกรอกข้อมูล!C60=0,"",IF(ฟอร์มกรอกข้อมูล!C60="สังกัด","",IF(ฟอร์มกรอกข้อมูล!M60="กำหนดเพิ่ม2567",1,IF(ฟอร์มกรอกข้อมูล!M60="ว่างยุบเลิก2567",-1,IF(ฟอร์มกรอกข้อมูล!M60="ยุบเลิก2567",-1,"-")))))</f>
        <v>-</v>
      </c>
      <c r="H59" s="107" t="str">
        <f>IF(ฟอร์มกรอกข้อมูล!C60=0,"",IF(ฟอร์มกรอกข้อมูล!C60="สังกัด","",IF(ฟอร์มกรอกข้อมูล!M60="กำหนดเพิ่ม2568",1,IF(ฟอร์มกรอกข้อมูล!M60="ว่างยุบเลิก2568",-1,IF(ฟอร์มกรอกข้อมูล!M60="ยุบเลิก2568",-1,"-")))))</f>
        <v>-</v>
      </c>
      <c r="I59" s="107" t="str">
        <f>IF(ฟอร์มกรอกข้อมูล!C60=0,"",IF(ฟอร์มกรอกข้อมูล!C60="สังกัด","",IF(ฟอร์มกรอกข้อมูล!M60="กำหนดเพิ่ม2569",1,IF(ฟอร์มกรอกข้อมูล!M60="ว่างยุบเลิก2569",-1,IF(ฟอร์มกรอกข้อมูล!M60="ยุบเลิก2569",-1,"-")))))</f>
        <v>-</v>
      </c>
      <c r="J59" s="161" t="str">
        <f>IF(ฟอร์มกรอกข้อมูล!C60=0,"",IF(ฟอร์มกรอกข้อมูล!C60="สังกัด","",IF(ฟอร์มกรอกข้อมูล!M60="ว่างเดิม","ว่างเดิม 1 อัตรา",IF(ฟอร์มกรอกข้อมูล!M60="กำหนดเพิ่ม2567","กำหนดเพิ่ม",IF(ฟอร์มกรอกข้อมูล!M60="กำหนดเพิ่ม2568","กำหนดเพิ่ม",IF(ฟอร์มกรอกข้อมูล!M60="กำหนดเพิ่ม2569","กำหนดเพิ่ม",IF(ฟอร์มกรอกข้อมูล!M60="ว่างยุบเลิก2567","ยุบเลิก 1 อัตรา",IF(ฟอร์มกรอกข้อมูล!M60="ว่างยุบเลิก2568","ยุบเลิก 1 อัตรา",IF(ฟอร์มกรอกข้อมูล!M60="ว่างยุบเลิก2569","ยุบเลิก 1 อัตรา",IF(ฟอร์มกรอกข้อมูล!M60="ยุบเลิก2567","ว่างให้ยุบ",IF(ฟอร์มกรอกข้อมูล!M60="ยุบเลิก2568","ว่างให้ยุบ",IF(ฟอร์มกรอกข้อมูล!M60="ยุบเลิก2569","ว่างให้ยุบ",IF(ฟอร์มกรอกข้อมูล!M60="เงินอุดหนุน","เงินอุดหนุน",IF(ฟอร์มกรอกข้อมูล!M60="เงินอุดหนุน (ว่าง)","เงินอุดหนุน",IF(ฟอร์มกรอกข้อมูล!M60="ข้าราชการถ่ายโอน","ข้าราชการถ่ายโอน",IF(ฟอร์มกรอกข้อมูล!M60="จ่ายจากเงินรายได้","จ่ายจากเงินรายได้",IF(ฟอร์มกรอกข้อมูล!M60="จ่ายจากเงินรายได้ (ว่าง)","จ่ายจากเงินรายได้ (ว่าง)","")))))))))))))))))</f>
        <v>เงินอุดหนุน</v>
      </c>
      <c r="BB59" s="155" t="str">
        <f>IF(ฟอร์มกรอกข้อมูล!C60=0,"",IF(ฟอร์มกรอกข้อมูล!E60="","",ฟอร์มกรอกข้อมูล!E60))</f>
        <v>ผู้ดูแลเด็ก</v>
      </c>
      <c r="BC59" s="155" t="str">
        <f>IF(ฟอร์มกรอกข้อมูล!C60=0,"",IF(ฟอร์มกรอกข้อมูล!F60="","",ฟอร์มกรอกข้อมูล!F60))</f>
        <v/>
      </c>
      <c r="BD59" s="155" t="str">
        <f>IF(ฟอร์มกรอกข้อมูล!C60=0,"",IF(ฟอร์มกรอกข้อมูล!H60="","",IF(ฟอร์มกรอกข้อมูล!H60="ปง./ชง.","ปฏิบัติงาน/ชำนาญงาน",IF(ฟอร์มกรอกข้อมูล!H60="ปง.","ปฏิบัติงาน",IF(ฟอร์มกรอกข้อมูล!H60="ชง.","ชำนาญงาน",IF(ฟอร์มกรอกข้อมูล!H60="อส.","อาวุโส",IF(ฟอร์มกรอกข้อมูล!H60="ปก./ชก.","ปฏิบัติการ/ชำนาญการ",IF(ฟอร์มกรอกข้อมูล!H60="ปก.","ปฏิบัติการ",IF(ฟอร์มกรอกข้อมูล!H60="ชก.","ชำนาญการ",IF(ฟอร์มกรอกข้อมูล!H60="ชพ.","ชำนาญการพิเศษ",IF(ฟอร์มกรอกข้อมูล!H60="ชช.","เชี่ยวชาญ",IF(ฟอร์มกรอกข้อมูล!H60="ชชพ.","เชี่ยวชาญพิเศษ",ฟอร์มกรอกข้อมูล!H60))))))))))))</f>
        <v/>
      </c>
    </row>
    <row r="60" spans="1:56" s="12" customFormat="1">
      <c r="A60" s="158">
        <v>43</v>
      </c>
      <c r="B60" s="203" t="s">
        <v>1426</v>
      </c>
      <c r="C60" s="107">
        <f>IF(ฟอร์มกรอกข้อมูล!C61=0,"",IF(ฟอร์มกรอกข้อมูล!C61="สังกัด","",IF(ฟอร์มกรอกข้อมูล!M61="กำหนดเพิ่ม2567","-",IF(ฟอร์มกรอกข้อมูล!M61="กำหนดเพิ่ม2568","-",IF(ฟอร์มกรอกข้อมูล!M61="กำหนดเพิ่ม2569","-",1)))))</f>
        <v>1</v>
      </c>
      <c r="D60" s="107">
        <f>IF(ฟอร์มกรอกข้อมูล!C61=0,"",IF(ฟอร์มกรอกข้อมูล!C61="สังกัด","",IF(ฟอร์มกรอกข้อมูล!M61="กำหนดเพิ่ม2568","-",IF(ฟอร์มกรอกข้อมูล!M61="กำหนดเพิ่ม2569","-",IF(ฟอร์มกรอกข้อมูล!M61="ว่างยุบเลิก2567","-",IF(ฟอร์มกรอกข้อมูล!M61="ยุบเลิก2567","-",1))))))</f>
        <v>1</v>
      </c>
      <c r="E60" s="107">
        <f>IF(ฟอร์มกรอกข้อมูล!C61=0,"",IF(ฟอร์มกรอกข้อมูล!C61="สังกัด","",IF(ฟอร์มกรอกข้อมูล!M61="กำหนดเพิ่ม2569","-",IF(ฟอร์มกรอกข้อมูล!M61="ว่างยุบเลิก2567","-",IF(ฟอร์มกรอกข้อมูล!M61="ว่างยุบเลิก2568","-",IF(ฟอร์มกรอกข้อมูล!M61="ยุบเลิก2567","-",IF(ฟอร์มกรอกข้อมูล!M61="ยุบเลิก2568","-",1)))))))</f>
        <v>1</v>
      </c>
      <c r="F60" s="107">
        <f>IF(ฟอร์มกรอกข้อมูล!C61=0,"",IF(ฟอร์มกรอกข้อมูล!C61="สังกัด","",IF(ฟอร์มกรอกข้อมูล!M61="ว่างยุบเลิก2567","-",IF(ฟอร์มกรอกข้อมูล!M61="ว่างยุบเลิก2568","-",IF(ฟอร์มกรอกข้อมูล!M61="ว่างยุบเลิก2569","-",IF(ฟอร์มกรอกข้อมูล!M61="ยุบเลิก2567","-",IF(ฟอร์มกรอกข้อมูล!M61="ยุบเลิก2568","-",IF(ฟอร์มกรอกข้อมูล!M61="ยุบเลิก2569","-",1))))))))</f>
        <v>1</v>
      </c>
      <c r="G60" s="107" t="str">
        <f>IF(ฟอร์มกรอกข้อมูล!C61=0,"",IF(ฟอร์มกรอกข้อมูล!C61="สังกัด","",IF(ฟอร์มกรอกข้อมูล!M61="กำหนดเพิ่ม2567",1,IF(ฟอร์มกรอกข้อมูล!M61="ว่างยุบเลิก2567",-1,IF(ฟอร์มกรอกข้อมูล!M61="ยุบเลิก2567",-1,"-")))))</f>
        <v>-</v>
      </c>
      <c r="H60" s="107" t="str">
        <f>IF(ฟอร์มกรอกข้อมูล!C61=0,"",IF(ฟอร์มกรอกข้อมูล!C61="สังกัด","",IF(ฟอร์มกรอกข้อมูล!M61="กำหนดเพิ่ม2568",1,IF(ฟอร์มกรอกข้อมูล!M61="ว่างยุบเลิก2568",-1,IF(ฟอร์มกรอกข้อมูล!M61="ยุบเลิก2568",-1,"-")))))</f>
        <v>-</v>
      </c>
      <c r="I60" s="107" t="str">
        <f>IF(ฟอร์มกรอกข้อมูล!C61=0,"",IF(ฟอร์มกรอกข้อมูล!C61="สังกัด","",IF(ฟอร์มกรอกข้อมูล!M61="กำหนดเพิ่ม2569",1,IF(ฟอร์มกรอกข้อมูล!M61="ว่างยุบเลิก2569",-1,IF(ฟอร์มกรอกข้อมูล!M61="ยุบเลิก2569",-1,"-")))))</f>
        <v>-</v>
      </c>
      <c r="J60" s="161" t="str">
        <f>IF(ฟอร์มกรอกข้อมูล!C61=0,"",IF(ฟอร์มกรอกข้อมูล!C61="สังกัด","",IF(ฟอร์มกรอกข้อมูล!M61="ว่างเดิม","ว่างเดิม 1 อัตรา",IF(ฟอร์มกรอกข้อมูล!M61="กำหนดเพิ่ม2567","กำหนดเพิ่ม",IF(ฟอร์มกรอกข้อมูล!M61="กำหนดเพิ่ม2568","กำหนดเพิ่ม",IF(ฟอร์มกรอกข้อมูล!M61="กำหนดเพิ่ม2569","กำหนดเพิ่ม",IF(ฟอร์มกรอกข้อมูล!M61="ว่างยุบเลิก2567","ยุบเลิก 1 อัตรา",IF(ฟอร์มกรอกข้อมูล!M61="ว่างยุบเลิก2568","ยุบเลิก 1 อัตรา",IF(ฟอร์มกรอกข้อมูล!M61="ว่างยุบเลิก2569","ยุบเลิก 1 อัตรา",IF(ฟอร์มกรอกข้อมูล!M61="ยุบเลิก2567","ว่างให้ยุบ",IF(ฟอร์มกรอกข้อมูล!M61="ยุบเลิก2568","ว่างให้ยุบ",IF(ฟอร์มกรอกข้อมูล!M61="ยุบเลิก2569","ว่างให้ยุบ",IF(ฟอร์มกรอกข้อมูล!M61="เงินอุดหนุน","เงินอุดหนุน",IF(ฟอร์มกรอกข้อมูล!M61="เงินอุดหนุน (ว่าง)","เงินอุดหนุน",IF(ฟอร์มกรอกข้อมูล!M61="ข้าราชการถ่ายโอน","ข้าราชการถ่ายโอน",IF(ฟอร์มกรอกข้อมูล!M61="จ่ายจากเงินรายได้","จ่ายจากเงินรายได้",IF(ฟอร์มกรอกข้อมูล!M61="จ่ายจากเงินรายได้ (ว่าง)","จ่ายจากเงินรายได้ (ว่าง)","")))))))))))))))))</f>
        <v>เงินอุดหนุน</v>
      </c>
      <c r="BB60" s="155" t="str">
        <f>IF(ฟอร์มกรอกข้อมูล!C61=0,"",IF(ฟอร์มกรอกข้อมูล!E61="","",ฟอร์มกรอกข้อมูล!E61))</f>
        <v>ผู้ดูแลเด็ก</v>
      </c>
      <c r="BC60" s="155" t="str">
        <f>IF(ฟอร์มกรอกข้อมูล!C61=0,"",IF(ฟอร์มกรอกข้อมูล!F61="","",ฟอร์มกรอกข้อมูล!F61))</f>
        <v/>
      </c>
      <c r="BD60" s="155" t="str">
        <f>IF(ฟอร์มกรอกข้อมูล!C61=0,"",IF(ฟอร์มกรอกข้อมูล!H61="","",IF(ฟอร์มกรอกข้อมูล!H61="ปง./ชง.","ปฏิบัติงาน/ชำนาญงาน",IF(ฟอร์มกรอกข้อมูล!H61="ปง.","ปฏิบัติงาน",IF(ฟอร์มกรอกข้อมูล!H61="ชง.","ชำนาญงาน",IF(ฟอร์มกรอกข้อมูล!H61="อส.","อาวุโส",IF(ฟอร์มกรอกข้อมูล!H61="ปก./ชก.","ปฏิบัติการ/ชำนาญการ",IF(ฟอร์มกรอกข้อมูล!H61="ปก.","ปฏิบัติการ",IF(ฟอร์มกรอกข้อมูล!H61="ชก.","ชำนาญการ",IF(ฟอร์มกรอกข้อมูล!H61="ชพ.","ชำนาญการพิเศษ",IF(ฟอร์มกรอกข้อมูล!H61="ชช.","เชี่ยวชาญ",IF(ฟอร์มกรอกข้อมูล!H61="ชชพ.","เชี่ยวชาญพิเศษ",ฟอร์มกรอกข้อมูล!H61))))))))))))</f>
        <v/>
      </c>
    </row>
    <row r="61" spans="1:56" s="12" customFormat="1">
      <c r="A61" s="210">
        <v>44</v>
      </c>
      <c r="B61" s="209" t="s">
        <v>1426</v>
      </c>
      <c r="C61" s="211">
        <v>1</v>
      </c>
      <c r="D61" s="211">
        <v>1</v>
      </c>
      <c r="E61" s="211">
        <v>1</v>
      </c>
      <c r="F61" s="211">
        <v>1</v>
      </c>
      <c r="G61" s="211" t="s">
        <v>1406</v>
      </c>
      <c r="H61" s="211" t="s">
        <v>1406</v>
      </c>
      <c r="I61" s="211" t="s">
        <v>1406</v>
      </c>
      <c r="J61" s="212"/>
      <c r="BB61" s="155"/>
      <c r="BC61" s="155"/>
      <c r="BD61" s="155"/>
    </row>
    <row r="62" spans="1:56" s="12" customFormat="1">
      <c r="A62" s="158"/>
      <c r="B62" s="213" t="s">
        <v>1422</v>
      </c>
      <c r="C62" s="107"/>
      <c r="D62" s="107"/>
      <c r="E62" s="107"/>
      <c r="F62" s="107"/>
      <c r="G62" s="107"/>
      <c r="H62" s="107"/>
      <c r="I62" s="107"/>
      <c r="J62" s="161"/>
      <c r="BB62" s="155"/>
      <c r="BC62" s="155"/>
      <c r="BD62" s="155"/>
    </row>
    <row r="63" spans="1:56" s="12" customFormat="1">
      <c r="A63" s="158">
        <v>45</v>
      </c>
      <c r="B63" s="203" t="s">
        <v>1398</v>
      </c>
      <c r="C63" s="107">
        <v>1</v>
      </c>
      <c r="D63" s="107">
        <v>1</v>
      </c>
      <c r="E63" s="107">
        <v>1</v>
      </c>
      <c r="F63" s="107">
        <v>1</v>
      </c>
      <c r="G63" s="107" t="s">
        <v>1406</v>
      </c>
      <c r="H63" s="107" t="s">
        <v>1406</v>
      </c>
      <c r="I63" s="107" t="s">
        <v>1406</v>
      </c>
      <c r="J63" s="161"/>
      <c r="BB63" s="155"/>
      <c r="BC63" s="155"/>
      <c r="BD63" s="155"/>
    </row>
    <row r="64" spans="1:56" s="12" customFormat="1">
      <c r="A64" s="158">
        <v>46</v>
      </c>
      <c r="B64" s="203" t="s">
        <v>1398</v>
      </c>
      <c r="C64" s="107">
        <v>1</v>
      </c>
      <c r="D64" s="107">
        <v>1</v>
      </c>
      <c r="E64" s="107">
        <v>1</v>
      </c>
      <c r="F64" s="107">
        <v>1</v>
      </c>
      <c r="G64" s="107" t="s">
        <v>1406</v>
      </c>
      <c r="H64" s="107" t="s">
        <v>1406</v>
      </c>
      <c r="I64" s="107" t="s">
        <v>1406</v>
      </c>
      <c r="J64" s="161"/>
      <c r="BB64" s="155"/>
      <c r="BC64" s="155"/>
      <c r="BD64" s="155"/>
    </row>
    <row r="65" spans="1:56" s="12" customFormat="1">
      <c r="A65" s="158">
        <v>47</v>
      </c>
      <c r="B65" s="203" t="s">
        <v>1398</v>
      </c>
      <c r="C65" s="107">
        <v>1</v>
      </c>
      <c r="D65" s="107">
        <v>1</v>
      </c>
      <c r="E65" s="107">
        <v>1</v>
      </c>
      <c r="F65" s="107">
        <v>1</v>
      </c>
      <c r="G65" s="107" t="s">
        <v>1406</v>
      </c>
      <c r="H65" s="107" t="s">
        <v>1406</v>
      </c>
      <c r="I65" s="107" t="s">
        <v>1406</v>
      </c>
      <c r="J65" s="161"/>
      <c r="BB65" s="155"/>
      <c r="BC65" s="155"/>
      <c r="BD65" s="155"/>
    </row>
    <row r="66" spans="1:56" s="12" customFormat="1">
      <c r="A66" s="158"/>
      <c r="B66" s="207" t="s">
        <v>1401</v>
      </c>
      <c r="C66" s="107"/>
      <c r="D66" s="107"/>
      <c r="E66" s="107"/>
      <c r="F66" s="107"/>
      <c r="G66" s="107"/>
      <c r="H66" s="107"/>
      <c r="I66" s="107"/>
      <c r="J66" s="161"/>
      <c r="BB66" s="155"/>
      <c r="BC66" s="155"/>
      <c r="BD66" s="155"/>
    </row>
    <row r="67" spans="1:56" s="12" customFormat="1">
      <c r="A67" s="158">
        <v>48</v>
      </c>
      <c r="B67" s="203" t="s">
        <v>1427</v>
      </c>
      <c r="C67" s="107">
        <v>1</v>
      </c>
      <c r="D67" s="107">
        <v>1</v>
      </c>
      <c r="E67" s="107">
        <v>1</v>
      </c>
      <c r="F67" s="107">
        <v>1</v>
      </c>
      <c r="G67" s="107" t="s">
        <v>1406</v>
      </c>
      <c r="H67" s="107" t="s">
        <v>1406</v>
      </c>
      <c r="I67" s="107" t="s">
        <v>1406</v>
      </c>
      <c r="J67" s="161" t="s">
        <v>1428</v>
      </c>
      <c r="BB67" s="155"/>
      <c r="BC67" s="155"/>
      <c r="BD67" s="155"/>
    </row>
    <row r="68" spans="1:56" s="12" customFormat="1">
      <c r="A68" s="158"/>
      <c r="B68" s="160" t="str">
        <f>IF(ฟอร์มกรอกข้อมูล!C179=0,"",IF(ฟอร์มกรอกข้อมูล!C179="บริหารท้องถิ่น",BC68&amp;" ("&amp;BB68&amp;" ระดับ"&amp;BD68&amp;")",IF(ฟอร์มกรอกข้อมูล!C179="อำนวยการท้องถิ่น",BC68&amp;" ("&amp;BB68&amp;" ระดับ"&amp;BD68&amp;")",IF(ฟอร์มกรอกข้อมูล!C179&amp;ฟอร์มกรอกข้อมูล!M179="บริหารสถานศึกษาเงินอุดหนุน (ว่าง)",BC68&amp;" ("&amp;BB68&amp;")",IF(ฟอร์มกรอกข้อมูล!C179="บริหารสถานศึกษา",BC68&amp;" ("&amp;BB68&amp;" ระดับ"&amp;BD68&amp;")",IF(ฟอร์มกรอกข้อมูล!C179&amp;ฟอร์มกรอกข้อมูล!G179="วิชาการหัวหน้ากลุ่มงาน",BC68&amp;" ("&amp;BB68&amp;" "&amp;BD68&amp;")",IF(ฟอร์มกรอกข้อมูล!C179&amp;ฟอร์มกรอกข้อมูล!H179="วิชาการปก.",BB68&amp;" ปฏิบัติการ/ชำนาญการ",IF(ฟอร์มกรอกข้อมูล!C179&amp;ฟอร์มกรอกข้อมูล!H179="วิชาการชก.",BB68&amp;" ปฏิบัติการ/ชำนาญการ",IF(ฟอร์มกรอกข้อมูล!C179&amp;ฟอร์มกรอกข้อมูล!H179="วิชาการปง.",BB68&amp;" ปฏิบัติงาน/ชำนาญงาน",IF(ฟอร์มกรอกข้อมูล!C179&amp;ฟอร์มกรอกข้อมูล!H179="วิชาการชง.",BB68&amp;" ปฏิบัติงาน/ชำนาญงาน",BB68&amp;" "&amp;BD68))))))))))</f>
        <v/>
      </c>
      <c r="C68" s="107" t="str">
        <f>IF(ฟอร์มกรอกข้อมูล!C179=0,"",IF(ฟอร์มกรอกข้อมูล!C179="สังกัด","",IF(ฟอร์มกรอกข้อมูล!M179="กำหนดเพิ่ม2567","-",IF(ฟอร์มกรอกข้อมูล!M179="กำหนดเพิ่ม2568","-",IF(ฟอร์มกรอกข้อมูล!M179="กำหนดเพิ่ม2569","-",1)))))</f>
        <v/>
      </c>
      <c r="D68" s="107" t="str">
        <f>IF(ฟอร์มกรอกข้อมูล!C179=0,"",IF(ฟอร์มกรอกข้อมูล!C179="สังกัด","",IF(ฟอร์มกรอกข้อมูล!M179="กำหนดเพิ่ม2568","-",IF(ฟอร์มกรอกข้อมูล!M179="กำหนดเพิ่ม2569","-",IF(ฟอร์มกรอกข้อมูล!M179="ว่างยุบเลิก2567","-",IF(ฟอร์มกรอกข้อมูล!M179="ยุบเลิก2567","-",1))))))</f>
        <v/>
      </c>
      <c r="E68" s="107" t="str">
        <f>IF(ฟอร์มกรอกข้อมูล!C179=0,"",IF(ฟอร์มกรอกข้อมูล!C179="สังกัด","",IF(ฟอร์มกรอกข้อมูล!M179="กำหนดเพิ่ม2569","-",IF(ฟอร์มกรอกข้อมูล!M179="ว่างยุบเลิก2567","-",IF(ฟอร์มกรอกข้อมูล!M179="ว่างยุบเลิก2568","-",IF(ฟอร์มกรอกข้อมูล!M179="ยุบเลิก2567","-",IF(ฟอร์มกรอกข้อมูล!M179="ยุบเลิก2568","-",1)))))))</f>
        <v/>
      </c>
      <c r="F68" s="107" t="str">
        <f>IF(ฟอร์มกรอกข้อมูล!C179=0,"",IF(ฟอร์มกรอกข้อมูล!C179="สังกัด","",IF(ฟอร์มกรอกข้อมูล!M179="ว่างยุบเลิก2567","-",IF(ฟอร์มกรอกข้อมูล!M179="ว่างยุบเลิก2568","-",IF(ฟอร์มกรอกข้อมูล!M179="ว่างยุบเลิก2569","-",IF(ฟอร์มกรอกข้อมูล!M179="ยุบเลิก2567","-",IF(ฟอร์มกรอกข้อมูล!M179="ยุบเลิก2568","-",IF(ฟอร์มกรอกข้อมูล!M179="ยุบเลิก2569","-",1))))))))</f>
        <v/>
      </c>
      <c r="G68" s="107" t="str">
        <f>IF(ฟอร์มกรอกข้อมูล!C179=0,"",IF(ฟอร์มกรอกข้อมูล!C179="สังกัด","",IF(ฟอร์มกรอกข้อมูล!M179="กำหนดเพิ่ม2567",1,IF(ฟอร์มกรอกข้อมูล!M179="ว่างยุบเลิก2567",-1,IF(ฟอร์มกรอกข้อมูล!M179="ยุบเลิก2567",-1,"-")))))</f>
        <v/>
      </c>
      <c r="H68" s="107" t="str">
        <f>IF(ฟอร์มกรอกข้อมูล!C179=0,"",IF(ฟอร์มกรอกข้อมูล!C179="สังกัด","",IF(ฟอร์มกรอกข้อมูล!M179="กำหนดเพิ่ม2568",1,IF(ฟอร์มกรอกข้อมูล!M179="ว่างยุบเลิก2568",-1,IF(ฟอร์มกรอกข้อมูล!M179="ยุบเลิก2568",-1,"-")))))</f>
        <v/>
      </c>
      <c r="I68" s="107" t="str">
        <f>IF(ฟอร์มกรอกข้อมูล!C179=0,"",IF(ฟอร์มกรอกข้อมูล!C179="สังกัด","",IF(ฟอร์มกรอกข้อมูล!M179="กำหนดเพิ่ม2569",1,IF(ฟอร์มกรอกข้อมูล!M179="ว่างยุบเลิก2569",-1,IF(ฟอร์มกรอกข้อมูล!M179="ยุบเลิก2569",-1,"-")))))</f>
        <v/>
      </c>
      <c r="J68" s="161" t="str">
        <f>IF(ฟอร์มกรอกข้อมูล!C179=0,"",IF(ฟอร์มกรอกข้อมูล!C179="สังกัด","",IF(ฟอร์มกรอกข้อมูล!M179="ว่างเดิม","ว่างเดิม 1 อัตรา",IF(ฟอร์มกรอกข้อมูล!M179="กำหนดเพิ่ม2567","กำหนดเพิ่ม",IF(ฟอร์มกรอกข้อมูล!M179="กำหนดเพิ่ม2568","กำหนดเพิ่ม",IF(ฟอร์มกรอกข้อมูล!M179="กำหนดเพิ่ม2569","กำหนดเพิ่ม",IF(ฟอร์มกรอกข้อมูล!M179="ว่างยุบเลิก2567","ยุบเลิก 1 อัตรา",IF(ฟอร์มกรอกข้อมูล!M179="ว่างยุบเลิก2568","ยุบเลิก 1 อัตรา",IF(ฟอร์มกรอกข้อมูล!M179="ว่างยุบเลิก2569","ยุบเลิก 1 อัตรา",IF(ฟอร์มกรอกข้อมูล!M179="ยุบเลิก2567","ว่างให้ยุบ",IF(ฟอร์มกรอกข้อมูล!M179="ยุบเลิก2568","ว่างให้ยุบ",IF(ฟอร์มกรอกข้อมูล!M179="ยุบเลิก2569","ว่างให้ยุบ",IF(ฟอร์มกรอกข้อมูล!M179="เงินอุดหนุน","เงินอุดหนุน",IF(ฟอร์มกรอกข้อมูล!M179="เงินอุดหนุน (ว่าง)","เงินอุดหนุน",IF(ฟอร์มกรอกข้อมูล!M179="ข้าราชการถ่ายโอน","ข้าราชการถ่ายโอน",IF(ฟอร์มกรอกข้อมูล!M179="จ่ายจากเงินรายได้","จ่ายจากเงินรายได้",IF(ฟอร์มกรอกข้อมูล!M179="จ่ายจากเงินรายได้ (ว่าง)","จ่ายจากเงินรายได้ (ว่าง)","")))))))))))))))))</f>
        <v/>
      </c>
      <c r="BB68" s="155" t="str">
        <f>IF(ฟอร์มกรอกข้อมูล!C179=0,"",IF(ฟอร์มกรอกข้อมูล!E179="","",ฟอร์มกรอกข้อมูล!E179))</f>
        <v/>
      </c>
      <c r="BC68" s="155" t="str">
        <f>IF(ฟอร์มกรอกข้อมูล!C179=0,"",IF(ฟอร์มกรอกข้อมูล!F179="","",ฟอร์มกรอกข้อมูล!F179))</f>
        <v/>
      </c>
      <c r="BD68" s="155" t="str">
        <f>IF(ฟอร์มกรอกข้อมูล!C179=0,"",IF(ฟอร์มกรอกข้อมูล!H179="","",IF(ฟอร์มกรอกข้อมูล!H179="ปง./ชง.","ปฏิบัติงาน/ชำนาญงาน",IF(ฟอร์มกรอกข้อมูล!H179="ปง.","ปฏิบัติงาน",IF(ฟอร์มกรอกข้อมูล!H179="ชง.","ชำนาญงาน",IF(ฟอร์มกรอกข้อมูล!H179="อส.","อาวุโส",IF(ฟอร์มกรอกข้อมูล!H179="ปก./ชก.","ปฏิบัติการ/ชำนาญการ",IF(ฟอร์มกรอกข้อมูล!H179="ปก.","ปฏิบัติการ",IF(ฟอร์มกรอกข้อมูล!H179="ชก.","ชำนาญการ",IF(ฟอร์มกรอกข้อมูล!H179="ชพ.","ชำนาญการพิเศษ",IF(ฟอร์มกรอกข้อมูล!H179="ชช.","เชี่ยวชาญ",IF(ฟอร์มกรอกข้อมูล!H179="ชชพ.","เชี่ยวชาญพิเศษ",ฟอร์มกรอกข้อมูล!H179))))))))))))</f>
        <v/>
      </c>
    </row>
    <row r="69" spans="1:56" s="12" customFormat="1">
      <c r="A69" s="159"/>
      <c r="B69" s="15" t="s">
        <v>3</v>
      </c>
      <c r="C69" s="15">
        <f t="shared" ref="C69:I69" si="0">SUM(C6:C68)</f>
        <v>48</v>
      </c>
      <c r="D69" s="16">
        <f t="shared" si="0"/>
        <v>48</v>
      </c>
      <c r="E69" s="16">
        <f t="shared" si="0"/>
        <v>48</v>
      </c>
      <c r="F69" s="16">
        <f t="shared" si="0"/>
        <v>48</v>
      </c>
      <c r="G69" s="15">
        <f t="shared" si="0"/>
        <v>0</v>
      </c>
      <c r="H69" s="15">
        <f t="shared" si="0"/>
        <v>0</v>
      </c>
      <c r="I69" s="15">
        <f t="shared" si="0"/>
        <v>0</v>
      </c>
      <c r="J69" s="17"/>
      <c r="BB69" s="155"/>
      <c r="BC69" s="155"/>
      <c r="BD69" s="155"/>
    </row>
  </sheetData>
  <sheetProtection algorithmName="SHA-512" hashValue="UJkMbZY3kXzLmrYwg0jiHqS3CFuFsQ+GOVV9K9tY9+nocft0eDBNHRNrmWbUCSAu5lEk2nWZ4NTYiz5Ucj8CGQ==" saltValue="NFZ9Sh12L9NQDPcU9skJJA==" spinCount="100000" sheet="1" formatCells="0" formatColumns="0" formatRows="0" insertRows="0" deleteRows="0" autoFilter="0"/>
  <autoFilter ref="A1:J69"/>
  <mergeCells count="8">
    <mergeCell ref="B1:J1"/>
    <mergeCell ref="B2:B5"/>
    <mergeCell ref="C2:C5"/>
    <mergeCell ref="D4:F4"/>
    <mergeCell ref="G2:I4"/>
    <mergeCell ref="D2:F2"/>
    <mergeCell ref="J2:J5"/>
    <mergeCell ref="D3:F3"/>
  </mergeCells>
  <conditionalFormatting sqref="A6:J68">
    <cfRule type="expression" dxfId="4" priority="7">
      <formula>$J6="ข้าราชการถ่ายโอน"</formula>
    </cfRule>
    <cfRule type="expression" dxfId="3" priority="8">
      <formula>$J6="เงินอุดหนุน"</formula>
    </cfRule>
  </conditionalFormatting>
  <pageMargins left="0.6692913385826772" right="0.19685039370078741" top="0.78740157480314965" bottom="0.35433070866141736" header="0.55118110236220474" footer="0.31496062992125984"/>
  <pageSetup paperSize="9" firstPageNumber="26" orientation="portrait" horizontalDpi="4294967293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7C80"/>
  </sheetPr>
  <dimension ref="A1:T85"/>
  <sheetViews>
    <sheetView tabSelected="1" view="pageBreakPreview" zoomScaleNormal="100" zoomScaleSheetLayoutView="100" zoomScalePageLayoutView="85" workbookViewId="0">
      <selection activeCell="B30" sqref="B30"/>
    </sheetView>
  </sheetViews>
  <sheetFormatPr defaultColWidth="8.21875" defaultRowHeight="20.25"/>
  <cols>
    <col min="1" max="1" width="4.21875" style="76" customWidth="1"/>
    <col min="2" max="2" width="32.33203125" style="19" customWidth="1"/>
    <col min="3" max="3" width="4.6640625" style="10" customWidth="1"/>
    <col min="4" max="5" width="5" style="10" customWidth="1"/>
    <col min="6" max="6" width="9.33203125" style="19" customWidth="1"/>
    <col min="7" max="7" width="8.77734375" style="10" bestFit="1" customWidth="1"/>
    <col min="8" max="13" width="4.44140625" style="19" customWidth="1"/>
    <col min="14" max="14" width="9.44140625" style="24" customWidth="1"/>
    <col min="15" max="19" width="8.33203125" style="21" customWidth="1"/>
    <col min="20" max="20" width="13.21875" style="19" customWidth="1"/>
    <col min="21" max="241" width="8.21875" style="10"/>
    <col min="242" max="242" width="4.21875" style="10" customWidth="1"/>
    <col min="243" max="243" width="32" style="10" customWidth="1"/>
    <col min="244" max="244" width="6.5546875" style="10" customWidth="1"/>
    <col min="245" max="245" width="4.77734375" style="10" customWidth="1"/>
    <col min="246" max="246" width="4.44140625" style="10" customWidth="1"/>
    <col min="247" max="247" width="12.21875" style="10" customWidth="1"/>
    <col min="248" max="248" width="9.44140625" style="10" customWidth="1"/>
    <col min="249" max="254" width="5.6640625" style="10" customWidth="1"/>
    <col min="255" max="257" width="11.109375" style="10" customWidth="1"/>
    <col min="258" max="260" width="12.88671875" style="10" customWidth="1"/>
    <col min="261" max="261" width="12.21875" style="10" customWidth="1"/>
    <col min="262" max="262" width="5" style="10" customWidth="1"/>
    <col min="263" max="497" width="8.21875" style="10"/>
    <col min="498" max="498" width="4.21875" style="10" customWidth="1"/>
    <col min="499" max="499" width="32" style="10" customWidth="1"/>
    <col min="500" max="500" width="6.5546875" style="10" customWidth="1"/>
    <col min="501" max="501" width="4.77734375" style="10" customWidth="1"/>
    <col min="502" max="502" width="4.44140625" style="10" customWidth="1"/>
    <col min="503" max="503" width="12.21875" style="10" customWidth="1"/>
    <col min="504" max="504" width="9.44140625" style="10" customWidth="1"/>
    <col min="505" max="510" width="5.6640625" style="10" customWidth="1"/>
    <col min="511" max="513" width="11.109375" style="10" customWidth="1"/>
    <col min="514" max="516" width="12.88671875" style="10" customWidth="1"/>
    <col min="517" max="517" width="12.21875" style="10" customWidth="1"/>
    <col min="518" max="518" width="5" style="10" customWidth="1"/>
    <col min="519" max="753" width="8.21875" style="10"/>
    <col min="754" max="754" width="4.21875" style="10" customWidth="1"/>
    <col min="755" max="755" width="32" style="10" customWidth="1"/>
    <col min="756" max="756" width="6.5546875" style="10" customWidth="1"/>
    <col min="757" max="757" width="4.77734375" style="10" customWidth="1"/>
    <col min="758" max="758" width="4.44140625" style="10" customWidth="1"/>
    <col min="759" max="759" width="12.21875" style="10" customWidth="1"/>
    <col min="760" max="760" width="9.44140625" style="10" customWidth="1"/>
    <col min="761" max="766" width="5.6640625" style="10" customWidth="1"/>
    <col min="767" max="769" width="11.109375" style="10" customWidth="1"/>
    <col min="770" max="772" width="12.88671875" style="10" customWidth="1"/>
    <col min="773" max="773" width="12.21875" style="10" customWidth="1"/>
    <col min="774" max="774" width="5" style="10" customWidth="1"/>
    <col min="775" max="1009" width="8.21875" style="10"/>
    <col min="1010" max="1010" width="4.21875" style="10" customWidth="1"/>
    <col min="1011" max="1011" width="32" style="10" customWidth="1"/>
    <col min="1012" max="1012" width="6.5546875" style="10" customWidth="1"/>
    <col min="1013" max="1013" width="4.77734375" style="10" customWidth="1"/>
    <col min="1014" max="1014" width="4.44140625" style="10" customWidth="1"/>
    <col min="1015" max="1015" width="12.21875" style="10" customWidth="1"/>
    <col min="1016" max="1016" width="9.44140625" style="10" customWidth="1"/>
    <col min="1017" max="1022" width="5.6640625" style="10" customWidth="1"/>
    <col min="1023" max="1025" width="11.109375" style="10" customWidth="1"/>
    <col min="1026" max="1028" width="12.88671875" style="10" customWidth="1"/>
    <col min="1029" max="1029" width="12.21875" style="10" customWidth="1"/>
    <col min="1030" max="1030" width="5" style="10" customWidth="1"/>
    <col min="1031" max="1265" width="8.21875" style="10"/>
    <col min="1266" max="1266" width="4.21875" style="10" customWidth="1"/>
    <col min="1267" max="1267" width="32" style="10" customWidth="1"/>
    <col min="1268" max="1268" width="6.5546875" style="10" customWidth="1"/>
    <col min="1269" max="1269" width="4.77734375" style="10" customWidth="1"/>
    <col min="1270" max="1270" width="4.44140625" style="10" customWidth="1"/>
    <col min="1271" max="1271" width="12.21875" style="10" customWidth="1"/>
    <col min="1272" max="1272" width="9.44140625" style="10" customWidth="1"/>
    <col min="1273" max="1278" width="5.6640625" style="10" customWidth="1"/>
    <col min="1279" max="1281" width="11.109375" style="10" customWidth="1"/>
    <col min="1282" max="1284" width="12.88671875" style="10" customWidth="1"/>
    <col min="1285" max="1285" width="12.21875" style="10" customWidth="1"/>
    <col min="1286" max="1286" width="5" style="10" customWidth="1"/>
    <col min="1287" max="1521" width="8.21875" style="10"/>
    <col min="1522" max="1522" width="4.21875" style="10" customWidth="1"/>
    <col min="1523" max="1523" width="32" style="10" customWidth="1"/>
    <col min="1524" max="1524" width="6.5546875" style="10" customWidth="1"/>
    <col min="1525" max="1525" width="4.77734375" style="10" customWidth="1"/>
    <col min="1526" max="1526" width="4.44140625" style="10" customWidth="1"/>
    <col min="1527" max="1527" width="12.21875" style="10" customWidth="1"/>
    <col min="1528" max="1528" width="9.44140625" style="10" customWidth="1"/>
    <col min="1529" max="1534" width="5.6640625" style="10" customWidth="1"/>
    <col min="1535" max="1537" width="11.109375" style="10" customWidth="1"/>
    <col min="1538" max="1540" width="12.88671875" style="10" customWidth="1"/>
    <col min="1541" max="1541" width="12.21875" style="10" customWidth="1"/>
    <col min="1542" max="1542" width="5" style="10" customWidth="1"/>
    <col min="1543" max="1777" width="8.21875" style="10"/>
    <col min="1778" max="1778" width="4.21875" style="10" customWidth="1"/>
    <col min="1779" max="1779" width="32" style="10" customWidth="1"/>
    <col min="1780" max="1780" width="6.5546875" style="10" customWidth="1"/>
    <col min="1781" max="1781" width="4.77734375" style="10" customWidth="1"/>
    <col min="1782" max="1782" width="4.44140625" style="10" customWidth="1"/>
    <col min="1783" max="1783" width="12.21875" style="10" customWidth="1"/>
    <col min="1784" max="1784" width="9.44140625" style="10" customWidth="1"/>
    <col min="1785" max="1790" width="5.6640625" style="10" customWidth="1"/>
    <col min="1791" max="1793" width="11.109375" style="10" customWidth="1"/>
    <col min="1794" max="1796" width="12.88671875" style="10" customWidth="1"/>
    <col min="1797" max="1797" width="12.21875" style="10" customWidth="1"/>
    <col min="1798" max="1798" width="5" style="10" customWidth="1"/>
    <col min="1799" max="2033" width="8.21875" style="10"/>
    <col min="2034" max="2034" width="4.21875" style="10" customWidth="1"/>
    <col min="2035" max="2035" width="32" style="10" customWidth="1"/>
    <col min="2036" max="2036" width="6.5546875" style="10" customWidth="1"/>
    <col min="2037" max="2037" width="4.77734375" style="10" customWidth="1"/>
    <col min="2038" max="2038" width="4.44140625" style="10" customWidth="1"/>
    <col min="2039" max="2039" width="12.21875" style="10" customWidth="1"/>
    <col min="2040" max="2040" width="9.44140625" style="10" customWidth="1"/>
    <col min="2041" max="2046" width="5.6640625" style="10" customWidth="1"/>
    <col min="2047" max="2049" width="11.109375" style="10" customWidth="1"/>
    <col min="2050" max="2052" width="12.88671875" style="10" customWidth="1"/>
    <col min="2053" max="2053" width="12.21875" style="10" customWidth="1"/>
    <col min="2054" max="2054" width="5" style="10" customWidth="1"/>
    <col min="2055" max="2289" width="8.21875" style="10"/>
    <col min="2290" max="2290" width="4.21875" style="10" customWidth="1"/>
    <col min="2291" max="2291" width="32" style="10" customWidth="1"/>
    <col min="2292" max="2292" width="6.5546875" style="10" customWidth="1"/>
    <col min="2293" max="2293" width="4.77734375" style="10" customWidth="1"/>
    <col min="2294" max="2294" width="4.44140625" style="10" customWidth="1"/>
    <col min="2295" max="2295" width="12.21875" style="10" customWidth="1"/>
    <col min="2296" max="2296" width="9.44140625" style="10" customWidth="1"/>
    <col min="2297" max="2302" width="5.6640625" style="10" customWidth="1"/>
    <col min="2303" max="2305" width="11.109375" style="10" customWidth="1"/>
    <col min="2306" max="2308" width="12.88671875" style="10" customWidth="1"/>
    <col min="2309" max="2309" width="12.21875" style="10" customWidth="1"/>
    <col min="2310" max="2310" width="5" style="10" customWidth="1"/>
    <col min="2311" max="2545" width="8.21875" style="10"/>
    <col min="2546" max="2546" width="4.21875" style="10" customWidth="1"/>
    <col min="2547" max="2547" width="32" style="10" customWidth="1"/>
    <col min="2548" max="2548" width="6.5546875" style="10" customWidth="1"/>
    <col min="2549" max="2549" width="4.77734375" style="10" customWidth="1"/>
    <col min="2550" max="2550" width="4.44140625" style="10" customWidth="1"/>
    <col min="2551" max="2551" width="12.21875" style="10" customWidth="1"/>
    <col min="2552" max="2552" width="9.44140625" style="10" customWidth="1"/>
    <col min="2553" max="2558" width="5.6640625" style="10" customWidth="1"/>
    <col min="2559" max="2561" width="11.109375" style="10" customWidth="1"/>
    <col min="2562" max="2564" width="12.88671875" style="10" customWidth="1"/>
    <col min="2565" max="2565" width="12.21875" style="10" customWidth="1"/>
    <col min="2566" max="2566" width="5" style="10" customWidth="1"/>
    <col min="2567" max="2801" width="8.21875" style="10"/>
    <col min="2802" max="2802" width="4.21875" style="10" customWidth="1"/>
    <col min="2803" max="2803" width="32" style="10" customWidth="1"/>
    <col min="2804" max="2804" width="6.5546875" style="10" customWidth="1"/>
    <col min="2805" max="2805" width="4.77734375" style="10" customWidth="1"/>
    <col min="2806" max="2806" width="4.44140625" style="10" customWidth="1"/>
    <col min="2807" max="2807" width="12.21875" style="10" customWidth="1"/>
    <col min="2808" max="2808" width="9.44140625" style="10" customWidth="1"/>
    <col min="2809" max="2814" width="5.6640625" style="10" customWidth="1"/>
    <col min="2815" max="2817" width="11.109375" style="10" customWidth="1"/>
    <col min="2818" max="2820" width="12.88671875" style="10" customWidth="1"/>
    <col min="2821" max="2821" width="12.21875" style="10" customWidth="1"/>
    <col min="2822" max="2822" width="5" style="10" customWidth="1"/>
    <col min="2823" max="3057" width="8.21875" style="10"/>
    <col min="3058" max="3058" width="4.21875" style="10" customWidth="1"/>
    <col min="3059" max="3059" width="32" style="10" customWidth="1"/>
    <col min="3060" max="3060" width="6.5546875" style="10" customWidth="1"/>
    <col min="3061" max="3061" width="4.77734375" style="10" customWidth="1"/>
    <col min="3062" max="3062" width="4.44140625" style="10" customWidth="1"/>
    <col min="3063" max="3063" width="12.21875" style="10" customWidth="1"/>
    <col min="3064" max="3064" width="9.44140625" style="10" customWidth="1"/>
    <col min="3065" max="3070" width="5.6640625" style="10" customWidth="1"/>
    <col min="3071" max="3073" width="11.109375" style="10" customWidth="1"/>
    <col min="3074" max="3076" width="12.88671875" style="10" customWidth="1"/>
    <col min="3077" max="3077" width="12.21875" style="10" customWidth="1"/>
    <col min="3078" max="3078" width="5" style="10" customWidth="1"/>
    <col min="3079" max="3313" width="8.21875" style="10"/>
    <col min="3314" max="3314" width="4.21875" style="10" customWidth="1"/>
    <col min="3315" max="3315" width="32" style="10" customWidth="1"/>
    <col min="3316" max="3316" width="6.5546875" style="10" customWidth="1"/>
    <col min="3317" max="3317" width="4.77734375" style="10" customWidth="1"/>
    <col min="3318" max="3318" width="4.44140625" style="10" customWidth="1"/>
    <col min="3319" max="3319" width="12.21875" style="10" customWidth="1"/>
    <col min="3320" max="3320" width="9.44140625" style="10" customWidth="1"/>
    <col min="3321" max="3326" width="5.6640625" style="10" customWidth="1"/>
    <col min="3327" max="3329" width="11.109375" style="10" customWidth="1"/>
    <col min="3330" max="3332" width="12.88671875" style="10" customWidth="1"/>
    <col min="3333" max="3333" width="12.21875" style="10" customWidth="1"/>
    <col min="3334" max="3334" width="5" style="10" customWidth="1"/>
    <col min="3335" max="3569" width="8.21875" style="10"/>
    <col min="3570" max="3570" width="4.21875" style="10" customWidth="1"/>
    <col min="3571" max="3571" width="32" style="10" customWidth="1"/>
    <col min="3572" max="3572" width="6.5546875" style="10" customWidth="1"/>
    <col min="3573" max="3573" width="4.77734375" style="10" customWidth="1"/>
    <col min="3574" max="3574" width="4.44140625" style="10" customWidth="1"/>
    <col min="3575" max="3575" width="12.21875" style="10" customWidth="1"/>
    <col min="3576" max="3576" width="9.44140625" style="10" customWidth="1"/>
    <col min="3577" max="3582" width="5.6640625" style="10" customWidth="1"/>
    <col min="3583" max="3585" width="11.109375" style="10" customWidth="1"/>
    <col min="3586" max="3588" width="12.88671875" style="10" customWidth="1"/>
    <col min="3589" max="3589" width="12.21875" style="10" customWidth="1"/>
    <col min="3590" max="3590" width="5" style="10" customWidth="1"/>
    <col min="3591" max="3825" width="8.21875" style="10"/>
    <col min="3826" max="3826" width="4.21875" style="10" customWidth="1"/>
    <col min="3827" max="3827" width="32" style="10" customWidth="1"/>
    <col min="3828" max="3828" width="6.5546875" style="10" customWidth="1"/>
    <col min="3829" max="3829" width="4.77734375" style="10" customWidth="1"/>
    <col min="3830" max="3830" width="4.44140625" style="10" customWidth="1"/>
    <col min="3831" max="3831" width="12.21875" style="10" customWidth="1"/>
    <col min="3832" max="3832" width="9.44140625" style="10" customWidth="1"/>
    <col min="3833" max="3838" width="5.6640625" style="10" customWidth="1"/>
    <col min="3839" max="3841" width="11.109375" style="10" customWidth="1"/>
    <col min="3842" max="3844" width="12.88671875" style="10" customWidth="1"/>
    <col min="3845" max="3845" width="12.21875" style="10" customWidth="1"/>
    <col min="3846" max="3846" width="5" style="10" customWidth="1"/>
    <col min="3847" max="4081" width="8.21875" style="10"/>
    <col min="4082" max="4082" width="4.21875" style="10" customWidth="1"/>
    <col min="4083" max="4083" width="32" style="10" customWidth="1"/>
    <col min="4084" max="4084" width="6.5546875" style="10" customWidth="1"/>
    <col min="4085" max="4085" width="4.77734375" style="10" customWidth="1"/>
    <col min="4086" max="4086" width="4.44140625" style="10" customWidth="1"/>
    <col min="4087" max="4087" width="12.21875" style="10" customWidth="1"/>
    <col min="4088" max="4088" width="9.44140625" style="10" customWidth="1"/>
    <col min="4089" max="4094" width="5.6640625" style="10" customWidth="1"/>
    <col min="4095" max="4097" width="11.109375" style="10" customWidth="1"/>
    <col min="4098" max="4100" width="12.88671875" style="10" customWidth="1"/>
    <col min="4101" max="4101" width="12.21875" style="10" customWidth="1"/>
    <col min="4102" max="4102" width="5" style="10" customWidth="1"/>
    <col min="4103" max="4337" width="8.21875" style="10"/>
    <col min="4338" max="4338" width="4.21875" style="10" customWidth="1"/>
    <col min="4339" max="4339" width="32" style="10" customWidth="1"/>
    <col min="4340" max="4340" width="6.5546875" style="10" customWidth="1"/>
    <col min="4341" max="4341" width="4.77734375" style="10" customWidth="1"/>
    <col min="4342" max="4342" width="4.44140625" style="10" customWidth="1"/>
    <col min="4343" max="4343" width="12.21875" style="10" customWidth="1"/>
    <col min="4344" max="4344" width="9.44140625" style="10" customWidth="1"/>
    <col min="4345" max="4350" width="5.6640625" style="10" customWidth="1"/>
    <col min="4351" max="4353" width="11.109375" style="10" customWidth="1"/>
    <col min="4354" max="4356" width="12.88671875" style="10" customWidth="1"/>
    <col min="4357" max="4357" width="12.21875" style="10" customWidth="1"/>
    <col min="4358" max="4358" width="5" style="10" customWidth="1"/>
    <col min="4359" max="4593" width="8.21875" style="10"/>
    <col min="4594" max="4594" width="4.21875" style="10" customWidth="1"/>
    <col min="4595" max="4595" width="32" style="10" customWidth="1"/>
    <col min="4596" max="4596" width="6.5546875" style="10" customWidth="1"/>
    <col min="4597" max="4597" width="4.77734375" style="10" customWidth="1"/>
    <col min="4598" max="4598" width="4.44140625" style="10" customWidth="1"/>
    <col min="4599" max="4599" width="12.21875" style="10" customWidth="1"/>
    <col min="4600" max="4600" width="9.44140625" style="10" customWidth="1"/>
    <col min="4601" max="4606" width="5.6640625" style="10" customWidth="1"/>
    <col min="4607" max="4609" width="11.109375" style="10" customWidth="1"/>
    <col min="4610" max="4612" width="12.88671875" style="10" customWidth="1"/>
    <col min="4613" max="4613" width="12.21875" style="10" customWidth="1"/>
    <col min="4614" max="4614" width="5" style="10" customWidth="1"/>
    <col min="4615" max="4849" width="8.21875" style="10"/>
    <col min="4850" max="4850" width="4.21875" style="10" customWidth="1"/>
    <col min="4851" max="4851" width="32" style="10" customWidth="1"/>
    <col min="4852" max="4852" width="6.5546875" style="10" customWidth="1"/>
    <col min="4853" max="4853" width="4.77734375" style="10" customWidth="1"/>
    <col min="4854" max="4854" width="4.44140625" style="10" customWidth="1"/>
    <col min="4855" max="4855" width="12.21875" style="10" customWidth="1"/>
    <col min="4856" max="4856" width="9.44140625" style="10" customWidth="1"/>
    <col min="4857" max="4862" width="5.6640625" style="10" customWidth="1"/>
    <col min="4863" max="4865" width="11.109375" style="10" customWidth="1"/>
    <col min="4866" max="4868" width="12.88671875" style="10" customWidth="1"/>
    <col min="4869" max="4869" width="12.21875" style="10" customWidth="1"/>
    <col min="4870" max="4870" width="5" style="10" customWidth="1"/>
    <col min="4871" max="5105" width="8.21875" style="10"/>
    <col min="5106" max="5106" width="4.21875" style="10" customWidth="1"/>
    <col min="5107" max="5107" width="32" style="10" customWidth="1"/>
    <col min="5108" max="5108" width="6.5546875" style="10" customWidth="1"/>
    <col min="5109" max="5109" width="4.77734375" style="10" customWidth="1"/>
    <col min="5110" max="5110" width="4.44140625" style="10" customWidth="1"/>
    <col min="5111" max="5111" width="12.21875" style="10" customWidth="1"/>
    <col min="5112" max="5112" width="9.44140625" style="10" customWidth="1"/>
    <col min="5113" max="5118" width="5.6640625" style="10" customWidth="1"/>
    <col min="5119" max="5121" width="11.109375" style="10" customWidth="1"/>
    <col min="5122" max="5124" width="12.88671875" style="10" customWidth="1"/>
    <col min="5125" max="5125" width="12.21875" style="10" customWidth="1"/>
    <col min="5126" max="5126" width="5" style="10" customWidth="1"/>
    <col min="5127" max="5361" width="8.21875" style="10"/>
    <col min="5362" max="5362" width="4.21875" style="10" customWidth="1"/>
    <col min="5363" max="5363" width="32" style="10" customWidth="1"/>
    <col min="5364" max="5364" width="6.5546875" style="10" customWidth="1"/>
    <col min="5365" max="5365" width="4.77734375" style="10" customWidth="1"/>
    <col min="5366" max="5366" width="4.44140625" style="10" customWidth="1"/>
    <col min="5367" max="5367" width="12.21875" style="10" customWidth="1"/>
    <col min="5368" max="5368" width="9.44140625" style="10" customWidth="1"/>
    <col min="5369" max="5374" width="5.6640625" style="10" customWidth="1"/>
    <col min="5375" max="5377" width="11.109375" style="10" customWidth="1"/>
    <col min="5378" max="5380" width="12.88671875" style="10" customWidth="1"/>
    <col min="5381" max="5381" width="12.21875" style="10" customWidth="1"/>
    <col min="5382" max="5382" width="5" style="10" customWidth="1"/>
    <col min="5383" max="5617" width="8.21875" style="10"/>
    <col min="5618" max="5618" width="4.21875" style="10" customWidth="1"/>
    <col min="5619" max="5619" width="32" style="10" customWidth="1"/>
    <col min="5620" max="5620" width="6.5546875" style="10" customWidth="1"/>
    <col min="5621" max="5621" width="4.77734375" style="10" customWidth="1"/>
    <col min="5622" max="5622" width="4.44140625" style="10" customWidth="1"/>
    <col min="5623" max="5623" width="12.21875" style="10" customWidth="1"/>
    <col min="5624" max="5624" width="9.44140625" style="10" customWidth="1"/>
    <col min="5625" max="5630" width="5.6640625" style="10" customWidth="1"/>
    <col min="5631" max="5633" width="11.109375" style="10" customWidth="1"/>
    <col min="5634" max="5636" width="12.88671875" style="10" customWidth="1"/>
    <col min="5637" max="5637" width="12.21875" style="10" customWidth="1"/>
    <col min="5638" max="5638" width="5" style="10" customWidth="1"/>
    <col min="5639" max="5873" width="8.21875" style="10"/>
    <col min="5874" max="5874" width="4.21875" style="10" customWidth="1"/>
    <col min="5875" max="5875" width="32" style="10" customWidth="1"/>
    <col min="5876" max="5876" width="6.5546875" style="10" customWidth="1"/>
    <col min="5877" max="5877" width="4.77734375" style="10" customWidth="1"/>
    <col min="5878" max="5878" width="4.44140625" style="10" customWidth="1"/>
    <col min="5879" max="5879" width="12.21875" style="10" customWidth="1"/>
    <col min="5880" max="5880" width="9.44140625" style="10" customWidth="1"/>
    <col min="5881" max="5886" width="5.6640625" style="10" customWidth="1"/>
    <col min="5887" max="5889" width="11.109375" style="10" customWidth="1"/>
    <col min="5890" max="5892" width="12.88671875" style="10" customWidth="1"/>
    <col min="5893" max="5893" width="12.21875" style="10" customWidth="1"/>
    <col min="5894" max="5894" width="5" style="10" customWidth="1"/>
    <col min="5895" max="6129" width="8.21875" style="10"/>
    <col min="6130" max="6130" width="4.21875" style="10" customWidth="1"/>
    <col min="6131" max="6131" width="32" style="10" customWidth="1"/>
    <col min="6132" max="6132" width="6.5546875" style="10" customWidth="1"/>
    <col min="6133" max="6133" width="4.77734375" style="10" customWidth="1"/>
    <col min="6134" max="6134" width="4.44140625" style="10" customWidth="1"/>
    <col min="6135" max="6135" width="12.21875" style="10" customWidth="1"/>
    <col min="6136" max="6136" width="9.44140625" style="10" customWidth="1"/>
    <col min="6137" max="6142" width="5.6640625" style="10" customWidth="1"/>
    <col min="6143" max="6145" width="11.109375" style="10" customWidth="1"/>
    <col min="6146" max="6148" width="12.88671875" style="10" customWidth="1"/>
    <col min="6149" max="6149" width="12.21875" style="10" customWidth="1"/>
    <col min="6150" max="6150" width="5" style="10" customWidth="1"/>
    <col min="6151" max="6385" width="8.21875" style="10"/>
    <col min="6386" max="6386" width="4.21875" style="10" customWidth="1"/>
    <col min="6387" max="6387" width="32" style="10" customWidth="1"/>
    <col min="6388" max="6388" width="6.5546875" style="10" customWidth="1"/>
    <col min="6389" max="6389" width="4.77734375" style="10" customWidth="1"/>
    <col min="6390" max="6390" width="4.44140625" style="10" customWidth="1"/>
    <col min="6391" max="6391" width="12.21875" style="10" customWidth="1"/>
    <col min="6392" max="6392" width="9.44140625" style="10" customWidth="1"/>
    <col min="6393" max="6398" width="5.6640625" style="10" customWidth="1"/>
    <col min="6399" max="6401" width="11.109375" style="10" customWidth="1"/>
    <col min="6402" max="6404" width="12.88671875" style="10" customWidth="1"/>
    <col min="6405" max="6405" width="12.21875" style="10" customWidth="1"/>
    <col min="6406" max="6406" width="5" style="10" customWidth="1"/>
    <col min="6407" max="6641" width="8.21875" style="10"/>
    <col min="6642" max="6642" width="4.21875" style="10" customWidth="1"/>
    <col min="6643" max="6643" width="32" style="10" customWidth="1"/>
    <col min="6644" max="6644" width="6.5546875" style="10" customWidth="1"/>
    <col min="6645" max="6645" width="4.77734375" style="10" customWidth="1"/>
    <col min="6646" max="6646" width="4.44140625" style="10" customWidth="1"/>
    <col min="6647" max="6647" width="12.21875" style="10" customWidth="1"/>
    <col min="6648" max="6648" width="9.44140625" style="10" customWidth="1"/>
    <col min="6649" max="6654" width="5.6640625" style="10" customWidth="1"/>
    <col min="6655" max="6657" width="11.109375" style="10" customWidth="1"/>
    <col min="6658" max="6660" width="12.88671875" style="10" customWidth="1"/>
    <col min="6661" max="6661" width="12.21875" style="10" customWidth="1"/>
    <col min="6662" max="6662" width="5" style="10" customWidth="1"/>
    <col min="6663" max="6897" width="8.21875" style="10"/>
    <col min="6898" max="6898" width="4.21875" style="10" customWidth="1"/>
    <col min="6899" max="6899" width="32" style="10" customWidth="1"/>
    <col min="6900" max="6900" width="6.5546875" style="10" customWidth="1"/>
    <col min="6901" max="6901" width="4.77734375" style="10" customWidth="1"/>
    <col min="6902" max="6902" width="4.44140625" style="10" customWidth="1"/>
    <col min="6903" max="6903" width="12.21875" style="10" customWidth="1"/>
    <col min="6904" max="6904" width="9.44140625" style="10" customWidth="1"/>
    <col min="6905" max="6910" width="5.6640625" style="10" customWidth="1"/>
    <col min="6911" max="6913" width="11.109375" style="10" customWidth="1"/>
    <col min="6914" max="6916" width="12.88671875" style="10" customWidth="1"/>
    <col min="6917" max="6917" width="12.21875" style="10" customWidth="1"/>
    <col min="6918" max="6918" width="5" style="10" customWidth="1"/>
    <col min="6919" max="7153" width="8.21875" style="10"/>
    <col min="7154" max="7154" width="4.21875" style="10" customWidth="1"/>
    <col min="7155" max="7155" width="32" style="10" customWidth="1"/>
    <col min="7156" max="7156" width="6.5546875" style="10" customWidth="1"/>
    <col min="7157" max="7157" width="4.77734375" style="10" customWidth="1"/>
    <col min="7158" max="7158" width="4.44140625" style="10" customWidth="1"/>
    <col min="7159" max="7159" width="12.21875" style="10" customWidth="1"/>
    <col min="7160" max="7160" width="9.44140625" style="10" customWidth="1"/>
    <col min="7161" max="7166" width="5.6640625" style="10" customWidth="1"/>
    <col min="7167" max="7169" width="11.109375" style="10" customWidth="1"/>
    <col min="7170" max="7172" width="12.88671875" style="10" customWidth="1"/>
    <col min="7173" max="7173" width="12.21875" style="10" customWidth="1"/>
    <col min="7174" max="7174" width="5" style="10" customWidth="1"/>
    <col min="7175" max="7409" width="8.21875" style="10"/>
    <col min="7410" max="7410" width="4.21875" style="10" customWidth="1"/>
    <col min="7411" max="7411" width="32" style="10" customWidth="1"/>
    <col min="7412" max="7412" width="6.5546875" style="10" customWidth="1"/>
    <col min="7413" max="7413" width="4.77734375" style="10" customWidth="1"/>
    <col min="7414" max="7414" width="4.44140625" style="10" customWidth="1"/>
    <col min="7415" max="7415" width="12.21875" style="10" customWidth="1"/>
    <col min="7416" max="7416" width="9.44140625" style="10" customWidth="1"/>
    <col min="7417" max="7422" width="5.6640625" style="10" customWidth="1"/>
    <col min="7423" max="7425" width="11.109375" style="10" customWidth="1"/>
    <col min="7426" max="7428" width="12.88671875" style="10" customWidth="1"/>
    <col min="7429" max="7429" width="12.21875" style="10" customWidth="1"/>
    <col min="7430" max="7430" width="5" style="10" customWidth="1"/>
    <col min="7431" max="7665" width="8.21875" style="10"/>
    <col min="7666" max="7666" width="4.21875" style="10" customWidth="1"/>
    <col min="7667" max="7667" width="32" style="10" customWidth="1"/>
    <col min="7668" max="7668" width="6.5546875" style="10" customWidth="1"/>
    <col min="7669" max="7669" width="4.77734375" style="10" customWidth="1"/>
    <col min="7670" max="7670" width="4.44140625" style="10" customWidth="1"/>
    <col min="7671" max="7671" width="12.21875" style="10" customWidth="1"/>
    <col min="7672" max="7672" width="9.44140625" style="10" customWidth="1"/>
    <col min="7673" max="7678" width="5.6640625" style="10" customWidth="1"/>
    <col min="7679" max="7681" width="11.109375" style="10" customWidth="1"/>
    <col min="7682" max="7684" width="12.88671875" style="10" customWidth="1"/>
    <col min="7685" max="7685" width="12.21875" style="10" customWidth="1"/>
    <col min="7686" max="7686" width="5" style="10" customWidth="1"/>
    <col min="7687" max="7921" width="8.21875" style="10"/>
    <col min="7922" max="7922" width="4.21875" style="10" customWidth="1"/>
    <col min="7923" max="7923" width="32" style="10" customWidth="1"/>
    <col min="7924" max="7924" width="6.5546875" style="10" customWidth="1"/>
    <col min="7925" max="7925" width="4.77734375" style="10" customWidth="1"/>
    <col min="7926" max="7926" width="4.44140625" style="10" customWidth="1"/>
    <col min="7927" max="7927" width="12.21875" style="10" customWidth="1"/>
    <col min="7928" max="7928" width="9.44140625" style="10" customWidth="1"/>
    <col min="7929" max="7934" width="5.6640625" style="10" customWidth="1"/>
    <col min="7935" max="7937" width="11.109375" style="10" customWidth="1"/>
    <col min="7938" max="7940" width="12.88671875" style="10" customWidth="1"/>
    <col min="7941" max="7941" width="12.21875" style="10" customWidth="1"/>
    <col min="7942" max="7942" width="5" style="10" customWidth="1"/>
    <col min="7943" max="8177" width="8.21875" style="10"/>
    <col min="8178" max="8178" width="4.21875" style="10" customWidth="1"/>
    <col min="8179" max="8179" width="32" style="10" customWidth="1"/>
    <col min="8180" max="8180" width="6.5546875" style="10" customWidth="1"/>
    <col min="8181" max="8181" width="4.77734375" style="10" customWidth="1"/>
    <col min="8182" max="8182" width="4.44140625" style="10" customWidth="1"/>
    <col min="8183" max="8183" width="12.21875" style="10" customWidth="1"/>
    <col min="8184" max="8184" width="9.44140625" style="10" customWidth="1"/>
    <col min="8185" max="8190" width="5.6640625" style="10" customWidth="1"/>
    <col min="8191" max="8193" width="11.109375" style="10" customWidth="1"/>
    <col min="8194" max="8196" width="12.88671875" style="10" customWidth="1"/>
    <col min="8197" max="8197" width="12.21875" style="10" customWidth="1"/>
    <col min="8198" max="8198" width="5" style="10" customWidth="1"/>
    <col min="8199" max="8433" width="8.21875" style="10"/>
    <col min="8434" max="8434" width="4.21875" style="10" customWidth="1"/>
    <col min="8435" max="8435" width="32" style="10" customWidth="1"/>
    <col min="8436" max="8436" width="6.5546875" style="10" customWidth="1"/>
    <col min="8437" max="8437" width="4.77734375" style="10" customWidth="1"/>
    <col min="8438" max="8438" width="4.44140625" style="10" customWidth="1"/>
    <col min="8439" max="8439" width="12.21875" style="10" customWidth="1"/>
    <col min="8440" max="8440" width="9.44140625" style="10" customWidth="1"/>
    <col min="8441" max="8446" width="5.6640625" style="10" customWidth="1"/>
    <col min="8447" max="8449" width="11.109375" style="10" customWidth="1"/>
    <col min="8450" max="8452" width="12.88671875" style="10" customWidth="1"/>
    <col min="8453" max="8453" width="12.21875" style="10" customWidth="1"/>
    <col min="8454" max="8454" width="5" style="10" customWidth="1"/>
    <col min="8455" max="8689" width="8.21875" style="10"/>
    <col min="8690" max="8690" width="4.21875" style="10" customWidth="1"/>
    <col min="8691" max="8691" width="32" style="10" customWidth="1"/>
    <col min="8692" max="8692" width="6.5546875" style="10" customWidth="1"/>
    <col min="8693" max="8693" width="4.77734375" style="10" customWidth="1"/>
    <col min="8694" max="8694" width="4.44140625" style="10" customWidth="1"/>
    <col min="8695" max="8695" width="12.21875" style="10" customWidth="1"/>
    <col min="8696" max="8696" width="9.44140625" style="10" customWidth="1"/>
    <col min="8697" max="8702" width="5.6640625" style="10" customWidth="1"/>
    <col min="8703" max="8705" width="11.109375" style="10" customWidth="1"/>
    <col min="8706" max="8708" width="12.88671875" style="10" customWidth="1"/>
    <col min="8709" max="8709" width="12.21875" style="10" customWidth="1"/>
    <col min="8710" max="8710" width="5" style="10" customWidth="1"/>
    <col min="8711" max="8945" width="8.21875" style="10"/>
    <col min="8946" max="8946" width="4.21875" style="10" customWidth="1"/>
    <col min="8947" max="8947" width="32" style="10" customWidth="1"/>
    <col min="8948" max="8948" width="6.5546875" style="10" customWidth="1"/>
    <col min="8949" max="8949" width="4.77734375" style="10" customWidth="1"/>
    <col min="8950" max="8950" width="4.44140625" style="10" customWidth="1"/>
    <col min="8951" max="8951" width="12.21875" style="10" customWidth="1"/>
    <col min="8952" max="8952" width="9.44140625" style="10" customWidth="1"/>
    <col min="8953" max="8958" width="5.6640625" style="10" customWidth="1"/>
    <col min="8959" max="8961" width="11.109375" style="10" customWidth="1"/>
    <col min="8962" max="8964" width="12.88671875" style="10" customWidth="1"/>
    <col min="8965" max="8965" width="12.21875" style="10" customWidth="1"/>
    <col min="8966" max="8966" width="5" style="10" customWidth="1"/>
    <col min="8967" max="9201" width="8.21875" style="10"/>
    <col min="9202" max="9202" width="4.21875" style="10" customWidth="1"/>
    <col min="9203" max="9203" width="32" style="10" customWidth="1"/>
    <col min="9204" max="9204" width="6.5546875" style="10" customWidth="1"/>
    <col min="9205" max="9205" width="4.77734375" style="10" customWidth="1"/>
    <col min="9206" max="9206" width="4.44140625" style="10" customWidth="1"/>
    <col min="9207" max="9207" width="12.21875" style="10" customWidth="1"/>
    <col min="9208" max="9208" width="9.44140625" style="10" customWidth="1"/>
    <col min="9209" max="9214" width="5.6640625" style="10" customWidth="1"/>
    <col min="9215" max="9217" width="11.109375" style="10" customWidth="1"/>
    <col min="9218" max="9220" width="12.88671875" style="10" customWidth="1"/>
    <col min="9221" max="9221" width="12.21875" style="10" customWidth="1"/>
    <col min="9222" max="9222" width="5" style="10" customWidth="1"/>
    <col min="9223" max="9457" width="8.21875" style="10"/>
    <col min="9458" max="9458" width="4.21875" style="10" customWidth="1"/>
    <col min="9459" max="9459" width="32" style="10" customWidth="1"/>
    <col min="9460" max="9460" width="6.5546875" style="10" customWidth="1"/>
    <col min="9461" max="9461" width="4.77734375" style="10" customWidth="1"/>
    <col min="9462" max="9462" width="4.44140625" style="10" customWidth="1"/>
    <col min="9463" max="9463" width="12.21875" style="10" customWidth="1"/>
    <col min="9464" max="9464" width="9.44140625" style="10" customWidth="1"/>
    <col min="9465" max="9470" width="5.6640625" style="10" customWidth="1"/>
    <col min="9471" max="9473" width="11.109375" style="10" customWidth="1"/>
    <col min="9474" max="9476" width="12.88671875" style="10" customWidth="1"/>
    <col min="9477" max="9477" width="12.21875" style="10" customWidth="1"/>
    <col min="9478" max="9478" width="5" style="10" customWidth="1"/>
    <col min="9479" max="9713" width="8.21875" style="10"/>
    <col min="9714" max="9714" width="4.21875" style="10" customWidth="1"/>
    <col min="9715" max="9715" width="32" style="10" customWidth="1"/>
    <col min="9716" max="9716" width="6.5546875" style="10" customWidth="1"/>
    <col min="9717" max="9717" width="4.77734375" style="10" customWidth="1"/>
    <col min="9718" max="9718" width="4.44140625" style="10" customWidth="1"/>
    <col min="9719" max="9719" width="12.21875" style="10" customWidth="1"/>
    <col min="9720" max="9720" width="9.44140625" style="10" customWidth="1"/>
    <col min="9721" max="9726" width="5.6640625" style="10" customWidth="1"/>
    <col min="9727" max="9729" width="11.109375" style="10" customWidth="1"/>
    <col min="9730" max="9732" width="12.88671875" style="10" customWidth="1"/>
    <col min="9733" max="9733" width="12.21875" style="10" customWidth="1"/>
    <col min="9734" max="9734" width="5" style="10" customWidth="1"/>
    <col min="9735" max="9969" width="8.21875" style="10"/>
    <col min="9970" max="9970" width="4.21875" style="10" customWidth="1"/>
    <col min="9971" max="9971" width="32" style="10" customWidth="1"/>
    <col min="9972" max="9972" width="6.5546875" style="10" customWidth="1"/>
    <col min="9973" max="9973" width="4.77734375" style="10" customWidth="1"/>
    <col min="9974" max="9974" width="4.44140625" style="10" customWidth="1"/>
    <col min="9975" max="9975" width="12.21875" style="10" customWidth="1"/>
    <col min="9976" max="9976" width="9.44140625" style="10" customWidth="1"/>
    <col min="9977" max="9982" width="5.6640625" style="10" customWidth="1"/>
    <col min="9983" max="9985" width="11.109375" style="10" customWidth="1"/>
    <col min="9986" max="9988" width="12.88671875" style="10" customWidth="1"/>
    <col min="9989" max="9989" width="12.21875" style="10" customWidth="1"/>
    <col min="9990" max="9990" width="5" style="10" customWidth="1"/>
    <col min="9991" max="10225" width="8.21875" style="10"/>
    <col min="10226" max="10226" width="4.21875" style="10" customWidth="1"/>
    <col min="10227" max="10227" width="32" style="10" customWidth="1"/>
    <col min="10228" max="10228" width="6.5546875" style="10" customWidth="1"/>
    <col min="10229" max="10229" width="4.77734375" style="10" customWidth="1"/>
    <col min="10230" max="10230" width="4.44140625" style="10" customWidth="1"/>
    <col min="10231" max="10231" width="12.21875" style="10" customWidth="1"/>
    <col min="10232" max="10232" width="9.44140625" style="10" customWidth="1"/>
    <col min="10233" max="10238" width="5.6640625" style="10" customWidth="1"/>
    <col min="10239" max="10241" width="11.109375" style="10" customWidth="1"/>
    <col min="10242" max="10244" width="12.88671875" style="10" customWidth="1"/>
    <col min="10245" max="10245" width="12.21875" style="10" customWidth="1"/>
    <col min="10246" max="10246" width="5" style="10" customWidth="1"/>
    <col min="10247" max="10481" width="8.21875" style="10"/>
    <col min="10482" max="10482" width="4.21875" style="10" customWidth="1"/>
    <col min="10483" max="10483" width="32" style="10" customWidth="1"/>
    <col min="10484" max="10484" width="6.5546875" style="10" customWidth="1"/>
    <col min="10485" max="10485" width="4.77734375" style="10" customWidth="1"/>
    <col min="10486" max="10486" width="4.44140625" style="10" customWidth="1"/>
    <col min="10487" max="10487" width="12.21875" style="10" customWidth="1"/>
    <col min="10488" max="10488" width="9.44140625" style="10" customWidth="1"/>
    <col min="10489" max="10494" width="5.6640625" style="10" customWidth="1"/>
    <col min="10495" max="10497" width="11.109375" style="10" customWidth="1"/>
    <col min="10498" max="10500" width="12.88671875" style="10" customWidth="1"/>
    <col min="10501" max="10501" width="12.21875" style="10" customWidth="1"/>
    <col min="10502" max="10502" width="5" style="10" customWidth="1"/>
    <col min="10503" max="10737" width="8.21875" style="10"/>
    <col min="10738" max="10738" width="4.21875" style="10" customWidth="1"/>
    <col min="10739" max="10739" width="32" style="10" customWidth="1"/>
    <col min="10740" max="10740" width="6.5546875" style="10" customWidth="1"/>
    <col min="10741" max="10741" width="4.77734375" style="10" customWidth="1"/>
    <col min="10742" max="10742" width="4.44140625" style="10" customWidth="1"/>
    <col min="10743" max="10743" width="12.21875" style="10" customWidth="1"/>
    <col min="10744" max="10744" width="9.44140625" style="10" customWidth="1"/>
    <col min="10745" max="10750" width="5.6640625" style="10" customWidth="1"/>
    <col min="10751" max="10753" width="11.109375" style="10" customWidth="1"/>
    <col min="10754" max="10756" width="12.88671875" style="10" customWidth="1"/>
    <col min="10757" max="10757" width="12.21875" style="10" customWidth="1"/>
    <col min="10758" max="10758" width="5" style="10" customWidth="1"/>
    <col min="10759" max="10993" width="8.21875" style="10"/>
    <col min="10994" max="10994" width="4.21875" style="10" customWidth="1"/>
    <col min="10995" max="10995" width="32" style="10" customWidth="1"/>
    <col min="10996" max="10996" width="6.5546875" style="10" customWidth="1"/>
    <col min="10997" max="10997" width="4.77734375" style="10" customWidth="1"/>
    <col min="10998" max="10998" width="4.44140625" style="10" customWidth="1"/>
    <col min="10999" max="10999" width="12.21875" style="10" customWidth="1"/>
    <col min="11000" max="11000" width="9.44140625" style="10" customWidth="1"/>
    <col min="11001" max="11006" width="5.6640625" style="10" customWidth="1"/>
    <col min="11007" max="11009" width="11.109375" style="10" customWidth="1"/>
    <col min="11010" max="11012" width="12.88671875" style="10" customWidth="1"/>
    <col min="11013" max="11013" width="12.21875" style="10" customWidth="1"/>
    <col min="11014" max="11014" width="5" style="10" customWidth="1"/>
    <col min="11015" max="11249" width="8.21875" style="10"/>
    <col min="11250" max="11250" width="4.21875" style="10" customWidth="1"/>
    <col min="11251" max="11251" width="32" style="10" customWidth="1"/>
    <col min="11252" max="11252" width="6.5546875" style="10" customWidth="1"/>
    <col min="11253" max="11253" width="4.77734375" style="10" customWidth="1"/>
    <col min="11254" max="11254" width="4.44140625" style="10" customWidth="1"/>
    <col min="11255" max="11255" width="12.21875" style="10" customWidth="1"/>
    <col min="11256" max="11256" width="9.44140625" style="10" customWidth="1"/>
    <col min="11257" max="11262" width="5.6640625" style="10" customWidth="1"/>
    <col min="11263" max="11265" width="11.109375" style="10" customWidth="1"/>
    <col min="11266" max="11268" width="12.88671875" style="10" customWidth="1"/>
    <col min="11269" max="11269" width="12.21875" style="10" customWidth="1"/>
    <col min="11270" max="11270" width="5" style="10" customWidth="1"/>
    <col min="11271" max="11505" width="8.21875" style="10"/>
    <col min="11506" max="11506" width="4.21875" style="10" customWidth="1"/>
    <col min="11507" max="11507" width="32" style="10" customWidth="1"/>
    <col min="11508" max="11508" width="6.5546875" style="10" customWidth="1"/>
    <col min="11509" max="11509" width="4.77734375" style="10" customWidth="1"/>
    <col min="11510" max="11510" width="4.44140625" style="10" customWidth="1"/>
    <col min="11511" max="11511" width="12.21875" style="10" customWidth="1"/>
    <col min="11512" max="11512" width="9.44140625" style="10" customWidth="1"/>
    <col min="11513" max="11518" width="5.6640625" style="10" customWidth="1"/>
    <col min="11519" max="11521" width="11.109375" style="10" customWidth="1"/>
    <col min="11522" max="11524" width="12.88671875" style="10" customWidth="1"/>
    <col min="11525" max="11525" width="12.21875" style="10" customWidth="1"/>
    <col min="11526" max="11526" width="5" style="10" customWidth="1"/>
    <col min="11527" max="11761" width="8.21875" style="10"/>
    <col min="11762" max="11762" width="4.21875" style="10" customWidth="1"/>
    <col min="11763" max="11763" width="32" style="10" customWidth="1"/>
    <col min="11764" max="11764" width="6.5546875" style="10" customWidth="1"/>
    <col min="11765" max="11765" width="4.77734375" style="10" customWidth="1"/>
    <col min="11766" max="11766" width="4.44140625" style="10" customWidth="1"/>
    <col min="11767" max="11767" width="12.21875" style="10" customWidth="1"/>
    <col min="11768" max="11768" width="9.44140625" style="10" customWidth="1"/>
    <col min="11769" max="11774" width="5.6640625" style="10" customWidth="1"/>
    <col min="11775" max="11777" width="11.109375" style="10" customWidth="1"/>
    <col min="11778" max="11780" width="12.88671875" style="10" customWidth="1"/>
    <col min="11781" max="11781" width="12.21875" style="10" customWidth="1"/>
    <col min="11782" max="11782" width="5" style="10" customWidth="1"/>
    <col min="11783" max="12017" width="8.21875" style="10"/>
    <col min="12018" max="12018" width="4.21875" style="10" customWidth="1"/>
    <col min="12019" max="12019" width="32" style="10" customWidth="1"/>
    <col min="12020" max="12020" width="6.5546875" style="10" customWidth="1"/>
    <col min="12021" max="12021" width="4.77734375" style="10" customWidth="1"/>
    <col min="12022" max="12022" width="4.44140625" style="10" customWidth="1"/>
    <col min="12023" max="12023" width="12.21875" style="10" customWidth="1"/>
    <col min="12024" max="12024" width="9.44140625" style="10" customWidth="1"/>
    <col min="12025" max="12030" width="5.6640625" style="10" customWidth="1"/>
    <col min="12031" max="12033" width="11.109375" style="10" customWidth="1"/>
    <col min="12034" max="12036" width="12.88671875" style="10" customWidth="1"/>
    <col min="12037" max="12037" width="12.21875" style="10" customWidth="1"/>
    <col min="12038" max="12038" width="5" style="10" customWidth="1"/>
    <col min="12039" max="12273" width="8.21875" style="10"/>
    <col min="12274" max="12274" width="4.21875" style="10" customWidth="1"/>
    <col min="12275" max="12275" width="32" style="10" customWidth="1"/>
    <col min="12276" max="12276" width="6.5546875" style="10" customWidth="1"/>
    <col min="12277" max="12277" width="4.77734375" style="10" customWidth="1"/>
    <col min="12278" max="12278" width="4.44140625" style="10" customWidth="1"/>
    <col min="12279" max="12279" width="12.21875" style="10" customWidth="1"/>
    <col min="12280" max="12280" width="9.44140625" style="10" customWidth="1"/>
    <col min="12281" max="12286" width="5.6640625" style="10" customWidth="1"/>
    <col min="12287" max="12289" width="11.109375" style="10" customWidth="1"/>
    <col min="12290" max="12292" width="12.88671875" style="10" customWidth="1"/>
    <col min="12293" max="12293" width="12.21875" style="10" customWidth="1"/>
    <col min="12294" max="12294" width="5" style="10" customWidth="1"/>
    <col min="12295" max="12529" width="8.21875" style="10"/>
    <col min="12530" max="12530" width="4.21875" style="10" customWidth="1"/>
    <col min="12531" max="12531" width="32" style="10" customWidth="1"/>
    <col min="12532" max="12532" width="6.5546875" style="10" customWidth="1"/>
    <col min="12533" max="12533" width="4.77734375" style="10" customWidth="1"/>
    <col min="12534" max="12534" width="4.44140625" style="10" customWidth="1"/>
    <col min="12535" max="12535" width="12.21875" style="10" customWidth="1"/>
    <col min="12536" max="12536" width="9.44140625" style="10" customWidth="1"/>
    <col min="12537" max="12542" width="5.6640625" style="10" customWidth="1"/>
    <col min="12543" max="12545" width="11.109375" style="10" customWidth="1"/>
    <col min="12546" max="12548" width="12.88671875" style="10" customWidth="1"/>
    <col min="12549" max="12549" width="12.21875" style="10" customWidth="1"/>
    <col min="12550" max="12550" width="5" style="10" customWidth="1"/>
    <col min="12551" max="12785" width="8.21875" style="10"/>
    <col min="12786" max="12786" width="4.21875" style="10" customWidth="1"/>
    <col min="12787" max="12787" width="32" style="10" customWidth="1"/>
    <col min="12788" max="12788" width="6.5546875" style="10" customWidth="1"/>
    <col min="12789" max="12789" width="4.77734375" style="10" customWidth="1"/>
    <col min="12790" max="12790" width="4.44140625" style="10" customWidth="1"/>
    <col min="12791" max="12791" width="12.21875" style="10" customWidth="1"/>
    <col min="12792" max="12792" width="9.44140625" style="10" customWidth="1"/>
    <col min="12793" max="12798" width="5.6640625" style="10" customWidth="1"/>
    <col min="12799" max="12801" width="11.109375" style="10" customWidth="1"/>
    <col min="12802" max="12804" width="12.88671875" style="10" customWidth="1"/>
    <col min="12805" max="12805" width="12.21875" style="10" customWidth="1"/>
    <col min="12806" max="12806" width="5" style="10" customWidth="1"/>
    <col min="12807" max="13041" width="8.21875" style="10"/>
    <col min="13042" max="13042" width="4.21875" style="10" customWidth="1"/>
    <col min="13043" max="13043" width="32" style="10" customWidth="1"/>
    <col min="13044" max="13044" width="6.5546875" style="10" customWidth="1"/>
    <col min="13045" max="13045" width="4.77734375" style="10" customWidth="1"/>
    <col min="13046" max="13046" width="4.44140625" style="10" customWidth="1"/>
    <col min="13047" max="13047" width="12.21875" style="10" customWidth="1"/>
    <col min="13048" max="13048" width="9.44140625" style="10" customWidth="1"/>
    <col min="13049" max="13054" width="5.6640625" style="10" customWidth="1"/>
    <col min="13055" max="13057" width="11.109375" style="10" customWidth="1"/>
    <col min="13058" max="13060" width="12.88671875" style="10" customWidth="1"/>
    <col min="13061" max="13061" width="12.21875" style="10" customWidth="1"/>
    <col min="13062" max="13062" width="5" style="10" customWidth="1"/>
    <col min="13063" max="13297" width="8.21875" style="10"/>
    <col min="13298" max="13298" width="4.21875" style="10" customWidth="1"/>
    <col min="13299" max="13299" width="32" style="10" customWidth="1"/>
    <col min="13300" max="13300" width="6.5546875" style="10" customWidth="1"/>
    <col min="13301" max="13301" width="4.77734375" style="10" customWidth="1"/>
    <col min="13302" max="13302" width="4.44140625" style="10" customWidth="1"/>
    <col min="13303" max="13303" width="12.21875" style="10" customWidth="1"/>
    <col min="13304" max="13304" width="9.44140625" style="10" customWidth="1"/>
    <col min="13305" max="13310" width="5.6640625" style="10" customWidth="1"/>
    <col min="13311" max="13313" width="11.109375" style="10" customWidth="1"/>
    <col min="13314" max="13316" width="12.88671875" style="10" customWidth="1"/>
    <col min="13317" max="13317" width="12.21875" style="10" customWidth="1"/>
    <col min="13318" max="13318" width="5" style="10" customWidth="1"/>
    <col min="13319" max="13553" width="8.21875" style="10"/>
    <col min="13554" max="13554" width="4.21875" style="10" customWidth="1"/>
    <col min="13555" max="13555" width="32" style="10" customWidth="1"/>
    <col min="13556" max="13556" width="6.5546875" style="10" customWidth="1"/>
    <col min="13557" max="13557" width="4.77734375" style="10" customWidth="1"/>
    <col min="13558" max="13558" width="4.44140625" style="10" customWidth="1"/>
    <col min="13559" max="13559" width="12.21875" style="10" customWidth="1"/>
    <col min="13560" max="13560" width="9.44140625" style="10" customWidth="1"/>
    <col min="13561" max="13566" width="5.6640625" style="10" customWidth="1"/>
    <col min="13567" max="13569" width="11.109375" style="10" customWidth="1"/>
    <col min="13570" max="13572" width="12.88671875" style="10" customWidth="1"/>
    <col min="13573" max="13573" width="12.21875" style="10" customWidth="1"/>
    <col min="13574" max="13574" width="5" style="10" customWidth="1"/>
    <col min="13575" max="13809" width="8.21875" style="10"/>
    <col min="13810" max="13810" width="4.21875" style="10" customWidth="1"/>
    <col min="13811" max="13811" width="32" style="10" customWidth="1"/>
    <col min="13812" max="13812" width="6.5546875" style="10" customWidth="1"/>
    <col min="13813" max="13813" width="4.77734375" style="10" customWidth="1"/>
    <col min="13814" max="13814" width="4.44140625" style="10" customWidth="1"/>
    <col min="13815" max="13815" width="12.21875" style="10" customWidth="1"/>
    <col min="13816" max="13816" width="9.44140625" style="10" customWidth="1"/>
    <col min="13817" max="13822" width="5.6640625" style="10" customWidth="1"/>
    <col min="13823" max="13825" width="11.109375" style="10" customWidth="1"/>
    <col min="13826" max="13828" width="12.88671875" style="10" customWidth="1"/>
    <col min="13829" max="13829" width="12.21875" style="10" customWidth="1"/>
    <col min="13830" max="13830" width="5" style="10" customWidth="1"/>
    <col min="13831" max="14065" width="8.21875" style="10"/>
    <col min="14066" max="14066" width="4.21875" style="10" customWidth="1"/>
    <col min="14067" max="14067" width="32" style="10" customWidth="1"/>
    <col min="14068" max="14068" width="6.5546875" style="10" customWidth="1"/>
    <col min="14069" max="14069" width="4.77734375" style="10" customWidth="1"/>
    <col min="14070" max="14070" width="4.44140625" style="10" customWidth="1"/>
    <col min="14071" max="14071" width="12.21875" style="10" customWidth="1"/>
    <col min="14072" max="14072" width="9.44140625" style="10" customWidth="1"/>
    <col min="14073" max="14078" width="5.6640625" style="10" customWidth="1"/>
    <col min="14079" max="14081" width="11.109375" style="10" customWidth="1"/>
    <col min="14082" max="14084" width="12.88671875" style="10" customWidth="1"/>
    <col min="14085" max="14085" width="12.21875" style="10" customWidth="1"/>
    <col min="14086" max="14086" width="5" style="10" customWidth="1"/>
    <col min="14087" max="14321" width="8.21875" style="10"/>
    <col min="14322" max="14322" width="4.21875" style="10" customWidth="1"/>
    <col min="14323" max="14323" width="32" style="10" customWidth="1"/>
    <col min="14324" max="14324" width="6.5546875" style="10" customWidth="1"/>
    <col min="14325" max="14325" width="4.77734375" style="10" customWidth="1"/>
    <col min="14326" max="14326" width="4.44140625" style="10" customWidth="1"/>
    <col min="14327" max="14327" width="12.21875" style="10" customWidth="1"/>
    <col min="14328" max="14328" width="9.44140625" style="10" customWidth="1"/>
    <col min="14329" max="14334" width="5.6640625" style="10" customWidth="1"/>
    <col min="14335" max="14337" width="11.109375" style="10" customWidth="1"/>
    <col min="14338" max="14340" width="12.88671875" style="10" customWidth="1"/>
    <col min="14341" max="14341" width="12.21875" style="10" customWidth="1"/>
    <col min="14342" max="14342" width="5" style="10" customWidth="1"/>
    <col min="14343" max="14577" width="8.21875" style="10"/>
    <col min="14578" max="14578" width="4.21875" style="10" customWidth="1"/>
    <col min="14579" max="14579" width="32" style="10" customWidth="1"/>
    <col min="14580" max="14580" width="6.5546875" style="10" customWidth="1"/>
    <col min="14581" max="14581" width="4.77734375" style="10" customWidth="1"/>
    <col min="14582" max="14582" width="4.44140625" style="10" customWidth="1"/>
    <col min="14583" max="14583" width="12.21875" style="10" customWidth="1"/>
    <col min="14584" max="14584" width="9.44140625" style="10" customWidth="1"/>
    <col min="14585" max="14590" width="5.6640625" style="10" customWidth="1"/>
    <col min="14591" max="14593" width="11.109375" style="10" customWidth="1"/>
    <col min="14594" max="14596" width="12.88671875" style="10" customWidth="1"/>
    <col min="14597" max="14597" width="12.21875" style="10" customWidth="1"/>
    <col min="14598" max="14598" width="5" style="10" customWidth="1"/>
    <col min="14599" max="14833" width="8.21875" style="10"/>
    <col min="14834" max="14834" width="4.21875" style="10" customWidth="1"/>
    <col min="14835" max="14835" width="32" style="10" customWidth="1"/>
    <col min="14836" max="14836" width="6.5546875" style="10" customWidth="1"/>
    <col min="14837" max="14837" width="4.77734375" style="10" customWidth="1"/>
    <col min="14838" max="14838" width="4.44140625" style="10" customWidth="1"/>
    <col min="14839" max="14839" width="12.21875" style="10" customWidth="1"/>
    <col min="14840" max="14840" width="9.44140625" style="10" customWidth="1"/>
    <col min="14841" max="14846" width="5.6640625" style="10" customWidth="1"/>
    <col min="14847" max="14849" width="11.109375" style="10" customWidth="1"/>
    <col min="14850" max="14852" width="12.88671875" style="10" customWidth="1"/>
    <col min="14853" max="14853" width="12.21875" style="10" customWidth="1"/>
    <col min="14854" max="14854" width="5" style="10" customWidth="1"/>
    <col min="14855" max="15089" width="8.21875" style="10"/>
    <col min="15090" max="15090" width="4.21875" style="10" customWidth="1"/>
    <col min="15091" max="15091" width="32" style="10" customWidth="1"/>
    <col min="15092" max="15092" width="6.5546875" style="10" customWidth="1"/>
    <col min="15093" max="15093" width="4.77734375" style="10" customWidth="1"/>
    <col min="15094" max="15094" width="4.44140625" style="10" customWidth="1"/>
    <col min="15095" max="15095" width="12.21875" style="10" customWidth="1"/>
    <col min="15096" max="15096" width="9.44140625" style="10" customWidth="1"/>
    <col min="15097" max="15102" width="5.6640625" style="10" customWidth="1"/>
    <col min="15103" max="15105" width="11.109375" style="10" customWidth="1"/>
    <col min="15106" max="15108" width="12.88671875" style="10" customWidth="1"/>
    <col min="15109" max="15109" width="12.21875" style="10" customWidth="1"/>
    <col min="15110" max="15110" width="5" style="10" customWidth="1"/>
    <col min="15111" max="15345" width="8.21875" style="10"/>
    <col min="15346" max="15346" width="4.21875" style="10" customWidth="1"/>
    <col min="15347" max="15347" width="32" style="10" customWidth="1"/>
    <col min="15348" max="15348" width="6.5546875" style="10" customWidth="1"/>
    <col min="15349" max="15349" width="4.77734375" style="10" customWidth="1"/>
    <col min="15350" max="15350" width="4.44140625" style="10" customWidth="1"/>
    <col min="15351" max="15351" width="12.21875" style="10" customWidth="1"/>
    <col min="15352" max="15352" width="9.44140625" style="10" customWidth="1"/>
    <col min="15353" max="15358" width="5.6640625" style="10" customWidth="1"/>
    <col min="15359" max="15361" width="11.109375" style="10" customWidth="1"/>
    <col min="15362" max="15364" width="12.88671875" style="10" customWidth="1"/>
    <col min="15365" max="15365" width="12.21875" style="10" customWidth="1"/>
    <col min="15366" max="15366" width="5" style="10" customWidth="1"/>
    <col min="15367" max="15601" width="8.21875" style="10"/>
    <col min="15602" max="15602" width="4.21875" style="10" customWidth="1"/>
    <col min="15603" max="15603" width="32" style="10" customWidth="1"/>
    <col min="15604" max="15604" width="6.5546875" style="10" customWidth="1"/>
    <col min="15605" max="15605" width="4.77734375" style="10" customWidth="1"/>
    <col min="15606" max="15606" width="4.44140625" style="10" customWidth="1"/>
    <col min="15607" max="15607" width="12.21875" style="10" customWidth="1"/>
    <col min="15608" max="15608" width="9.44140625" style="10" customWidth="1"/>
    <col min="15609" max="15614" width="5.6640625" style="10" customWidth="1"/>
    <col min="15615" max="15617" width="11.109375" style="10" customWidth="1"/>
    <col min="15618" max="15620" width="12.88671875" style="10" customWidth="1"/>
    <col min="15621" max="15621" width="12.21875" style="10" customWidth="1"/>
    <col min="15622" max="15622" width="5" style="10" customWidth="1"/>
    <col min="15623" max="15857" width="8.21875" style="10"/>
    <col min="15858" max="15858" width="4.21875" style="10" customWidth="1"/>
    <col min="15859" max="15859" width="32" style="10" customWidth="1"/>
    <col min="15860" max="15860" width="6.5546875" style="10" customWidth="1"/>
    <col min="15861" max="15861" width="4.77734375" style="10" customWidth="1"/>
    <col min="15862" max="15862" width="4.44140625" style="10" customWidth="1"/>
    <col min="15863" max="15863" width="12.21875" style="10" customWidth="1"/>
    <col min="15864" max="15864" width="9.44140625" style="10" customWidth="1"/>
    <col min="15865" max="15870" width="5.6640625" style="10" customWidth="1"/>
    <col min="15871" max="15873" width="11.109375" style="10" customWidth="1"/>
    <col min="15874" max="15876" width="12.88671875" style="10" customWidth="1"/>
    <col min="15877" max="15877" width="12.21875" style="10" customWidth="1"/>
    <col min="15878" max="15878" width="5" style="10" customWidth="1"/>
    <col min="15879" max="16113" width="8.21875" style="10"/>
    <col min="16114" max="16114" width="4.21875" style="10" customWidth="1"/>
    <col min="16115" max="16115" width="32" style="10" customWidth="1"/>
    <col min="16116" max="16116" width="6.5546875" style="10" customWidth="1"/>
    <col min="16117" max="16117" width="4.77734375" style="10" customWidth="1"/>
    <col min="16118" max="16118" width="4.44140625" style="10" customWidth="1"/>
    <col min="16119" max="16119" width="12.21875" style="10" customWidth="1"/>
    <col min="16120" max="16120" width="9.44140625" style="10" customWidth="1"/>
    <col min="16121" max="16126" width="5.6640625" style="10" customWidth="1"/>
    <col min="16127" max="16129" width="11.109375" style="10" customWidth="1"/>
    <col min="16130" max="16132" width="12.88671875" style="10" customWidth="1"/>
    <col min="16133" max="16133" width="12.21875" style="10" customWidth="1"/>
    <col min="16134" max="16134" width="5" style="10" customWidth="1"/>
    <col min="16135" max="16384" width="8.21875" style="10"/>
  </cols>
  <sheetData>
    <row r="1" spans="1:20">
      <c r="A1" s="9" t="s">
        <v>938</v>
      </c>
      <c r="B1" s="26"/>
      <c r="C1" s="25"/>
      <c r="D1" s="25"/>
      <c r="E1" s="25"/>
      <c r="F1" s="26"/>
      <c r="G1" s="25"/>
      <c r="H1" s="26"/>
      <c r="I1" s="26"/>
      <c r="J1" s="26"/>
      <c r="K1" s="26"/>
      <c r="L1" s="26"/>
      <c r="M1" s="26"/>
      <c r="N1" s="27"/>
      <c r="O1" s="27"/>
      <c r="P1" s="27"/>
      <c r="Q1" s="27"/>
      <c r="R1" s="27"/>
      <c r="S1" s="27"/>
      <c r="T1" s="26"/>
    </row>
    <row r="2" spans="1:20">
      <c r="A2" s="31"/>
      <c r="B2" s="28"/>
      <c r="C2" s="29"/>
      <c r="D2" s="30"/>
      <c r="E2" s="284" t="s">
        <v>23</v>
      </c>
      <c r="F2" s="285"/>
      <c r="G2" s="286"/>
      <c r="H2" s="290" t="s">
        <v>1151</v>
      </c>
      <c r="I2" s="290"/>
      <c r="J2" s="291"/>
      <c r="K2" s="292" t="s">
        <v>5</v>
      </c>
      <c r="L2" s="290"/>
      <c r="M2" s="291"/>
      <c r="N2" s="284" t="s">
        <v>24</v>
      </c>
      <c r="O2" s="285"/>
      <c r="P2" s="286"/>
      <c r="Q2" s="284" t="s">
        <v>25</v>
      </c>
      <c r="R2" s="285"/>
      <c r="S2" s="286"/>
      <c r="T2" s="274" t="s">
        <v>2</v>
      </c>
    </row>
    <row r="3" spans="1:20">
      <c r="A3" s="32" t="s">
        <v>14</v>
      </c>
      <c r="B3" s="33" t="s">
        <v>26</v>
      </c>
      <c r="C3" s="27" t="s">
        <v>27</v>
      </c>
      <c r="D3" s="34" t="s">
        <v>28</v>
      </c>
      <c r="E3" s="287"/>
      <c r="F3" s="288"/>
      <c r="G3" s="289"/>
      <c r="H3" s="298" t="s">
        <v>1152</v>
      </c>
      <c r="I3" s="298"/>
      <c r="J3" s="299"/>
      <c r="K3" s="300" t="s">
        <v>1</v>
      </c>
      <c r="L3" s="298"/>
      <c r="M3" s="299"/>
      <c r="N3" s="301"/>
      <c r="O3" s="302"/>
      <c r="P3" s="303"/>
      <c r="Q3" s="301"/>
      <c r="R3" s="302"/>
      <c r="S3" s="303"/>
      <c r="T3" s="275"/>
    </row>
    <row r="4" spans="1:20">
      <c r="A4" s="32"/>
      <c r="B4" s="35"/>
      <c r="C4" s="27" t="s">
        <v>19</v>
      </c>
      <c r="D4" s="34" t="s">
        <v>29</v>
      </c>
      <c r="E4" s="34" t="s">
        <v>28</v>
      </c>
      <c r="F4" s="293" t="s">
        <v>1150</v>
      </c>
      <c r="G4" s="32" t="s">
        <v>17</v>
      </c>
      <c r="H4" s="297" t="s">
        <v>931</v>
      </c>
      <c r="I4" s="297" t="s">
        <v>932</v>
      </c>
      <c r="J4" s="295" t="s">
        <v>933</v>
      </c>
      <c r="K4" s="297" t="s">
        <v>931</v>
      </c>
      <c r="L4" s="297" t="s">
        <v>932</v>
      </c>
      <c r="M4" s="297" t="s">
        <v>933</v>
      </c>
      <c r="N4" s="297" t="s">
        <v>931</v>
      </c>
      <c r="O4" s="297" t="s">
        <v>932</v>
      </c>
      <c r="P4" s="297" t="s">
        <v>933</v>
      </c>
      <c r="Q4" s="297" t="s">
        <v>931</v>
      </c>
      <c r="R4" s="297" t="s">
        <v>932</v>
      </c>
      <c r="S4" s="297" t="s">
        <v>933</v>
      </c>
      <c r="T4" s="275"/>
    </row>
    <row r="5" spans="1:20" s="11" customFormat="1" ht="18.75" customHeight="1">
      <c r="A5" s="36"/>
      <c r="B5" s="37"/>
      <c r="C5" s="38"/>
      <c r="D5" s="39"/>
      <c r="E5" s="39" t="s">
        <v>30</v>
      </c>
      <c r="F5" s="294"/>
      <c r="G5" s="36" t="s">
        <v>31</v>
      </c>
      <c r="H5" s="271"/>
      <c r="I5" s="271"/>
      <c r="J5" s="296"/>
      <c r="K5" s="271"/>
      <c r="L5" s="271"/>
      <c r="M5" s="271"/>
      <c r="N5" s="271"/>
      <c r="O5" s="271"/>
      <c r="P5" s="271"/>
      <c r="Q5" s="271"/>
      <c r="R5" s="271"/>
      <c r="S5" s="271"/>
      <c r="T5" s="294"/>
    </row>
    <row r="6" spans="1:20" s="12" customFormat="1">
      <c r="A6" s="75">
        <f>IF(ฟอร์มกรอกข้อมูล!C7="สังกัด","",IF(B6="","",SUBTOTAL(3,$B$6:B6)*1-COUNTBLANK($D$6:D6)))</f>
        <v>1</v>
      </c>
      <c r="B6" s="80" t="str">
        <f>IF(ฟอร์มกรอกข้อมูล!C7=0,"",IF(ฟอร์มกรอกข้อมูล!C7="บริหารท้องถิ่น",ฟอร์มกรอกข้อมูล!F7&amp;" ("&amp;ฟอร์มกรอกข้อมูล!E7&amp;")",IF(ฟอร์มกรอกข้อมูล!C7="อำนวยการท้องถิ่น",ฟอร์มกรอกข้อมูล!F7&amp;" ("&amp;ฟอร์มกรอกข้อมูล!E7&amp;")",IF(ฟอร์มกรอกข้อมูล!C7="บริหารสถานศึกษา",ฟอร์มกรอกข้อมูล!F7&amp;" ("&amp;ฟอร์มกรอกข้อมูล!E7&amp;")",IF(ฟอร์มกรอกข้อมูล!C7&amp;ฟอร์มกรอกข้อมูล!G7="วิชาการหัวหน้ากลุ่มงาน",ฟอร์มกรอกข้อมูล!F7&amp;" ("&amp;ฟอร์มกรอกข้อมูล!E7&amp;")",ฟอร์มกรอกข้อมูล!E7)))))</f>
        <v>ปลัดองค์การบริหารส่วนตำบล (นักบริหารงานท้องถิ่น)</v>
      </c>
      <c r="C6" s="75" t="str">
        <f>IF(ฟอร์มกรอกข้อมูล!C7=0,"",IF(ฟอร์มกรอกข้อมูล!C7="สังกัด","",IF(ฟอร์มกรอกข้อมูล!H7="","",IF(ฟอร์มกรอกข้อมูล!C7="บริหารสถานศึกษา",ฟอร์มกรอกข้อมูล!H7,IF(ฟอร์มกรอกข้อมูล!C7="ครูผู้ช่วย",ฟอร์มกรอกข้อมูล!H7,IF(ฟอร์มกรอกข้อมูล!C7="ครู",ฟอร์มกรอกข้อมูล!H7,IF(ฟอร์มกรอกข้อมูล!C7="บุคลากรทางการศึกษา",ฟอร์มกรอกข้อมูล!H7,IF(ฟอร์มกรอกข้อมูล!H7="ปง.","ปง./ชง.",IF(ฟอร์มกรอกข้อมูล!H7="ชง.","ปง./ชง.",IF(ฟอร์มกรอกข้อมูล!H7="ปก.","ปก./ชก.",IF(ฟอร์มกรอกข้อมูล!H7="ชก.","ปก./ชก.",ฟอร์มกรอกข้อมูล!H7)))))))))))</f>
        <v>กลาง</v>
      </c>
      <c r="D6" s="75">
        <f>IF(ฟอร์มกรอกข้อมูล!C7=0,"",IF(ฟอร์มกรอกข้อมูล!C7="สังกัด","",IF(ฟอร์มกรอกข้อมูล!M7="กำหนดเพิ่ม2567","-",IF(ฟอร์มกรอกข้อมูล!M7="กำหนดเพิ่ม2568","-",IF(ฟอร์มกรอกข้อมูล!M7="กำหนดเพิ่ม2569","-",1)))))</f>
        <v>1</v>
      </c>
      <c r="E6" s="75">
        <f>IF(ฟอร์มกรอกข้อมูล!C7=0,"",IF(ฟอร์มกรอกข้อมูล!C7="สังกัด","",IF(ฟอร์มกรอกข้อมูล!M7="ว่างเดิม","-",IF(ฟอร์มกรอกข้อมูล!M7="เงินอุดหนุน (ว่าง)","-",IF(ฟอร์มกรอกข้อมูล!M7="จ่ายจากเงินรายได้ (ว่าง)","-",IF(ฟอร์มกรอกข้อมูล!M7="กำหนดเพิ่ม2567","-",IF(ฟอร์มกรอกข้อมูล!M7="กำหนดเพิ่ม2568","-",IF(ฟอร์มกรอกข้อมูล!M7="กำหนดเพิ่ม2569","-",IF(ฟอร์มกรอกข้อมูล!M7="ว่างยุบเลิก2567","-",IF(ฟอร์มกรอกข้อมูล!M7="ว่างยุบเลิก2568","-",IF(ฟอร์มกรอกข้อมูล!M7="ว่างยุบเลิก2569","-",1)))))))))))</f>
        <v>1</v>
      </c>
      <c r="F6" s="81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(ว่าง)",0,IF(ฟอร์มกรอกข้อมูล!M7="ข้าราชการถ่ายโอน",0,ฟอร์มกรอกข้อมูล!BE7)))))</f>
        <v>618240</v>
      </c>
      <c r="G6" s="108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IF(ฟอร์มกรอกข้อมูล!M7="กำหนดเพิ่ม2567",0,IF(ฟอร์มกรอกข้อมูล!M7="กำหนดเพิ่ม2568",0,IF(ฟอร์มกรอกข้อมูล!M7="กำหนดเพิ่ม2569",0,IF(ฟอร์มกรอกข้อมูล!J7=0,0,(ฟอร์มกรอกข้อมูล!J7+ฟอร์มกรอกข้อมูล!K7)*12)))))))))</f>
        <v>168000</v>
      </c>
      <c r="H6" s="75">
        <f>IF(ฟอร์มกรอกข้อมูล!C7=0,"",IF(ฟอร์มกรอกข้อมูล!C7="สังกัด","",IF(ฟอร์มกรอกข้อมูล!M7="กำหนดเพิ่ม2568","-",IF(ฟอร์มกรอกข้อมูล!M7="กำหนดเพิ่ม2569","-",IF(ฟอร์มกรอกข้อมูล!M7="ว่างยุบเลิก2567","-",IF(ฟอร์มกรอกข้อมูล!M7="ยุบเลิก2567","-",1))))))</f>
        <v>1</v>
      </c>
      <c r="I6" s="75">
        <f>IF(ฟอร์มกรอกข้อมูล!C7=0,"",IF(ฟอร์มกรอกข้อมูล!C7="สังกัด","",IF(ฟอร์มกรอกข้อมูล!M7="กำหนดเพิ่ม2569","-",IF(ฟอร์มกรอกข้อมูล!M7="ว่างยุบเลิก2567","-",IF(ฟอร์มกรอกข้อมูล!M7="ว่างยุบเลิก2568","-",IF(ฟอร์มกรอกข้อมูล!M7="ยุบเลิก2567","-",IF(ฟอร์มกรอกข้อมูล!M7="ยุบเลิก2568","-",1)))))))</f>
        <v>1</v>
      </c>
      <c r="J6" s="75">
        <f>IF(ฟอร์มกรอกข้อมูล!C7=0,"",IF(ฟอร์มกรอกข้อมูล!C7="สังกัด","",IF(ฟอร์มกรอกข้อมูล!M7="ว่างยุบเลิก2567","-",IF(ฟอร์มกรอกข้อมูล!M7="ว่างยุบเลิก2568","-",IF(ฟอร์มกรอกข้อมูล!M7="ว่างยุบเลิก2569","-",IF(ฟอร์มกรอกข้อมูล!M7="ยุบเลิก2567","-",IF(ฟอร์มกรอกข้อมูล!M7="ยุบเลิก2568","-",IF(ฟอร์มกรอกข้อมูล!M7="ยุบเลิก2569","-",1))))))))</f>
        <v>1</v>
      </c>
      <c r="K6" s="75" t="str">
        <f>IF(ฟอร์มกรอกข้อมูล!C7=0,"",IF(ฟอร์มกรอกข้อมูล!C7="สังกัด","",IF(ฟอร์มกรอกข้อมูล!M7="กำหนดเพิ่ม2567",1,IF(ฟอร์มกรอกข้อมูล!M7="ว่างยุบเลิก2567",-1,IF(ฟอร์มกรอกข้อมูล!M7="ยุบเลิก2567",-1,"-")))))</f>
        <v>-</v>
      </c>
      <c r="L6" s="75" t="str">
        <f>IF(ฟอร์มกรอกข้อมูล!C7=0,"",IF(ฟอร์มกรอกข้อมูล!C7="สังกัด","",IF(ฟอร์มกรอกข้อมูล!M7="กำหนดเพิ่ม2568",1,IF(ฟอร์มกรอกข้อมูล!M7="ว่างยุบเลิก2568",-1,IF(ฟอร์มกรอกข้อมูล!M7="ยุบเลิก2568",-1,"-")))))</f>
        <v>-</v>
      </c>
      <c r="M6" s="75" t="str">
        <f>IF(ฟอร์มกรอกข้อมูล!C7=0,"",IF(ฟอร์มกรอกข้อมูล!C7="สังกัด","",IF(ฟอร์มกรอกข้อมูล!M7="กำหนดเพิ่ม2569",1,IF(ฟอร์มกรอกข้อมูล!M7="ว่างยุบเลิก2569",-1,IF(ฟอร์มกรอกข้อมูล!M7="ยุบเลิก2569",-1,"-")))))</f>
        <v>-</v>
      </c>
      <c r="N6" s="81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(ว่าง)",0,IF(ฟอร์มกรอกข้อมูล!M7="ข้าราชการถ่ายโอน",0,ฟอร์มกรอกข้อมูล!BH7)))))</f>
        <v>20520</v>
      </c>
      <c r="O6" s="81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(ว่าง)",0,IF(ฟอร์มกรอกข้อมูล!M7="ข้าราชการถ่ายโอน",0,ฟอร์มกรอกข้อมูล!BK7)))))</f>
        <v>20760</v>
      </c>
      <c r="P6" s="81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(ว่าง)",0,IF(ฟอร์มกรอกข้อมูล!M7="ข้าราชการถ่ายโอน",0,ฟอร์มกรอกข้อมูล!BN7)))))</f>
        <v>21240</v>
      </c>
      <c r="Q6" s="82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IF(ฟอร์มกรอกข้อมูล!M7="ว่างยุบเลิก2567",0,IF(ฟอร์มกรอกข้อมูล!M7="ยุบเลิก2567",0,F6+G6+N6)))))))</f>
        <v>806760</v>
      </c>
      <c r="R6" s="81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IF(ฟอร์มกรอกข้อมูล!M7="ว่างยุบเลิก2568",0,IF(ฟอร์มกรอกข้อมูล!M7="ยุบเลิก2568",0,Q6+O6)))))))</f>
        <v>827520</v>
      </c>
      <c r="S6" s="81">
        <f>IF(ฟอร์มกรอกข้อมูล!C7=0,"",IF(ฟอร์มกรอกข้อมูล!C7="สังกัด","",IF(ฟอร์มกรอกข้อมูล!M7="เงินอุดหนุน",0,IF(ฟอร์มกรอกข้อมูล!M7="เงินอุดหนุน (ว่าง)",0,IF(ฟอร์มกรอกข้อมูล!M7="ข้าราชการถ่ายโอน",0,IF(ฟอร์มกรอกข้อมูล!M7="ว่างยุบเลิก2569",0,IF(ฟอร์มกรอกข้อมูล!M7="ยุบเลิก2569",0,R6+P6)))))))</f>
        <v>848760</v>
      </c>
      <c r="T6" s="83">
        <f>IF(ฟอร์มกรอกข้อมูล!C7=0,"",IF(ฟอร์มกรอกข้อมูล!C7="สังกัด","",IF(ฟอร์มกรอกข้อมูล!M7="ว่างเดิม","ว่างเดิม",IF(ฟอร์มกรอกข้อมูล!M7="กำหนดเพิ่ม2567","กำหนดเพิ่มปี 67",IF(ฟอร์มกรอกข้อมูล!M7="กำหนดเพิ่ม2568","กำหนดเพิ่มปี 68",IF(ฟอร์มกรอกข้อมูล!M7="กำหนดเพิ่ม2569","กำหนดเพิ่มปี 69",IF(ฟอร์มกรอกข้อมูล!M7="ว่างยุบเลิก2567","ว่างเดิม ยุบเลิกปี 67",IF(ฟอร์มกรอกข้อมูล!M7="ว่างยุบเลิก2568","ว่างเดิม ยุบเลิกปี 68",IF(ฟอร์มกรอกข้อมูล!M7="ว่างยุบเลิก2569","ว่างเดิม ยุบเลิกปี 69",IF(ฟอร์มกรอกข้อมูล!M7="ยุบเลิก2567","เกษียณปี 66 ยุบเลิกปี 67",IF(ฟอร์มกรอกข้อมูล!M7="ยุบเลิก2568","เกษียณปี 67 ยุบเลิกปี 68",IF(ฟอร์มกรอกข้อมูล!M7="ยุบเลิก2569","เกษียณปี 68 ยุบเลิกปี 69",IF(ฟอร์มกรอกข้อมูล!M7="เงินอุดหนุน","เงินอุดหนุน",IF(ฟอร์มกรอกข้อมูล!M7="เงินอุดหนุน (ว่าง)","เงินอุดหนุน",IF(ฟอร์มกรอกข้อมูล!M7="ข้าราชการถ่ายโอน","ข้าราชการถ่ายโอน",IF(ฟอร์มกรอกข้อมูล!M7="จ่ายจากเงินรายได้","จ่ายจากเงินรายได้",IF(ฟอร์มกรอกข้อมูล!M7="จ่ายจากเงินรายได้ (ว่าง)","จ่ายจากเงินรายได้ (ว่าง)",ฟอร์มกรอกข้อมูล!I7)))))))))))))))))</f>
        <v>51520</v>
      </c>
    </row>
    <row r="7" spans="1:20" s="12" customFormat="1">
      <c r="A7" s="75"/>
      <c r="B7" s="217" t="s">
        <v>1404</v>
      </c>
      <c r="C7" s="75" t="str">
        <f>IF(ฟอร์มกรอกข้อมูล!C8=0,"",IF(ฟอร์มกรอกข้อมูล!C8="สังกัด","",IF(ฟอร์มกรอกข้อมูล!H8="","",IF(ฟอร์มกรอกข้อมูล!C8="บริหารสถานศึกษา",ฟอร์มกรอกข้อมูล!H8,IF(ฟอร์มกรอกข้อมูล!C8="ครูผู้ช่วย",ฟอร์มกรอกข้อมูล!H8,IF(ฟอร์มกรอกข้อมูล!C8="ครู",ฟอร์มกรอกข้อมูล!H8,IF(ฟอร์มกรอกข้อมูล!C8="บุคลากรทางการศึกษา",ฟอร์มกรอกข้อมูล!H8,IF(ฟอร์มกรอกข้อมูล!H8="ปง.","ปง./ชง.",IF(ฟอร์มกรอกข้อมูล!H8="ชง.","ปง./ชง.",IF(ฟอร์มกรอกข้อมูล!H8="ปก.","ปก./ชก.",IF(ฟอร์มกรอกข้อมูล!H8="ชก.","ปก./ชก.",ฟอร์มกรอกข้อมูล!H8)))))))))))</f>
        <v/>
      </c>
      <c r="D7" s="75" t="str">
        <f>IF(ฟอร์มกรอกข้อมูล!C8=0,"",IF(ฟอร์มกรอกข้อมูล!C8="สังกัด","",IF(ฟอร์มกรอกข้อมูล!M8="กำหนดเพิ่ม2567","-",IF(ฟอร์มกรอกข้อมูล!M8="กำหนดเพิ่ม2568","-",IF(ฟอร์มกรอกข้อมูล!M8="กำหนดเพิ่ม2569","-",1)))))</f>
        <v/>
      </c>
      <c r="E7" s="75" t="str">
        <f>IF(ฟอร์มกรอกข้อมูล!C8=0,"",IF(ฟอร์มกรอกข้อมูล!C8="สังกัด","",IF(ฟอร์มกรอกข้อมูล!M8="ว่างเดิม","-",IF(ฟอร์มกรอกข้อมูล!M8="เงินอุดหนุน (ว่าง)","-",IF(ฟอร์มกรอกข้อมูล!M8="จ่ายจากเงินรายได้ (ว่าง)","-",IF(ฟอร์มกรอกข้อมูล!M8="กำหนดเพิ่ม2567","-",IF(ฟอร์มกรอกข้อมูล!M8="กำหนดเพิ่ม2568","-",IF(ฟอร์มกรอกข้อมูล!M8="กำหนดเพิ่ม2569","-",IF(ฟอร์มกรอกข้อมูล!M8="ว่างยุบเลิก2567","-",IF(ฟอร์มกรอกข้อมูล!M8="ว่างยุบเลิก2568","-",IF(ฟอร์มกรอกข้อมูล!M8="ว่างยุบเลิก2569","-",1)))))))))))</f>
        <v/>
      </c>
      <c r="F7" s="81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(ว่าง)",0,IF(ฟอร์มกรอกข้อมูล!M8="ข้าราชการถ่ายโอน",0,ฟอร์มกรอกข้อมูล!BE8)))))</f>
        <v/>
      </c>
      <c r="G7" s="108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IF(ฟอร์มกรอกข้อมูล!M8="กำหนดเพิ่ม2567",0,IF(ฟอร์มกรอกข้อมูล!M8="กำหนดเพิ่ม2568",0,IF(ฟอร์มกรอกข้อมูล!M8="กำหนดเพิ่ม2569",0,IF(ฟอร์มกรอกข้อมูล!J8=0,0,(ฟอร์มกรอกข้อมูล!J8+ฟอร์มกรอกข้อมูล!K8)*12)))))))))</f>
        <v/>
      </c>
      <c r="H7" s="75" t="str">
        <f>IF(ฟอร์มกรอกข้อมูล!C8=0,"",IF(ฟอร์มกรอกข้อมูล!C8="สังกัด","",IF(ฟอร์มกรอกข้อมูล!M8="กำหนดเพิ่ม2568","-",IF(ฟอร์มกรอกข้อมูล!M8="กำหนดเพิ่ม2569","-",IF(ฟอร์มกรอกข้อมูล!M8="ว่างยุบเลิก2567","-",IF(ฟอร์มกรอกข้อมูล!M8="ยุบเลิก2567","-",1))))))</f>
        <v/>
      </c>
      <c r="I7" s="75" t="str">
        <f>IF(ฟอร์มกรอกข้อมูล!C8=0,"",IF(ฟอร์มกรอกข้อมูล!C8="สังกัด","",IF(ฟอร์มกรอกข้อมูล!M8="กำหนดเพิ่ม2569","-",IF(ฟอร์มกรอกข้อมูล!M8="ว่างยุบเลิก2567","-",IF(ฟอร์มกรอกข้อมูล!M8="ว่างยุบเลิก2568","-",IF(ฟอร์มกรอกข้อมูล!M8="ยุบเลิก2567","-",IF(ฟอร์มกรอกข้อมูล!M8="ยุบเลิก2568","-",1)))))))</f>
        <v/>
      </c>
      <c r="J7" s="75" t="str">
        <f>IF(ฟอร์มกรอกข้อมูล!C8=0,"",IF(ฟอร์มกรอกข้อมูล!C8="สังกัด","",IF(ฟอร์มกรอกข้อมูล!M8="ว่างยุบเลิก2567","-",IF(ฟอร์มกรอกข้อมูล!M8="ว่างยุบเลิก2568","-",IF(ฟอร์มกรอกข้อมูล!M8="ว่างยุบเลิก2569","-",IF(ฟอร์มกรอกข้อมูล!M8="ยุบเลิก2567","-",IF(ฟอร์มกรอกข้อมูล!M8="ยุบเลิก2568","-",IF(ฟอร์มกรอกข้อมูล!M8="ยุบเลิก2569","-",1))))))))</f>
        <v/>
      </c>
      <c r="K7" s="75" t="str">
        <f>IF(ฟอร์มกรอกข้อมูล!C8=0,"",IF(ฟอร์มกรอกข้อมูล!C8="สังกัด","",IF(ฟอร์มกรอกข้อมูล!M8="กำหนดเพิ่ม2567",1,IF(ฟอร์มกรอกข้อมูล!M8="ว่างยุบเลิก2567",-1,IF(ฟอร์มกรอกข้อมูล!M8="ยุบเลิก2567",-1,"-")))))</f>
        <v/>
      </c>
      <c r="L7" s="75" t="str">
        <f>IF(ฟอร์มกรอกข้อมูล!C8=0,"",IF(ฟอร์มกรอกข้อมูล!C8="สังกัด","",IF(ฟอร์มกรอกข้อมูล!M8="กำหนดเพิ่ม2568",1,IF(ฟอร์มกรอกข้อมูล!M8="ว่างยุบเลิก2568",-1,IF(ฟอร์มกรอกข้อมูล!M8="ยุบเลิก2568",-1,"-")))))</f>
        <v/>
      </c>
      <c r="M7" s="75" t="str">
        <f>IF(ฟอร์มกรอกข้อมูล!C8=0,"",IF(ฟอร์มกรอกข้อมูล!C8="สังกัด","",IF(ฟอร์มกรอกข้อมูล!M8="กำหนดเพิ่ม2569",1,IF(ฟอร์มกรอกข้อมูล!M8="ว่างยุบเลิก2569",-1,IF(ฟอร์มกรอกข้อมูล!M8="ยุบเลิก2569",-1,"-")))))</f>
        <v/>
      </c>
      <c r="N7" s="81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(ว่าง)",0,IF(ฟอร์มกรอกข้อมูล!M8="ข้าราชการถ่ายโอน",0,ฟอร์มกรอกข้อมูล!BH8)))))</f>
        <v/>
      </c>
      <c r="O7" s="81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(ว่าง)",0,IF(ฟอร์มกรอกข้อมูล!M8="ข้าราชการถ่ายโอน",0,ฟอร์มกรอกข้อมูล!BK8)))))</f>
        <v/>
      </c>
      <c r="P7" s="81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(ว่าง)",0,IF(ฟอร์มกรอกข้อมูล!M8="ข้าราชการถ่ายโอน",0,ฟอร์มกรอกข้อมูล!BN8)))))</f>
        <v/>
      </c>
      <c r="Q7" s="82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IF(ฟอร์มกรอกข้อมูล!M8="ว่างยุบเลิก2567",0,IF(ฟอร์มกรอกข้อมูล!M8="ยุบเลิก2567",0,F7+G7+N7)))))))</f>
        <v/>
      </c>
      <c r="R7" s="81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IF(ฟอร์มกรอกข้อมูล!M8="ว่างยุบเลิก2568",0,IF(ฟอร์มกรอกข้อมูล!M8="ยุบเลิก2568",0,Q7+O7)))))))</f>
        <v/>
      </c>
      <c r="S7" s="81" t="str">
        <f>IF(ฟอร์มกรอกข้อมูล!C8=0,"",IF(ฟอร์มกรอกข้อมูล!C8="สังกัด","",IF(ฟอร์มกรอกข้อมูล!M8="เงินอุดหนุน",0,IF(ฟอร์มกรอกข้อมูล!M8="เงินอุดหนุน (ว่าง)",0,IF(ฟอร์มกรอกข้อมูล!M8="ข้าราชการถ่ายโอน",0,IF(ฟอร์มกรอกข้อมูล!M8="ว่างยุบเลิก2569",0,IF(ฟอร์มกรอกข้อมูล!M8="ยุบเลิก2569",0,R7+P7)))))))</f>
        <v/>
      </c>
      <c r="T7" s="83" t="str">
        <f>IF(ฟอร์มกรอกข้อมูล!C8=0,"",IF(ฟอร์มกรอกข้อมูล!C8="สังกัด","",IF(ฟอร์มกรอกข้อมูล!M8="ว่างเดิม","ว่างเดิม",IF(ฟอร์มกรอกข้อมูล!M8="กำหนดเพิ่ม2567","กำหนดเพิ่มปี 67",IF(ฟอร์มกรอกข้อมูล!M8="กำหนดเพิ่ม2568","กำหนดเพิ่มปี 68",IF(ฟอร์มกรอกข้อมูล!M8="กำหนดเพิ่ม2569","กำหนดเพิ่มปี 69",IF(ฟอร์มกรอกข้อมูล!M8="ว่างยุบเลิก2567","ว่างเดิม ยุบเลิกปี 67",IF(ฟอร์มกรอกข้อมูล!M8="ว่างยุบเลิก2568","ว่างเดิม ยุบเลิกปี 68",IF(ฟอร์มกรอกข้อมูล!M8="ว่างยุบเลิก2569","ว่างเดิม ยุบเลิกปี 69",IF(ฟอร์มกรอกข้อมูล!M8="ยุบเลิก2567","เกษียณปี 66 ยุบเลิกปี 67",IF(ฟอร์มกรอกข้อมูล!M8="ยุบเลิก2568","เกษียณปี 67 ยุบเลิกปี 68",IF(ฟอร์มกรอกข้อมูล!M8="ยุบเลิก2569","เกษียณปี 68 ยุบเลิกปี 69",IF(ฟอร์มกรอกข้อมูล!M8="เงินอุดหนุน","เงินอุดหนุน",IF(ฟอร์มกรอกข้อมูล!M8="เงินอุดหนุน (ว่าง)","เงินอุดหนุน",IF(ฟอร์มกรอกข้อมูล!M8="ข้าราชการถ่ายโอน","ข้าราชการถ่ายโอน",IF(ฟอร์มกรอกข้อมูล!M8="จ่ายจากเงินรายได้","จ่ายจากเงินรายได้",IF(ฟอร์มกรอกข้อมูล!M8="จ่ายจากเงินรายได้ (ว่าง)","จ่ายจากเงินรายได้ (ว่าง)",ฟอร์มกรอกข้อมูล!I8)))))))))))))))))</f>
        <v/>
      </c>
    </row>
    <row r="8" spans="1:20" s="12" customFormat="1">
      <c r="A8" s="75">
        <f>IF(ฟอร์มกรอกข้อมูล!C9="สังกัด","",IF(B8="","",SUBTOTAL(3,$B$6:B8)*1-COUNTBLANK($D$6:D8)))</f>
        <v>2</v>
      </c>
      <c r="B8" s="80" t="str">
        <f>IF(ฟอร์มกรอกข้อมูล!C9=0,"",IF(ฟอร์มกรอกข้อมูล!C9="บริหารท้องถิ่น",ฟอร์มกรอกข้อมูล!F9&amp;" ("&amp;ฟอร์มกรอกข้อมูล!E9&amp;")",IF(ฟอร์มกรอกข้อมูล!C9="อำนวยการท้องถิ่น",ฟอร์มกรอกข้อมูล!F9&amp;" ("&amp;ฟอร์มกรอกข้อมูล!E9&amp;")",IF(ฟอร์มกรอกข้อมูล!C9="บริหารสถานศึกษา",ฟอร์มกรอกข้อมูล!F9&amp;" ("&amp;ฟอร์มกรอกข้อมูล!E9&amp;")",IF(ฟอร์มกรอกข้อมูล!C9&amp;ฟอร์มกรอกข้อมูล!G9="วิชาการหัวหน้ากลุ่มงาน",ฟอร์มกรอกข้อมูล!F9&amp;" ("&amp;ฟอร์มกรอกข้อมูล!E9&amp;")",ฟอร์มกรอกข้อมูล!E9)))))</f>
        <v>หัวหน้าสำนักปลัด (นักบริหารงานทั่วไป)</v>
      </c>
      <c r="C8" s="75" t="str">
        <f>IF(ฟอร์มกรอกข้อมูล!C9=0,"",IF(ฟอร์มกรอกข้อมูล!C9="สังกัด","",IF(ฟอร์มกรอกข้อมูล!H9="","",IF(ฟอร์มกรอกข้อมูล!C9="บริหารสถานศึกษา",ฟอร์มกรอกข้อมูล!H9,IF(ฟอร์มกรอกข้อมูล!C9="ครูผู้ช่วย",ฟอร์มกรอกข้อมูล!H9,IF(ฟอร์มกรอกข้อมูล!C9="ครู",ฟอร์มกรอกข้อมูล!H9,IF(ฟอร์มกรอกข้อมูล!C9="บุคลากรทางการศึกษา",ฟอร์มกรอกข้อมูล!H9,IF(ฟอร์มกรอกข้อมูล!H9="ปง.","ปง./ชง.",IF(ฟอร์มกรอกข้อมูล!H9="ชง.","ปง./ชง.",IF(ฟอร์มกรอกข้อมูล!H9="ปก.","ปก./ชก.",IF(ฟอร์มกรอกข้อมูล!H9="ชก.","ปก./ชก.",ฟอร์มกรอกข้อมูล!H9)))))))))))</f>
        <v>กลาง</v>
      </c>
      <c r="D8" s="75">
        <f>IF(ฟอร์มกรอกข้อมูล!C9=0,"",IF(ฟอร์มกรอกข้อมูล!C9="สังกัด","",IF(ฟอร์มกรอกข้อมูล!M9="กำหนดเพิ่ม2567","-",IF(ฟอร์มกรอกข้อมูล!M9="กำหนดเพิ่ม2568","-",IF(ฟอร์มกรอกข้อมูล!M9="กำหนดเพิ่ม2569","-",1)))))</f>
        <v>1</v>
      </c>
      <c r="E8" s="75">
        <v>1</v>
      </c>
      <c r="F8" s="81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(ว่าง)",0,IF(ฟอร์มกรอกข้อมูล!M9="ข้าราชการถ่ายโอน",0,ฟอร์มกรอกข้อมูล!BE9)))))</f>
        <v>478560</v>
      </c>
      <c r="G8" s="108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IF(ฟอร์มกรอกข้อมูล!M9="กำหนดเพิ่ม2567",0,IF(ฟอร์มกรอกข้อมูล!M9="กำหนดเพิ่ม2568",0,IF(ฟอร์มกรอกข้อมูล!M9="กำหนดเพิ่ม2569",0,IF(ฟอร์มกรอกข้อมูล!J9=0,0,(ฟอร์มกรอกข้อมูล!J9+ฟอร์มกรอกข้อมูล!K9)*12)))))))))</f>
        <v>134400</v>
      </c>
      <c r="H8" s="75">
        <f>IF(ฟอร์มกรอกข้อมูล!C9=0,"",IF(ฟอร์มกรอกข้อมูล!C9="สังกัด","",IF(ฟอร์มกรอกข้อมูล!M9="กำหนดเพิ่ม2568","-",IF(ฟอร์มกรอกข้อมูล!M9="กำหนดเพิ่ม2569","-",IF(ฟอร์มกรอกข้อมูล!M9="ว่างยุบเลิก2567","-",IF(ฟอร์มกรอกข้อมูล!M9="ยุบเลิก2567","-",1))))))</f>
        <v>1</v>
      </c>
      <c r="I8" s="75">
        <f>IF(ฟอร์มกรอกข้อมูล!C9=0,"",IF(ฟอร์มกรอกข้อมูล!C9="สังกัด","",IF(ฟอร์มกรอกข้อมูล!M9="กำหนดเพิ่ม2569","-",IF(ฟอร์มกรอกข้อมูล!M9="ว่างยุบเลิก2567","-",IF(ฟอร์มกรอกข้อมูล!M9="ว่างยุบเลิก2568","-",IF(ฟอร์มกรอกข้อมูล!M9="ยุบเลิก2567","-",IF(ฟอร์มกรอกข้อมูล!M9="ยุบเลิก2568","-",1)))))))</f>
        <v>1</v>
      </c>
      <c r="J8" s="75">
        <f>IF(ฟอร์มกรอกข้อมูล!C9=0,"",IF(ฟอร์มกรอกข้อมูล!C9="สังกัด","",IF(ฟอร์มกรอกข้อมูล!M9="ว่างยุบเลิก2567","-",IF(ฟอร์มกรอกข้อมูล!M9="ว่างยุบเลิก2568","-",IF(ฟอร์มกรอกข้อมูล!M9="ว่างยุบเลิก2569","-",IF(ฟอร์มกรอกข้อมูล!M9="ยุบเลิก2567","-",IF(ฟอร์มกรอกข้อมูล!M9="ยุบเลิก2568","-",IF(ฟอร์มกรอกข้อมูล!M9="ยุบเลิก2569","-",1))))))))</f>
        <v>1</v>
      </c>
      <c r="K8" s="75" t="str">
        <f>IF(ฟอร์มกรอกข้อมูล!C9=0,"",IF(ฟอร์มกรอกข้อมูล!C9="สังกัด","",IF(ฟอร์มกรอกข้อมูล!M9="กำหนดเพิ่ม2567",1,IF(ฟอร์มกรอกข้อมูล!M9="ว่างยุบเลิก2567",-1,IF(ฟอร์มกรอกข้อมูล!M9="ยุบเลิก2567",-1,"-")))))</f>
        <v>-</v>
      </c>
      <c r="L8" s="75" t="str">
        <f>IF(ฟอร์มกรอกข้อมูล!C9=0,"",IF(ฟอร์มกรอกข้อมูล!C9="สังกัด","",IF(ฟอร์มกรอกข้อมูล!M9="กำหนดเพิ่ม2568",1,IF(ฟอร์มกรอกข้อมูล!M9="ว่างยุบเลิก2568",-1,IF(ฟอร์มกรอกข้อมูล!M9="ยุบเลิก2568",-1,"-")))))</f>
        <v>-</v>
      </c>
      <c r="M8" s="75" t="str">
        <f>IF(ฟอร์มกรอกข้อมูล!C9=0,"",IF(ฟอร์มกรอกข้อมูล!C9="สังกัด","",IF(ฟอร์มกรอกข้อมูล!M9="กำหนดเพิ่ม2569",1,IF(ฟอร์มกรอกข้อมูล!M9="ว่างยุบเลิก2569",-1,IF(ฟอร์มกรอกข้อมูล!M9="ยุบเลิก2569",-1,"-")))))</f>
        <v>-</v>
      </c>
      <c r="N8" s="81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(ว่าง)",0,IF(ฟอร์มกรอกข้อมูล!M9="ข้าราชการถ่ายโอน",0,ฟอร์มกรอกข้อมูล!BH9)))))</f>
        <v>16440</v>
      </c>
      <c r="O8" s="81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(ว่าง)",0,IF(ฟอร์มกรอกข้อมูล!M9="ข้าราชการถ่ายโอน",0,ฟอร์มกรอกข้อมูล!BK9)))))</f>
        <v>16440</v>
      </c>
      <c r="P8" s="81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(ว่าง)",0,IF(ฟอร์มกรอกข้อมูล!M9="ข้าราชการถ่ายโอน",0,ฟอร์มกรอกข้อมูล!BN9)))))</f>
        <v>18120</v>
      </c>
      <c r="Q8" s="82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IF(ฟอร์มกรอกข้อมูล!M9="ว่างยุบเลิก2567",0,IF(ฟอร์มกรอกข้อมูล!M9="ยุบเลิก2567",0,F8+G8+N8)))))))</f>
        <v>629400</v>
      </c>
      <c r="R8" s="81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IF(ฟอร์มกรอกข้อมูล!M9="ว่างยุบเลิก2568",0,IF(ฟอร์มกรอกข้อมูล!M9="ยุบเลิก2568",0,Q8+O8)))))))</f>
        <v>645840</v>
      </c>
      <c r="S8" s="81">
        <f>IF(ฟอร์มกรอกข้อมูล!C9=0,"",IF(ฟอร์มกรอกข้อมูล!C9="สังกัด","",IF(ฟอร์มกรอกข้อมูล!M9="เงินอุดหนุน",0,IF(ฟอร์มกรอกข้อมูล!M9="เงินอุดหนุน (ว่าง)",0,IF(ฟอร์มกรอกข้อมูล!M9="ข้าราชการถ่ายโอน",0,IF(ฟอร์มกรอกข้อมูล!M9="ว่างยุบเลิก2569",0,IF(ฟอร์มกรอกข้อมูล!M9="ยุบเลิก2569",0,R8+P8)))))))</f>
        <v>663960</v>
      </c>
      <c r="T8" s="83">
        <f>IF(ฟอร์มกรอกข้อมูล!C9=0,"",IF(ฟอร์มกรอกข้อมูล!C9="สังกัด","",IF(ฟอร์มกรอกข้อมูล!M9="ว่างเดิม","ว่างเดิม",IF(ฟอร์มกรอกข้อมูล!M9="กำหนดเพิ่ม2567","กำหนดเพิ่มปี 67",IF(ฟอร์มกรอกข้อมูล!M9="กำหนดเพิ่ม2568","กำหนดเพิ่มปี 68",IF(ฟอร์มกรอกข้อมูล!M9="กำหนดเพิ่ม2569","กำหนดเพิ่มปี 69",IF(ฟอร์มกรอกข้อมูล!M9="ว่างยุบเลิก2567","ว่างเดิม ยุบเลิกปี 67",IF(ฟอร์มกรอกข้อมูล!M9="ว่างยุบเลิก2568","ว่างเดิม ยุบเลิกปี 68",IF(ฟอร์มกรอกข้อมูล!M9="ว่างยุบเลิก2569","ว่างเดิม ยุบเลิกปี 69",IF(ฟอร์มกรอกข้อมูล!M9="ยุบเลิก2567","เกษียณปี 66 ยุบเลิกปี 67",IF(ฟอร์มกรอกข้อมูล!M9="ยุบเลิก2568","เกษียณปี 67 ยุบเลิกปี 68",IF(ฟอร์มกรอกข้อมูล!M9="ยุบเลิก2569","เกษียณปี 68 ยุบเลิกปี 69",IF(ฟอร์มกรอกข้อมูล!M9="เงินอุดหนุน","เงินอุดหนุน",IF(ฟอร์มกรอกข้อมูล!M9="เงินอุดหนุน (ว่าง)","เงินอุดหนุน",IF(ฟอร์มกรอกข้อมูล!M9="ข้าราชการถ่ายโอน","ข้าราชการถ่ายโอน",IF(ฟอร์มกรอกข้อมูล!M9="จ่ายจากเงินรายได้","จ่ายจากเงินรายได้",IF(ฟอร์มกรอกข้อมูล!M9="จ่ายจากเงินรายได้ (ว่าง)","จ่ายจากเงินรายได้ (ว่าง)",ฟอร์มกรอกข้อมูล!I9)))))))))))))))))</f>
        <v>39880</v>
      </c>
    </row>
    <row r="9" spans="1:20" s="12" customFormat="1">
      <c r="A9" s="75">
        <v>3</v>
      </c>
      <c r="B9" s="80" t="s">
        <v>1412</v>
      </c>
      <c r="C9" s="75" t="s">
        <v>1418</v>
      </c>
      <c r="D9" s="75">
        <f>IF(ฟอร์มกรอกข้อมูล!C10=0,"",IF(ฟอร์มกรอกข้อมูล!C10="สังกัด","",IF(ฟอร์มกรอกข้อมูล!M10="กำหนดเพิ่ม2567","-",IF(ฟอร์มกรอกข้อมูล!M10="กำหนดเพิ่ม2568","-",IF(ฟอร์มกรอกข้อมูล!M10="กำหนดเพิ่ม2569","-",1)))))</f>
        <v>1</v>
      </c>
      <c r="E9" s="75" t="s">
        <v>1406</v>
      </c>
      <c r="F9" s="81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(ว่าง)",0,IF(ฟอร์มกรอกข้อมูล!M10="ข้าราชการถ่ายโอน",0,ฟอร์มกรอกข้อมูล!BE10)))))</f>
        <v>0</v>
      </c>
      <c r="G9" s="108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IF(ฟอร์มกรอกข้อมูล!M10="กำหนดเพิ่ม2567",0,IF(ฟอร์มกรอกข้อมูล!M10="กำหนดเพิ่ม2568",0,IF(ฟอร์มกรอกข้อมูล!M10="กำหนดเพิ่ม2569",0,IF(ฟอร์มกรอกข้อมูล!J10=0,0,(ฟอร์มกรอกข้อมูล!J10+ฟอร์มกรอกข้อมูล!K10)*12)))))))))</f>
        <v>0</v>
      </c>
      <c r="H9" s="75">
        <f>IF(ฟอร์มกรอกข้อมูล!C10=0,"",IF(ฟอร์มกรอกข้อมูล!C10="สังกัด","",IF(ฟอร์มกรอกข้อมูล!M10="กำหนดเพิ่ม2568","-",IF(ฟอร์มกรอกข้อมูล!M10="กำหนดเพิ่ม2569","-",IF(ฟอร์มกรอกข้อมูล!M10="ว่างยุบเลิก2567","-",IF(ฟอร์มกรอกข้อมูล!M10="ยุบเลิก2567","-",1))))))</f>
        <v>1</v>
      </c>
      <c r="I9" s="75">
        <f>IF(ฟอร์มกรอกข้อมูล!C10=0,"",IF(ฟอร์มกรอกข้อมูล!C10="สังกัด","",IF(ฟอร์มกรอกข้อมูล!M10="กำหนดเพิ่ม2569","-",IF(ฟอร์มกรอกข้อมูล!M10="ว่างยุบเลิก2567","-",IF(ฟอร์มกรอกข้อมูล!M10="ว่างยุบเลิก2568","-",IF(ฟอร์มกรอกข้อมูล!M10="ยุบเลิก2567","-",IF(ฟอร์มกรอกข้อมูล!M10="ยุบเลิก2568","-",1)))))))</f>
        <v>1</v>
      </c>
      <c r="J9" s="75">
        <f>IF(ฟอร์มกรอกข้อมูล!C10=0,"",IF(ฟอร์มกรอกข้อมูล!C10="สังกัด","",IF(ฟอร์มกรอกข้อมูล!M10="ว่างยุบเลิก2567","-",IF(ฟอร์มกรอกข้อมูล!M10="ว่างยุบเลิก2568","-",IF(ฟอร์มกรอกข้อมูล!M10="ว่างยุบเลิก2569","-",IF(ฟอร์มกรอกข้อมูล!M10="ยุบเลิก2567","-",IF(ฟอร์มกรอกข้อมูล!M10="ยุบเลิก2568","-",IF(ฟอร์มกรอกข้อมูล!M10="ยุบเลิก2569","-",1))))))))</f>
        <v>1</v>
      </c>
      <c r="K9" s="75" t="str">
        <f>IF(ฟอร์มกรอกข้อมูล!C10=0,"",IF(ฟอร์มกรอกข้อมูล!C10="สังกัด","",IF(ฟอร์มกรอกข้อมูล!M10="กำหนดเพิ่ม2567",1,IF(ฟอร์มกรอกข้อมูล!M10="ว่างยุบเลิก2567",-1,IF(ฟอร์มกรอกข้อมูล!M10="ยุบเลิก2567",-1,"-")))))</f>
        <v>-</v>
      </c>
      <c r="L9" s="75" t="str">
        <f>IF(ฟอร์มกรอกข้อมูล!C10=0,"",IF(ฟอร์มกรอกข้อมูล!C10="สังกัด","",IF(ฟอร์มกรอกข้อมูล!M10="กำหนดเพิ่ม2568",1,IF(ฟอร์มกรอกข้อมูล!M10="ว่างยุบเลิก2568",-1,IF(ฟอร์มกรอกข้อมูล!M10="ยุบเลิก2568",-1,"-")))))</f>
        <v>-</v>
      </c>
      <c r="M9" s="75" t="str">
        <f>IF(ฟอร์มกรอกข้อมูล!C10=0,"",IF(ฟอร์มกรอกข้อมูล!C10="สังกัด","",IF(ฟอร์มกรอกข้อมูล!M10="กำหนดเพิ่ม2569",1,IF(ฟอร์มกรอกข้อมูล!M10="ว่างยุบเลิก2569",-1,IF(ฟอร์มกรอกข้อมูล!M10="ยุบเลิก2569",-1,"-")))))</f>
        <v>-</v>
      </c>
      <c r="N9" s="81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(ว่าง)",0,IF(ฟอร์มกรอกข้อมูล!M10="ข้าราชการถ่ายโอน",0,ฟอร์มกรอกข้อมูล!BH10)))))</f>
        <v>0</v>
      </c>
      <c r="O9" s="81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(ว่าง)",0,IF(ฟอร์มกรอกข้อมูล!M10="ข้าราชการถ่ายโอน",0,ฟอร์มกรอกข้อมูล!BK10)))))</f>
        <v>0</v>
      </c>
      <c r="P9" s="81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(ว่าง)",0,IF(ฟอร์มกรอกข้อมูล!M10="ข้าราชการถ่ายโอน",0,ฟอร์มกรอกข้อมูล!BN10)))))</f>
        <v>0</v>
      </c>
      <c r="Q9" s="82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IF(ฟอร์มกรอกข้อมูล!M10="ว่างยุบเลิก2567",0,IF(ฟอร์มกรอกข้อมูล!M10="ยุบเลิก2567",0,F9+G9+N9)))))))</f>
        <v>0</v>
      </c>
      <c r="R9" s="81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IF(ฟอร์มกรอกข้อมูล!M10="ว่างยุบเลิก2568",0,IF(ฟอร์มกรอกข้อมูล!M10="ยุบเลิก2568",0,Q9+O9)))))))</f>
        <v>0</v>
      </c>
      <c r="S9" s="81">
        <f>IF(ฟอร์มกรอกข้อมูล!C10=0,"",IF(ฟอร์มกรอกข้อมูล!C10="สังกัด","",IF(ฟอร์มกรอกข้อมูล!M10="เงินอุดหนุน",0,IF(ฟอร์มกรอกข้อมูล!M10="เงินอุดหนุน (ว่าง)",0,IF(ฟอร์มกรอกข้อมูล!M10="ข้าราชการถ่ายโอน",0,IF(ฟอร์มกรอกข้อมูล!M10="ว่างยุบเลิก2569",0,IF(ฟอร์มกรอกข้อมูล!M10="ยุบเลิก2569",0,R9+P9)))))))</f>
        <v>0</v>
      </c>
      <c r="T9" s="83" t="s">
        <v>4</v>
      </c>
    </row>
    <row r="10" spans="1:20" s="12" customFormat="1">
      <c r="A10" s="75">
        <f>IF(ฟอร์มกรอกข้อมูล!C11="สังกัด","",IF(B10="","",SUBTOTAL(3,$B$6:B10)*1-COUNTBLANK($D$6:D10)))</f>
        <v>4</v>
      </c>
      <c r="B10" s="80" t="str">
        <f>IF(ฟอร์มกรอกข้อมูล!C11=0,"",IF(ฟอร์มกรอกข้อมูล!C11="บริหารท้องถิ่น",ฟอร์มกรอกข้อมูล!F11&amp;" ("&amp;ฟอร์มกรอกข้อมูล!E11&amp;")",IF(ฟอร์มกรอกข้อมูล!C11="อำนวยการท้องถิ่น",ฟอร์มกรอกข้อมูล!F11&amp;" ("&amp;ฟอร์มกรอกข้อมูล!E11&amp;")",IF(ฟอร์มกรอกข้อมูล!C11="บริหารสถานศึกษา",ฟอร์มกรอกข้อมูล!F11&amp;" ("&amp;ฟอร์มกรอกข้อมูล!E11&amp;")",IF(ฟอร์มกรอกข้อมูล!C11&amp;ฟอร์มกรอกข้อมูล!G11="วิชาการหัวหน้ากลุ่มงาน",ฟอร์มกรอกข้อมูล!F11&amp;" ("&amp;ฟอร์มกรอกข้อมูล!E11&amp;")",ฟอร์มกรอกข้อมูล!E11)))))</f>
        <v>หัวหน้ากลุ่มงานปกครอง</v>
      </c>
      <c r="C10" s="75" t="s">
        <v>1418</v>
      </c>
      <c r="D10" s="75">
        <f>IF(ฟอร์มกรอกข้อมูล!C11=0,"",IF(ฟอร์มกรอกข้อมูล!C11="สังกัด","",IF(ฟอร์มกรอกข้อมูล!M11="กำหนดเพิ่ม2567","-",IF(ฟอร์มกรอกข้อมูล!M11="กำหนดเพิ่ม2568","-",IF(ฟอร์มกรอกข้อมูล!M11="กำหนดเพิ่ม2569","-",1)))))</f>
        <v>1</v>
      </c>
      <c r="E10" s="75" t="s">
        <v>1406</v>
      </c>
      <c r="F10" s="81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(ว่าง)",0,IF(ฟอร์มกรอกข้อมูล!M11="ข้าราชการถ่ายโอน",0,ฟอร์มกรอกข้อมูล!BE11)))))</f>
        <v>0</v>
      </c>
      <c r="G10" s="108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IF(ฟอร์มกรอกข้อมูล!M11="กำหนดเพิ่ม2567",0,IF(ฟอร์มกรอกข้อมูล!M11="กำหนดเพิ่ม2568",0,IF(ฟอร์มกรอกข้อมูล!M11="กำหนดเพิ่ม2569",0,IF(ฟอร์มกรอกข้อมูล!J11=0,0,(ฟอร์มกรอกข้อมูล!J11+ฟอร์มกรอกข้อมูล!K11)*12)))))))))</f>
        <v>0</v>
      </c>
      <c r="H10" s="75">
        <f>IF(ฟอร์มกรอกข้อมูล!C11=0,"",IF(ฟอร์มกรอกข้อมูล!C11="สังกัด","",IF(ฟอร์มกรอกข้อมูล!M11="กำหนดเพิ่ม2568","-",IF(ฟอร์มกรอกข้อมูล!M11="กำหนดเพิ่ม2569","-",IF(ฟอร์มกรอกข้อมูล!M11="ว่างยุบเลิก2567","-",IF(ฟอร์มกรอกข้อมูล!M11="ยุบเลิก2567","-",1))))))</f>
        <v>1</v>
      </c>
      <c r="I10" s="75">
        <f>IF(ฟอร์มกรอกข้อมูล!C11=0,"",IF(ฟอร์มกรอกข้อมูล!C11="สังกัด","",IF(ฟอร์มกรอกข้อมูล!M11="กำหนดเพิ่ม2569","-",IF(ฟอร์มกรอกข้อมูล!M11="ว่างยุบเลิก2567","-",IF(ฟอร์มกรอกข้อมูล!M11="ว่างยุบเลิก2568","-",IF(ฟอร์มกรอกข้อมูล!M11="ยุบเลิก2567","-",IF(ฟอร์มกรอกข้อมูล!M11="ยุบเลิก2568","-",1)))))))</f>
        <v>1</v>
      </c>
      <c r="J10" s="75">
        <f>IF(ฟอร์มกรอกข้อมูล!C11=0,"",IF(ฟอร์มกรอกข้อมูล!C11="สังกัด","",IF(ฟอร์มกรอกข้อมูล!M11="ว่างยุบเลิก2567","-",IF(ฟอร์มกรอกข้อมูล!M11="ว่างยุบเลิก2568","-",IF(ฟอร์มกรอกข้อมูล!M11="ว่างยุบเลิก2569","-",IF(ฟอร์มกรอกข้อมูล!M11="ยุบเลิก2567","-",IF(ฟอร์มกรอกข้อมูล!M11="ยุบเลิก2568","-",IF(ฟอร์มกรอกข้อมูล!M11="ยุบเลิก2569","-",1))))))))</f>
        <v>1</v>
      </c>
      <c r="K10" s="75" t="s">
        <v>1406</v>
      </c>
      <c r="L10" s="75" t="str">
        <f>IF(ฟอร์มกรอกข้อมูล!C11=0,"",IF(ฟอร์มกรอกข้อมูล!C11="สังกัด","",IF(ฟอร์มกรอกข้อมูล!M11="กำหนดเพิ่ม2568",1,IF(ฟอร์มกรอกข้อมูล!M11="ว่างยุบเลิก2568",-1,IF(ฟอร์มกรอกข้อมูล!M11="ยุบเลิก2568",-1,"-")))))</f>
        <v>-</v>
      </c>
      <c r="M10" s="75" t="str">
        <f>IF(ฟอร์มกรอกข้อมูล!C11=0,"",IF(ฟอร์มกรอกข้อมูล!C11="สังกัด","",IF(ฟอร์มกรอกข้อมูล!M11="กำหนดเพิ่ม2569",1,IF(ฟอร์มกรอกข้อมูล!M11="ว่างยุบเลิก2569",-1,IF(ฟอร์มกรอกข้อมูล!M11="ยุบเลิก2569",-1,"-")))))</f>
        <v>-</v>
      </c>
      <c r="N10" s="81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(ว่าง)",0,IF(ฟอร์มกรอกข้อมูล!M11="ข้าราชการถ่ายโอน",0,ฟอร์มกรอกข้อมูล!BH11)))))</f>
        <v>0</v>
      </c>
      <c r="O10" s="81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(ว่าง)",0,IF(ฟอร์มกรอกข้อมูล!M11="ข้าราชการถ่ายโอน",0,ฟอร์มกรอกข้อมูล!BK11)))))</f>
        <v>0</v>
      </c>
      <c r="P10" s="81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(ว่าง)",0,IF(ฟอร์มกรอกข้อมูล!M11="ข้าราชการถ่ายโอน",0,ฟอร์มกรอกข้อมูล!BN11)))))</f>
        <v>0</v>
      </c>
      <c r="Q10" s="82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IF(ฟอร์มกรอกข้อมูล!M11="ว่างยุบเลิก2567",0,IF(ฟอร์มกรอกข้อมูล!M11="ยุบเลิก2567",0,F10+G10+N10)))))))</f>
        <v>0</v>
      </c>
      <c r="R10" s="81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IF(ฟอร์มกรอกข้อมูล!M11="ว่างยุบเลิก2568",0,IF(ฟอร์มกรอกข้อมูล!M11="ยุบเลิก2568",0,Q10+O10)))))))</f>
        <v>0</v>
      </c>
      <c r="S10" s="81">
        <f>IF(ฟอร์มกรอกข้อมูล!C11=0,"",IF(ฟอร์มกรอกข้อมูล!C11="สังกัด","",IF(ฟอร์มกรอกข้อมูล!M11="เงินอุดหนุน",0,IF(ฟอร์มกรอกข้อมูล!M11="เงินอุดหนุน (ว่าง)",0,IF(ฟอร์มกรอกข้อมูล!M11="ข้าราชการถ่ายโอน",0,IF(ฟอร์มกรอกข้อมูล!M11="ว่างยุบเลิก2569",0,IF(ฟอร์มกรอกข้อมูล!M11="ยุบเลิก2569",0,R10+P10)))))))</f>
        <v>0</v>
      </c>
      <c r="T10" s="83" t="s">
        <v>4</v>
      </c>
    </row>
    <row r="11" spans="1:20" s="12" customFormat="1">
      <c r="A11" s="75">
        <f>IF(ฟอร์มกรอกข้อมูล!C12="สังกัด","",IF(B11="","",SUBTOTAL(3,$B$6:B11)*1-COUNTBLANK($D$6:D11)))</f>
        <v>5</v>
      </c>
      <c r="B11" s="80" t="str">
        <f>IF(ฟอร์มกรอกข้อมูล!C12=0,"",IF(ฟอร์มกรอกข้อมูล!C12="บริหารท้องถิ่น",ฟอร์มกรอกข้อมูล!F12&amp;" ("&amp;ฟอร์มกรอกข้อมูล!E12&amp;")",IF(ฟอร์มกรอกข้อมูล!C12="อำนวยการท้องถิ่น",ฟอร์มกรอกข้อมูล!F12&amp;" ("&amp;ฟอร์มกรอกข้อมูล!E12&amp;")",IF(ฟอร์มกรอกข้อมูล!C12="บริหารสถานศึกษา",ฟอร์มกรอกข้อมูล!F12&amp;" ("&amp;ฟอร์มกรอกข้อมูล!E12&amp;")",IF(ฟอร์มกรอกข้อมูล!C12&amp;ฟอร์มกรอกข้อมูล!G12="วิชาการหัวหน้ากลุ่มงาน",ฟอร์มกรอกข้อมูล!F12&amp;" ("&amp;ฟอร์มกรอกข้อมูล!E12&amp;")",ฟอร์มกรอกข้อมูล!E12)))))</f>
        <v>นักวิเคราะห์นโยบายและแผน</v>
      </c>
      <c r="C11" s="75" t="str">
        <f>IF(ฟอร์มกรอกข้อมูล!C12=0,"",IF(ฟอร์มกรอกข้อมูล!C12="สังกัด","",IF(ฟอร์มกรอกข้อมูล!H12="","",IF(ฟอร์มกรอกข้อมูล!C12="บริหารสถานศึกษา",ฟอร์มกรอกข้อมูล!H12,IF(ฟอร์มกรอกข้อมูล!C12="ครูผู้ช่วย",ฟอร์มกรอกข้อมูล!H12,IF(ฟอร์มกรอกข้อมูล!C12="ครู",ฟอร์มกรอกข้อมูล!H12,IF(ฟอร์มกรอกข้อมูล!C12="บุคลากรทางการศึกษา",ฟอร์มกรอกข้อมูล!H12,IF(ฟอร์มกรอกข้อมูล!H12="ปง.","ปง./ชง.",IF(ฟอร์มกรอกข้อมูล!H12="ชง.","ปง./ชง.",IF(ฟอร์มกรอกข้อมูล!H12="ปก.","ปก./ชก.",IF(ฟอร์มกรอกข้อมูล!H12="ชก.","ปก./ชก.",ฟอร์มกรอกข้อมูล!H12)))))))))))</f>
        <v>ปก./ชก.</v>
      </c>
      <c r="D11" s="75">
        <f>IF(ฟอร์มกรอกข้อมูล!C12=0,"",IF(ฟอร์มกรอกข้อมูล!C12="สังกัด","",IF(ฟอร์มกรอกข้อมูล!M12="กำหนดเพิ่ม2567","-",IF(ฟอร์มกรอกข้อมูล!M12="กำหนดเพิ่ม2568","-",IF(ฟอร์มกรอกข้อมูล!M12="กำหนดเพิ่ม2569","-",1)))))</f>
        <v>1</v>
      </c>
      <c r="E11" s="75">
        <f>IF(ฟอร์มกรอกข้อมูล!C12=0,"",IF(ฟอร์มกรอกข้อมูล!C12="สังกัด","",IF(ฟอร์มกรอกข้อมูล!M12="ว่างเดิม","-",IF(ฟอร์มกรอกข้อมูล!M12="เงินอุดหนุน (ว่าง)","-",IF(ฟอร์มกรอกข้อมูล!M12="จ่ายจากเงินรายได้ (ว่าง)","-",IF(ฟอร์มกรอกข้อมูล!M12="กำหนดเพิ่ม2567","-",IF(ฟอร์มกรอกข้อมูล!M12="กำหนดเพิ่ม2568","-",IF(ฟอร์มกรอกข้อมูล!M12="กำหนดเพิ่ม2569","-",IF(ฟอร์มกรอกข้อมูล!M12="ว่างยุบเลิก2567","-",IF(ฟอร์มกรอกข้อมูล!M12="ว่างยุบเลิก2568","-",IF(ฟอร์มกรอกข้อมูล!M12="ว่างยุบเลิก2569","-",1)))))))))))</f>
        <v>1</v>
      </c>
      <c r="F11" s="81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(ว่าง)",0,IF(ฟอร์มกรอกข้อมูล!M12="ข้าราชการถ่ายโอน",0,ฟอร์มกรอกข้อมูล!BE12)))))</f>
        <v>382560</v>
      </c>
      <c r="G11" s="108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IF(ฟอร์มกรอกข้อมูล!M12="กำหนดเพิ่ม2567",0,IF(ฟอร์มกรอกข้อมูล!M12="กำหนดเพิ่ม2568",0,IF(ฟอร์มกรอกข้อมูล!M12="กำหนดเพิ่ม2569",0,IF(ฟอร์มกรอกข้อมูล!J12=0,0,(ฟอร์มกรอกข้อมูล!J12+ฟอร์มกรอกข้อมูล!K12)*12)))))))))</f>
        <v>0</v>
      </c>
      <c r="H11" s="75">
        <f>IF(ฟอร์มกรอกข้อมูล!C12=0,"",IF(ฟอร์มกรอกข้อมูล!C12="สังกัด","",IF(ฟอร์มกรอกข้อมูล!M12="กำหนดเพิ่ม2568","-",IF(ฟอร์มกรอกข้อมูล!M12="กำหนดเพิ่ม2569","-",IF(ฟอร์มกรอกข้อมูล!M12="ว่างยุบเลิก2567","-",IF(ฟอร์มกรอกข้อมูล!M12="ยุบเลิก2567","-",1))))))</f>
        <v>1</v>
      </c>
      <c r="I11" s="75">
        <f>IF(ฟอร์มกรอกข้อมูล!C12=0,"",IF(ฟอร์มกรอกข้อมูล!C12="สังกัด","",IF(ฟอร์มกรอกข้อมูล!M12="กำหนดเพิ่ม2569","-",IF(ฟอร์มกรอกข้อมูล!M12="ว่างยุบเลิก2567","-",IF(ฟอร์มกรอกข้อมูล!M12="ว่างยุบเลิก2568","-",IF(ฟอร์มกรอกข้อมูล!M12="ยุบเลิก2567","-",IF(ฟอร์มกรอกข้อมูล!M12="ยุบเลิก2568","-",1)))))))</f>
        <v>1</v>
      </c>
      <c r="J11" s="75">
        <f>IF(ฟอร์มกรอกข้อมูล!C12=0,"",IF(ฟอร์มกรอกข้อมูล!C12="สังกัด","",IF(ฟอร์มกรอกข้อมูล!M12="ว่างยุบเลิก2567","-",IF(ฟอร์มกรอกข้อมูล!M12="ว่างยุบเลิก2568","-",IF(ฟอร์มกรอกข้อมูล!M12="ว่างยุบเลิก2569","-",IF(ฟอร์มกรอกข้อมูล!M12="ยุบเลิก2567","-",IF(ฟอร์มกรอกข้อมูล!M12="ยุบเลิก2568","-",IF(ฟอร์มกรอกข้อมูล!M12="ยุบเลิก2569","-",1))))))))</f>
        <v>1</v>
      </c>
      <c r="K11" s="75" t="str">
        <f>IF(ฟอร์มกรอกข้อมูล!C12=0,"",IF(ฟอร์มกรอกข้อมูล!C12="สังกัด","",IF(ฟอร์มกรอกข้อมูล!M12="กำหนดเพิ่ม2567",1,IF(ฟอร์มกรอกข้อมูล!M12="ว่างยุบเลิก2567",-1,IF(ฟอร์มกรอกข้อมูล!M12="ยุบเลิก2567",-1,"-")))))</f>
        <v>-</v>
      </c>
      <c r="L11" s="75" t="str">
        <f>IF(ฟอร์มกรอกข้อมูล!C12=0,"",IF(ฟอร์มกรอกข้อมูล!C12="สังกัด","",IF(ฟอร์มกรอกข้อมูล!M12="กำหนดเพิ่ม2568",1,IF(ฟอร์มกรอกข้อมูล!M12="ว่างยุบเลิก2568",-1,IF(ฟอร์มกรอกข้อมูล!M12="ยุบเลิก2568",-1,"-")))))</f>
        <v>-</v>
      </c>
      <c r="M11" s="75" t="str">
        <f>IF(ฟอร์มกรอกข้อมูล!C12=0,"",IF(ฟอร์มกรอกข้อมูล!C12="สังกัด","",IF(ฟอร์มกรอกข้อมูล!M12="กำหนดเพิ่ม2569",1,IF(ฟอร์มกรอกข้อมูล!M12="ว่างยุบเลิก2569",-1,IF(ฟอร์มกรอกข้อมูล!M12="ยุบเลิก2569",-1,"-")))))</f>
        <v>-</v>
      </c>
      <c r="N11" s="81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(ว่าง)",0,IF(ฟอร์มกรอกข้อมูล!M12="ข้าราชการถ่ายโอน",0,ฟอร์มกรอกข้อมูล!BH12)))))</f>
        <v>13440</v>
      </c>
      <c r="O11" s="81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(ว่าง)",0,IF(ฟอร์มกรอกข้อมูล!M12="ข้าราชการถ่ายโอน",0,ฟอร์มกรอกข้อมูล!BK12)))))</f>
        <v>13320</v>
      </c>
      <c r="P11" s="81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(ว่าง)",0,IF(ฟอร์มกรอกข้อมูล!M12="ข้าราชการถ่ายโอน",0,ฟอร์มกรอกข้อมูล!BN12)))))</f>
        <v>13320</v>
      </c>
      <c r="Q11" s="82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IF(ฟอร์มกรอกข้อมูล!M12="ว่างยุบเลิก2567",0,IF(ฟอร์มกรอกข้อมูล!M12="ยุบเลิก2567",0,F11+G11+N11)))))))</f>
        <v>396000</v>
      </c>
      <c r="R11" s="81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IF(ฟอร์มกรอกข้อมูล!M12="ว่างยุบเลิก2568",0,IF(ฟอร์มกรอกข้อมูล!M12="ยุบเลิก2568",0,Q11+O11)))))))</f>
        <v>409320</v>
      </c>
      <c r="S11" s="81">
        <f>IF(ฟอร์มกรอกข้อมูล!C12=0,"",IF(ฟอร์มกรอกข้อมูล!C12="สังกัด","",IF(ฟอร์มกรอกข้อมูล!M12="เงินอุดหนุน",0,IF(ฟอร์มกรอกข้อมูล!M12="เงินอุดหนุน (ว่าง)",0,IF(ฟอร์มกรอกข้อมูล!M12="ข้าราชการถ่ายโอน",0,IF(ฟอร์มกรอกข้อมูล!M12="ว่างยุบเลิก2569",0,IF(ฟอร์มกรอกข้อมูล!M12="ยุบเลิก2569",0,R11+P11)))))))</f>
        <v>422640</v>
      </c>
      <c r="T11" s="83">
        <f>IF(ฟอร์มกรอกข้อมูล!C12=0,"",IF(ฟอร์มกรอกข้อมูล!C12="สังกัด","",IF(ฟอร์มกรอกข้อมูล!M12="ว่างเดิม","ว่างเดิม",IF(ฟอร์มกรอกข้อมูล!M12="กำหนดเพิ่ม2567","กำหนดเพิ่มปี 67",IF(ฟอร์มกรอกข้อมูล!M12="กำหนดเพิ่ม2568","กำหนดเพิ่มปี 68",IF(ฟอร์มกรอกข้อมูล!M12="กำหนดเพิ่ม2569","กำหนดเพิ่มปี 69",IF(ฟอร์มกรอกข้อมูล!M12="ว่างยุบเลิก2567","ว่างเดิม ยุบเลิกปี 67",IF(ฟอร์มกรอกข้อมูล!M12="ว่างยุบเลิก2568","ว่างเดิม ยุบเลิกปี 68",IF(ฟอร์มกรอกข้อมูล!M12="ว่างยุบเลิก2569","ว่างเดิม ยุบเลิกปี 69",IF(ฟอร์มกรอกข้อมูล!M12="ยุบเลิก2567","เกษียณปี 66 ยุบเลิกปี 67",IF(ฟอร์มกรอกข้อมูล!M12="ยุบเลิก2568","เกษียณปี 67 ยุบเลิกปี 68",IF(ฟอร์มกรอกข้อมูล!M12="ยุบเลิก2569","เกษียณปี 68 ยุบเลิกปี 69",IF(ฟอร์มกรอกข้อมูล!M12="เงินอุดหนุน","เงินอุดหนุน",IF(ฟอร์มกรอกข้อมูล!M12="เงินอุดหนุน (ว่าง)","เงินอุดหนุน",IF(ฟอร์มกรอกข้อมูล!M12="ข้าราชการถ่ายโอน","ข้าราชการถ่ายโอน",IF(ฟอร์มกรอกข้อมูล!M12="จ่ายจากเงินรายได้","จ่ายจากเงินรายได้",IF(ฟอร์มกรอกข้อมูล!M12="จ่ายจากเงินรายได้ (ว่าง)","จ่ายจากเงินรายได้ (ว่าง)",ฟอร์มกรอกข้อมูล!I12)))))))))))))))))</f>
        <v>31880</v>
      </c>
    </row>
    <row r="12" spans="1:20" s="12" customFormat="1">
      <c r="A12" s="75">
        <f>IF(ฟอร์มกรอกข้อมูล!C13="สังกัด","",IF(B12="","",SUBTOTAL(3,$B$6:B12)*1-COUNTBLANK($D$6:D12)))</f>
        <v>6</v>
      </c>
      <c r="B12" s="80" t="str">
        <f>IF(ฟอร์มกรอกข้อมูล!C13=0,"",IF(ฟอร์มกรอกข้อมูล!C13="บริหารท้องถิ่น",ฟอร์มกรอกข้อมูล!F13&amp;" ("&amp;ฟอร์มกรอกข้อมูล!E13&amp;")",IF(ฟอร์มกรอกข้อมูล!C13="อำนวยการท้องถิ่น",ฟอร์มกรอกข้อมูล!F13&amp;" ("&amp;ฟอร์มกรอกข้อมูล!E13&amp;")",IF(ฟอร์มกรอกข้อมูล!C13="บริหารสถานศึกษา",ฟอร์มกรอกข้อมูล!F13&amp;" ("&amp;ฟอร์มกรอกข้อมูล!E13&amp;")",IF(ฟอร์มกรอกข้อมูล!C13&amp;ฟอร์มกรอกข้อมูล!G13="วิชาการหัวหน้ากลุ่มงาน",ฟอร์มกรอกข้อมูล!F13&amp;" ("&amp;ฟอร์มกรอกข้อมูล!E13&amp;")",ฟอร์มกรอกข้อมูล!E13)))))</f>
        <v>นักพัฒนาชุมชน</v>
      </c>
      <c r="C12" s="75" t="str">
        <f>IF(ฟอร์มกรอกข้อมูล!C13=0,"",IF(ฟอร์มกรอกข้อมูล!C13="สังกัด","",IF(ฟอร์มกรอกข้อมูล!H13="","",IF(ฟอร์มกรอกข้อมูล!C13="บริหารสถานศึกษา",ฟอร์มกรอกข้อมูล!H13,IF(ฟอร์มกรอกข้อมูล!C13="ครูผู้ช่วย",ฟอร์มกรอกข้อมูล!H13,IF(ฟอร์มกรอกข้อมูล!C13="ครู",ฟอร์มกรอกข้อมูล!H13,IF(ฟอร์มกรอกข้อมูล!C13="บุคลากรทางการศึกษา",ฟอร์มกรอกข้อมูล!H13,IF(ฟอร์มกรอกข้อมูล!H13="ปง.","ปง./ชง.",IF(ฟอร์มกรอกข้อมูล!H13="ชง.","ปง./ชง.",IF(ฟอร์มกรอกข้อมูล!H13="ปก.","ปก./ชก.",IF(ฟอร์มกรอกข้อมูล!H13="ชก.","ปก./ชก.",ฟอร์มกรอกข้อมูล!H13)))))))))))</f>
        <v>ปก./ชก.</v>
      </c>
      <c r="D12" s="75">
        <f>IF(ฟอร์มกรอกข้อมูล!C13=0,"",IF(ฟอร์มกรอกข้อมูล!C13="สังกัด","",IF(ฟอร์มกรอกข้อมูล!M13="กำหนดเพิ่ม2567","-",IF(ฟอร์มกรอกข้อมูล!M13="กำหนดเพิ่ม2568","-",IF(ฟอร์มกรอกข้อมูล!M13="กำหนดเพิ่ม2569","-",1)))))</f>
        <v>1</v>
      </c>
      <c r="E12" s="75">
        <f>IF(ฟอร์มกรอกข้อมูล!C13=0,"",IF(ฟอร์มกรอกข้อมูล!C13="สังกัด","",IF(ฟอร์มกรอกข้อมูล!M13="ว่างเดิม","-",IF(ฟอร์มกรอกข้อมูล!M13="เงินอุดหนุน (ว่าง)","-",IF(ฟอร์มกรอกข้อมูล!M13="จ่ายจากเงินรายได้ (ว่าง)","-",IF(ฟอร์มกรอกข้อมูล!M13="กำหนดเพิ่ม2567","-",IF(ฟอร์มกรอกข้อมูล!M13="กำหนดเพิ่ม2568","-",IF(ฟอร์มกรอกข้อมูล!M13="กำหนดเพิ่ม2569","-",IF(ฟอร์มกรอกข้อมูล!M13="ว่างยุบเลิก2567","-",IF(ฟอร์มกรอกข้อมูล!M13="ว่างยุบเลิก2568","-",IF(ฟอร์มกรอกข้อมูล!M13="ว่างยุบเลิก2569","-",1)))))))))))</f>
        <v>1</v>
      </c>
      <c r="F12" s="81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(ว่าง)",0,IF(ฟอร์มกรอกข้อมูล!M13="ข้าราชการถ่ายโอน",0,ฟอร์มกรอกข้อมูล!BE13)))))</f>
        <v>402720</v>
      </c>
      <c r="G12" s="108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IF(ฟอร์มกรอกข้อมูล!M13="กำหนดเพิ่ม2567",0,IF(ฟอร์มกรอกข้อมูล!M13="กำหนดเพิ่ม2568",0,IF(ฟอร์มกรอกข้อมูล!M13="กำหนดเพิ่ม2569",0,IF(ฟอร์มกรอกข้อมูล!J13=0,0,(ฟอร์มกรอกข้อมูล!J13+ฟอร์มกรอกข้อมูล!K13)*12)))))))))</f>
        <v>0</v>
      </c>
      <c r="H12" s="75">
        <f>IF(ฟอร์มกรอกข้อมูล!C13=0,"",IF(ฟอร์มกรอกข้อมูล!C13="สังกัด","",IF(ฟอร์มกรอกข้อมูล!M13="กำหนดเพิ่ม2568","-",IF(ฟอร์มกรอกข้อมูล!M13="กำหนดเพิ่ม2569","-",IF(ฟอร์มกรอกข้อมูล!M13="ว่างยุบเลิก2567","-",IF(ฟอร์มกรอกข้อมูล!M13="ยุบเลิก2567","-",1))))))</f>
        <v>1</v>
      </c>
      <c r="I12" s="75">
        <f>IF(ฟอร์มกรอกข้อมูล!C13=0,"",IF(ฟอร์มกรอกข้อมูล!C13="สังกัด","",IF(ฟอร์มกรอกข้อมูล!M13="กำหนดเพิ่ม2569","-",IF(ฟอร์มกรอกข้อมูล!M13="ว่างยุบเลิก2567","-",IF(ฟอร์มกรอกข้อมูล!M13="ว่างยุบเลิก2568","-",IF(ฟอร์มกรอกข้อมูล!M13="ยุบเลิก2567","-",IF(ฟอร์มกรอกข้อมูล!M13="ยุบเลิก2568","-",1)))))))</f>
        <v>1</v>
      </c>
      <c r="J12" s="75">
        <f>IF(ฟอร์มกรอกข้อมูล!C13=0,"",IF(ฟอร์มกรอกข้อมูล!C13="สังกัด","",IF(ฟอร์มกรอกข้อมูล!M13="ว่างยุบเลิก2567","-",IF(ฟอร์มกรอกข้อมูล!M13="ว่างยุบเลิก2568","-",IF(ฟอร์มกรอกข้อมูล!M13="ว่างยุบเลิก2569","-",IF(ฟอร์มกรอกข้อมูล!M13="ยุบเลิก2567","-",IF(ฟอร์มกรอกข้อมูล!M13="ยุบเลิก2568","-",IF(ฟอร์มกรอกข้อมูล!M13="ยุบเลิก2569","-",1))))))))</f>
        <v>1</v>
      </c>
      <c r="K12" s="75" t="str">
        <f>IF(ฟอร์มกรอกข้อมูล!C13=0,"",IF(ฟอร์มกรอกข้อมูล!C13="สังกัด","",IF(ฟอร์มกรอกข้อมูล!M13="กำหนดเพิ่ม2567",1,IF(ฟอร์มกรอกข้อมูล!M13="ว่างยุบเลิก2567",-1,IF(ฟอร์มกรอกข้อมูล!M13="ยุบเลิก2567",-1,"-")))))</f>
        <v>-</v>
      </c>
      <c r="L12" s="75" t="str">
        <f>IF(ฟอร์มกรอกข้อมูล!C13=0,"",IF(ฟอร์มกรอกข้อมูล!C13="สังกัด","",IF(ฟอร์มกรอกข้อมูล!M13="กำหนดเพิ่ม2568",1,IF(ฟอร์มกรอกข้อมูล!M13="ว่างยุบเลิก2568",-1,IF(ฟอร์มกรอกข้อมูล!M13="ยุบเลิก2568",-1,"-")))))</f>
        <v>-</v>
      </c>
      <c r="M12" s="75" t="str">
        <f>IF(ฟอร์มกรอกข้อมูล!C13=0,"",IF(ฟอร์มกรอกข้อมูล!C13="สังกัด","",IF(ฟอร์มกรอกข้อมูล!M13="กำหนดเพิ่ม2569",1,IF(ฟอร์มกรอกข้อมูล!M13="ว่างยุบเลิก2569",-1,IF(ฟอร์มกรอกข้อมูล!M13="ยุบเลิก2569",-1,"-")))))</f>
        <v>-</v>
      </c>
      <c r="N12" s="81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(ว่าง)",0,IF(ฟอร์มกรอกข้อมูล!M13="ข้าราชการถ่ายโอน",0,ฟอร์มกรอกข้อมูล!BH13)))))</f>
        <v>13440</v>
      </c>
      <c r="O12" s="81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(ว่าง)",0,IF(ฟอร์มกรอกข้อมูล!M13="ข้าราชการถ่ายโอน",0,ฟอร์มกรอกข้อมูล!BK13)))))</f>
        <v>13080</v>
      </c>
      <c r="P12" s="81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(ว่าง)",0,IF(ฟอร์มกรอกข้อมูล!M13="ข้าราชการถ่ายโอน",0,ฟอร์มกรอกข้อมูล!BN13)))))</f>
        <v>13080</v>
      </c>
      <c r="Q12" s="82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IF(ฟอร์มกรอกข้อมูล!M13="ว่างยุบเลิก2567",0,IF(ฟอร์มกรอกข้อมูล!M13="ยุบเลิก2567",0,F12+G12+N12)))))))</f>
        <v>416160</v>
      </c>
      <c r="R12" s="81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IF(ฟอร์มกรอกข้อมูล!M13="ว่างยุบเลิก2568",0,IF(ฟอร์มกรอกข้อมูล!M13="ยุบเลิก2568",0,Q12+O12)))))))</f>
        <v>429240</v>
      </c>
      <c r="S12" s="81">
        <f>IF(ฟอร์มกรอกข้อมูล!C13=0,"",IF(ฟอร์มกรอกข้อมูล!C13="สังกัด","",IF(ฟอร์มกรอกข้อมูล!M13="เงินอุดหนุน",0,IF(ฟอร์มกรอกข้อมูล!M13="เงินอุดหนุน (ว่าง)",0,IF(ฟอร์มกรอกข้อมูล!M13="ข้าราชการถ่ายโอน",0,IF(ฟอร์มกรอกข้อมูล!M13="ว่างยุบเลิก2569",0,IF(ฟอร์มกรอกข้อมูล!M13="ยุบเลิก2569",0,R12+P12)))))))</f>
        <v>442320</v>
      </c>
      <c r="T12" s="83">
        <f>IF(ฟอร์มกรอกข้อมูล!C13=0,"",IF(ฟอร์มกรอกข้อมูล!C13="สังกัด","",IF(ฟอร์มกรอกข้อมูล!M13="ว่างเดิม","ว่างเดิม",IF(ฟอร์มกรอกข้อมูล!M13="กำหนดเพิ่ม2567","กำหนดเพิ่มปี 67",IF(ฟอร์มกรอกข้อมูล!M13="กำหนดเพิ่ม2568","กำหนดเพิ่มปี 68",IF(ฟอร์มกรอกข้อมูล!M13="กำหนดเพิ่ม2569","กำหนดเพิ่มปี 69",IF(ฟอร์มกรอกข้อมูล!M13="ว่างยุบเลิก2567","ว่างเดิม ยุบเลิกปี 67",IF(ฟอร์มกรอกข้อมูล!M13="ว่างยุบเลิก2568","ว่างเดิม ยุบเลิกปี 68",IF(ฟอร์มกรอกข้อมูล!M13="ว่างยุบเลิก2569","ว่างเดิม ยุบเลิกปี 69",IF(ฟอร์มกรอกข้อมูล!M13="ยุบเลิก2567","เกษียณปี 66 ยุบเลิกปี 67",IF(ฟอร์มกรอกข้อมูล!M13="ยุบเลิก2568","เกษียณปี 67 ยุบเลิกปี 68",IF(ฟอร์มกรอกข้อมูล!M13="ยุบเลิก2569","เกษียณปี 68 ยุบเลิกปี 69",IF(ฟอร์มกรอกข้อมูล!M13="เงินอุดหนุน","เงินอุดหนุน",IF(ฟอร์มกรอกข้อมูล!M13="เงินอุดหนุน (ว่าง)","เงินอุดหนุน",IF(ฟอร์มกรอกข้อมูล!M13="ข้าราชการถ่ายโอน","ข้าราชการถ่ายโอน",IF(ฟอร์มกรอกข้อมูล!M13="จ่ายจากเงินรายได้","จ่ายจากเงินรายได้",IF(ฟอร์มกรอกข้อมูล!M13="จ่ายจากเงินรายได้ (ว่าง)","จ่ายจากเงินรายได้ (ว่าง)",ฟอร์มกรอกข้อมูล!I13)))))))))))))))))</f>
        <v>33560</v>
      </c>
    </row>
    <row r="13" spans="1:20" s="13" customFormat="1">
      <c r="A13" s="75">
        <f>IF(ฟอร์มกรอกข้อมูล!C14="สังกัด","",IF(B13="","",SUBTOTAL(3,$B$6:B13)*1-COUNTBLANK($D$6:D13)))</f>
        <v>7</v>
      </c>
      <c r="B13" s="80" t="str">
        <f>IF(ฟอร์มกรอกข้อมูล!C14=0,"",IF(ฟอร์มกรอกข้อมูล!C14="บริหารท้องถิ่น",ฟอร์มกรอกข้อมูล!F14&amp;" ("&amp;ฟอร์มกรอกข้อมูล!E14&amp;")",IF(ฟอร์มกรอกข้อมูล!C14="อำนวยการท้องถิ่น",ฟอร์มกรอกข้อมูล!F14&amp;" ("&amp;ฟอร์มกรอกข้อมูล!E14&amp;")",IF(ฟอร์มกรอกข้อมูล!C14="บริหารสถานศึกษา",ฟอร์มกรอกข้อมูล!F14&amp;" ("&amp;ฟอร์มกรอกข้อมูล!E14&amp;")",IF(ฟอร์มกรอกข้อมูล!C14&amp;ฟอร์มกรอกข้อมูล!G14="วิชาการหัวหน้ากลุ่มงาน",ฟอร์มกรอกข้อมูล!F14&amp;" ("&amp;ฟอร์มกรอกข้อมูล!E14&amp;")",ฟอร์มกรอกข้อมูล!E14)))))</f>
        <v>นักทรัพยากรบุคคล</v>
      </c>
      <c r="C13" s="75" t="str">
        <f>IF(ฟอร์มกรอกข้อมูล!C14=0,"",IF(ฟอร์มกรอกข้อมูล!C14="สังกัด","",IF(ฟอร์มกรอกข้อมูล!H14="","",IF(ฟอร์มกรอกข้อมูล!C14="บริหารสถานศึกษา",ฟอร์มกรอกข้อมูล!H14,IF(ฟอร์มกรอกข้อมูล!C14="ครูผู้ช่วย",ฟอร์มกรอกข้อมูล!H14,IF(ฟอร์มกรอกข้อมูล!C14="ครู",ฟอร์มกรอกข้อมูล!H14,IF(ฟอร์มกรอกข้อมูล!C14="บุคลากรทางการศึกษา",ฟอร์มกรอกข้อมูล!H14,IF(ฟอร์มกรอกข้อมูล!H14="ปง.","ปง./ชง.",IF(ฟอร์มกรอกข้อมูล!H14="ชง.","ปง./ชง.",IF(ฟอร์มกรอกข้อมูล!H14="ปก.","ปก./ชก.",IF(ฟอร์มกรอกข้อมูล!H14="ชก.","ปก./ชก.",ฟอร์มกรอกข้อมูล!H14)))))))))))</f>
        <v>ปก./ชก.</v>
      </c>
      <c r="D13" s="75">
        <f>IF(ฟอร์มกรอกข้อมูล!C14=0,"",IF(ฟอร์มกรอกข้อมูล!C14="สังกัด","",IF(ฟอร์มกรอกข้อมูล!M14="กำหนดเพิ่ม2567","-",IF(ฟอร์มกรอกข้อมูล!M14="กำหนดเพิ่ม2568","-",IF(ฟอร์มกรอกข้อมูล!M14="กำหนดเพิ่ม2569","-",1)))))</f>
        <v>1</v>
      </c>
      <c r="E13" s="75" t="str">
        <f>IF(ฟอร์มกรอกข้อมูล!C14=0,"",IF(ฟอร์มกรอกข้อมูล!C14="สังกัด","",IF(ฟอร์มกรอกข้อมูล!M14="ว่างเดิม","-",IF(ฟอร์มกรอกข้อมูล!M14="เงินอุดหนุน (ว่าง)","-",IF(ฟอร์มกรอกข้อมูล!M14="จ่ายจากเงินรายได้ (ว่าง)","-",IF(ฟอร์มกรอกข้อมูล!M14="กำหนดเพิ่ม2567","-",IF(ฟอร์มกรอกข้อมูล!M14="กำหนดเพิ่ม2568","-",IF(ฟอร์มกรอกข้อมูล!M14="กำหนดเพิ่ม2569","-",IF(ฟอร์มกรอกข้อมูล!M14="ว่างยุบเลิก2567","-",IF(ฟอร์มกรอกข้อมูล!M14="ว่างยุบเลิก2568","-",IF(ฟอร์มกรอกข้อมูล!M14="ว่างยุบเลิก2569","-",1)))))))))))</f>
        <v>-</v>
      </c>
      <c r="F13" s="81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(ว่าง)",0,IF(ฟอร์มกรอกข้อมูล!M14="ข้าราชการถ่ายโอน",0,ฟอร์มกรอกข้อมูล!BE14)))))</f>
        <v>355320</v>
      </c>
      <c r="G13" s="108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IF(ฟอร์มกรอกข้อมูล!M14="กำหนดเพิ่ม2567",0,IF(ฟอร์มกรอกข้อมูล!M14="กำหนดเพิ่ม2568",0,IF(ฟอร์มกรอกข้อมูล!M14="กำหนดเพิ่ม2569",0,IF(ฟอร์มกรอกข้อมูล!J14=0,0,(ฟอร์มกรอกข้อมูล!J14+ฟอร์มกรอกข้อมูล!K14)*12)))))))))</f>
        <v>0</v>
      </c>
      <c r="H13" s="75">
        <f>IF(ฟอร์มกรอกข้อมูล!C14=0,"",IF(ฟอร์มกรอกข้อมูล!C14="สังกัด","",IF(ฟอร์มกรอกข้อมูล!M14="กำหนดเพิ่ม2568","-",IF(ฟอร์มกรอกข้อมูล!M14="กำหนดเพิ่ม2569","-",IF(ฟอร์มกรอกข้อมูล!M14="ว่างยุบเลิก2567","-",IF(ฟอร์มกรอกข้อมูล!M14="ยุบเลิก2567","-",1))))))</f>
        <v>1</v>
      </c>
      <c r="I13" s="75">
        <f>IF(ฟอร์มกรอกข้อมูล!C14=0,"",IF(ฟอร์มกรอกข้อมูล!C14="สังกัด","",IF(ฟอร์มกรอกข้อมูล!M14="กำหนดเพิ่ม2569","-",IF(ฟอร์มกรอกข้อมูล!M14="ว่างยุบเลิก2567","-",IF(ฟอร์มกรอกข้อมูล!M14="ว่างยุบเลิก2568","-",IF(ฟอร์มกรอกข้อมูล!M14="ยุบเลิก2567","-",IF(ฟอร์มกรอกข้อมูล!M14="ยุบเลิก2568","-",1)))))))</f>
        <v>1</v>
      </c>
      <c r="J13" s="75">
        <f>IF(ฟอร์มกรอกข้อมูล!C14=0,"",IF(ฟอร์มกรอกข้อมูล!C14="สังกัด","",IF(ฟอร์มกรอกข้อมูล!M14="ว่างยุบเลิก2567","-",IF(ฟอร์มกรอกข้อมูล!M14="ว่างยุบเลิก2568","-",IF(ฟอร์มกรอกข้อมูล!M14="ว่างยุบเลิก2569","-",IF(ฟอร์มกรอกข้อมูล!M14="ยุบเลิก2567","-",IF(ฟอร์มกรอกข้อมูล!M14="ยุบเลิก2568","-",IF(ฟอร์มกรอกข้อมูล!M14="ยุบเลิก2569","-",1))))))))</f>
        <v>1</v>
      </c>
      <c r="K13" s="75" t="str">
        <f>IF(ฟอร์มกรอกข้อมูล!C14=0,"",IF(ฟอร์มกรอกข้อมูล!C14="สังกัด","",IF(ฟอร์มกรอกข้อมูล!M14="กำหนดเพิ่ม2567",1,IF(ฟอร์มกรอกข้อมูล!M14="ว่างยุบเลิก2567",-1,IF(ฟอร์มกรอกข้อมูล!M14="ยุบเลิก2567",-1,"-")))))</f>
        <v>-</v>
      </c>
      <c r="L13" s="75" t="str">
        <f>IF(ฟอร์มกรอกข้อมูล!C14=0,"",IF(ฟอร์มกรอกข้อมูล!C14="สังกัด","",IF(ฟอร์มกรอกข้อมูล!M14="กำหนดเพิ่ม2568",1,IF(ฟอร์มกรอกข้อมูล!M14="ว่างยุบเลิก2568",-1,IF(ฟอร์มกรอกข้อมูล!M14="ยุบเลิก2568",-1,"-")))))</f>
        <v>-</v>
      </c>
      <c r="M13" s="75" t="str">
        <f>IF(ฟอร์มกรอกข้อมูล!C14=0,"",IF(ฟอร์มกรอกข้อมูล!C14="สังกัด","",IF(ฟอร์มกรอกข้อมูล!M14="กำหนดเพิ่ม2569",1,IF(ฟอร์มกรอกข้อมูล!M14="ว่างยุบเลิก2569",-1,IF(ฟอร์มกรอกข้อมูล!M14="ยุบเลิก2569",-1,"-")))))</f>
        <v>-</v>
      </c>
      <c r="N13" s="81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(ว่าง)",0,IF(ฟอร์มกรอกข้อมูล!M14="ข้าราชการถ่ายโอน",0,ฟอร์มกรอกข้อมูล!BH14)))))</f>
        <v>12000</v>
      </c>
      <c r="O13" s="81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(ว่าง)",0,IF(ฟอร์มกรอกข้อมูล!M14="ข้าราชการถ่ายโอน",0,ฟอร์มกรอกข้อมูล!BK14)))))</f>
        <v>12000</v>
      </c>
      <c r="P13" s="81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(ว่าง)",0,IF(ฟอร์มกรอกข้อมูล!M14="ข้าราชการถ่ายโอน",0,ฟอร์มกรอกข้อมูล!BN14)))))</f>
        <v>12000</v>
      </c>
      <c r="Q13" s="82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IF(ฟอร์มกรอกข้อมูล!M14="ว่างยุบเลิก2567",0,IF(ฟอร์มกรอกข้อมูล!M14="ยุบเลิก2567",0,F13+G13+N13)))))))</f>
        <v>367320</v>
      </c>
      <c r="R13" s="81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IF(ฟอร์มกรอกข้อมูล!M14="ว่างยุบเลิก2568",0,IF(ฟอร์มกรอกข้อมูล!M14="ยุบเลิก2568",0,Q13+O13)))))))</f>
        <v>379320</v>
      </c>
      <c r="S13" s="81">
        <f>IF(ฟอร์มกรอกข้อมูล!C14=0,"",IF(ฟอร์มกรอกข้อมูล!C14="สังกัด","",IF(ฟอร์มกรอกข้อมูล!M14="เงินอุดหนุน",0,IF(ฟอร์มกรอกข้อมูล!M14="เงินอุดหนุน (ว่าง)",0,IF(ฟอร์มกรอกข้อมูล!M14="ข้าราชการถ่ายโอน",0,IF(ฟอร์มกรอกข้อมูล!M14="ว่างยุบเลิก2569",0,IF(ฟอร์มกรอกข้อมูล!M14="ยุบเลิก2569",0,R13+P13)))))))</f>
        <v>391320</v>
      </c>
      <c r="T13" s="83" t="str">
        <f>IF(ฟอร์มกรอกข้อมูล!C14=0,"",IF(ฟอร์มกรอกข้อมูล!C14="สังกัด","",IF(ฟอร์มกรอกข้อมูล!M14="ว่างเดิม","ว่างเดิม",IF(ฟอร์มกรอกข้อมูล!M14="กำหนดเพิ่ม2567","กำหนดเพิ่มปี 67",IF(ฟอร์มกรอกข้อมูล!M14="กำหนดเพิ่ม2568","กำหนดเพิ่มปี 68",IF(ฟอร์มกรอกข้อมูล!M14="กำหนดเพิ่ม2569","กำหนดเพิ่มปี 69",IF(ฟอร์มกรอกข้อมูล!M14="ว่างยุบเลิก2567","ว่างเดิม ยุบเลิกปี 67",IF(ฟอร์มกรอกข้อมูล!M14="ว่างยุบเลิก2568","ว่างเดิม ยุบเลิกปี 68",IF(ฟอร์มกรอกข้อมูล!M14="ว่างยุบเลิก2569","ว่างเดิม ยุบเลิกปี 69",IF(ฟอร์มกรอกข้อมูล!M14="ยุบเลิก2567","เกษียณปี 66 ยุบเลิกปี 67",IF(ฟอร์มกรอกข้อมูล!M14="ยุบเลิก2568","เกษียณปี 67 ยุบเลิกปี 68",IF(ฟอร์มกรอกข้อมูล!M14="ยุบเลิก2569","เกษียณปี 68 ยุบเลิกปี 69",IF(ฟอร์มกรอกข้อมูล!M14="เงินอุดหนุน","เงินอุดหนุน",IF(ฟอร์มกรอกข้อมูล!M14="เงินอุดหนุน (ว่าง)","เงินอุดหนุน",IF(ฟอร์มกรอกข้อมูล!M14="ข้าราชการถ่ายโอน","ข้าราชการถ่ายโอน",IF(ฟอร์มกรอกข้อมูล!M14="จ่ายจากเงินรายได้","จ่ายจากเงินรายได้",IF(ฟอร์มกรอกข้อมูล!M14="จ่ายจากเงินรายได้ (ว่าง)","จ่ายจากเงินรายได้ (ว่าง)",ฟอร์มกรอกข้อมูล!I14)))))))))))))))))</f>
        <v>ว่างเดิม</v>
      </c>
    </row>
    <row r="14" spans="1:20" s="12" customFormat="1">
      <c r="A14" s="75">
        <f>IF(ฟอร์มกรอกข้อมูล!C15="สังกัด","",IF(B14="","",SUBTOTAL(3,$B$6:B14)*1-COUNTBLANK($D$6:D14)))</f>
        <v>8</v>
      </c>
      <c r="B14" s="80" t="str">
        <f>IF(ฟอร์มกรอกข้อมูล!C15=0,"",IF(ฟอร์มกรอกข้อมูล!C15="บริหารท้องถิ่น",ฟอร์มกรอกข้อมูล!F15&amp;" ("&amp;ฟอร์มกรอกข้อมูล!E15&amp;")",IF(ฟอร์มกรอกข้อมูล!C15="อำนวยการท้องถิ่น",ฟอร์มกรอกข้อมูล!F15&amp;" ("&amp;ฟอร์มกรอกข้อมูล!E15&amp;")",IF(ฟอร์มกรอกข้อมูล!C15="บริหารสถานศึกษา",ฟอร์มกรอกข้อมูล!F15&amp;" ("&amp;ฟอร์มกรอกข้อมูล!E15&amp;")",IF(ฟอร์มกรอกข้อมูล!C15&amp;ฟอร์มกรอกข้อมูล!G15="วิชาการหัวหน้ากลุ่มงาน",ฟอร์มกรอกข้อมูล!F15&amp;" ("&amp;ฟอร์มกรอกข้อมูล!E15&amp;")",ฟอร์มกรอกข้อมูล!E15)))))</f>
        <v>นักวิชาการสาธารณสุข</v>
      </c>
      <c r="C14" s="75" t="str">
        <f>IF(ฟอร์มกรอกข้อมูล!C15=0,"",IF(ฟอร์มกรอกข้อมูล!C15="สังกัด","",IF(ฟอร์มกรอกข้อมูล!H15="","",IF(ฟอร์มกรอกข้อมูล!C15="บริหารสถานศึกษา",ฟอร์มกรอกข้อมูล!H15,IF(ฟอร์มกรอกข้อมูล!C15="ครูผู้ช่วย",ฟอร์มกรอกข้อมูล!H15,IF(ฟอร์มกรอกข้อมูล!C15="ครู",ฟอร์มกรอกข้อมูล!H15,IF(ฟอร์มกรอกข้อมูล!C15="บุคลากรทางการศึกษา",ฟอร์มกรอกข้อมูล!H15,IF(ฟอร์มกรอกข้อมูล!H15="ปง.","ปง./ชง.",IF(ฟอร์มกรอกข้อมูล!H15="ชง.","ปง./ชง.",IF(ฟอร์มกรอกข้อมูล!H15="ปก.","ปก./ชก.",IF(ฟอร์มกรอกข้อมูล!H15="ชก.","ปก./ชก.",ฟอร์มกรอกข้อมูล!H15)))))))))))</f>
        <v>ปก./ชก.</v>
      </c>
      <c r="D14" s="75">
        <f>IF(ฟอร์มกรอกข้อมูล!C15=0,"",IF(ฟอร์มกรอกข้อมูล!C15="สังกัด","",IF(ฟอร์มกรอกข้อมูล!M15="กำหนดเพิ่ม2567","-",IF(ฟอร์มกรอกข้อมูล!M15="กำหนดเพิ่ม2568","-",IF(ฟอร์มกรอกข้อมูล!M15="กำหนดเพิ่ม2569","-",1)))))</f>
        <v>1</v>
      </c>
      <c r="E14" s="75" t="str">
        <f>IF(ฟอร์มกรอกข้อมูล!C15=0,"",IF(ฟอร์มกรอกข้อมูล!C15="สังกัด","",IF(ฟอร์มกรอกข้อมูล!M15="ว่างเดิม","-",IF(ฟอร์มกรอกข้อมูล!M15="เงินอุดหนุน (ว่าง)","-",IF(ฟอร์มกรอกข้อมูล!M15="จ่ายจากเงินรายได้ (ว่าง)","-",IF(ฟอร์มกรอกข้อมูล!M15="กำหนดเพิ่ม2567","-",IF(ฟอร์มกรอกข้อมูล!M15="กำหนดเพิ่ม2568","-",IF(ฟอร์มกรอกข้อมูล!M15="กำหนดเพิ่ม2569","-",IF(ฟอร์มกรอกข้อมูล!M15="ว่างยุบเลิก2567","-",IF(ฟอร์มกรอกข้อมูล!M15="ว่างยุบเลิก2568","-",IF(ฟอร์มกรอกข้อมูล!M15="ว่างยุบเลิก2569","-",1)))))))))))</f>
        <v>-</v>
      </c>
      <c r="F14" s="81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(ว่าง)",0,IF(ฟอร์มกรอกข้อมูล!M15="ข้าราชการถ่ายโอน",0,ฟอร์มกรอกข้อมูล!BE15)))))</f>
        <v>355320</v>
      </c>
      <c r="G14" s="108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IF(ฟอร์มกรอกข้อมูล!M15="กำหนดเพิ่ม2567",0,IF(ฟอร์มกรอกข้อมูล!M15="กำหนดเพิ่ม2568",0,IF(ฟอร์มกรอกข้อมูล!M15="กำหนดเพิ่ม2569",0,IF(ฟอร์มกรอกข้อมูล!J15=0,0,(ฟอร์มกรอกข้อมูล!J15+ฟอร์มกรอกข้อมูล!K15)*12)))))))))</f>
        <v>0</v>
      </c>
      <c r="H14" s="75">
        <f>IF(ฟอร์มกรอกข้อมูล!C15=0,"",IF(ฟอร์มกรอกข้อมูล!C15="สังกัด","",IF(ฟอร์มกรอกข้อมูล!M15="กำหนดเพิ่ม2568","-",IF(ฟอร์มกรอกข้อมูล!M15="กำหนดเพิ่ม2569","-",IF(ฟอร์มกรอกข้อมูล!M15="ว่างยุบเลิก2567","-",IF(ฟอร์มกรอกข้อมูล!M15="ยุบเลิก2567","-",1))))))</f>
        <v>1</v>
      </c>
      <c r="I14" s="75">
        <f>IF(ฟอร์มกรอกข้อมูล!C15=0,"",IF(ฟอร์มกรอกข้อมูล!C15="สังกัด","",IF(ฟอร์มกรอกข้อมูล!M15="กำหนดเพิ่ม2569","-",IF(ฟอร์มกรอกข้อมูล!M15="ว่างยุบเลิก2567","-",IF(ฟอร์มกรอกข้อมูล!M15="ว่างยุบเลิก2568","-",IF(ฟอร์มกรอกข้อมูล!M15="ยุบเลิก2567","-",IF(ฟอร์มกรอกข้อมูล!M15="ยุบเลิก2568","-",1)))))))</f>
        <v>1</v>
      </c>
      <c r="J14" s="75">
        <f>IF(ฟอร์มกรอกข้อมูล!C15=0,"",IF(ฟอร์มกรอกข้อมูล!C15="สังกัด","",IF(ฟอร์มกรอกข้อมูล!M15="ว่างยุบเลิก2567","-",IF(ฟอร์มกรอกข้อมูล!M15="ว่างยุบเลิก2568","-",IF(ฟอร์มกรอกข้อมูล!M15="ว่างยุบเลิก2569","-",IF(ฟอร์มกรอกข้อมูล!M15="ยุบเลิก2567","-",IF(ฟอร์มกรอกข้อมูล!M15="ยุบเลิก2568","-",IF(ฟอร์มกรอกข้อมูล!M15="ยุบเลิก2569","-",1))))))))</f>
        <v>1</v>
      </c>
      <c r="K14" s="75" t="str">
        <f>IF(ฟอร์มกรอกข้อมูล!C15=0,"",IF(ฟอร์มกรอกข้อมูล!C15="สังกัด","",IF(ฟอร์มกรอกข้อมูล!M15="กำหนดเพิ่ม2567",1,IF(ฟอร์มกรอกข้อมูล!M15="ว่างยุบเลิก2567",-1,IF(ฟอร์มกรอกข้อมูล!M15="ยุบเลิก2567",-1,"-")))))</f>
        <v>-</v>
      </c>
      <c r="L14" s="75" t="str">
        <f>IF(ฟอร์มกรอกข้อมูล!C15=0,"",IF(ฟอร์มกรอกข้อมูล!C15="สังกัด","",IF(ฟอร์มกรอกข้อมูล!M15="กำหนดเพิ่ม2568",1,IF(ฟอร์มกรอกข้อมูล!M15="ว่างยุบเลิก2568",-1,IF(ฟอร์มกรอกข้อมูล!M15="ยุบเลิก2568",-1,"-")))))</f>
        <v>-</v>
      </c>
      <c r="M14" s="75" t="str">
        <f>IF(ฟอร์มกรอกข้อมูล!C15=0,"",IF(ฟอร์มกรอกข้อมูล!C15="สังกัด","",IF(ฟอร์มกรอกข้อมูล!M15="กำหนดเพิ่ม2569",1,IF(ฟอร์มกรอกข้อมูล!M15="ว่างยุบเลิก2569",-1,IF(ฟอร์มกรอกข้อมูล!M15="ยุบเลิก2569",-1,"-")))))</f>
        <v>-</v>
      </c>
      <c r="N14" s="81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(ว่าง)",0,IF(ฟอร์มกรอกข้อมูล!M15="ข้าราชการถ่ายโอน",0,ฟอร์มกรอกข้อมูล!BH15)))))</f>
        <v>12000</v>
      </c>
      <c r="O14" s="81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(ว่าง)",0,IF(ฟอร์มกรอกข้อมูล!M15="ข้าราชการถ่ายโอน",0,ฟอร์มกรอกข้อมูล!BK15)))))</f>
        <v>12000</v>
      </c>
      <c r="P14" s="81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(ว่าง)",0,IF(ฟอร์มกรอกข้อมูล!M15="ข้าราชการถ่ายโอน",0,ฟอร์มกรอกข้อมูล!BN15)))))</f>
        <v>12000</v>
      </c>
      <c r="Q14" s="82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IF(ฟอร์มกรอกข้อมูล!M15="ว่างยุบเลิก2567",0,IF(ฟอร์มกรอกข้อมูล!M15="ยุบเลิก2567",0,F14+G14+N14)))))))</f>
        <v>367320</v>
      </c>
      <c r="R14" s="81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IF(ฟอร์มกรอกข้อมูล!M15="ว่างยุบเลิก2568",0,IF(ฟอร์มกรอกข้อมูล!M15="ยุบเลิก2568",0,Q14+O14)))))))</f>
        <v>379320</v>
      </c>
      <c r="S14" s="81">
        <f>IF(ฟอร์มกรอกข้อมูล!C15=0,"",IF(ฟอร์มกรอกข้อมูล!C15="สังกัด","",IF(ฟอร์มกรอกข้อมูล!M15="เงินอุดหนุน",0,IF(ฟอร์มกรอกข้อมูล!M15="เงินอุดหนุน (ว่าง)",0,IF(ฟอร์มกรอกข้อมูล!M15="ข้าราชการถ่ายโอน",0,IF(ฟอร์มกรอกข้อมูล!M15="ว่างยุบเลิก2569",0,IF(ฟอร์มกรอกข้อมูล!M15="ยุบเลิก2569",0,R14+P14)))))))</f>
        <v>391320</v>
      </c>
      <c r="T14" s="83" t="str">
        <f>IF(ฟอร์มกรอกข้อมูล!C15=0,"",IF(ฟอร์มกรอกข้อมูล!C15="สังกัด","",IF(ฟอร์มกรอกข้อมูล!M15="ว่างเดิม","ว่างเดิม",IF(ฟอร์มกรอกข้อมูล!M15="กำหนดเพิ่ม2567","กำหนดเพิ่มปี 67",IF(ฟอร์มกรอกข้อมูล!M15="กำหนดเพิ่ม2568","กำหนดเพิ่มปี 68",IF(ฟอร์มกรอกข้อมูล!M15="กำหนดเพิ่ม2569","กำหนดเพิ่มปี 69",IF(ฟอร์มกรอกข้อมูล!M15="ว่างยุบเลิก2567","ว่างเดิม ยุบเลิกปี 67",IF(ฟอร์มกรอกข้อมูล!M15="ว่างยุบเลิก2568","ว่างเดิม ยุบเลิกปี 68",IF(ฟอร์มกรอกข้อมูล!M15="ว่างยุบเลิก2569","ว่างเดิม ยุบเลิกปี 69",IF(ฟอร์มกรอกข้อมูล!M15="ยุบเลิก2567","เกษียณปี 66 ยุบเลิกปี 67",IF(ฟอร์มกรอกข้อมูล!M15="ยุบเลิก2568","เกษียณปี 67 ยุบเลิกปี 68",IF(ฟอร์มกรอกข้อมูล!M15="ยุบเลิก2569","เกษียณปี 68 ยุบเลิกปี 69",IF(ฟอร์มกรอกข้อมูล!M15="เงินอุดหนุน","เงินอุดหนุน",IF(ฟอร์มกรอกข้อมูล!M15="เงินอุดหนุน (ว่าง)","เงินอุดหนุน",IF(ฟอร์มกรอกข้อมูล!M15="ข้าราชการถ่ายโอน","ข้าราชการถ่ายโอน",IF(ฟอร์มกรอกข้อมูล!M15="จ่ายจากเงินรายได้","จ่ายจากเงินรายได้",IF(ฟอร์มกรอกข้อมูล!M15="จ่ายจากเงินรายได้ (ว่าง)","จ่ายจากเงินรายได้ (ว่าง)",ฟอร์มกรอกข้อมูล!I15)))))))))))))))))</f>
        <v>ว่างเดิม</v>
      </c>
    </row>
    <row r="15" spans="1:20" s="12" customFormat="1">
      <c r="A15" s="75">
        <f>IF(ฟอร์มกรอกข้อมูล!C16="สังกัด","",IF(B15="","",SUBTOTAL(3,$B$6:B15)*1-COUNTBLANK($D$6:D15)))</f>
        <v>9</v>
      </c>
      <c r="B15" s="80" t="str">
        <f>IF(ฟอร์มกรอกข้อมูล!C16=0,"",IF(ฟอร์มกรอกข้อมูล!C16="บริหารท้องถิ่น",ฟอร์มกรอกข้อมูล!F16&amp;" ("&amp;ฟอร์มกรอกข้อมูล!E16&amp;")",IF(ฟอร์มกรอกข้อมูล!C16="อำนวยการท้องถิ่น",ฟอร์มกรอกข้อมูล!F16&amp;" ("&amp;ฟอร์มกรอกข้อมูล!E16&amp;")",IF(ฟอร์มกรอกข้อมูล!C16="บริหารสถานศึกษา",ฟอร์มกรอกข้อมูล!F16&amp;" ("&amp;ฟอร์มกรอกข้อมูล!E16&amp;")",IF(ฟอร์มกรอกข้อมูล!C16&amp;ฟอร์มกรอกข้อมูล!G16="วิชาการหัวหน้ากลุ่มงาน",ฟอร์มกรอกข้อมูล!F16&amp;" ("&amp;ฟอร์มกรอกข้อมูล!E16&amp;")",ฟอร์มกรอกข้อมูล!E16)))))</f>
        <v>นิติกร</v>
      </c>
      <c r="C15" s="75" t="str">
        <f>IF(ฟอร์มกรอกข้อมูล!C16=0,"",IF(ฟอร์มกรอกข้อมูล!C16="สังกัด","",IF(ฟอร์มกรอกข้อมูล!H16="","",IF(ฟอร์มกรอกข้อมูล!C16="บริหารสถานศึกษา",ฟอร์มกรอกข้อมูล!H16,IF(ฟอร์มกรอกข้อมูล!C16="ครูผู้ช่วย",ฟอร์มกรอกข้อมูล!H16,IF(ฟอร์มกรอกข้อมูล!C16="ครู",ฟอร์มกรอกข้อมูล!H16,IF(ฟอร์มกรอกข้อมูล!C16="บุคลากรทางการศึกษา",ฟอร์มกรอกข้อมูล!H16,IF(ฟอร์มกรอกข้อมูล!H16="ปง.","ปง./ชง.",IF(ฟอร์มกรอกข้อมูล!H16="ชง.","ปง./ชง.",IF(ฟอร์มกรอกข้อมูล!H16="ปก.","ปก./ชก.",IF(ฟอร์มกรอกข้อมูล!H16="ชก.","ปก./ชก.",ฟอร์มกรอกข้อมูล!H16)))))))))))</f>
        <v>ปก./ชก.</v>
      </c>
      <c r="D15" s="75">
        <f>IF(ฟอร์มกรอกข้อมูล!C16=0,"",IF(ฟอร์มกรอกข้อมูล!C16="สังกัด","",IF(ฟอร์มกรอกข้อมูล!M16="กำหนดเพิ่ม2567","-",IF(ฟอร์มกรอกข้อมูล!M16="กำหนดเพิ่ม2568","-",IF(ฟอร์มกรอกข้อมูล!M16="กำหนดเพิ่ม2569","-",1)))))</f>
        <v>1</v>
      </c>
      <c r="E15" s="75" t="str">
        <f>IF(ฟอร์มกรอกข้อมูล!C16=0,"",IF(ฟอร์มกรอกข้อมูล!C16="สังกัด","",IF(ฟอร์มกรอกข้อมูล!M16="ว่างเดิม","-",IF(ฟอร์มกรอกข้อมูล!M16="เงินอุดหนุน (ว่าง)","-",IF(ฟอร์มกรอกข้อมูล!M16="จ่ายจากเงินรายได้ (ว่าง)","-",IF(ฟอร์มกรอกข้อมูล!M16="กำหนดเพิ่ม2567","-",IF(ฟอร์มกรอกข้อมูล!M16="กำหนดเพิ่ม2568","-",IF(ฟอร์มกรอกข้อมูล!M16="กำหนดเพิ่ม2569","-",IF(ฟอร์มกรอกข้อมูล!M16="ว่างยุบเลิก2567","-",IF(ฟอร์มกรอกข้อมูล!M16="ว่างยุบเลิก2568","-",IF(ฟอร์มกรอกข้อมูล!M16="ว่างยุบเลิก2569","-",1)))))))))))</f>
        <v>-</v>
      </c>
      <c r="F15" s="81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(ว่าง)",0,IF(ฟอร์มกรอกข้อมูล!M16="ข้าราชการถ่ายโอน",0,ฟอร์มกรอกข้อมูล!BE16)))))</f>
        <v>355320</v>
      </c>
      <c r="G15" s="108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IF(ฟอร์มกรอกข้อมูล!M16="กำหนดเพิ่ม2567",0,IF(ฟอร์มกรอกข้อมูล!M16="กำหนดเพิ่ม2568",0,IF(ฟอร์มกรอกข้อมูล!M16="กำหนดเพิ่ม2569",0,IF(ฟอร์มกรอกข้อมูล!J16=0,0,(ฟอร์มกรอกข้อมูล!J16+ฟอร์มกรอกข้อมูล!K16)*12)))))))))</f>
        <v>0</v>
      </c>
      <c r="H15" s="75">
        <f>IF(ฟอร์มกรอกข้อมูล!C16=0,"",IF(ฟอร์มกรอกข้อมูล!C16="สังกัด","",IF(ฟอร์มกรอกข้อมูล!M16="กำหนดเพิ่ม2568","-",IF(ฟอร์มกรอกข้อมูล!M16="กำหนดเพิ่ม2569","-",IF(ฟอร์มกรอกข้อมูล!M16="ว่างยุบเลิก2567","-",IF(ฟอร์มกรอกข้อมูล!M16="ยุบเลิก2567","-",1))))))</f>
        <v>1</v>
      </c>
      <c r="I15" s="75">
        <f>IF(ฟอร์มกรอกข้อมูล!C16=0,"",IF(ฟอร์มกรอกข้อมูล!C16="สังกัด","",IF(ฟอร์มกรอกข้อมูล!M16="กำหนดเพิ่ม2569","-",IF(ฟอร์มกรอกข้อมูล!M16="ว่างยุบเลิก2567","-",IF(ฟอร์มกรอกข้อมูล!M16="ว่างยุบเลิก2568","-",IF(ฟอร์มกรอกข้อมูล!M16="ยุบเลิก2567","-",IF(ฟอร์มกรอกข้อมูล!M16="ยุบเลิก2568","-",1)))))))</f>
        <v>1</v>
      </c>
      <c r="J15" s="75">
        <f>IF(ฟอร์มกรอกข้อมูล!C16=0,"",IF(ฟอร์มกรอกข้อมูล!C16="สังกัด","",IF(ฟอร์มกรอกข้อมูล!M16="ว่างยุบเลิก2567","-",IF(ฟอร์มกรอกข้อมูล!M16="ว่างยุบเลิก2568","-",IF(ฟอร์มกรอกข้อมูล!M16="ว่างยุบเลิก2569","-",IF(ฟอร์มกรอกข้อมูล!M16="ยุบเลิก2567","-",IF(ฟอร์มกรอกข้อมูล!M16="ยุบเลิก2568","-",IF(ฟอร์มกรอกข้อมูล!M16="ยุบเลิก2569","-",1))))))))</f>
        <v>1</v>
      </c>
      <c r="K15" s="75" t="str">
        <f>IF(ฟอร์มกรอกข้อมูล!C16=0,"",IF(ฟอร์มกรอกข้อมูล!C16="สังกัด","",IF(ฟอร์มกรอกข้อมูล!M16="กำหนดเพิ่ม2567",1,IF(ฟอร์มกรอกข้อมูล!M16="ว่างยุบเลิก2567",-1,IF(ฟอร์มกรอกข้อมูล!M16="ยุบเลิก2567",-1,"-")))))</f>
        <v>-</v>
      </c>
      <c r="L15" s="75" t="str">
        <f>IF(ฟอร์มกรอกข้อมูล!C16=0,"",IF(ฟอร์มกรอกข้อมูล!C16="สังกัด","",IF(ฟอร์มกรอกข้อมูล!M16="กำหนดเพิ่ม2568",1,IF(ฟอร์มกรอกข้อมูล!M16="ว่างยุบเลิก2568",-1,IF(ฟอร์มกรอกข้อมูล!M16="ยุบเลิก2568",-1,"-")))))</f>
        <v>-</v>
      </c>
      <c r="M15" s="75" t="str">
        <f>IF(ฟอร์มกรอกข้อมูล!C16=0,"",IF(ฟอร์มกรอกข้อมูล!C16="สังกัด","",IF(ฟอร์มกรอกข้อมูล!M16="กำหนดเพิ่ม2569",1,IF(ฟอร์มกรอกข้อมูล!M16="ว่างยุบเลิก2569",-1,IF(ฟอร์มกรอกข้อมูล!M16="ยุบเลิก2569",-1,"-")))))</f>
        <v>-</v>
      </c>
      <c r="N15" s="81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(ว่าง)",0,IF(ฟอร์มกรอกข้อมูล!M16="ข้าราชการถ่ายโอน",0,ฟอร์มกรอกข้อมูล!BH16)))))</f>
        <v>12000</v>
      </c>
      <c r="O15" s="81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(ว่าง)",0,IF(ฟอร์มกรอกข้อมูล!M16="ข้าราชการถ่ายโอน",0,ฟอร์มกรอกข้อมูล!BK16)))))</f>
        <v>12000</v>
      </c>
      <c r="P15" s="81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(ว่าง)",0,IF(ฟอร์มกรอกข้อมูล!M16="ข้าราชการถ่ายโอน",0,ฟอร์มกรอกข้อมูล!BN16)))))</f>
        <v>12000</v>
      </c>
      <c r="Q15" s="82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IF(ฟอร์มกรอกข้อมูล!M16="ว่างยุบเลิก2567",0,IF(ฟอร์มกรอกข้อมูล!M16="ยุบเลิก2567",0,F15+G15+N15)))))))</f>
        <v>367320</v>
      </c>
      <c r="R15" s="81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IF(ฟอร์มกรอกข้อมูล!M16="ว่างยุบเลิก2568",0,IF(ฟอร์มกรอกข้อมูล!M16="ยุบเลิก2568",0,Q15+O15)))))))</f>
        <v>379320</v>
      </c>
      <c r="S15" s="81">
        <f>IF(ฟอร์มกรอกข้อมูล!C16=0,"",IF(ฟอร์มกรอกข้อมูล!C16="สังกัด","",IF(ฟอร์มกรอกข้อมูล!M16="เงินอุดหนุน",0,IF(ฟอร์มกรอกข้อมูล!M16="เงินอุดหนุน (ว่าง)",0,IF(ฟอร์มกรอกข้อมูล!M16="ข้าราชการถ่ายโอน",0,IF(ฟอร์มกรอกข้อมูล!M16="ว่างยุบเลิก2569",0,IF(ฟอร์มกรอกข้อมูล!M16="ยุบเลิก2569",0,R15+P15)))))))</f>
        <v>391320</v>
      </c>
      <c r="T15" s="83" t="str">
        <f>IF(ฟอร์มกรอกข้อมูล!C16=0,"",IF(ฟอร์มกรอกข้อมูล!C16="สังกัด","",IF(ฟอร์มกรอกข้อมูล!M16="ว่างเดิม","ว่างเดิม",IF(ฟอร์มกรอกข้อมูล!M16="กำหนดเพิ่ม2567","กำหนดเพิ่มปี 67",IF(ฟอร์มกรอกข้อมูล!M16="กำหนดเพิ่ม2568","กำหนดเพิ่มปี 68",IF(ฟอร์มกรอกข้อมูล!M16="กำหนดเพิ่ม2569","กำหนดเพิ่มปี 69",IF(ฟอร์มกรอกข้อมูล!M16="ว่างยุบเลิก2567","ว่างเดิม ยุบเลิกปี 67",IF(ฟอร์มกรอกข้อมูล!M16="ว่างยุบเลิก2568","ว่างเดิม ยุบเลิกปี 68",IF(ฟอร์มกรอกข้อมูล!M16="ว่างยุบเลิก2569","ว่างเดิม ยุบเลิกปี 69",IF(ฟอร์มกรอกข้อมูล!M16="ยุบเลิก2567","เกษียณปี 66 ยุบเลิกปี 67",IF(ฟอร์มกรอกข้อมูล!M16="ยุบเลิก2568","เกษียณปี 67 ยุบเลิกปี 68",IF(ฟอร์มกรอกข้อมูล!M16="ยุบเลิก2569","เกษียณปี 68 ยุบเลิกปี 69",IF(ฟอร์มกรอกข้อมูล!M16="เงินอุดหนุน","เงินอุดหนุน",IF(ฟอร์มกรอกข้อมูล!M16="เงินอุดหนุน (ว่าง)","เงินอุดหนุน",IF(ฟอร์มกรอกข้อมูล!M16="ข้าราชการถ่ายโอน","ข้าราชการถ่ายโอน",IF(ฟอร์มกรอกข้อมูล!M16="จ่ายจากเงินรายได้","จ่ายจากเงินรายได้",IF(ฟอร์มกรอกข้อมูล!M16="จ่ายจากเงินรายได้ (ว่าง)","จ่ายจากเงินรายได้ (ว่าง)",ฟอร์มกรอกข้อมูล!I16)))))))))))))))))</f>
        <v>ว่างเดิม</v>
      </c>
    </row>
    <row r="16" spans="1:20" s="12" customFormat="1">
      <c r="A16" s="75">
        <f>IF(ฟอร์มกรอกข้อมูล!C17="สังกัด","",IF(B16="","",SUBTOTAL(3,$B$6:B16)*1-COUNTBLANK($D$6:D16)))</f>
        <v>10</v>
      </c>
      <c r="B16" s="80" t="str">
        <f>IF(ฟอร์มกรอกข้อมูล!C17=0,"",IF(ฟอร์มกรอกข้อมูล!C17="บริหารท้องถิ่น",ฟอร์มกรอกข้อมูล!F17&amp;" ("&amp;ฟอร์มกรอกข้อมูล!E17&amp;")",IF(ฟอร์มกรอกข้อมูล!C17="อำนวยการท้องถิ่น",ฟอร์มกรอกข้อมูล!F17&amp;" ("&amp;ฟอร์มกรอกข้อมูล!E17&amp;")",IF(ฟอร์มกรอกข้อมูล!C17="บริหารสถานศึกษา",ฟอร์มกรอกข้อมูล!F17&amp;" ("&amp;ฟอร์มกรอกข้อมูล!E17&amp;")",IF(ฟอร์มกรอกข้อมูล!C17&amp;ฟอร์มกรอกข้อมูล!G17="วิชาการหัวหน้ากลุ่มงาน",ฟอร์มกรอกข้อมูล!F17&amp;" ("&amp;ฟอร์มกรอกข้อมูล!E17&amp;")",ฟอร์มกรอกข้อมูล!E17)))))</f>
        <v>จพง.ป้องกันและบรรเทาสาธารภัย</v>
      </c>
      <c r="C16" s="75" t="str">
        <f>IF(ฟอร์มกรอกข้อมูล!C17=0,"",IF(ฟอร์มกรอกข้อมูล!C17="สังกัด","",IF(ฟอร์มกรอกข้อมูล!H17="","",IF(ฟอร์มกรอกข้อมูล!C17="บริหารสถานศึกษา",ฟอร์มกรอกข้อมูล!H17,IF(ฟอร์มกรอกข้อมูล!C17="ครูผู้ช่วย",ฟอร์มกรอกข้อมูล!H17,IF(ฟอร์มกรอกข้อมูล!C17="ครู",ฟอร์มกรอกข้อมูล!H17,IF(ฟอร์มกรอกข้อมูล!C17="บุคลากรทางการศึกษา",ฟอร์มกรอกข้อมูล!H17,IF(ฟอร์มกรอกข้อมูล!H17="ปง.","ปง./ชง.",IF(ฟอร์มกรอกข้อมูล!H17="ชง.","ปง./ชง.",IF(ฟอร์มกรอกข้อมูล!H17="ปก.","ปก./ชก.",IF(ฟอร์มกรอกข้อมูล!H17="ชก.","ปก./ชก.",ฟอร์มกรอกข้อมูล!H17)))))))))))</f>
        <v>ปง./ชง.</v>
      </c>
      <c r="D16" s="75">
        <f>IF(ฟอร์มกรอกข้อมูล!C17=0,"",IF(ฟอร์มกรอกข้อมูล!C17="สังกัด","",IF(ฟอร์มกรอกข้อมูล!M17="กำหนดเพิ่ม2567","-",IF(ฟอร์มกรอกข้อมูล!M17="กำหนดเพิ่ม2568","-",IF(ฟอร์มกรอกข้อมูล!M17="กำหนดเพิ่ม2569","-",1)))))</f>
        <v>1</v>
      </c>
      <c r="E16" s="75" t="str">
        <f>IF(ฟอร์มกรอกข้อมูล!C17=0,"",IF(ฟอร์มกรอกข้อมูล!C17="สังกัด","",IF(ฟอร์มกรอกข้อมูล!M17="ว่างเดิม","-",IF(ฟอร์มกรอกข้อมูล!M17="เงินอุดหนุน (ว่าง)","-",IF(ฟอร์มกรอกข้อมูล!M17="จ่ายจากเงินรายได้ (ว่าง)","-",IF(ฟอร์มกรอกข้อมูล!M17="กำหนดเพิ่ม2567","-",IF(ฟอร์มกรอกข้อมูล!M17="กำหนดเพิ่ม2568","-",IF(ฟอร์มกรอกข้อมูล!M17="กำหนดเพิ่ม2569","-",IF(ฟอร์มกรอกข้อมูล!M17="ว่างยุบเลิก2567","-",IF(ฟอร์มกรอกข้อมูล!M17="ว่างยุบเลิก2568","-",IF(ฟอร์มกรอกข้อมูล!M17="ว่างยุบเลิก2569","-",1)))))))))))</f>
        <v>-</v>
      </c>
      <c r="F16" s="81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(ว่าง)",0,IF(ฟอร์มกรอกข้อมูล!M17="ข้าราชการถ่ายโอน",0,ฟอร์มกรอกข้อมูล!BE17)))))</f>
        <v>297900</v>
      </c>
      <c r="G16" s="108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IF(ฟอร์มกรอกข้อมูล!M17="กำหนดเพิ่ม2567",0,IF(ฟอร์มกรอกข้อมูล!M17="กำหนดเพิ่ม2568",0,IF(ฟอร์มกรอกข้อมูล!M17="กำหนดเพิ่ม2569",0,IF(ฟอร์มกรอกข้อมูล!J17=0,0,(ฟอร์มกรอกข้อมูล!J17+ฟอร์มกรอกข้อมูล!K17)*12)))))))))</f>
        <v>0</v>
      </c>
      <c r="H16" s="75">
        <f>IF(ฟอร์มกรอกข้อมูล!C17=0,"",IF(ฟอร์มกรอกข้อมูล!C17="สังกัด","",IF(ฟอร์มกรอกข้อมูล!M17="กำหนดเพิ่ม2568","-",IF(ฟอร์มกรอกข้อมูล!M17="กำหนดเพิ่ม2569","-",IF(ฟอร์มกรอกข้อมูล!M17="ว่างยุบเลิก2567","-",IF(ฟอร์มกรอกข้อมูล!M17="ยุบเลิก2567","-",1))))))</f>
        <v>1</v>
      </c>
      <c r="I16" s="75">
        <f>IF(ฟอร์มกรอกข้อมูล!C17=0,"",IF(ฟอร์มกรอกข้อมูล!C17="สังกัด","",IF(ฟอร์มกรอกข้อมูล!M17="กำหนดเพิ่ม2569","-",IF(ฟอร์มกรอกข้อมูล!M17="ว่างยุบเลิก2567","-",IF(ฟอร์มกรอกข้อมูล!M17="ว่างยุบเลิก2568","-",IF(ฟอร์มกรอกข้อมูล!M17="ยุบเลิก2567","-",IF(ฟอร์มกรอกข้อมูล!M17="ยุบเลิก2568","-",1)))))))</f>
        <v>1</v>
      </c>
      <c r="J16" s="75">
        <f>IF(ฟอร์มกรอกข้อมูล!C17=0,"",IF(ฟอร์มกรอกข้อมูล!C17="สังกัด","",IF(ฟอร์มกรอกข้อมูล!M17="ว่างยุบเลิก2567","-",IF(ฟอร์มกรอกข้อมูล!M17="ว่างยุบเลิก2568","-",IF(ฟอร์มกรอกข้อมูล!M17="ว่างยุบเลิก2569","-",IF(ฟอร์มกรอกข้อมูล!M17="ยุบเลิก2567","-",IF(ฟอร์มกรอกข้อมูล!M17="ยุบเลิก2568","-",IF(ฟอร์มกรอกข้อมูล!M17="ยุบเลิก2569","-",1))))))))</f>
        <v>1</v>
      </c>
      <c r="K16" s="75" t="str">
        <f>IF(ฟอร์มกรอกข้อมูล!C17=0,"",IF(ฟอร์มกรอกข้อมูล!C17="สังกัด","",IF(ฟอร์มกรอกข้อมูล!M17="กำหนดเพิ่ม2567",1,IF(ฟอร์มกรอกข้อมูล!M17="ว่างยุบเลิก2567",-1,IF(ฟอร์มกรอกข้อมูล!M17="ยุบเลิก2567",-1,"-")))))</f>
        <v>-</v>
      </c>
      <c r="L16" s="75" t="str">
        <f>IF(ฟอร์มกรอกข้อมูล!C17=0,"",IF(ฟอร์มกรอกข้อมูล!C17="สังกัด","",IF(ฟอร์มกรอกข้อมูล!M17="กำหนดเพิ่ม2568",1,IF(ฟอร์มกรอกข้อมูล!M17="ว่างยุบเลิก2568",-1,IF(ฟอร์มกรอกข้อมูล!M17="ยุบเลิก2568",-1,"-")))))</f>
        <v>-</v>
      </c>
      <c r="M16" s="75" t="str">
        <f>IF(ฟอร์มกรอกข้อมูล!C17=0,"",IF(ฟอร์มกรอกข้อมูล!C17="สังกัด","",IF(ฟอร์มกรอกข้อมูล!M17="กำหนดเพิ่ม2569",1,IF(ฟอร์มกรอกข้อมูล!M17="ว่างยุบเลิก2569",-1,IF(ฟอร์มกรอกข้อมูล!M17="ยุบเลิก2569",-1,"-")))))</f>
        <v>-</v>
      </c>
      <c r="N16" s="81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(ว่าง)",0,IF(ฟอร์มกรอกข้อมูล!M17="ข้าราชการถ่ายโอน",0,ฟอร์มกรอกข้อมูล!BH17)))))</f>
        <v>9720</v>
      </c>
      <c r="O16" s="81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(ว่าง)",0,IF(ฟอร์มกรอกข้อมูล!M17="ข้าราชการถ่ายโอน",0,ฟอร์มกรอกข้อมูล!BK17)))))</f>
        <v>9720</v>
      </c>
      <c r="P16" s="81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(ว่าง)",0,IF(ฟอร์มกรอกข้อมูล!M17="ข้าราชการถ่ายโอน",0,ฟอร์มกรอกข้อมูล!BN17)))))</f>
        <v>9720</v>
      </c>
      <c r="Q16" s="82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IF(ฟอร์มกรอกข้อมูล!M17="ว่างยุบเลิก2567",0,IF(ฟอร์มกรอกข้อมูล!M17="ยุบเลิก2567",0,F16+G16+N16)))))))</f>
        <v>307620</v>
      </c>
      <c r="R16" s="81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IF(ฟอร์มกรอกข้อมูล!M17="ว่างยุบเลิก2568",0,IF(ฟอร์มกรอกข้อมูล!M17="ยุบเลิก2568",0,Q16+O16)))))))</f>
        <v>317340</v>
      </c>
      <c r="S16" s="81">
        <f>IF(ฟอร์มกรอกข้อมูล!C17=0,"",IF(ฟอร์มกรอกข้อมูล!C17="สังกัด","",IF(ฟอร์มกรอกข้อมูล!M17="เงินอุดหนุน",0,IF(ฟอร์มกรอกข้อมูล!M17="เงินอุดหนุน (ว่าง)",0,IF(ฟอร์มกรอกข้อมูล!M17="ข้าราชการถ่ายโอน",0,IF(ฟอร์มกรอกข้อมูล!M17="ว่างยุบเลิก2569",0,IF(ฟอร์มกรอกข้อมูล!M17="ยุบเลิก2569",0,R16+P16)))))))</f>
        <v>327060</v>
      </c>
      <c r="T16" s="83" t="str">
        <f>IF(ฟอร์มกรอกข้อมูล!C17=0,"",IF(ฟอร์มกรอกข้อมูล!C17="สังกัด","",IF(ฟอร์มกรอกข้อมูล!M17="ว่างเดิม","ว่างเดิม",IF(ฟอร์มกรอกข้อมูล!M17="กำหนดเพิ่ม2567","กำหนดเพิ่มปี 67",IF(ฟอร์มกรอกข้อมูล!M17="กำหนดเพิ่ม2568","กำหนดเพิ่มปี 68",IF(ฟอร์มกรอกข้อมูล!M17="กำหนดเพิ่ม2569","กำหนดเพิ่มปี 69",IF(ฟอร์มกรอกข้อมูล!M17="ว่างยุบเลิก2567","ว่างเดิม ยุบเลิกปี 67",IF(ฟอร์มกรอกข้อมูล!M17="ว่างยุบเลิก2568","ว่างเดิม ยุบเลิกปี 68",IF(ฟอร์มกรอกข้อมูล!M17="ว่างยุบเลิก2569","ว่างเดิม ยุบเลิกปี 69",IF(ฟอร์มกรอกข้อมูล!M17="ยุบเลิก2567","เกษียณปี 66 ยุบเลิกปี 67",IF(ฟอร์มกรอกข้อมูล!M17="ยุบเลิก2568","เกษียณปี 67 ยุบเลิกปี 68",IF(ฟอร์มกรอกข้อมูล!M17="ยุบเลิก2569","เกษียณปี 68 ยุบเลิกปี 69",IF(ฟอร์มกรอกข้อมูล!M17="เงินอุดหนุน","เงินอุดหนุน",IF(ฟอร์มกรอกข้อมูล!M17="เงินอุดหนุน (ว่าง)","เงินอุดหนุน",IF(ฟอร์มกรอกข้อมูล!M17="ข้าราชการถ่ายโอน","ข้าราชการถ่ายโอน",IF(ฟอร์มกรอกข้อมูล!M17="จ่ายจากเงินรายได้","จ่ายจากเงินรายได้",IF(ฟอร์มกรอกข้อมูล!M17="จ่ายจากเงินรายได้ (ว่าง)","จ่ายจากเงินรายได้ (ว่าง)",ฟอร์มกรอกข้อมูล!I17)))))))))))))))))</f>
        <v>ว่างเดิม</v>
      </c>
    </row>
    <row r="17" spans="1:20" s="12" customFormat="1">
      <c r="A17" s="75"/>
      <c r="B17" s="216" t="s">
        <v>1421</v>
      </c>
      <c r="C17" s="75" t="str">
        <f>IF(ฟอร์มกรอกข้อมูล!C18=0,"",IF(ฟอร์มกรอกข้อมูล!C18="สังกัด","",IF(ฟอร์มกรอกข้อมูล!H18="","",IF(ฟอร์มกรอกข้อมูล!C18="บริหารสถานศึกษา",ฟอร์มกรอกข้อมูล!H18,IF(ฟอร์มกรอกข้อมูล!C18="ครูผู้ช่วย",ฟอร์มกรอกข้อมูล!H18,IF(ฟอร์มกรอกข้อมูล!C18="ครู",ฟอร์มกรอกข้อมูล!H18,IF(ฟอร์มกรอกข้อมูล!C18="บุคลากรทางการศึกษา",ฟอร์มกรอกข้อมูล!H18,IF(ฟอร์มกรอกข้อมูล!H18="ปง.","ปง./ชง.",IF(ฟอร์มกรอกข้อมูล!H18="ชง.","ปง./ชง.",IF(ฟอร์มกรอกข้อมูล!H18="ปก.","ปก./ชก.",IF(ฟอร์มกรอกข้อมูล!H18="ชก.","ปก./ชก.",ฟอร์มกรอกข้อมูล!H18)))))))))))</f>
        <v/>
      </c>
      <c r="D17" s="75" t="str">
        <f>IF(ฟอร์มกรอกข้อมูล!C18=0,"",IF(ฟอร์มกรอกข้อมูล!C18="สังกัด","",IF(ฟอร์มกรอกข้อมูล!M18="กำหนดเพิ่ม2567","-",IF(ฟอร์มกรอกข้อมูล!M18="กำหนดเพิ่ม2568","-",IF(ฟอร์มกรอกข้อมูล!M18="กำหนดเพิ่ม2569","-",1)))))</f>
        <v/>
      </c>
      <c r="E17" s="75" t="str">
        <f>IF(ฟอร์มกรอกข้อมูล!C18=0,"",IF(ฟอร์มกรอกข้อมูล!C18="สังกัด","",IF(ฟอร์มกรอกข้อมูล!M18="ว่างเดิม","-",IF(ฟอร์มกรอกข้อมูล!M18="เงินอุดหนุน (ว่าง)","-",IF(ฟอร์มกรอกข้อมูล!M18="จ่ายจากเงินรายได้ (ว่าง)","-",IF(ฟอร์มกรอกข้อมูล!M18="กำหนดเพิ่ม2567","-",IF(ฟอร์มกรอกข้อมูล!M18="กำหนดเพิ่ม2568","-",IF(ฟอร์มกรอกข้อมูล!M18="กำหนดเพิ่ม2569","-",IF(ฟอร์มกรอกข้อมูล!M18="ว่างยุบเลิก2567","-",IF(ฟอร์มกรอกข้อมูล!M18="ว่างยุบเลิก2568","-",IF(ฟอร์มกรอกข้อมูล!M18="ว่างยุบเลิก2569","-",1)))))))))))</f>
        <v/>
      </c>
      <c r="F17" s="81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(ว่าง)",0,IF(ฟอร์มกรอกข้อมูล!M18="ข้าราชการถ่ายโอน",0,ฟอร์มกรอกข้อมูล!BE18)))))</f>
        <v/>
      </c>
      <c r="G17" s="108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IF(ฟอร์มกรอกข้อมูล!M18="กำหนดเพิ่ม2567",0,IF(ฟอร์มกรอกข้อมูล!M18="กำหนดเพิ่ม2568",0,IF(ฟอร์มกรอกข้อมูล!M18="กำหนดเพิ่ม2569",0,IF(ฟอร์มกรอกข้อมูล!J18=0,0,(ฟอร์มกรอกข้อมูล!J18+ฟอร์มกรอกข้อมูล!K18)*12)))))))))</f>
        <v/>
      </c>
      <c r="H17" s="75" t="str">
        <f>IF(ฟอร์มกรอกข้อมูล!C18=0,"",IF(ฟอร์มกรอกข้อมูล!C18="สังกัด","",IF(ฟอร์มกรอกข้อมูล!M18="กำหนดเพิ่ม2568","-",IF(ฟอร์มกรอกข้อมูล!M18="กำหนดเพิ่ม2569","-",IF(ฟอร์มกรอกข้อมูล!M18="ว่างยุบเลิก2567","-",IF(ฟอร์มกรอกข้อมูล!M18="ยุบเลิก2567","-",1))))))</f>
        <v/>
      </c>
      <c r="I17" s="75" t="str">
        <f>IF(ฟอร์มกรอกข้อมูล!C18=0,"",IF(ฟอร์มกรอกข้อมูล!C18="สังกัด","",IF(ฟอร์มกรอกข้อมูล!M18="กำหนดเพิ่ม2569","-",IF(ฟอร์มกรอกข้อมูล!M18="ว่างยุบเลิก2567","-",IF(ฟอร์มกรอกข้อมูล!M18="ว่างยุบเลิก2568","-",IF(ฟอร์มกรอกข้อมูล!M18="ยุบเลิก2567","-",IF(ฟอร์มกรอกข้อมูล!M18="ยุบเลิก2568","-",1)))))))</f>
        <v/>
      </c>
      <c r="J17" s="75" t="str">
        <f>IF(ฟอร์มกรอกข้อมูล!C18=0,"",IF(ฟอร์มกรอกข้อมูล!C18="สังกัด","",IF(ฟอร์มกรอกข้อมูล!M18="ว่างยุบเลิก2567","-",IF(ฟอร์มกรอกข้อมูล!M18="ว่างยุบเลิก2568","-",IF(ฟอร์มกรอกข้อมูล!M18="ว่างยุบเลิก2569","-",IF(ฟอร์มกรอกข้อมูล!M18="ยุบเลิก2567","-",IF(ฟอร์มกรอกข้อมูล!M18="ยุบเลิก2568","-",IF(ฟอร์มกรอกข้อมูล!M18="ยุบเลิก2569","-",1))))))))</f>
        <v/>
      </c>
      <c r="K17" s="75" t="str">
        <f>IF(ฟอร์มกรอกข้อมูล!C18=0,"",IF(ฟอร์มกรอกข้อมูล!C18="สังกัด","",IF(ฟอร์มกรอกข้อมูล!M18="กำหนดเพิ่ม2567",1,IF(ฟอร์มกรอกข้อมูล!M18="ว่างยุบเลิก2567",-1,IF(ฟอร์มกรอกข้อมูล!M18="ยุบเลิก2567",-1,"-")))))</f>
        <v/>
      </c>
      <c r="L17" s="75" t="str">
        <f>IF(ฟอร์มกรอกข้อมูล!C18=0,"",IF(ฟอร์มกรอกข้อมูล!C18="สังกัด","",IF(ฟอร์มกรอกข้อมูล!M18="กำหนดเพิ่ม2568",1,IF(ฟอร์มกรอกข้อมูล!M18="ว่างยุบเลิก2568",-1,IF(ฟอร์มกรอกข้อมูล!M18="ยุบเลิก2568",-1,"-")))))</f>
        <v/>
      </c>
      <c r="M17" s="75" t="str">
        <f>IF(ฟอร์มกรอกข้อมูล!C18=0,"",IF(ฟอร์มกรอกข้อมูล!C18="สังกัด","",IF(ฟอร์มกรอกข้อมูล!M18="กำหนดเพิ่ม2569",1,IF(ฟอร์มกรอกข้อมูล!M18="ว่างยุบเลิก2569",-1,IF(ฟอร์มกรอกข้อมูล!M18="ยุบเลิก2569",-1,"-")))))</f>
        <v/>
      </c>
      <c r="N17" s="81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(ว่าง)",0,IF(ฟอร์มกรอกข้อมูล!M18="ข้าราชการถ่ายโอน",0,ฟอร์มกรอกข้อมูล!BH18)))))</f>
        <v/>
      </c>
      <c r="O17" s="81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(ว่าง)",0,IF(ฟอร์มกรอกข้อมูล!M18="ข้าราชการถ่ายโอน",0,ฟอร์มกรอกข้อมูล!BK18)))))</f>
        <v/>
      </c>
      <c r="P17" s="81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(ว่าง)",0,IF(ฟอร์มกรอกข้อมูล!M18="ข้าราชการถ่ายโอน",0,ฟอร์มกรอกข้อมูล!BN18)))))</f>
        <v/>
      </c>
      <c r="Q17" s="82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IF(ฟอร์มกรอกข้อมูล!M18="ว่างยุบเลิก2567",0,IF(ฟอร์มกรอกข้อมูล!M18="ยุบเลิก2567",0,F17+G17+N17)))))))</f>
        <v/>
      </c>
      <c r="R17" s="81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IF(ฟอร์มกรอกข้อมูล!M18="ว่างยุบเลิก2568",0,IF(ฟอร์มกรอกข้อมูล!M18="ยุบเลิก2568",0,Q17+O17)))))))</f>
        <v/>
      </c>
      <c r="S17" s="81" t="str">
        <f>IF(ฟอร์มกรอกข้อมูล!C18=0,"",IF(ฟอร์มกรอกข้อมูล!C18="สังกัด","",IF(ฟอร์มกรอกข้อมูล!M18="เงินอุดหนุน",0,IF(ฟอร์มกรอกข้อมูล!M18="เงินอุดหนุน (ว่าง)",0,IF(ฟอร์มกรอกข้อมูล!M18="ข้าราชการถ่ายโอน",0,IF(ฟอร์มกรอกข้อมูล!M18="ว่างยุบเลิก2569",0,IF(ฟอร์มกรอกข้อมูล!M18="ยุบเลิก2569",0,R17+P17)))))))</f>
        <v/>
      </c>
      <c r="T17" s="83" t="str">
        <f>IF(ฟอร์มกรอกข้อมูล!C18=0,"",IF(ฟอร์มกรอกข้อมูล!C18="สังกัด","",IF(ฟอร์มกรอกข้อมูล!M18="ว่างเดิม","ว่างเดิม",IF(ฟอร์มกรอกข้อมูล!M18="กำหนดเพิ่ม2567","กำหนดเพิ่มปี 67",IF(ฟอร์มกรอกข้อมูล!M18="กำหนดเพิ่ม2568","กำหนดเพิ่มปี 68",IF(ฟอร์มกรอกข้อมูล!M18="กำหนดเพิ่ม2569","กำหนดเพิ่มปี 69",IF(ฟอร์มกรอกข้อมูล!M18="ว่างยุบเลิก2567","ว่างเดิม ยุบเลิกปี 67",IF(ฟอร์มกรอกข้อมูล!M18="ว่างยุบเลิก2568","ว่างเดิม ยุบเลิกปี 68",IF(ฟอร์มกรอกข้อมูล!M18="ว่างยุบเลิก2569","ว่างเดิม ยุบเลิกปี 69",IF(ฟอร์มกรอกข้อมูล!M18="ยุบเลิก2567","เกษียณปี 66 ยุบเลิกปี 67",IF(ฟอร์มกรอกข้อมูล!M18="ยุบเลิก2568","เกษียณปี 67 ยุบเลิกปี 68",IF(ฟอร์มกรอกข้อมูล!M18="ยุบเลิก2569","เกษียณปี 68 ยุบเลิกปี 69",IF(ฟอร์มกรอกข้อมูล!M18="เงินอุดหนุน","เงินอุดหนุน",IF(ฟอร์มกรอกข้อมูล!M18="เงินอุดหนุน (ว่าง)","เงินอุดหนุน",IF(ฟอร์มกรอกข้อมูล!M18="ข้าราชการถ่ายโอน","ข้าราชการถ่ายโอน",IF(ฟอร์มกรอกข้อมูล!M18="จ่ายจากเงินรายได้","จ่ายจากเงินรายได้",IF(ฟอร์มกรอกข้อมูล!M18="จ่ายจากเงินรายได้ (ว่าง)","จ่ายจากเงินรายได้ (ว่าง)",ฟอร์มกรอกข้อมูล!I18)))))))))))))))))</f>
        <v/>
      </c>
    </row>
    <row r="18" spans="1:20" s="12" customFormat="1">
      <c r="A18" s="75">
        <v>11</v>
      </c>
      <c r="B18" s="80" t="str">
        <f>IF(ฟอร์มกรอกข้อมูล!C19=0,"",IF(ฟอร์มกรอกข้อมูล!C19="บริหารท้องถิ่น",ฟอร์มกรอกข้อมูล!F19&amp;" ("&amp;ฟอร์มกรอกข้อมูล!E19&amp;")",IF(ฟอร์มกรอกข้อมูล!C19="อำนวยการท้องถิ่น",ฟอร์มกรอกข้อมูล!F19&amp;" ("&amp;ฟอร์มกรอกข้อมูล!E19&amp;")",IF(ฟอร์มกรอกข้อมูล!C19="บริหารสถานศึกษา",ฟอร์มกรอกข้อมูล!F19&amp;" ("&amp;ฟอร์มกรอกข้อมูล!E19&amp;")",IF(ฟอร์มกรอกข้อมูล!C19&amp;ฟอร์มกรอกข้อมูล!G19="วิชาการหัวหน้ากลุ่มงาน",ฟอร์มกรอกข้อมูล!F19&amp;" ("&amp;ฟอร์มกรอกข้อมูล!E19&amp;")",ฟอร์มกรอกข้อมูล!E19)))))</f>
        <v>ผช.จพง.ธุรการ (คุณวุฒิ)</v>
      </c>
      <c r="C18" s="75" t="str">
        <f>IF(ฟอร์มกรอกข้อมูล!C19=0,"",IF(ฟอร์มกรอกข้อมูล!C19="สังกัด","",IF(ฟอร์มกรอกข้อมูล!H19="","",IF(ฟอร์มกรอกข้อมูล!C19="บริหารสถานศึกษา",ฟอร์มกรอกข้อมูล!H19,IF(ฟอร์มกรอกข้อมูล!C19="ครูผู้ช่วย",ฟอร์มกรอกข้อมูล!H19,IF(ฟอร์มกรอกข้อมูล!C19="ครู",ฟอร์มกรอกข้อมูล!H19,IF(ฟอร์มกรอกข้อมูล!C19="บุคลากรทางการศึกษา",ฟอร์มกรอกข้อมูล!H19,IF(ฟอร์มกรอกข้อมูล!H19="ปง.","ปง./ชง.",IF(ฟอร์มกรอกข้อมูล!H19="ชง.","ปง./ชง.",IF(ฟอร์มกรอกข้อมูล!H19="ปก.","ปก./ชก.",IF(ฟอร์มกรอกข้อมูล!H19="ชก.","ปก./ชก.",ฟอร์มกรอกข้อมูล!H19)))))))))))</f>
        <v/>
      </c>
      <c r="D18" s="75">
        <f>IF(ฟอร์มกรอกข้อมูล!C19=0,"",IF(ฟอร์มกรอกข้อมูล!C19="สังกัด","",IF(ฟอร์มกรอกข้อมูล!M19="กำหนดเพิ่ม2567","-",IF(ฟอร์มกรอกข้อมูล!M19="กำหนดเพิ่ม2568","-",IF(ฟอร์มกรอกข้อมูล!M19="กำหนดเพิ่ม2569","-",1)))))</f>
        <v>1</v>
      </c>
      <c r="E18" s="75">
        <f>IF(ฟอร์มกรอกข้อมูล!C19=0,"",IF(ฟอร์มกรอกข้อมูล!C19="สังกัด","",IF(ฟอร์มกรอกข้อมูล!M19="ว่างเดิม","-",IF(ฟอร์มกรอกข้อมูล!M19="เงินอุดหนุน (ว่าง)","-",IF(ฟอร์มกรอกข้อมูล!M19="จ่ายจากเงินรายได้ (ว่าง)","-",IF(ฟอร์มกรอกข้อมูล!M19="กำหนดเพิ่ม2567","-",IF(ฟอร์มกรอกข้อมูล!M19="กำหนดเพิ่ม2568","-",IF(ฟอร์มกรอกข้อมูล!M19="กำหนดเพิ่ม2569","-",IF(ฟอร์มกรอกข้อมูล!M19="ว่างยุบเลิก2567","-",IF(ฟอร์มกรอกข้อมูล!M19="ว่างยุบเลิก2568","-",IF(ฟอร์มกรอกข้อมูล!M19="ว่างยุบเลิก2569","-",1)))))))))))</f>
        <v>1</v>
      </c>
      <c r="F18" s="81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(ว่าง)",0,IF(ฟอร์มกรอกข้อมูล!M19="ข้าราชการถ่ายโอน",0,ฟอร์มกรอกข้อมูล!BE19)))))</f>
        <v>204840</v>
      </c>
      <c r="G18" s="108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IF(ฟอร์มกรอกข้อมูล!M19="กำหนดเพิ่ม2567",0,IF(ฟอร์มกรอกข้อมูล!M19="กำหนดเพิ่ม2568",0,IF(ฟอร์มกรอกข้อมูล!M19="กำหนดเพิ่ม2569",0,IF(ฟอร์มกรอกข้อมูล!J19=0,0,(ฟอร์มกรอกข้อมูล!J19+ฟอร์มกรอกข้อมูล!K19)*12)))))))))</f>
        <v>0</v>
      </c>
      <c r="H18" s="75">
        <f>IF(ฟอร์มกรอกข้อมูล!C19=0,"",IF(ฟอร์มกรอกข้อมูล!C19="สังกัด","",IF(ฟอร์มกรอกข้อมูล!M19="กำหนดเพิ่ม2568","-",IF(ฟอร์มกรอกข้อมูล!M19="กำหนดเพิ่ม2569","-",IF(ฟอร์มกรอกข้อมูล!M19="ว่างยุบเลิก2567","-",IF(ฟอร์มกรอกข้อมูล!M19="ยุบเลิก2567","-",1))))))</f>
        <v>1</v>
      </c>
      <c r="I18" s="75">
        <f>IF(ฟอร์มกรอกข้อมูล!C19=0,"",IF(ฟอร์มกรอกข้อมูล!C19="สังกัด","",IF(ฟอร์มกรอกข้อมูล!M19="กำหนดเพิ่ม2569","-",IF(ฟอร์มกรอกข้อมูล!M19="ว่างยุบเลิก2567","-",IF(ฟอร์มกรอกข้อมูล!M19="ว่างยุบเลิก2568","-",IF(ฟอร์มกรอกข้อมูล!M19="ยุบเลิก2567","-",IF(ฟอร์มกรอกข้อมูล!M19="ยุบเลิก2568","-",1)))))))</f>
        <v>1</v>
      </c>
      <c r="J18" s="75">
        <f>IF(ฟอร์มกรอกข้อมูล!C19=0,"",IF(ฟอร์มกรอกข้อมูล!C19="สังกัด","",IF(ฟอร์มกรอกข้อมูล!M19="ว่างยุบเลิก2567","-",IF(ฟอร์มกรอกข้อมูล!M19="ว่างยุบเลิก2568","-",IF(ฟอร์มกรอกข้อมูล!M19="ว่างยุบเลิก2569","-",IF(ฟอร์มกรอกข้อมูล!M19="ยุบเลิก2567","-",IF(ฟอร์มกรอกข้อมูล!M19="ยุบเลิก2568","-",IF(ฟอร์มกรอกข้อมูล!M19="ยุบเลิก2569","-",1))))))))</f>
        <v>1</v>
      </c>
      <c r="K18" s="75" t="str">
        <f>IF(ฟอร์มกรอกข้อมูล!C19=0,"",IF(ฟอร์มกรอกข้อมูล!C19="สังกัด","",IF(ฟอร์มกรอกข้อมูล!M19="กำหนดเพิ่ม2567",1,IF(ฟอร์มกรอกข้อมูล!M19="ว่างยุบเลิก2567",-1,IF(ฟอร์มกรอกข้อมูล!M19="ยุบเลิก2567",-1,"-")))))</f>
        <v>-</v>
      </c>
      <c r="L18" s="75" t="str">
        <f>IF(ฟอร์มกรอกข้อมูล!C19=0,"",IF(ฟอร์มกรอกข้อมูล!C19="สังกัด","",IF(ฟอร์มกรอกข้อมูล!M19="กำหนดเพิ่ม2568",1,IF(ฟอร์มกรอกข้อมูล!M19="ว่างยุบเลิก2568",-1,IF(ฟอร์มกรอกข้อมูล!M19="ยุบเลิก2568",-1,"-")))))</f>
        <v>-</v>
      </c>
      <c r="M18" s="75" t="str">
        <f>IF(ฟอร์มกรอกข้อมูล!C19=0,"",IF(ฟอร์มกรอกข้อมูล!C19="สังกัด","",IF(ฟอร์มกรอกข้อมูล!M19="กำหนดเพิ่ม2569",1,IF(ฟอร์มกรอกข้อมูล!M19="ว่างยุบเลิก2569",-1,IF(ฟอร์มกรอกข้อมูล!M19="ยุบเลิก2569",-1,"-")))))</f>
        <v>-</v>
      </c>
      <c r="N18" s="81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(ว่าง)",0,IF(ฟอร์มกรอกข้อมูล!M19="ข้าราชการถ่ายโอน",0,ฟอร์มกรอกข้อมูล!BH19)))))</f>
        <v>8280</v>
      </c>
      <c r="O18" s="81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(ว่าง)",0,IF(ฟอร์มกรอกข้อมูล!M19="ข้าราชการถ่ายโอน",0,ฟอร์มกรอกข้อมูล!BK19)))))</f>
        <v>8640</v>
      </c>
      <c r="P18" s="81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(ว่าง)",0,IF(ฟอร์มกรอกข้อมูล!M19="ข้าราชการถ่ายโอน",0,ฟอร์มกรอกข้อมูล!BN19)))))</f>
        <v>8880</v>
      </c>
      <c r="Q18" s="82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IF(ฟอร์มกรอกข้อมูล!M19="ว่างยุบเลิก2567",0,IF(ฟอร์มกรอกข้อมูล!M19="ยุบเลิก2567",0,F18+G18+N18)))))))</f>
        <v>213120</v>
      </c>
      <c r="R18" s="81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IF(ฟอร์มกรอกข้อมูล!M19="ว่างยุบเลิก2568",0,IF(ฟอร์มกรอกข้อมูล!M19="ยุบเลิก2568",0,Q18+O18)))))))</f>
        <v>221760</v>
      </c>
      <c r="S18" s="81">
        <f>IF(ฟอร์มกรอกข้อมูล!C19=0,"",IF(ฟอร์มกรอกข้อมูล!C19="สังกัด","",IF(ฟอร์มกรอกข้อมูล!M19="เงินอุดหนุน",0,IF(ฟอร์มกรอกข้อมูล!M19="เงินอุดหนุน (ว่าง)",0,IF(ฟอร์มกรอกข้อมูล!M19="ข้าราชการถ่ายโอน",0,IF(ฟอร์มกรอกข้อมูล!M19="ว่างยุบเลิก2569",0,IF(ฟอร์มกรอกข้อมูล!M19="ยุบเลิก2569",0,R18+P18)))))))</f>
        <v>230640</v>
      </c>
      <c r="T18" s="83">
        <f>IF(ฟอร์มกรอกข้อมูล!C19=0,"",IF(ฟอร์มกรอกข้อมูล!C19="สังกัด","",IF(ฟอร์มกรอกข้อมูล!M19="ว่างเดิม","ว่างเดิม",IF(ฟอร์มกรอกข้อมูล!M19="กำหนดเพิ่ม2567","กำหนดเพิ่มปี 67",IF(ฟอร์มกรอกข้อมูล!M19="กำหนดเพิ่ม2568","กำหนดเพิ่มปี 68",IF(ฟอร์มกรอกข้อมูล!M19="กำหนดเพิ่ม2569","กำหนดเพิ่มปี 69",IF(ฟอร์มกรอกข้อมูล!M19="ว่างยุบเลิก2567","ว่างเดิม ยุบเลิกปี 67",IF(ฟอร์มกรอกข้อมูล!M19="ว่างยุบเลิก2568","ว่างเดิม ยุบเลิกปี 68",IF(ฟอร์มกรอกข้อมูล!M19="ว่างยุบเลิก2569","ว่างเดิม ยุบเลิกปี 69",IF(ฟอร์มกรอกข้อมูล!M19="ยุบเลิก2567","เกษียณปี 66 ยุบเลิกปี 67",IF(ฟอร์มกรอกข้อมูล!M19="ยุบเลิก2568","เกษียณปี 67 ยุบเลิกปี 68",IF(ฟอร์มกรอกข้อมูล!M19="ยุบเลิก2569","เกษียณปี 68 ยุบเลิกปี 69",IF(ฟอร์มกรอกข้อมูล!M19="เงินอุดหนุน","เงินอุดหนุน",IF(ฟอร์มกรอกข้อมูล!M19="เงินอุดหนุน (ว่าง)","เงินอุดหนุน",IF(ฟอร์มกรอกข้อมูล!M19="ข้าราชการถ่ายโอน","ข้าราชการถ่ายโอน",IF(ฟอร์มกรอกข้อมูล!M19="จ่ายจากเงินรายได้","จ่ายจากเงินรายได้",IF(ฟอร์มกรอกข้อมูล!M19="จ่ายจากเงินรายได้ (ว่าง)","จ่ายจากเงินรายได้ (ว่าง)",ฟอร์มกรอกข้อมูล!I19)))))))))))))))))</f>
        <v>17070</v>
      </c>
    </row>
    <row r="19" spans="1:20" s="12" customFormat="1">
      <c r="A19" s="75">
        <v>12</v>
      </c>
      <c r="B19" s="80" t="str">
        <f>IF(ฟอร์มกรอกข้อมูล!C20=0,"",IF(ฟอร์มกรอกข้อมูล!C20="บริหารท้องถิ่น",ฟอร์มกรอกข้อมูล!F20&amp;" ("&amp;ฟอร์มกรอกข้อมูล!E20&amp;")",IF(ฟอร์มกรอกข้อมูล!C20="อำนวยการท้องถิ่น",ฟอร์มกรอกข้อมูล!F20&amp;" ("&amp;ฟอร์มกรอกข้อมูล!E20&amp;")",IF(ฟอร์มกรอกข้อมูล!C20="บริหารสถานศึกษา",ฟอร์มกรอกข้อมูล!F20&amp;" ("&amp;ฟอร์มกรอกข้อมูล!E20&amp;")",IF(ฟอร์มกรอกข้อมูล!C20&amp;ฟอร์มกรอกข้อมูล!G20="วิชาการหัวหน้ากลุ่มงาน",ฟอร์มกรอกข้อมูล!F20&amp;" ("&amp;ฟอร์มกรอกข้อมูล!E20&amp;")",ฟอร์มกรอกข้อมูล!E20)))))</f>
        <v>พนักงานขับเครื่องจักรกลขนาดเบา</v>
      </c>
      <c r="C19" s="75" t="str">
        <f>IF(ฟอร์มกรอกข้อมูล!C20=0,"",IF(ฟอร์มกรอกข้อมูล!C20="สังกัด","",IF(ฟอร์มกรอกข้อมูล!H20="","",IF(ฟอร์มกรอกข้อมูล!C20="บริหารสถานศึกษา",ฟอร์มกรอกข้อมูล!H20,IF(ฟอร์มกรอกข้อมูล!C20="ครูผู้ช่วย",ฟอร์มกรอกข้อมูล!H20,IF(ฟอร์มกรอกข้อมูล!C20="ครู",ฟอร์มกรอกข้อมูล!H20,IF(ฟอร์มกรอกข้อมูล!C20="บุคลากรทางการศึกษา",ฟอร์มกรอกข้อมูล!H20,IF(ฟอร์มกรอกข้อมูล!H20="ปง.","ปง./ชง.",IF(ฟอร์มกรอกข้อมูล!H20="ชง.","ปง./ชง.",IF(ฟอร์มกรอกข้อมูล!H20="ปก.","ปก./ชก.",IF(ฟอร์มกรอกข้อมูล!H20="ชก.","ปก./ชก.",ฟอร์มกรอกข้อมูล!H20)))))))))))</f>
        <v/>
      </c>
      <c r="D19" s="75">
        <f>IF(ฟอร์มกรอกข้อมูล!C20=0,"",IF(ฟอร์มกรอกข้อมูล!C20="สังกัด","",IF(ฟอร์มกรอกข้อมูล!M20="กำหนดเพิ่ม2567","-",IF(ฟอร์มกรอกข้อมูล!M20="กำหนดเพิ่ม2568","-",IF(ฟอร์มกรอกข้อมูล!M20="กำหนดเพิ่ม2569","-",1)))))</f>
        <v>1</v>
      </c>
      <c r="E19" s="75">
        <f>IF(ฟอร์มกรอกข้อมูล!C20=0,"",IF(ฟอร์มกรอกข้อมูล!C20="สังกัด","",IF(ฟอร์มกรอกข้อมูล!M20="ว่างเดิม","-",IF(ฟอร์มกรอกข้อมูล!M20="เงินอุดหนุน (ว่าง)","-",IF(ฟอร์มกรอกข้อมูล!M20="จ่ายจากเงินรายได้ (ว่าง)","-",IF(ฟอร์มกรอกข้อมูล!M20="กำหนดเพิ่ม2567","-",IF(ฟอร์มกรอกข้อมูล!M20="กำหนดเพิ่ม2568","-",IF(ฟอร์มกรอกข้อมูล!M20="กำหนดเพิ่ม2569","-",IF(ฟอร์มกรอกข้อมูล!M20="ว่างยุบเลิก2567","-",IF(ฟอร์มกรอกข้อมูล!M20="ว่างยุบเลิก2568","-",IF(ฟอร์มกรอกข้อมูล!M20="ว่างยุบเลิก2569","-",1)))))))))))</f>
        <v>1</v>
      </c>
      <c r="F19" s="81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(ว่าง)",0,IF(ฟอร์มกรอกข้อมูล!M20="ข้าราชการถ่ายโอน",0,ฟอร์มกรอกข้อมูล!BE20)))))</f>
        <v>127680</v>
      </c>
      <c r="G19" s="108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IF(ฟอร์มกรอกข้อมูล!M20="กำหนดเพิ่ม2567",0,IF(ฟอร์มกรอกข้อมูล!M20="กำหนดเพิ่ม2568",0,IF(ฟอร์มกรอกข้อมูล!M20="กำหนดเพิ่ม2569",0,IF(ฟอร์มกรอกข้อมูล!J20=0,0,(ฟอร์มกรอกข้อมูล!J20+ฟอร์มกรอกข้อมูล!K20)*12)))))))))</f>
        <v>0</v>
      </c>
      <c r="H19" s="75">
        <f>IF(ฟอร์มกรอกข้อมูล!C20=0,"",IF(ฟอร์มกรอกข้อมูล!C20="สังกัด","",IF(ฟอร์มกรอกข้อมูล!M20="กำหนดเพิ่ม2568","-",IF(ฟอร์มกรอกข้อมูล!M20="กำหนดเพิ่ม2569","-",IF(ฟอร์มกรอกข้อมูล!M20="ว่างยุบเลิก2567","-",IF(ฟอร์มกรอกข้อมูล!M20="ยุบเลิก2567","-",1))))))</f>
        <v>1</v>
      </c>
      <c r="I19" s="75">
        <f>IF(ฟอร์มกรอกข้อมูล!C20=0,"",IF(ฟอร์มกรอกข้อมูล!C20="สังกัด","",IF(ฟอร์มกรอกข้อมูล!M20="กำหนดเพิ่ม2569","-",IF(ฟอร์มกรอกข้อมูล!M20="ว่างยุบเลิก2567","-",IF(ฟอร์มกรอกข้อมูล!M20="ว่างยุบเลิก2568","-",IF(ฟอร์มกรอกข้อมูล!M20="ยุบเลิก2567","-",IF(ฟอร์มกรอกข้อมูล!M20="ยุบเลิก2568","-",1)))))))</f>
        <v>1</v>
      </c>
      <c r="J19" s="75">
        <f>IF(ฟอร์มกรอกข้อมูล!C20=0,"",IF(ฟอร์มกรอกข้อมูล!C20="สังกัด","",IF(ฟอร์มกรอกข้อมูล!M20="ว่างยุบเลิก2567","-",IF(ฟอร์มกรอกข้อมูล!M20="ว่างยุบเลิก2568","-",IF(ฟอร์มกรอกข้อมูล!M20="ว่างยุบเลิก2569","-",IF(ฟอร์มกรอกข้อมูล!M20="ยุบเลิก2567","-",IF(ฟอร์มกรอกข้อมูล!M20="ยุบเลิก2568","-",IF(ฟอร์มกรอกข้อมูล!M20="ยุบเลิก2569","-",1))))))))</f>
        <v>1</v>
      </c>
      <c r="K19" s="75" t="str">
        <f>IF(ฟอร์มกรอกข้อมูล!C20=0,"",IF(ฟอร์มกรอกข้อมูล!C20="สังกัด","",IF(ฟอร์มกรอกข้อมูล!M20="กำหนดเพิ่ม2567",1,IF(ฟอร์มกรอกข้อมูล!M20="ว่างยุบเลิก2567",-1,IF(ฟอร์มกรอกข้อมูล!M20="ยุบเลิก2567",-1,"-")))))</f>
        <v>-</v>
      </c>
      <c r="L19" s="75" t="str">
        <f>IF(ฟอร์มกรอกข้อมูล!C20=0,"",IF(ฟอร์มกรอกข้อมูล!C20="สังกัด","",IF(ฟอร์มกรอกข้อมูล!M20="กำหนดเพิ่ม2568",1,IF(ฟอร์มกรอกข้อมูล!M20="ว่างยุบเลิก2568",-1,IF(ฟอร์มกรอกข้อมูล!M20="ยุบเลิก2568",-1,"-")))))</f>
        <v>-</v>
      </c>
      <c r="M19" s="75" t="str">
        <f>IF(ฟอร์มกรอกข้อมูล!C20=0,"",IF(ฟอร์มกรอกข้อมูล!C20="สังกัด","",IF(ฟอร์มกรอกข้อมูล!M20="กำหนดเพิ่ม2569",1,IF(ฟอร์มกรอกข้อมูล!M20="ว่างยุบเลิก2569",-1,IF(ฟอร์มกรอกข้อมูล!M20="ยุบเลิก2569",-1,"-")))))</f>
        <v>-</v>
      </c>
      <c r="N19" s="81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(ว่าง)",0,IF(ฟอร์มกรอกข้อมูล!M20="ข้าราชการถ่ายโอน",0,ฟอร์มกรอกข้อมูล!BH20)))))</f>
        <v>5160</v>
      </c>
      <c r="O19" s="81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(ว่าง)",0,IF(ฟอร์มกรอกข้อมูล!M20="ข้าราชการถ่ายโอน",0,ฟอร์มกรอกข้อมูล!BK20)))))</f>
        <v>5400</v>
      </c>
      <c r="P19" s="81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(ว่าง)",0,IF(ฟอร์มกรอกข้อมูล!M20="ข้าราชการถ่ายโอน",0,ฟอร์มกรอกข้อมูล!BN20)))))</f>
        <v>5640</v>
      </c>
      <c r="Q19" s="82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IF(ฟอร์มกรอกข้อมูล!M20="ว่างยุบเลิก2567",0,IF(ฟอร์มกรอกข้อมูล!M20="ยุบเลิก2567",0,F19+G19+N19)))))))</f>
        <v>132840</v>
      </c>
      <c r="R19" s="81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IF(ฟอร์มกรอกข้อมูล!M20="ว่างยุบเลิก2568",0,IF(ฟอร์มกรอกข้อมูล!M20="ยุบเลิก2568",0,Q19+O19)))))))</f>
        <v>138240</v>
      </c>
      <c r="S19" s="81">
        <f>IF(ฟอร์มกรอกข้อมูล!C20=0,"",IF(ฟอร์มกรอกข้อมูล!C20="สังกัด","",IF(ฟอร์มกรอกข้อมูล!M20="เงินอุดหนุน",0,IF(ฟอร์มกรอกข้อมูล!M20="เงินอุดหนุน (ว่าง)",0,IF(ฟอร์มกรอกข้อมูล!M20="ข้าราชการถ่ายโอน",0,IF(ฟอร์มกรอกข้อมูล!M20="ว่างยุบเลิก2569",0,IF(ฟอร์มกรอกข้อมูล!M20="ยุบเลิก2569",0,R19+P19)))))))</f>
        <v>143880</v>
      </c>
      <c r="T19" s="83">
        <f>IF(ฟอร์มกรอกข้อมูล!C20=0,"",IF(ฟอร์มกรอกข้อมูล!C20="สังกัด","",IF(ฟอร์มกรอกข้อมูล!M20="ว่างเดิม","ว่างเดิม",IF(ฟอร์มกรอกข้อมูล!M20="กำหนดเพิ่ม2567","กำหนดเพิ่มปี 67",IF(ฟอร์มกรอกข้อมูล!M20="กำหนดเพิ่ม2568","กำหนดเพิ่มปี 68",IF(ฟอร์มกรอกข้อมูล!M20="กำหนดเพิ่ม2569","กำหนดเพิ่มปี 69",IF(ฟอร์มกรอกข้อมูล!M20="ว่างยุบเลิก2567","ว่างเดิม ยุบเลิกปี 67",IF(ฟอร์มกรอกข้อมูล!M20="ว่างยุบเลิก2568","ว่างเดิม ยุบเลิกปี 68",IF(ฟอร์มกรอกข้อมูล!M20="ว่างยุบเลิก2569","ว่างเดิม ยุบเลิกปี 69",IF(ฟอร์มกรอกข้อมูล!M20="ยุบเลิก2567","เกษียณปี 66 ยุบเลิกปี 67",IF(ฟอร์มกรอกข้อมูล!M20="ยุบเลิก2568","เกษียณปี 67 ยุบเลิกปี 68",IF(ฟอร์มกรอกข้อมูล!M20="ยุบเลิก2569","เกษียณปี 68 ยุบเลิกปี 69",IF(ฟอร์มกรอกข้อมูล!M20="เงินอุดหนุน","เงินอุดหนุน",IF(ฟอร์มกรอกข้อมูล!M20="เงินอุดหนุน (ว่าง)","เงินอุดหนุน",IF(ฟอร์มกรอกข้อมูล!M20="ข้าราชการถ่ายโอน","ข้าราชการถ่ายโอน",IF(ฟอร์มกรอกข้อมูล!M20="จ่ายจากเงินรายได้","จ่ายจากเงินรายได้",IF(ฟอร์มกรอกข้อมูล!M20="จ่ายจากเงินรายได้ (ว่าง)","จ่ายจากเงินรายได้ (ว่าง)",ฟอร์มกรอกข้อมูล!I20)))))))))))))))))</f>
        <v>10640</v>
      </c>
    </row>
    <row r="20" spans="1:20" s="12" customFormat="1">
      <c r="A20" s="75"/>
      <c r="B20" s="216" t="s">
        <v>1422</v>
      </c>
      <c r="C20" s="75" t="str">
        <f>IF(ฟอร์มกรอกข้อมูล!C21=0,"",IF(ฟอร์มกรอกข้อมูล!C21="สังกัด","",IF(ฟอร์มกรอกข้อมูล!H21="","",IF(ฟอร์มกรอกข้อมูล!C21="บริหารสถานศึกษา",ฟอร์มกรอกข้อมูล!H21,IF(ฟอร์มกรอกข้อมูล!C21="ครูผู้ช่วย",ฟอร์มกรอกข้อมูล!H21,IF(ฟอร์มกรอกข้อมูล!C21="ครู",ฟอร์มกรอกข้อมูล!H21,IF(ฟอร์มกรอกข้อมูล!C21="บุคลากรทางการศึกษา",ฟอร์มกรอกข้อมูล!H21,IF(ฟอร์มกรอกข้อมูล!H21="ปง.","ปง./ชง.",IF(ฟอร์มกรอกข้อมูล!H21="ชง.","ปง./ชง.",IF(ฟอร์มกรอกข้อมูล!H21="ปก.","ปก./ชก.",IF(ฟอร์มกรอกข้อมูล!H21="ชก.","ปก./ชก.",ฟอร์มกรอกข้อมูล!H21)))))))))))</f>
        <v/>
      </c>
      <c r="D20" s="75" t="str">
        <f>IF(ฟอร์มกรอกข้อมูล!C21=0,"",IF(ฟอร์มกรอกข้อมูล!C21="สังกัด","",IF(ฟอร์มกรอกข้อมูล!M21="กำหนดเพิ่ม2567","-",IF(ฟอร์มกรอกข้อมูล!M21="กำหนดเพิ่ม2568","-",IF(ฟอร์มกรอกข้อมูล!M21="กำหนดเพิ่ม2569","-",1)))))</f>
        <v/>
      </c>
      <c r="E20" s="75" t="str">
        <f>IF(ฟอร์มกรอกข้อมูล!C21=0,"",IF(ฟอร์มกรอกข้อมูล!C21="สังกัด","",IF(ฟอร์มกรอกข้อมูล!M21="ว่างเดิม","-",IF(ฟอร์มกรอกข้อมูล!M21="เงินอุดหนุน (ว่าง)","-",IF(ฟอร์มกรอกข้อมูล!M21="จ่ายจากเงินรายได้ (ว่าง)","-",IF(ฟอร์มกรอกข้อมูล!M21="กำหนดเพิ่ม2567","-",IF(ฟอร์มกรอกข้อมูล!M21="กำหนดเพิ่ม2568","-",IF(ฟอร์มกรอกข้อมูล!M21="กำหนดเพิ่ม2569","-",IF(ฟอร์มกรอกข้อมูล!M21="ว่างยุบเลิก2567","-",IF(ฟอร์มกรอกข้อมูล!M21="ว่างยุบเลิก2568","-",IF(ฟอร์มกรอกข้อมูล!M21="ว่างยุบเลิก2569","-",1)))))))))))</f>
        <v/>
      </c>
      <c r="F20" s="81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(ว่าง)",0,IF(ฟอร์มกรอกข้อมูล!M21="ข้าราชการถ่ายโอน",0,ฟอร์มกรอกข้อมูล!BE21)))))</f>
        <v/>
      </c>
      <c r="G20" s="108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IF(ฟอร์มกรอกข้อมูล!M21="กำหนดเพิ่ม2567",0,IF(ฟอร์มกรอกข้อมูล!M21="กำหนดเพิ่ม2568",0,IF(ฟอร์มกรอกข้อมูล!M21="กำหนดเพิ่ม2569",0,IF(ฟอร์มกรอกข้อมูล!J21=0,0,(ฟอร์มกรอกข้อมูล!J21+ฟอร์มกรอกข้อมูล!K21)*12)))))))))</f>
        <v/>
      </c>
      <c r="H20" s="75" t="str">
        <f>IF(ฟอร์มกรอกข้อมูล!C21=0,"",IF(ฟอร์มกรอกข้อมูล!C21="สังกัด","",IF(ฟอร์มกรอกข้อมูล!M21="กำหนดเพิ่ม2568","-",IF(ฟอร์มกรอกข้อมูล!M21="กำหนดเพิ่ม2569","-",IF(ฟอร์มกรอกข้อมูล!M21="ว่างยุบเลิก2567","-",IF(ฟอร์มกรอกข้อมูล!M21="ยุบเลิก2567","-",1))))))</f>
        <v/>
      </c>
      <c r="I20" s="75" t="str">
        <f>IF(ฟอร์มกรอกข้อมูล!C21=0,"",IF(ฟอร์มกรอกข้อมูล!C21="สังกัด","",IF(ฟอร์มกรอกข้อมูล!M21="กำหนดเพิ่ม2569","-",IF(ฟอร์มกรอกข้อมูล!M21="ว่างยุบเลิก2567","-",IF(ฟอร์มกรอกข้อมูล!M21="ว่างยุบเลิก2568","-",IF(ฟอร์มกรอกข้อมูล!M21="ยุบเลิก2567","-",IF(ฟอร์มกรอกข้อมูล!M21="ยุบเลิก2568","-",1)))))))</f>
        <v/>
      </c>
      <c r="J20" s="75" t="str">
        <f>IF(ฟอร์มกรอกข้อมูล!C21=0,"",IF(ฟอร์มกรอกข้อมูล!C21="สังกัด","",IF(ฟอร์มกรอกข้อมูล!M21="ว่างยุบเลิก2567","-",IF(ฟอร์มกรอกข้อมูล!M21="ว่างยุบเลิก2568","-",IF(ฟอร์มกรอกข้อมูล!M21="ว่างยุบเลิก2569","-",IF(ฟอร์มกรอกข้อมูล!M21="ยุบเลิก2567","-",IF(ฟอร์มกรอกข้อมูล!M21="ยุบเลิก2568","-",IF(ฟอร์มกรอกข้อมูล!M21="ยุบเลิก2569","-",1))))))))</f>
        <v/>
      </c>
      <c r="K20" s="75" t="str">
        <f>IF(ฟอร์มกรอกข้อมูล!C21=0,"",IF(ฟอร์มกรอกข้อมูล!C21="สังกัด","",IF(ฟอร์มกรอกข้อมูล!M21="กำหนดเพิ่ม2567",1,IF(ฟอร์มกรอกข้อมูล!M21="ว่างยุบเลิก2567",-1,IF(ฟอร์มกรอกข้อมูล!M21="ยุบเลิก2567",-1,"-")))))</f>
        <v/>
      </c>
      <c r="L20" s="75" t="str">
        <f>IF(ฟอร์มกรอกข้อมูล!C21=0,"",IF(ฟอร์มกรอกข้อมูล!C21="สังกัด","",IF(ฟอร์มกรอกข้อมูล!M21="กำหนดเพิ่ม2568",1,IF(ฟอร์มกรอกข้อมูล!M21="ว่างยุบเลิก2568",-1,IF(ฟอร์มกรอกข้อมูล!M21="ยุบเลิก2568",-1,"-")))))</f>
        <v/>
      </c>
      <c r="M20" s="75" t="str">
        <f>IF(ฟอร์มกรอกข้อมูล!C21=0,"",IF(ฟอร์มกรอกข้อมูล!C21="สังกัด","",IF(ฟอร์มกรอกข้อมูล!M21="กำหนดเพิ่ม2569",1,IF(ฟอร์มกรอกข้อมูล!M21="ว่างยุบเลิก2569",-1,IF(ฟอร์มกรอกข้อมูล!M21="ยุบเลิก2569",-1,"-")))))</f>
        <v/>
      </c>
      <c r="N20" s="81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(ว่าง)",0,IF(ฟอร์มกรอกข้อมูล!M21="ข้าราชการถ่ายโอน",0,ฟอร์มกรอกข้อมูล!BH21)))))</f>
        <v/>
      </c>
      <c r="O20" s="81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(ว่าง)",0,IF(ฟอร์มกรอกข้อมูล!M21="ข้าราชการถ่ายโอน",0,ฟอร์มกรอกข้อมูล!BK21)))))</f>
        <v/>
      </c>
      <c r="P20" s="81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(ว่าง)",0,IF(ฟอร์มกรอกข้อมูล!M21="ข้าราชการถ่ายโอน",0,ฟอร์มกรอกข้อมูล!BN21)))))</f>
        <v/>
      </c>
      <c r="Q20" s="82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IF(ฟอร์มกรอกข้อมูล!M21="ว่างยุบเลิก2567",0,IF(ฟอร์มกรอกข้อมูล!M21="ยุบเลิก2567",0,F20+G20+N20)))))))</f>
        <v/>
      </c>
      <c r="R20" s="81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IF(ฟอร์มกรอกข้อมูล!M21="ว่างยุบเลิก2568",0,IF(ฟอร์มกรอกข้อมูล!M21="ยุบเลิก2568",0,Q20+O20)))))))</f>
        <v/>
      </c>
      <c r="S20" s="81" t="str">
        <f>IF(ฟอร์มกรอกข้อมูล!C21=0,"",IF(ฟอร์มกรอกข้อมูล!C21="สังกัด","",IF(ฟอร์มกรอกข้อมูล!M21="เงินอุดหนุน",0,IF(ฟอร์มกรอกข้อมูล!M21="เงินอุดหนุน (ว่าง)",0,IF(ฟอร์มกรอกข้อมูล!M21="ข้าราชการถ่ายโอน",0,IF(ฟอร์มกรอกข้อมูล!M21="ว่างยุบเลิก2569",0,IF(ฟอร์มกรอกข้อมูล!M21="ยุบเลิก2569",0,R20+P20)))))))</f>
        <v/>
      </c>
      <c r="T20" s="83" t="str">
        <f>IF(ฟอร์มกรอกข้อมูล!C21=0,"",IF(ฟอร์มกรอกข้อมูล!C21="สังกัด","",IF(ฟอร์มกรอกข้อมูล!M21="ว่างเดิม","ว่างเดิม",IF(ฟอร์มกรอกข้อมูล!M21="กำหนดเพิ่ม2567","กำหนดเพิ่มปี 67",IF(ฟอร์มกรอกข้อมูล!M21="กำหนดเพิ่ม2568","กำหนดเพิ่มปี 68",IF(ฟอร์มกรอกข้อมูล!M21="กำหนดเพิ่ม2569","กำหนดเพิ่มปี 69",IF(ฟอร์มกรอกข้อมูล!M21="ว่างยุบเลิก2567","ว่างเดิม ยุบเลิกปี 67",IF(ฟอร์มกรอกข้อมูล!M21="ว่างยุบเลิก2568","ว่างเดิม ยุบเลิกปี 68",IF(ฟอร์มกรอกข้อมูล!M21="ว่างยุบเลิก2569","ว่างเดิม ยุบเลิกปี 69",IF(ฟอร์มกรอกข้อมูล!M21="ยุบเลิก2567","เกษียณปี 66 ยุบเลิกปี 67",IF(ฟอร์มกรอกข้อมูล!M21="ยุบเลิก2568","เกษียณปี 67 ยุบเลิกปี 68",IF(ฟอร์มกรอกข้อมูล!M21="ยุบเลิก2569","เกษียณปี 68 ยุบเลิกปี 69",IF(ฟอร์มกรอกข้อมูล!M21="เงินอุดหนุน","เงินอุดหนุน",IF(ฟอร์มกรอกข้อมูล!M21="เงินอุดหนุน (ว่าง)","เงินอุดหนุน",IF(ฟอร์มกรอกข้อมูล!M21="ข้าราชการถ่ายโอน","ข้าราชการถ่ายโอน",IF(ฟอร์มกรอกข้อมูล!M21="จ่ายจากเงินรายได้","จ่ายจากเงินรายได้",IF(ฟอร์มกรอกข้อมูล!M21="จ่ายจากเงินรายได้ (ว่าง)","จ่ายจากเงินรายได้ (ว่าง)",ฟอร์มกรอกข้อมูล!I21)))))))))))))))))</f>
        <v/>
      </c>
    </row>
    <row r="21" spans="1:20" s="12" customFormat="1">
      <c r="A21" s="75">
        <v>13</v>
      </c>
      <c r="B21" s="80" t="str">
        <f>IF(ฟอร์มกรอกข้อมูล!C22=0,"",IF(ฟอร์มกรอกข้อมูล!C22="บริหารท้องถิ่น",ฟอร์มกรอกข้อมูล!F22&amp;" ("&amp;ฟอร์มกรอกข้อมูล!E22&amp;")",IF(ฟอร์มกรอกข้อมูล!C22="อำนวยการท้องถิ่น",ฟอร์มกรอกข้อมูล!F22&amp;" ("&amp;ฟอร์มกรอกข้อมูล!E22&amp;")",IF(ฟอร์มกรอกข้อมูล!C22="บริหารสถานศึกษา",ฟอร์มกรอกข้อมูล!F22&amp;" ("&amp;ฟอร์มกรอกข้อมูล!E22&amp;")",IF(ฟอร์มกรอกข้อมูล!C22&amp;ฟอร์มกรอกข้อมูล!G22="วิชาการหัวหน้ากลุ่มงาน",ฟอร์มกรอกข้อมูล!F22&amp;" ("&amp;ฟอร์มกรอกข้อมูล!E22&amp;")",ฟอร์มกรอกข้อมูล!E22)))))</f>
        <v>คนงานทั่วไป (พนักงานขับรถยนต์)</v>
      </c>
      <c r="C21" s="75" t="str">
        <f>IF(ฟอร์มกรอกข้อมูล!C22=0,"",IF(ฟอร์มกรอกข้อมูล!C22="สังกัด","",IF(ฟอร์มกรอกข้อมูล!H22="","",IF(ฟอร์มกรอกข้อมูล!C22="บริหารสถานศึกษา",ฟอร์มกรอกข้อมูล!H22,IF(ฟอร์มกรอกข้อมูล!C22="ครูผู้ช่วย",ฟอร์มกรอกข้อมูล!H22,IF(ฟอร์มกรอกข้อมูล!C22="ครู",ฟอร์มกรอกข้อมูล!H22,IF(ฟอร์มกรอกข้อมูล!C22="บุคลากรทางการศึกษา",ฟอร์มกรอกข้อมูล!H22,IF(ฟอร์มกรอกข้อมูล!H22="ปง.","ปง./ชง.",IF(ฟอร์มกรอกข้อมูล!H22="ชง.","ปง./ชง.",IF(ฟอร์มกรอกข้อมูล!H22="ปก.","ปก./ชก.",IF(ฟอร์มกรอกข้อมูล!H22="ชก.","ปก./ชก.",ฟอร์มกรอกข้อมูล!H22)))))))))))</f>
        <v/>
      </c>
      <c r="D21" s="75">
        <f>IF(ฟอร์มกรอกข้อมูล!C22=0,"",IF(ฟอร์มกรอกข้อมูล!C22="สังกัด","",IF(ฟอร์มกรอกข้อมูล!M22="กำหนดเพิ่ม2567","-",IF(ฟอร์มกรอกข้อมูล!M22="กำหนดเพิ่ม2568","-",IF(ฟอร์มกรอกข้อมูล!M22="กำหนดเพิ่ม2569","-",1)))))</f>
        <v>1</v>
      </c>
      <c r="E21" s="75">
        <f>IF(ฟอร์มกรอกข้อมูล!C22=0,"",IF(ฟอร์มกรอกข้อมูล!C22="สังกัด","",IF(ฟอร์มกรอกข้อมูล!M22="ว่างเดิม","-",IF(ฟอร์มกรอกข้อมูล!M22="เงินอุดหนุน (ว่าง)","-",IF(ฟอร์มกรอกข้อมูล!M22="จ่ายจากเงินรายได้ (ว่าง)","-",IF(ฟอร์มกรอกข้อมูล!M22="กำหนดเพิ่ม2567","-",IF(ฟอร์มกรอกข้อมูล!M22="กำหนดเพิ่ม2568","-",IF(ฟอร์มกรอกข้อมูล!M22="กำหนดเพิ่ม2569","-",IF(ฟอร์มกรอกข้อมูล!M22="ว่างยุบเลิก2567","-",IF(ฟอร์มกรอกข้อมูล!M22="ว่างยุบเลิก2568","-",IF(ฟอร์มกรอกข้อมูล!M22="ว่างยุบเลิก2569","-",1)))))))))))</f>
        <v>1</v>
      </c>
      <c r="F21" s="81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(ว่าง)",0,IF(ฟอร์มกรอกข้อมูล!M22="ข้าราชการถ่ายโอน",0,ฟอร์มกรอกข้อมูล!BE22)))))</f>
        <v>108000</v>
      </c>
      <c r="G21" s="108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IF(ฟอร์มกรอกข้อมูล!M22="กำหนดเพิ่ม2567",0,IF(ฟอร์มกรอกข้อมูล!M22="กำหนดเพิ่ม2568",0,IF(ฟอร์มกรอกข้อมูล!M22="กำหนดเพิ่ม2569",0,IF(ฟอร์มกรอกข้อมูล!J22=0,0,(ฟอร์มกรอกข้อมูล!J22+ฟอร์มกรอกข้อมูล!K22)*12)))))))))</f>
        <v>0</v>
      </c>
      <c r="H21" s="75">
        <f>IF(ฟอร์มกรอกข้อมูล!C22=0,"",IF(ฟอร์มกรอกข้อมูล!C22="สังกัด","",IF(ฟอร์มกรอกข้อมูล!M22="กำหนดเพิ่ม2568","-",IF(ฟอร์มกรอกข้อมูล!M22="กำหนดเพิ่ม2569","-",IF(ฟอร์มกรอกข้อมูล!M22="ว่างยุบเลิก2567","-",IF(ฟอร์มกรอกข้อมูล!M22="ยุบเลิก2567","-",1))))))</f>
        <v>1</v>
      </c>
      <c r="I21" s="75">
        <f>IF(ฟอร์มกรอกข้อมูล!C22=0,"",IF(ฟอร์มกรอกข้อมูล!C22="สังกัด","",IF(ฟอร์มกรอกข้อมูล!M22="กำหนดเพิ่ม2569","-",IF(ฟอร์มกรอกข้อมูล!M22="ว่างยุบเลิก2567","-",IF(ฟอร์มกรอกข้อมูล!M22="ว่างยุบเลิก2568","-",IF(ฟอร์มกรอกข้อมูล!M22="ยุบเลิก2567","-",IF(ฟอร์มกรอกข้อมูล!M22="ยุบเลิก2568","-",1)))))))</f>
        <v>1</v>
      </c>
      <c r="J21" s="75">
        <f>IF(ฟอร์มกรอกข้อมูล!C22=0,"",IF(ฟอร์มกรอกข้อมูล!C22="สังกัด","",IF(ฟอร์มกรอกข้อมูล!M22="ว่างยุบเลิก2567","-",IF(ฟอร์มกรอกข้อมูล!M22="ว่างยุบเลิก2568","-",IF(ฟอร์มกรอกข้อมูล!M22="ว่างยุบเลิก2569","-",IF(ฟอร์มกรอกข้อมูล!M22="ยุบเลิก2567","-",IF(ฟอร์มกรอกข้อมูล!M22="ยุบเลิก2568","-",IF(ฟอร์มกรอกข้อมูล!M22="ยุบเลิก2569","-",1))))))))</f>
        <v>1</v>
      </c>
      <c r="K21" s="75" t="s">
        <v>1406</v>
      </c>
      <c r="L21" s="75" t="str">
        <f>IF(ฟอร์มกรอกข้อมูล!C22=0,"",IF(ฟอร์มกรอกข้อมูล!C22="สังกัด","",IF(ฟอร์มกรอกข้อมูล!M22="กำหนดเพิ่ม2568",1,IF(ฟอร์มกรอกข้อมูล!M22="ว่างยุบเลิก2568",-1,IF(ฟอร์มกรอกข้อมูล!M22="ยุบเลิก2568",-1,"-")))))</f>
        <v>-</v>
      </c>
      <c r="M21" s="75" t="str">
        <f>IF(ฟอร์มกรอกข้อมูล!C22=0,"",IF(ฟอร์มกรอกข้อมูล!C22="สังกัด","",IF(ฟอร์มกรอกข้อมูล!M22="กำหนดเพิ่ม2569",1,IF(ฟอร์มกรอกข้อมูล!M22="ว่างยุบเลิก2569",-1,IF(ฟอร์มกรอกข้อมูล!M22="ยุบเลิก2569",-1,"-")))))</f>
        <v>-</v>
      </c>
      <c r="N21" s="81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(ว่าง)",0,IF(ฟอร์มกรอกข้อมูล!M22="ข้าราชการถ่ายโอน",0,ฟอร์มกรอกข้อมูล!BH22)))))</f>
        <v>0</v>
      </c>
      <c r="O21" s="81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(ว่าง)",0,IF(ฟอร์มกรอกข้อมูล!M22="ข้าราชการถ่ายโอน",0,ฟอร์มกรอกข้อมูล!BK22)))))</f>
        <v>0</v>
      </c>
      <c r="P21" s="81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(ว่าง)",0,IF(ฟอร์มกรอกข้อมูล!M22="ข้าราชการถ่ายโอน",0,ฟอร์มกรอกข้อมูล!BN22)))))</f>
        <v>0</v>
      </c>
      <c r="Q21" s="82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IF(ฟอร์มกรอกข้อมูล!M22="ว่างยุบเลิก2567",0,IF(ฟอร์มกรอกข้อมูล!M22="ยุบเลิก2567",0,F21+G21+N21)))))))</f>
        <v>108000</v>
      </c>
      <c r="R21" s="81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IF(ฟอร์มกรอกข้อมูล!M22="ว่างยุบเลิก2568",0,IF(ฟอร์มกรอกข้อมูล!M22="ยุบเลิก2568",0,Q21+O21)))))))</f>
        <v>108000</v>
      </c>
      <c r="S21" s="81">
        <f>IF(ฟอร์มกรอกข้อมูล!C22=0,"",IF(ฟอร์มกรอกข้อมูล!C22="สังกัด","",IF(ฟอร์มกรอกข้อมูล!M22="เงินอุดหนุน",0,IF(ฟอร์มกรอกข้อมูล!M22="เงินอุดหนุน (ว่าง)",0,IF(ฟอร์มกรอกข้อมูล!M22="ข้าราชการถ่ายโอน",0,IF(ฟอร์มกรอกข้อมูล!M22="ว่างยุบเลิก2569",0,IF(ฟอร์มกรอกข้อมูล!M22="ยุบเลิก2569",0,R21+P21)))))))</f>
        <v>108000</v>
      </c>
      <c r="T21" s="83">
        <v>9000</v>
      </c>
    </row>
    <row r="22" spans="1:20" s="12" customFormat="1">
      <c r="A22" s="75">
        <f>IF(ฟอร์มกรอกข้อมูล!C23="สังกัด","",IF(B22="","",SUBTOTAL(3,$B$6:B22)*1-COUNTBLANK($D$6:D22)))</f>
        <v>14</v>
      </c>
      <c r="B22" s="80" t="str">
        <f>IF(ฟอร์มกรอกข้อมูล!C23=0,"",IF(ฟอร์มกรอกข้อมูล!C23="บริหารท้องถิ่น",ฟอร์มกรอกข้อมูล!F23&amp;" ("&amp;ฟอร์มกรอกข้อมูล!E23&amp;")",IF(ฟอร์มกรอกข้อมูล!C23="อำนวยการท้องถิ่น",ฟอร์มกรอกข้อมูล!F23&amp;" ("&amp;ฟอร์มกรอกข้อมูล!E23&amp;")",IF(ฟอร์มกรอกข้อมูล!C23="บริหารสถานศึกษา",ฟอร์มกรอกข้อมูล!F23&amp;" ("&amp;ฟอร์มกรอกข้อมูล!E23&amp;")",IF(ฟอร์มกรอกข้อมูล!C23&amp;ฟอร์มกรอกข้อมูล!G23="วิชาการหัวหน้ากลุ่มงาน",ฟอร์มกรอกข้อมูล!F23&amp;" ("&amp;ฟอร์มกรอกข้อมูล!E23&amp;")",ฟอร์มกรอกข้อมูล!E23)))))</f>
        <v>คนงานทั่วไป (พนักงานขับรถยนต์)</v>
      </c>
      <c r="C22" s="75" t="str">
        <f>IF(ฟอร์มกรอกข้อมูล!C23=0,"",IF(ฟอร์มกรอกข้อมูล!C23="สังกัด","",IF(ฟอร์มกรอกข้อมูล!H23="","",IF(ฟอร์มกรอกข้อมูล!C23="บริหารสถานศึกษา",ฟอร์มกรอกข้อมูล!H23,IF(ฟอร์มกรอกข้อมูล!C23="ครูผู้ช่วย",ฟอร์มกรอกข้อมูล!H23,IF(ฟอร์มกรอกข้อมูล!C23="ครู",ฟอร์มกรอกข้อมูล!H23,IF(ฟอร์มกรอกข้อมูล!C23="บุคลากรทางการศึกษา",ฟอร์มกรอกข้อมูล!H23,IF(ฟอร์มกรอกข้อมูล!H23="ปง.","ปง./ชง.",IF(ฟอร์มกรอกข้อมูล!H23="ชง.","ปง./ชง.",IF(ฟอร์มกรอกข้อมูล!H23="ปก.","ปก./ชก.",IF(ฟอร์มกรอกข้อมูล!H23="ชก.","ปก./ชก.",ฟอร์มกรอกข้อมูล!H23)))))))))))</f>
        <v/>
      </c>
      <c r="D22" s="75">
        <f>IF(ฟอร์มกรอกข้อมูล!C23=0,"",IF(ฟอร์มกรอกข้อมูล!C23="สังกัด","",IF(ฟอร์มกรอกข้อมูล!M23="กำหนดเพิ่ม2567","-",IF(ฟอร์มกรอกข้อมูล!M23="กำหนดเพิ่ม2568","-",IF(ฟอร์มกรอกข้อมูล!M23="กำหนดเพิ่ม2569","-",1)))))</f>
        <v>1</v>
      </c>
      <c r="E22" s="75">
        <f>IF(ฟอร์มกรอกข้อมูล!C23=0,"",IF(ฟอร์มกรอกข้อมูล!C23="สังกัด","",IF(ฟอร์มกรอกข้อมูล!M23="ว่างเดิม","-",IF(ฟอร์มกรอกข้อมูล!M23="เงินอุดหนุน (ว่าง)","-",IF(ฟอร์มกรอกข้อมูล!M23="จ่ายจากเงินรายได้ (ว่าง)","-",IF(ฟอร์มกรอกข้อมูล!M23="กำหนดเพิ่ม2567","-",IF(ฟอร์มกรอกข้อมูล!M23="กำหนดเพิ่ม2568","-",IF(ฟอร์มกรอกข้อมูล!M23="กำหนดเพิ่ม2569","-",IF(ฟอร์มกรอกข้อมูล!M23="ว่างยุบเลิก2567","-",IF(ฟอร์มกรอกข้อมูล!M23="ว่างยุบเลิก2568","-",IF(ฟอร์มกรอกข้อมูล!M23="ว่างยุบเลิก2569","-",1)))))))))))</f>
        <v>1</v>
      </c>
      <c r="F22" s="81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(ว่าง)",0,IF(ฟอร์มกรอกข้อมูล!M23="ข้าราชการถ่ายโอน",0,ฟอร์มกรอกข้อมูล!BE23)))))</f>
        <v>108000</v>
      </c>
      <c r="G22" s="108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IF(ฟอร์มกรอกข้อมูล!M23="กำหนดเพิ่ม2567",0,IF(ฟอร์มกรอกข้อมูล!M23="กำหนดเพิ่ม2568",0,IF(ฟอร์มกรอกข้อมูล!M23="กำหนดเพิ่ม2569",0,IF(ฟอร์มกรอกข้อมูล!J23=0,0,(ฟอร์มกรอกข้อมูล!J23+ฟอร์มกรอกข้อมูล!K23)*12)))))))))</f>
        <v>0</v>
      </c>
      <c r="H22" s="75">
        <f>IF(ฟอร์มกรอกข้อมูล!C23=0,"",IF(ฟอร์มกรอกข้อมูล!C23="สังกัด","",IF(ฟอร์มกรอกข้อมูล!M23="กำหนดเพิ่ม2568","-",IF(ฟอร์มกรอกข้อมูล!M23="กำหนดเพิ่ม2569","-",IF(ฟอร์มกรอกข้อมูล!M23="ว่างยุบเลิก2567","-",IF(ฟอร์มกรอกข้อมูล!M23="ยุบเลิก2567","-",1))))))</f>
        <v>1</v>
      </c>
      <c r="I22" s="75">
        <f>IF(ฟอร์มกรอกข้อมูล!C23=0,"",IF(ฟอร์มกรอกข้อมูล!C23="สังกัด","",IF(ฟอร์มกรอกข้อมูล!M23="กำหนดเพิ่ม2569","-",IF(ฟอร์มกรอกข้อมูล!M23="ว่างยุบเลิก2567","-",IF(ฟอร์มกรอกข้อมูล!M23="ว่างยุบเลิก2568","-",IF(ฟอร์มกรอกข้อมูล!M23="ยุบเลิก2567","-",IF(ฟอร์มกรอกข้อมูล!M23="ยุบเลิก2568","-",1)))))))</f>
        <v>1</v>
      </c>
      <c r="J22" s="75">
        <f>IF(ฟอร์มกรอกข้อมูล!C23=0,"",IF(ฟอร์มกรอกข้อมูล!C23="สังกัด","",IF(ฟอร์มกรอกข้อมูล!M23="ว่างยุบเลิก2567","-",IF(ฟอร์มกรอกข้อมูล!M23="ว่างยุบเลิก2568","-",IF(ฟอร์มกรอกข้อมูล!M23="ว่างยุบเลิก2569","-",IF(ฟอร์มกรอกข้อมูล!M23="ยุบเลิก2567","-",IF(ฟอร์มกรอกข้อมูล!M23="ยุบเลิก2568","-",IF(ฟอร์มกรอกข้อมูล!M23="ยุบเลิก2569","-",1))))))))</f>
        <v>1</v>
      </c>
      <c r="K22" s="75" t="str">
        <f>IF(ฟอร์มกรอกข้อมูล!C23=0,"",IF(ฟอร์มกรอกข้อมูล!C23="สังกัด","",IF(ฟอร์มกรอกข้อมูล!M23="กำหนดเพิ่ม2567",1,IF(ฟอร์มกรอกข้อมูล!M23="ว่างยุบเลิก2567",-1,IF(ฟอร์มกรอกข้อมูล!M23="ยุบเลิก2567",-1,"-")))))</f>
        <v>-</v>
      </c>
      <c r="L22" s="75" t="str">
        <f>IF(ฟอร์มกรอกข้อมูล!C23=0,"",IF(ฟอร์มกรอกข้อมูล!C23="สังกัด","",IF(ฟอร์มกรอกข้อมูล!M23="กำหนดเพิ่ม2568",1,IF(ฟอร์มกรอกข้อมูล!M23="ว่างยุบเลิก2568",-1,IF(ฟอร์มกรอกข้อมูล!M23="ยุบเลิก2568",-1,"-")))))</f>
        <v>-</v>
      </c>
      <c r="M22" s="75" t="str">
        <f>IF(ฟอร์มกรอกข้อมูล!C23=0,"",IF(ฟอร์มกรอกข้อมูล!C23="สังกัด","",IF(ฟอร์มกรอกข้อมูล!M23="กำหนดเพิ่ม2569",1,IF(ฟอร์มกรอกข้อมูล!M23="ว่างยุบเลิก2569",-1,IF(ฟอร์มกรอกข้อมูล!M23="ยุบเลิก2569",-1,"-")))))</f>
        <v>-</v>
      </c>
      <c r="N22" s="81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(ว่าง)",0,IF(ฟอร์มกรอกข้อมูล!M23="ข้าราชการถ่ายโอน",0,ฟอร์มกรอกข้อมูล!BH23)))))</f>
        <v>0</v>
      </c>
      <c r="O22" s="81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(ว่าง)",0,IF(ฟอร์มกรอกข้อมูล!M23="ข้าราชการถ่ายโอน",0,ฟอร์มกรอกข้อมูล!BK23)))))</f>
        <v>0</v>
      </c>
      <c r="P22" s="81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(ว่าง)",0,IF(ฟอร์มกรอกข้อมูล!M23="ข้าราชการถ่ายโอน",0,ฟอร์มกรอกข้อมูล!BN23)))))</f>
        <v>0</v>
      </c>
      <c r="Q22" s="82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IF(ฟอร์มกรอกข้อมูล!M23="ว่างยุบเลิก2567",0,IF(ฟอร์มกรอกข้อมูล!M23="ยุบเลิก2567",0,F22+G22+N22)))))))</f>
        <v>108000</v>
      </c>
      <c r="R22" s="81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IF(ฟอร์มกรอกข้อมูล!M23="ว่างยุบเลิก2568",0,IF(ฟอร์มกรอกข้อมูล!M23="ยุบเลิก2568",0,Q22+O22)))))))</f>
        <v>108000</v>
      </c>
      <c r="S22" s="81">
        <f>IF(ฟอร์มกรอกข้อมูล!C23=0,"",IF(ฟอร์มกรอกข้อมูล!C23="สังกัด","",IF(ฟอร์มกรอกข้อมูล!M23="เงินอุดหนุน",0,IF(ฟอร์มกรอกข้อมูล!M23="เงินอุดหนุน (ว่าง)",0,IF(ฟอร์มกรอกข้อมูล!M23="ข้าราชการถ่ายโอน",0,IF(ฟอร์มกรอกข้อมูล!M23="ว่างยุบเลิก2569",0,IF(ฟอร์มกรอกข้อมูล!M23="ยุบเลิก2569",0,R22+P22)))))))</f>
        <v>108000</v>
      </c>
      <c r="T22" s="83">
        <f>IF(ฟอร์มกรอกข้อมูล!C23=0,"",IF(ฟอร์มกรอกข้อมูล!C23="สังกัด","",IF(ฟอร์มกรอกข้อมูล!M23="ว่างเดิม","ว่างเดิม",IF(ฟอร์มกรอกข้อมูล!M23="กำหนดเพิ่ม2567","กำหนดเพิ่มปี 67",IF(ฟอร์มกรอกข้อมูล!M23="กำหนดเพิ่ม2568","กำหนดเพิ่มปี 68",IF(ฟอร์มกรอกข้อมูล!M23="กำหนดเพิ่ม2569","กำหนดเพิ่มปี 69",IF(ฟอร์มกรอกข้อมูล!M23="ว่างยุบเลิก2567","ว่างเดิม ยุบเลิกปี 67",IF(ฟอร์มกรอกข้อมูล!M23="ว่างยุบเลิก2568","ว่างเดิม ยุบเลิกปี 68",IF(ฟอร์มกรอกข้อมูล!M23="ว่างยุบเลิก2569","ว่างเดิม ยุบเลิกปี 69",IF(ฟอร์มกรอกข้อมูล!M23="ยุบเลิก2567","เกษียณปี 66 ยุบเลิกปี 67",IF(ฟอร์มกรอกข้อมูล!M23="ยุบเลิก2568","เกษียณปี 67 ยุบเลิกปี 68",IF(ฟอร์มกรอกข้อมูล!M23="ยุบเลิก2569","เกษียณปี 68 ยุบเลิกปี 69",IF(ฟอร์มกรอกข้อมูล!M23="เงินอุดหนุน","เงินอุดหนุน",IF(ฟอร์มกรอกข้อมูล!M23="เงินอุดหนุน (ว่าง)","เงินอุดหนุน",IF(ฟอร์มกรอกข้อมูล!M23="ข้าราชการถ่ายโอน","ข้าราชการถ่ายโอน",IF(ฟอร์มกรอกข้อมูล!M23="จ่ายจากเงินรายได้","จ่ายจากเงินรายได้",IF(ฟอร์มกรอกข้อมูล!M23="จ่ายจากเงินรายได้ (ว่าง)","จ่ายจากเงินรายได้ (ว่าง)",ฟอร์มกรอกข้อมูล!I23)))))))))))))))))</f>
        <v>9000</v>
      </c>
    </row>
    <row r="23" spans="1:20" s="12" customFormat="1">
      <c r="A23" s="75">
        <f>IF(ฟอร์มกรอกข้อมูล!C24="สังกัด","",IF(B23="","",SUBTOTAL(3,$B$6:B23)*1-COUNTBLANK($D$6:D23)))</f>
        <v>15</v>
      </c>
      <c r="B23" s="80" t="str">
        <f>IF(ฟอร์มกรอกข้อมูล!C24=0,"",IF(ฟอร์มกรอกข้อมูล!C24="บริหารท้องถิ่น",ฟอร์มกรอกข้อมูล!F24&amp;" ("&amp;ฟอร์มกรอกข้อมูล!E24&amp;")",IF(ฟอร์มกรอกข้อมูล!C24="อำนวยการท้องถิ่น",ฟอร์มกรอกข้อมูล!F24&amp;" ("&amp;ฟอร์มกรอกข้อมูล!E24&amp;")",IF(ฟอร์มกรอกข้อมูล!C24="บริหารสถานศึกษา",ฟอร์มกรอกข้อมูล!F24&amp;" ("&amp;ฟอร์มกรอกข้อมูล!E24&amp;")",IF(ฟอร์มกรอกข้อมูล!C24&amp;ฟอร์มกรอกข้อมูล!G24="วิชาการหัวหน้ากลุ่มงาน",ฟอร์มกรอกข้อมูล!F24&amp;" ("&amp;ฟอร์มกรอกข้อมูล!E24&amp;")",ฟอร์มกรอกข้อมูล!E24)))))</f>
        <v>คนงานทั่วไป (นักการภารโรง)</v>
      </c>
      <c r="C23" s="75" t="str">
        <f>IF(ฟอร์มกรอกข้อมูล!C24=0,"",IF(ฟอร์มกรอกข้อมูล!C24="สังกัด","",IF(ฟอร์มกรอกข้อมูล!H24="","",IF(ฟอร์มกรอกข้อมูล!C24="บริหารสถานศึกษา",ฟอร์มกรอกข้อมูล!H24,IF(ฟอร์มกรอกข้อมูล!C24="ครูผู้ช่วย",ฟอร์มกรอกข้อมูล!H24,IF(ฟอร์มกรอกข้อมูล!C24="ครู",ฟอร์มกรอกข้อมูล!H24,IF(ฟอร์มกรอกข้อมูล!C24="บุคลากรทางการศึกษา",ฟอร์มกรอกข้อมูล!H24,IF(ฟอร์มกรอกข้อมูล!H24="ปง.","ปง./ชง.",IF(ฟอร์มกรอกข้อมูล!H24="ชง.","ปง./ชง.",IF(ฟอร์มกรอกข้อมูล!H24="ปก.","ปก./ชก.",IF(ฟอร์มกรอกข้อมูล!H24="ชก.","ปก./ชก.",ฟอร์มกรอกข้อมูล!H24)))))))))))</f>
        <v/>
      </c>
      <c r="D23" s="75">
        <f>IF(ฟอร์มกรอกข้อมูล!C24=0,"",IF(ฟอร์มกรอกข้อมูล!C24="สังกัด","",IF(ฟอร์มกรอกข้อมูล!M24="กำหนดเพิ่ม2567","-",IF(ฟอร์มกรอกข้อมูล!M24="กำหนดเพิ่ม2568","-",IF(ฟอร์มกรอกข้อมูล!M24="กำหนดเพิ่ม2569","-",1)))))</f>
        <v>1</v>
      </c>
      <c r="E23" s="75">
        <f>IF(ฟอร์มกรอกข้อมูล!C24=0,"",IF(ฟอร์มกรอกข้อมูล!C24="สังกัด","",IF(ฟอร์มกรอกข้อมูล!M24="ว่างเดิม","-",IF(ฟอร์มกรอกข้อมูล!M24="เงินอุดหนุน (ว่าง)","-",IF(ฟอร์มกรอกข้อมูล!M24="จ่ายจากเงินรายได้ (ว่าง)","-",IF(ฟอร์มกรอกข้อมูล!M24="กำหนดเพิ่ม2567","-",IF(ฟอร์มกรอกข้อมูล!M24="กำหนดเพิ่ม2568","-",IF(ฟอร์มกรอกข้อมูล!M24="กำหนดเพิ่ม2569","-",IF(ฟอร์มกรอกข้อมูล!M24="ว่างยุบเลิก2567","-",IF(ฟอร์มกรอกข้อมูล!M24="ว่างยุบเลิก2568","-",IF(ฟอร์มกรอกข้อมูล!M24="ว่างยุบเลิก2569","-",1)))))))))))</f>
        <v>1</v>
      </c>
      <c r="F23" s="81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(ว่าง)",0,IF(ฟอร์มกรอกข้อมูล!M24="ข้าราชการถ่ายโอน",0,ฟอร์มกรอกข้อมูล!BE24)))))</f>
        <v>108000</v>
      </c>
      <c r="G23" s="108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IF(ฟอร์มกรอกข้อมูล!M24="กำหนดเพิ่ม2567",0,IF(ฟอร์มกรอกข้อมูล!M24="กำหนดเพิ่ม2568",0,IF(ฟอร์มกรอกข้อมูล!M24="กำหนดเพิ่ม2569",0,IF(ฟอร์มกรอกข้อมูล!J24=0,0,(ฟอร์มกรอกข้อมูล!J24+ฟอร์มกรอกข้อมูล!K24)*12)))))))))</f>
        <v>0</v>
      </c>
      <c r="H23" s="75">
        <f>IF(ฟอร์มกรอกข้อมูล!C24=0,"",IF(ฟอร์มกรอกข้อมูล!C24="สังกัด","",IF(ฟอร์มกรอกข้อมูล!M24="กำหนดเพิ่ม2568","-",IF(ฟอร์มกรอกข้อมูล!M24="กำหนดเพิ่ม2569","-",IF(ฟอร์มกรอกข้อมูล!M24="ว่างยุบเลิก2567","-",IF(ฟอร์มกรอกข้อมูล!M24="ยุบเลิก2567","-",1))))))</f>
        <v>1</v>
      </c>
      <c r="I23" s="75">
        <f>IF(ฟอร์มกรอกข้อมูล!C24=0,"",IF(ฟอร์มกรอกข้อมูล!C24="สังกัด","",IF(ฟอร์มกรอกข้อมูล!M24="กำหนดเพิ่ม2569","-",IF(ฟอร์มกรอกข้อมูล!M24="ว่างยุบเลิก2567","-",IF(ฟอร์มกรอกข้อมูล!M24="ว่างยุบเลิก2568","-",IF(ฟอร์มกรอกข้อมูล!M24="ยุบเลิก2567","-",IF(ฟอร์มกรอกข้อมูล!M24="ยุบเลิก2568","-",1)))))))</f>
        <v>1</v>
      </c>
      <c r="J23" s="75">
        <f>IF(ฟอร์มกรอกข้อมูล!C24=0,"",IF(ฟอร์มกรอกข้อมูล!C24="สังกัด","",IF(ฟอร์มกรอกข้อมูล!M24="ว่างยุบเลิก2567","-",IF(ฟอร์มกรอกข้อมูล!M24="ว่างยุบเลิก2568","-",IF(ฟอร์มกรอกข้อมูล!M24="ว่างยุบเลิก2569","-",IF(ฟอร์มกรอกข้อมูล!M24="ยุบเลิก2567","-",IF(ฟอร์มกรอกข้อมูล!M24="ยุบเลิก2568","-",IF(ฟอร์มกรอกข้อมูล!M24="ยุบเลิก2569","-",1))))))))</f>
        <v>1</v>
      </c>
      <c r="K23" s="75" t="str">
        <f>IF(ฟอร์มกรอกข้อมูล!C24=0,"",IF(ฟอร์มกรอกข้อมูล!C24="สังกัด","",IF(ฟอร์มกรอกข้อมูล!M24="กำหนดเพิ่ม2567",1,IF(ฟอร์มกรอกข้อมูล!M24="ว่างยุบเลิก2567",-1,IF(ฟอร์มกรอกข้อมูล!M24="ยุบเลิก2567",-1,"-")))))</f>
        <v>-</v>
      </c>
      <c r="L23" s="75" t="str">
        <f>IF(ฟอร์มกรอกข้อมูล!C24=0,"",IF(ฟอร์มกรอกข้อมูล!C24="สังกัด","",IF(ฟอร์มกรอกข้อมูล!M24="กำหนดเพิ่ม2568",1,IF(ฟอร์มกรอกข้อมูล!M24="ว่างยุบเลิก2568",-1,IF(ฟอร์มกรอกข้อมูล!M24="ยุบเลิก2568",-1,"-")))))</f>
        <v>-</v>
      </c>
      <c r="M23" s="75" t="str">
        <f>IF(ฟอร์มกรอกข้อมูล!C24=0,"",IF(ฟอร์มกรอกข้อมูล!C24="สังกัด","",IF(ฟอร์มกรอกข้อมูล!M24="กำหนดเพิ่ม2569",1,IF(ฟอร์มกรอกข้อมูล!M24="ว่างยุบเลิก2569",-1,IF(ฟอร์มกรอกข้อมูล!M24="ยุบเลิก2569",-1,"-")))))</f>
        <v>-</v>
      </c>
      <c r="N23" s="81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(ว่าง)",0,IF(ฟอร์มกรอกข้อมูล!M24="ข้าราชการถ่ายโอน",0,ฟอร์มกรอกข้อมูล!BH24)))))</f>
        <v>0</v>
      </c>
      <c r="O23" s="81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(ว่าง)",0,IF(ฟอร์มกรอกข้อมูล!M24="ข้าราชการถ่ายโอน",0,ฟอร์มกรอกข้อมูล!BK24)))))</f>
        <v>0</v>
      </c>
      <c r="P23" s="81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(ว่าง)",0,IF(ฟอร์มกรอกข้อมูล!M24="ข้าราชการถ่ายโอน",0,ฟอร์มกรอกข้อมูล!BN24)))))</f>
        <v>0</v>
      </c>
      <c r="Q23" s="82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IF(ฟอร์มกรอกข้อมูล!M24="ว่างยุบเลิก2567",0,IF(ฟอร์มกรอกข้อมูล!M24="ยุบเลิก2567",0,F23+G23+N23)))))))</f>
        <v>108000</v>
      </c>
      <c r="R23" s="81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IF(ฟอร์มกรอกข้อมูล!M24="ว่างยุบเลิก2568",0,IF(ฟอร์มกรอกข้อมูล!M24="ยุบเลิก2568",0,Q23+O23)))))))</f>
        <v>108000</v>
      </c>
      <c r="S23" s="81">
        <f>IF(ฟอร์มกรอกข้อมูล!C24=0,"",IF(ฟอร์มกรอกข้อมูล!C24="สังกัด","",IF(ฟอร์มกรอกข้อมูล!M24="เงินอุดหนุน",0,IF(ฟอร์มกรอกข้อมูล!M24="เงินอุดหนุน (ว่าง)",0,IF(ฟอร์มกรอกข้อมูล!M24="ข้าราชการถ่ายโอน",0,IF(ฟอร์มกรอกข้อมูล!M24="ว่างยุบเลิก2569",0,IF(ฟอร์มกรอกข้อมูล!M24="ยุบเลิก2569",0,R23+P23)))))))</f>
        <v>108000</v>
      </c>
      <c r="T23" s="83">
        <f>IF(ฟอร์มกรอกข้อมูล!C24=0,"",IF(ฟอร์มกรอกข้อมูล!C24="สังกัด","",IF(ฟอร์มกรอกข้อมูล!M24="ว่างเดิม","ว่างเดิม",IF(ฟอร์มกรอกข้อมูล!M24="กำหนดเพิ่ม2567","กำหนดเพิ่มปี 67",IF(ฟอร์มกรอกข้อมูล!M24="กำหนดเพิ่ม2568","กำหนดเพิ่มปี 68",IF(ฟอร์มกรอกข้อมูล!M24="กำหนดเพิ่ม2569","กำหนดเพิ่มปี 69",IF(ฟอร์มกรอกข้อมูล!M24="ว่างยุบเลิก2567","ว่างเดิม ยุบเลิกปี 67",IF(ฟอร์มกรอกข้อมูล!M24="ว่างยุบเลิก2568","ว่างเดิม ยุบเลิกปี 68",IF(ฟอร์มกรอกข้อมูล!M24="ว่างยุบเลิก2569","ว่างเดิม ยุบเลิกปี 69",IF(ฟอร์มกรอกข้อมูล!M24="ยุบเลิก2567","เกษียณปี 66 ยุบเลิกปี 67",IF(ฟอร์มกรอกข้อมูล!M24="ยุบเลิก2568","เกษียณปี 67 ยุบเลิกปี 68",IF(ฟอร์มกรอกข้อมูล!M24="ยุบเลิก2569","เกษียณปี 68 ยุบเลิกปี 69",IF(ฟอร์มกรอกข้อมูล!M24="เงินอุดหนุน","เงินอุดหนุน",IF(ฟอร์มกรอกข้อมูล!M24="เงินอุดหนุน (ว่าง)","เงินอุดหนุน",IF(ฟอร์มกรอกข้อมูล!M24="ข้าราชการถ่ายโอน","ข้าราชการถ่ายโอน",IF(ฟอร์มกรอกข้อมูล!M24="จ่ายจากเงินรายได้","จ่ายจากเงินรายได้",IF(ฟอร์มกรอกข้อมูล!M24="จ่ายจากเงินรายได้ (ว่าง)","จ่ายจากเงินรายได้ (ว่าง)",ฟอร์มกรอกข้อมูล!I24)))))))))))))))))</f>
        <v>9000</v>
      </c>
    </row>
    <row r="24" spans="1:20" s="12" customFormat="1">
      <c r="A24" s="75">
        <f>IF(ฟอร์มกรอกข้อมูล!C25="สังกัด","",IF(B24="","",SUBTOTAL(3,$B$6:B24)*1-COUNTBLANK($D$6:D24)))</f>
        <v>16</v>
      </c>
      <c r="B24" s="80" t="str">
        <f>IF(ฟอร์มกรอกข้อมูล!C25=0,"",IF(ฟอร์มกรอกข้อมูล!C25="บริหารท้องถิ่น",ฟอร์มกรอกข้อมูล!F25&amp;" ("&amp;ฟอร์มกรอกข้อมูล!E25&amp;")",IF(ฟอร์มกรอกข้อมูล!C25="อำนวยการท้องถิ่น",ฟอร์มกรอกข้อมูล!F25&amp;" ("&amp;ฟอร์มกรอกข้อมูล!E25&amp;")",IF(ฟอร์มกรอกข้อมูล!C25="บริหารสถานศึกษา",ฟอร์มกรอกข้อมูล!F25&amp;" ("&amp;ฟอร์มกรอกข้อมูล!E25&amp;")",IF(ฟอร์มกรอกข้อมูล!C25&amp;ฟอร์มกรอกข้อมูล!G25="วิชาการหัวหน้ากลุ่มงาน",ฟอร์มกรอกข้อมูล!F25&amp;" ("&amp;ฟอร์มกรอกข้อมูล!E25&amp;")",ฟอร์มกรอกข้อมูล!E25)))))</f>
        <v>คนงานทั่วไป (กู้ชีพกู้ภัย)</v>
      </c>
      <c r="C24" s="75" t="str">
        <f>IF(ฟอร์มกรอกข้อมูล!C25=0,"",IF(ฟอร์มกรอกข้อมูล!C25="สังกัด","",IF(ฟอร์มกรอกข้อมูล!H25="","",IF(ฟอร์มกรอกข้อมูล!C25="บริหารสถานศึกษา",ฟอร์มกรอกข้อมูล!H25,IF(ฟอร์มกรอกข้อมูล!C25="ครูผู้ช่วย",ฟอร์มกรอกข้อมูล!H25,IF(ฟอร์มกรอกข้อมูล!C25="ครู",ฟอร์มกรอกข้อมูล!H25,IF(ฟอร์มกรอกข้อมูล!C25="บุคลากรทางการศึกษา",ฟอร์มกรอกข้อมูล!H25,IF(ฟอร์มกรอกข้อมูล!H25="ปง.","ปง./ชง.",IF(ฟอร์มกรอกข้อมูล!H25="ชง.","ปง./ชง.",IF(ฟอร์มกรอกข้อมูล!H25="ปก.","ปก./ชก.",IF(ฟอร์มกรอกข้อมูล!H25="ชก.","ปก./ชก.",ฟอร์มกรอกข้อมูล!H25)))))))))))</f>
        <v/>
      </c>
      <c r="D24" s="75">
        <f>IF(ฟอร์มกรอกข้อมูล!C25=0,"",IF(ฟอร์มกรอกข้อมูล!C25="สังกัด","",IF(ฟอร์มกรอกข้อมูล!M25="กำหนดเพิ่ม2567","-",IF(ฟอร์มกรอกข้อมูล!M25="กำหนดเพิ่ม2568","-",IF(ฟอร์มกรอกข้อมูล!M25="กำหนดเพิ่ม2569","-",1)))))</f>
        <v>1</v>
      </c>
      <c r="E24" s="75">
        <f>IF(ฟอร์มกรอกข้อมูล!C25=0,"",IF(ฟอร์มกรอกข้อมูล!C25="สังกัด","",IF(ฟอร์มกรอกข้อมูล!M25="ว่างเดิม","-",IF(ฟอร์มกรอกข้อมูล!M25="เงินอุดหนุน (ว่าง)","-",IF(ฟอร์มกรอกข้อมูล!M25="จ่ายจากเงินรายได้ (ว่าง)","-",IF(ฟอร์มกรอกข้อมูล!M25="กำหนดเพิ่ม2567","-",IF(ฟอร์มกรอกข้อมูล!M25="กำหนดเพิ่ม2568","-",IF(ฟอร์มกรอกข้อมูล!M25="กำหนดเพิ่ม2569","-",IF(ฟอร์มกรอกข้อมูล!M25="ว่างยุบเลิก2567","-",IF(ฟอร์มกรอกข้อมูล!M25="ว่างยุบเลิก2568","-",IF(ฟอร์มกรอกข้อมูล!M25="ว่างยุบเลิก2569","-",1)))))))))))</f>
        <v>1</v>
      </c>
      <c r="F24" s="81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(ว่าง)",0,IF(ฟอร์มกรอกข้อมูล!M25="ข้าราชการถ่ายโอน",0,ฟอร์มกรอกข้อมูล!BE25)))))</f>
        <v>108000</v>
      </c>
      <c r="G24" s="108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IF(ฟอร์มกรอกข้อมูล!M25="กำหนดเพิ่ม2567",0,IF(ฟอร์มกรอกข้อมูล!M25="กำหนดเพิ่ม2568",0,IF(ฟอร์มกรอกข้อมูล!M25="กำหนดเพิ่ม2569",0,IF(ฟอร์มกรอกข้อมูล!J25=0,0,(ฟอร์มกรอกข้อมูล!J25+ฟอร์มกรอกข้อมูล!K25)*12)))))))))</f>
        <v>0</v>
      </c>
      <c r="H24" s="75">
        <f>IF(ฟอร์มกรอกข้อมูล!C25=0,"",IF(ฟอร์มกรอกข้อมูล!C25="สังกัด","",IF(ฟอร์มกรอกข้อมูล!M25="กำหนดเพิ่ม2568","-",IF(ฟอร์มกรอกข้อมูล!M25="กำหนดเพิ่ม2569","-",IF(ฟอร์มกรอกข้อมูล!M25="ว่างยุบเลิก2567","-",IF(ฟอร์มกรอกข้อมูล!M25="ยุบเลิก2567","-",1))))))</f>
        <v>1</v>
      </c>
      <c r="I24" s="75">
        <f>IF(ฟอร์มกรอกข้อมูล!C25=0,"",IF(ฟอร์มกรอกข้อมูล!C25="สังกัด","",IF(ฟอร์มกรอกข้อมูล!M25="กำหนดเพิ่ม2569","-",IF(ฟอร์มกรอกข้อมูล!M25="ว่างยุบเลิก2567","-",IF(ฟอร์มกรอกข้อมูล!M25="ว่างยุบเลิก2568","-",IF(ฟอร์มกรอกข้อมูล!M25="ยุบเลิก2567","-",IF(ฟอร์มกรอกข้อมูล!M25="ยุบเลิก2568","-",1)))))))</f>
        <v>1</v>
      </c>
      <c r="J24" s="75">
        <f>IF(ฟอร์มกรอกข้อมูล!C25=0,"",IF(ฟอร์มกรอกข้อมูล!C25="สังกัด","",IF(ฟอร์มกรอกข้อมูล!M25="ว่างยุบเลิก2567","-",IF(ฟอร์มกรอกข้อมูล!M25="ว่างยุบเลิก2568","-",IF(ฟอร์มกรอกข้อมูล!M25="ว่างยุบเลิก2569","-",IF(ฟอร์มกรอกข้อมูล!M25="ยุบเลิก2567","-",IF(ฟอร์มกรอกข้อมูล!M25="ยุบเลิก2568","-",IF(ฟอร์มกรอกข้อมูล!M25="ยุบเลิก2569","-",1))))))))</f>
        <v>1</v>
      </c>
      <c r="K24" s="75" t="str">
        <f>IF(ฟอร์มกรอกข้อมูล!C25=0,"",IF(ฟอร์มกรอกข้อมูล!C25="สังกัด","",IF(ฟอร์มกรอกข้อมูล!M25="กำหนดเพิ่ม2567",1,IF(ฟอร์มกรอกข้อมูล!M25="ว่างยุบเลิก2567",-1,IF(ฟอร์มกรอกข้อมูล!M25="ยุบเลิก2567",-1,"-")))))</f>
        <v>-</v>
      </c>
      <c r="L24" s="75" t="str">
        <f>IF(ฟอร์มกรอกข้อมูล!C25=0,"",IF(ฟอร์มกรอกข้อมูล!C25="สังกัด","",IF(ฟอร์มกรอกข้อมูล!M25="กำหนดเพิ่ม2568",1,IF(ฟอร์มกรอกข้อมูล!M25="ว่างยุบเลิก2568",-1,IF(ฟอร์มกรอกข้อมูล!M25="ยุบเลิก2568",-1,"-")))))</f>
        <v>-</v>
      </c>
      <c r="M24" s="75" t="str">
        <f>IF(ฟอร์มกรอกข้อมูล!C25=0,"",IF(ฟอร์มกรอกข้อมูล!C25="สังกัด","",IF(ฟอร์มกรอกข้อมูล!M25="กำหนดเพิ่ม2569",1,IF(ฟอร์มกรอกข้อมูล!M25="ว่างยุบเลิก2569",-1,IF(ฟอร์มกรอกข้อมูล!M25="ยุบเลิก2569",-1,"-")))))</f>
        <v>-</v>
      </c>
      <c r="N24" s="81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(ว่าง)",0,IF(ฟอร์มกรอกข้อมูล!M25="ข้าราชการถ่ายโอน",0,ฟอร์มกรอกข้อมูล!BH25)))))</f>
        <v>0</v>
      </c>
      <c r="O24" s="81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(ว่าง)",0,IF(ฟอร์มกรอกข้อมูล!M25="ข้าราชการถ่ายโอน",0,ฟอร์มกรอกข้อมูล!BK25)))))</f>
        <v>0</v>
      </c>
      <c r="P24" s="81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(ว่าง)",0,IF(ฟอร์มกรอกข้อมูล!M25="ข้าราชการถ่ายโอน",0,ฟอร์มกรอกข้อมูล!BN25)))))</f>
        <v>0</v>
      </c>
      <c r="Q24" s="82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IF(ฟอร์มกรอกข้อมูล!M25="ว่างยุบเลิก2567",0,IF(ฟอร์มกรอกข้อมูล!M25="ยุบเลิก2567",0,F24+G24+N24)))))))</f>
        <v>108000</v>
      </c>
      <c r="R24" s="81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IF(ฟอร์มกรอกข้อมูล!M25="ว่างยุบเลิก2568",0,IF(ฟอร์มกรอกข้อมูล!M25="ยุบเลิก2568",0,Q24+O24)))))))</f>
        <v>108000</v>
      </c>
      <c r="S24" s="81">
        <f>IF(ฟอร์มกรอกข้อมูล!C25=0,"",IF(ฟอร์มกรอกข้อมูล!C25="สังกัด","",IF(ฟอร์มกรอกข้อมูล!M25="เงินอุดหนุน",0,IF(ฟอร์มกรอกข้อมูล!M25="เงินอุดหนุน (ว่าง)",0,IF(ฟอร์มกรอกข้อมูล!M25="ข้าราชการถ่ายโอน",0,IF(ฟอร์มกรอกข้อมูล!M25="ว่างยุบเลิก2569",0,IF(ฟอร์มกรอกข้อมูล!M25="ยุบเลิก2569",0,R24+P24)))))))</f>
        <v>108000</v>
      </c>
      <c r="T24" s="83">
        <f>IF(ฟอร์มกรอกข้อมูล!C25=0,"",IF(ฟอร์มกรอกข้อมูล!C25="สังกัด","",IF(ฟอร์มกรอกข้อมูล!M25="ว่างเดิม","ว่างเดิม",IF(ฟอร์มกรอกข้อมูล!M25="กำหนดเพิ่ม2567","กำหนดเพิ่มปี 67",IF(ฟอร์มกรอกข้อมูล!M25="กำหนดเพิ่ม2568","กำหนดเพิ่มปี 68",IF(ฟอร์มกรอกข้อมูล!M25="กำหนดเพิ่ม2569","กำหนดเพิ่มปี 69",IF(ฟอร์มกรอกข้อมูล!M25="ว่างยุบเลิก2567","ว่างเดิม ยุบเลิกปี 67",IF(ฟอร์มกรอกข้อมูล!M25="ว่างยุบเลิก2568","ว่างเดิม ยุบเลิกปี 68",IF(ฟอร์มกรอกข้อมูล!M25="ว่างยุบเลิก2569","ว่างเดิม ยุบเลิกปี 69",IF(ฟอร์มกรอกข้อมูล!M25="ยุบเลิก2567","เกษียณปี 66 ยุบเลิกปี 67",IF(ฟอร์มกรอกข้อมูล!M25="ยุบเลิก2568","เกษียณปี 67 ยุบเลิกปี 68",IF(ฟอร์มกรอกข้อมูล!M25="ยุบเลิก2569","เกษียณปี 68 ยุบเลิกปี 69",IF(ฟอร์มกรอกข้อมูล!M25="เงินอุดหนุน","เงินอุดหนุน",IF(ฟอร์มกรอกข้อมูล!M25="เงินอุดหนุน (ว่าง)","เงินอุดหนุน",IF(ฟอร์มกรอกข้อมูล!M25="ข้าราชการถ่ายโอน","ข้าราชการถ่ายโอน",IF(ฟอร์มกรอกข้อมูล!M25="จ่ายจากเงินรายได้","จ่ายจากเงินรายได้",IF(ฟอร์มกรอกข้อมูล!M25="จ่ายจากเงินรายได้ (ว่าง)","จ่ายจากเงินรายได้ (ว่าง)",ฟอร์มกรอกข้อมูล!I25)))))))))))))))))</f>
        <v>9000</v>
      </c>
    </row>
    <row r="25" spans="1:20" s="12" customFormat="1">
      <c r="A25" s="75">
        <v>17</v>
      </c>
      <c r="B25" s="80" t="s">
        <v>1344</v>
      </c>
      <c r="C25" s="75" t="str">
        <f>IF(ฟอร์มกรอกข้อมูล!C26=0,"",IF(ฟอร์มกรอกข้อมูล!C26="สังกัด","",IF(ฟอร์มกรอกข้อมูล!H26="","",IF(ฟอร์มกรอกข้อมูล!C26="บริหารสถานศึกษา",ฟอร์มกรอกข้อมูล!H26,IF(ฟอร์มกรอกข้อมูล!C26="ครูผู้ช่วย",ฟอร์มกรอกข้อมูล!H26,IF(ฟอร์มกรอกข้อมูล!C26="ครู",ฟอร์มกรอกข้อมูล!H26,IF(ฟอร์มกรอกข้อมูล!C26="บุคลากรทางการศึกษา",ฟอร์มกรอกข้อมูล!H26,IF(ฟอร์มกรอกข้อมูล!H26="ปง.","ปง./ชง.",IF(ฟอร์มกรอกข้อมูล!H26="ชง.","ปง./ชง.",IF(ฟอร์มกรอกข้อมูล!H26="ปก.","ปก./ชก.",IF(ฟอร์มกรอกข้อมูล!H26="ชก.","ปก./ชก.",ฟอร์มกรอกข้อมูล!H26)))))))))))</f>
        <v/>
      </c>
      <c r="D25" s="75">
        <f>IF(ฟอร์มกรอกข้อมูล!C26=0,"",IF(ฟอร์มกรอกข้อมูล!C26="สังกัด","",IF(ฟอร์มกรอกข้อมูล!M26="กำหนดเพิ่ม2567","-",IF(ฟอร์มกรอกข้อมูล!M26="กำหนดเพิ่ม2568","-",IF(ฟอร์มกรอกข้อมูล!M26="กำหนดเพิ่ม2569","-",1)))))</f>
        <v>1</v>
      </c>
      <c r="E25" s="75">
        <f>IF(ฟอร์มกรอกข้อมูล!C26=0,"",IF(ฟอร์มกรอกข้อมูล!C26="สังกัด","",IF(ฟอร์มกรอกข้อมูล!M26="ว่างเดิม","-",IF(ฟอร์มกรอกข้อมูล!M26="เงินอุดหนุน (ว่าง)","-",IF(ฟอร์มกรอกข้อมูล!M26="จ่ายจากเงินรายได้ (ว่าง)","-",IF(ฟอร์มกรอกข้อมูล!M26="กำหนดเพิ่ม2567","-",IF(ฟอร์มกรอกข้อมูล!M26="กำหนดเพิ่ม2568","-",IF(ฟอร์มกรอกข้อมูล!M26="กำหนดเพิ่ม2569","-",IF(ฟอร์มกรอกข้อมูล!M26="ว่างยุบเลิก2567","-",IF(ฟอร์มกรอกข้อมูล!M26="ว่างยุบเลิก2568","-",IF(ฟอร์มกรอกข้อมูล!M26="ว่างยุบเลิก2569","-",1)))))))))))</f>
        <v>1</v>
      </c>
      <c r="F25" s="81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(ว่าง)",0,IF(ฟอร์มกรอกข้อมูล!M26="ข้าราชการถ่ายโอน",0,ฟอร์มกรอกข้อมูล!BE26)))))</f>
        <v>108000</v>
      </c>
      <c r="G25" s="108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IF(ฟอร์มกรอกข้อมูล!M26="กำหนดเพิ่ม2567",0,IF(ฟอร์มกรอกข้อมูล!M26="กำหนดเพิ่ม2568",0,IF(ฟอร์มกรอกข้อมูล!M26="กำหนดเพิ่ม2569",0,IF(ฟอร์มกรอกข้อมูล!J26=0,0,(ฟอร์มกรอกข้อมูล!J26+ฟอร์มกรอกข้อมูล!K26)*12)))))))))</f>
        <v>0</v>
      </c>
      <c r="H25" s="75">
        <f>IF(ฟอร์มกรอกข้อมูล!C26=0,"",IF(ฟอร์มกรอกข้อมูล!C26="สังกัด","",IF(ฟอร์มกรอกข้อมูล!M26="กำหนดเพิ่ม2568","-",IF(ฟอร์มกรอกข้อมูล!M26="กำหนดเพิ่ม2569","-",IF(ฟอร์มกรอกข้อมูล!M26="ว่างยุบเลิก2567","-",IF(ฟอร์มกรอกข้อมูล!M26="ยุบเลิก2567","-",1))))))</f>
        <v>1</v>
      </c>
      <c r="I25" s="75">
        <f>IF(ฟอร์มกรอกข้อมูล!C26=0,"",IF(ฟอร์มกรอกข้อมูล!C26="สังกัด","",IF(ฟอร์มกรอกข้อมูล!M26="กำหนดเพิ่ม2569","-",IF(ฟอร์มกรอกข้อมูล!M26="ว่างยุบเลิก2567","-",IF(ฟอร์มกรอกข้อมูล!M26="ว่างยุบเลิก2568","-",IF(ฟอร์มกรอกข้อมูล!M26="ยุบเลิก2567","-",IF(ฟอร์มกรอกข้อมูล!M26="ยุบเลิก2568","-",1)))))))</f>
        <v>1</v>
      </c>
      <c r="J25" s="75">
        <f>IF(ฟอร์มกรอกข้อมูล!C26=0,"",IF(ฟอร์มกรอกข้อมูล!C26="สังกัด","",IF(ฟอร์มกรอกข้อมูล!M26="ว่างยุบเลิก2567","-",IF(ฟอร์มกรอกข้อมูล!M26="ว่างยุบเลิก2568","-",IF(ฟอร์มกรอกข้อมูล!M26="ว่างยุบเลิก2569","-",IF(ฟอร์มกรอกข้อมูล!M26="ยุบเลิก2567","-",IF(ฟอร์มกรอกข้อมูล!M26="ยุบเลิก2568","-",IF(ฟอร์มกรอกข้อมูล!M26="ยุบเลิก2569","-",1))))))))</f>
        <v>1</v>
      </c>
      <c r="K25" s="75" t="str">
        <f>IF(ฟอร์มกรอกข้อมูล!C26=0,"",IF(ฟอร์มกรอกข้อมูล!C26="สังกัด","",IF(ฟอร์มกรอกข้อมูล!M26="กำหนดเพิ่ม2567",1,IF(ฟอร์มกรอกข้อมูล!M26="ว่างยุบเลิก2567",-1,IF(ฟอร์มกรอกข้อมูล!M26="ยุบเลิก2567",-1,"-")))))</f>
        <v>-</v>
      </c>
      <c r="L25" s="75" t="str">
        <f>IF(ฟอร์มกรอกข้อมูล!C26=0,"",IF(ฟอร์มกรอกข้อมูล!C26="สังกัด","",IF(ฟอร์มกรอกข้อมูล!M26="กำหนดเพิ่ม2568",1,IF(ฟอร์มกรอกข้อมูล!M26="ว่างยุบเลิก2568",-1,IF(ฟอร์มกรอกข้อมูล!M26="ยุบเลิก2568",-1,"-")))))</f>
        <v>-</v>
      </c>
      <c r="M25" s="75" t="str">
        <f>IF(ฟอร์มกรอกข้อมูล!C26=0,"",IF(ฟอร์มกรอกข้อมูล!C26="สังกัด","",IF(ฟอร์มกรอกข้อมูล!M26="กำหนดเพิ่ม2569",1,IF(ฟอร์มกรอกข้อมูล!M26="ว่างยุบเลิก2569",-1,IF(ฟอร์มกรอกข้อมูล!M26="ยุบเลิก2569",-1,"-")))))</f>
        <v>-</v>
      </c>
      <c r="N25" s="81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(ว่าง)",0,IF(ฟอร์มกรอกข้อมูล!M26="ข้าราชการถ่ายโอน",0,ฟอร์มกรอกข้อมูล!BH26)))))</f>
        <v>0</v>
      </c>
      <c r="O25" s="81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(ว่าง)",0,IF(ฟอร์มกรอกข้อมูล!M26="ข้าราชการถ่ายโอน",0,ฟอร์มกรอกข้อมูล!BK26)))))</f>
        <v>0</v>
      </c>
      <c r="P25" s="81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(ว่าง)",0,IF(ฟอร์มกรอกข้อมูล!M26="ข้าราชการถ่ายโอน",0,ฟอร์มกรอกข้อมูล!BN26)))))</f>
        <v>0</v>
      </c>
      <c r="Q25" s="82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IF(ฟอร์มกรอกข้อมูล!M26="ว่างยุบเลิก2567",0,IF(ฟอร์มกรอกข้อมูล!M26="ยุบเลิก2567",0,F25+G25+N25)))))))</f>
        <v>108000</v>
      </c>
      <c r="R25" s="81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IF(ฟอร์มกรอกข้อมูล!M26="ว่างยุบเลิก2568",0,IF(ฟอร์มกรอกข้อมูล!M26="ยุบเลิก2568",0,Q25+O25)))))))</f>
        <v>108000</v>
      </c>
      <c r="S25" s="81">
        <f>IF(ฟอร์มกรอกข้อมูล!C26=0,"",IF(ฟอร์มกรอกข้อมูล!C26="สังกัด","",IF(ฟอร์มกรอกข้อมูล!M26="เงินอุดหนุน",0,IF(ฟอร์มกรอกข้อมูล!M26="เงินอุดหนุน (ว่าง)",0,IF(ฟอร์มกรอกข้อมูล!M26="ข้าราชการถ่ายโอน",0,IF(ฟอร์มกรอกข้อมูล!M26="ว่างยุบเลิก2569",0,IF(ฟอร์มกรอกข้อมูล!M26="ยุบเลิก2569",0,R25+P25)))))))</f>
        <v>108000</v>
      </c>
      <c r="T25" s="83">
        <f>IF(ฟอร์มกรอกข้อมูล!C26=0,"",IF(ฟอร์มกรอกข้อมูล!C26="สังกัด","",IF(ฟอร์มกรอกข้อมูล!M26="ว่างเดิม","ว่างเดิม",IF(ฟอร์มกรอกข้อมูล!M26="กำหนดเพิ่ม2567","กำหนดเพิ่มปี 67",IF(ฟอร์มกรอกข้อมูล!M26="กำหนดเพิ่ม2568","กำหนดเพิ่มปี 68",IF(ฟอร์มกรอกข้อมูล!M26="กำหนดเพิ่ม2569","กำหนดเพิ่มปี 69",IF(ฟอร์มกรอกข้อมูล!M26="ว่างยุบเลิก2567","ว่างเดิม ยุบเลิกปี 67",IF(ฟอร์มกรอกข้อมูล!M26="ว่างยุบเลิก2568","ว่างเดิม ยุบเลิกปี 68",IF(ฟอร์มกรอกข้อมูล!M26="ว่างยุบเลิก2569","ว่างเดิม ยุบเลิกปี 69",IF(ฟอร์มกรอกข้อมูล!M26="ยุบเลิก2567","เกษียณปี 66 ยุบเลิกปี 67",IF(ฟอร์มกรอกข้อมูล!M26="ยุบเลิก2568","เกษียณปี 67 ยุบเลิกปี 68",IF(ฟอร์มกรอกข้อมูล!M26="ยุบเลิก2569","เกษียณปี 68 ยุบเลิกปี 69",IF(ฟอร์มกรอกข้อมูล!M26="เงินอุดหนุน","เงินอุดหนุน",IF(ฟอร์มกรอกข้อมูล!M26="เงินอุดหนุน (ว่าง)","เงินอุดหนุน",IF(ฟอร์มกรอกข้อมูล!M26="ข้าราชการถ่ายโอน","ข้าราชการถ่ายโอน",IF(ฟอร์มกรอกข้อมูล!M26="จ่ายจากเงินรายได้","จ่ายจากเงินรายได้",IF(ฟอร์มกรอกข้อมูล!M26="จ่ายจากเงินรายได้ (ว่าง)","จ่ายจากเงินรายได้ (ว่าง)",ฟอร์มกรอกข้อมูล!I26)))))))))))))))))</f>
        <v>9000</v>
      </c>
    </row>
    <row r="26" spans="1:20" s="12" customFormat="1">
      <c r="A26" s="75">
        <f>IF(ฟอร์มกรอกข้อมูล!C27="สังกัด","",IF(B26="","",SUBTOTAL(3,$B$6:B26)*1-COUNTBLANK($D$6:D26)))</f>
        <v>18</v>
      </c>
      <c r="B26" s="80" t="str">
        <f>IF(ฟอร์มกรอกข้อมูล!C27=0,"",IF(ฟอร์มกรอกข้อมูล!C27="บริหารท้องถิ่น",ฟอร์มกรอกข้อมูล!F27&amp;" ("&amp;ฟอร์มกรอกข้อมูล!E27&amp;")",IF(ฟอร์มกรอกข้อมูล!C27="อำนวยการท้องถิ่น",ฟอร์มกรอกข้อมูล!F27&amp;" ("&amp;ฟอร์มกรอกข้อมูล!E27&amp;")",IF(ฟอร์มกรอกข้อมูล!C27="บริหารสถานศึกษา",ฟอร์มกรอกข้อมูล!F27&amp;" ("&amp;ฟอร์มกรอกข้อมูล!E27&amp;")",IF(ฟอร์มกรอกข้อมูล!C27&amp;ฟอร์มกรอกข้อมูล!G27="วิชาการหัวหน้ากลุ่มงาน",ฟอร์มกรอกข้อมูล!F27&amp;" ("&amp;ฟอร์มกรอกข้อมูล!E27&amp;")",ฟอร์มกรอกข้อมูล!E27)))))</f>
        <v>คนงานทั่วไป (แม่บ้าน)</v>
      </c>
      <c r="C26" s="75" t="str">
        <f>IF(ฟอร์มกรอกข้อมูล!C27=0,"",IF(ฟอร์มกรอกข้อมูล!C27="สังกัด","",IF(ฟอร์มกรอกข้อมูล!H27="","",IF(ฟอร์มกรอกข้อมูล!C27="บริหารสถานศึกษา",ฟอร์มกรอกข้อมูล!H27,IF(ฟอร์มกรอกข้อมูล!C27="ครูผู้ช่วย",ฟอร์มกรอกข้อมูล!H27,IF(ฟอร์มกรอกข้อมูล!C27="ครู",ฟอร์มกรอกข้อมูล!H27,IF(ฟอร์มกรอกข้อมูล!C27="บุคลากรทางการศึกษา",ฟอร์มกรอกข้อมูล!H27,IF(ฟอร์มกรอกข้อมูล!H27="ปง.","ปง./ชง.",IF(ฟอร์มกรอกข้อมูล!H27="ชง.","ปง./ชง.",IF(ฟอร์มกรอกข้อมูล!H27="ปก.","ปก./ชก.",IF(ฟอร์มกรอกข้อมูล!H27="ชก.","ปก./ชก.",ฟอร์มกรอกข้อมูล!H27)))))))))))</f>
        <v/>
      </c>
      <c r="D26" s="75">
        <f>IF(ฟอร์มกรอกข้อมูล!C27=0,"",IF(ฟอร์มกรอกข้อมูล!C27="สังกัด","",IF(ฟอร์มกรอกข้อมูล!M27="กำหนดเพิ่ม2567","-",IF(ฟอร์มกรอกข้อมูล!M27="กำหนดเพิ่ม2568","-",IF(ฟอร์มกรอกข้อมูล!M27="กำหนดเพิ่ม2569","-",1)))))</f>
        <v>1</v>
      </c>
      <c r="E26" s="75">
        <f>IF(ฟอร์มกรอกข้อมูล!C27=0,"",IF(ฟอร์มกรอกข้อมูล!C27="สังกัด","",IF(ฟอร์มกรอกข้อมูล!M27="ว่างเดิม","-",IF(ฟอร์มกรอกข้อมูล!M27="เงินอุดหนุน (ว่าง)","-",IF(ฟอร์มกรอกข้อมูล!M27="จ่ายจากเงินรายได้ (ว่าง)","-",IF(ฟอร์มกรอกข้อมูล!M27="กำหนดเพิ่ม2567","-",IF(ฟอร์มกรอกข้อมูล!M27="กำหนดเพิ่ม2568","-",IF(ฟอร์มกรอกข้อมูล!M27="กำหนดเพิ่ม2569","-",IF(ฟอร์มกรอกข้อมูล!M27="ว่างยุบเลิก2567","-",IF(ฟอร์มกรอกข้อมูล!M27="ว่างยุบเลิก2568","-",IF(ฟอร์มกรอกข้อมูล!M27="ว่างยุบเลิก2569","-",1)))))))))))</f>
        <v>1</v>
      </c>
      <c r="F26" s="81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(ว่าง)",0,IF(ฟอร์มกรอกข้อมูล!M27="ข้าราชการถ่ายโอน",0,ฟอร์มกรอกข้อมูล!BE27)))))</f>
        <v>108000</v>
      </c>
      <c r="G26" s="108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IF(ฟอร์มกรอกข้อมูล!M27="กำหนดเพิ่ม2567",0,IF(ฟอร์มกรอกข้อมูล!M27="กำหนดเพิ่ม2568",0,IF(ฟอร์มกรอกข้อมูล!M27="กำหนดเพิ่ม2569",0,IF(ฟอร์มกรอกข้อมูล!J27=0,0,(ฟอร์มกรอกข้อมูล!J27+ฟอร์มกรอกข้อมูล!K27)*12)))))))))</f>
        <v>0</v>
      </c>
      <c r="H26" s="75">
        <f>IF(ฟอร์มกรอกข้อมูล!C27=0,"",IF(ฟอร์มกรอกข้อมูล!C27="สังกัด","",IF(ฟอร์มกรอกข้อมูล!M27="กำหนดเพิ่ม2568","-",IF(ฟอร์มกรอกข้อมูล!M27="กำหนดเพิ่ม2569","-",IF(ฟอร์มกรอกข้อมูล!M27="ว่างยุบเลิก2567","-",IF(ฟอร์มกรอกข้อมูล!M27="ยุบเลิก2567","-",1))))))</f>
        <v>1</v>
      </c>
      <c r="I26" s="75">
        <f>IF(ฟอร์มกรอกข้อมูล!C27=0,"",IF(ฟอร์มกรอกข้อมูล!C27="สังกัด","",IF(ฟอร์มกรอกข้อมูล!M27="กำหนดเพิ่ม2569","-",IF(ฟอร์มกรอกข้อมูล!M27="ว่างยุบเลิก2567","-",IF(ฟอร์มกรอกข้อมูล!M27="ว่างยุบเลิก2568","-",IF(ฟอร์มกรอกข้อมูล!M27="ยุบเลิก2567","-",IF(ฟอร์มกรอกข้อมูล!M27="ยุบเลิก2568","-",1)))))))</f>
        <v>1</v>
      </c>
      <c r="J26" s="75">
        <f>IF(ฟอร์มกรอกข้อมูล!C27=0,"",IF(ฟอร์มกรอกข้อมูล!C27="สังกัด","",IF(ฟอร์มกรอกข้อมูล!M27="ว่างยุบเลิก2567","-",IF(ฟอร์มกรอกข้อมูล!M27="ว่างยุบเลิก2568","-",IF(ฟอร์มกรอกข้อมูล!M27="ว่างยุบเลิก2569","-",IF(ฟอร์มกรอกข้อมูล!M27="ยุบเลิก2567","-",IF(ฟอร์มกรอกข้อมูล!M27="ยุบเลิก2568","-",IF(ฟอร์มกรอกข้อมูล!M27="ยุบเลิก2569","-",1))))))))</f>
        <v>1</v>
      </c>
      <c r="K26" s="75" t="str">
        <f>IF(ฟอร์มกรอกข้อมูล!C27=0,"",IF(ฟอร์มกรอกข้อมูล!C27="สังกัด","",IF(ฟอร์มกรอกข้อมูล!M27="กำหนดเพิ่ม2567",1,IF(ฟอร์มกรอกข้อมูล!M27="ว่างยุบเลิก2567",-1,IF(ฟอร์มกรอกข้อมูล!M27="ยุบเลิก2567",-1,"-")))))</f>
        <v>-</v>
      </c>
      <c r="L26" s="75" t="str">
        <f>IF(ฟอร์มกรอกข้อมูล!C27=0,"",IF(ฟอร์มกรอกข้อมูล!C27="สังกัด","",IF(ฟอร์มกรอกข้อมูล!M27="กำหนดเพิ่ม2568",1,IF(ฟอร์มกรอกข้อมูล!M27="ว่างยุบเลิก2568",-1,IF(ฟอร์มกรอกข้อมูล!M27="ยุบเลิก2568",-1,"-")))))</f>
        <v>-</v>
      </c>
      <c r="M26" s="75" t="str">
        <f>IF(ฟอร์มกรอกข้อมูล!C27=0,"",IF(ฟอร์มกรอกข้อมูล!C27="สังกัด","",IF(ฟอร์มกรอกข้อมูล!M27="กำหนดเพิ่ม2569",1,IF(ฟอร์มกรอกข้อมูล!M27="ว่างยุบเลิก2569",-1,IF(ฟอร์มกรอกข้อมูล!M27="ยุบเลิก2569",-1,"-")))))</f>
        <v>-</v>
      </c>
      <c r="N26" s="81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(ว่าง)",0,IF(ฟอร์มกรอกข้อมูล!M27="ข้าราชการถ่ายโอน",0,ฟอร์มกรอกข้อมูล!BH27)))))</f>
        <v>0</v>
      </c>
      <c r="O26" s="81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(ว่าง)",0,IF(ฟอร์มกรอกข้อมูล!M27="ข้าราชการถ่ายโอน",0,ฟอร์มกรอกข้อมูล!BK27)))))</f>
        <v>0</v>
      </c>
      <c r="P26" s="81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(ว่าง)",0,IF(ฟอร์มกรอกข้อมูล!M27="ข้าราชการถ่ายโอน",0,ฟอร์มกรอกข้อมูล!BN27)))))</f>
        <v>0</v>
      </c>
      <c r="Q26" s="82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IF(ฟอร์มกรอกข้อมูล!M27="ว่างยุบเลิก2567",0,IF(ฟอร์มกรอกข้อมูล!M27="ยุบเลิก2567",0,F26+G26+N26)))))))</f>
        <v>108000</v>
      </c>
      <c r="R26" s="81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IF(ฟอร์มกรอกข้อมูล!M27="ว่างยุบเลิก2568",0,IF(ฟอร์มกรอกข้อมูล!M27="ยุบเลิก2568",0,Q26+O26)))))))</f>
        <v>108000</v>
      </c>
      <c r="S26" s="81">
        <f>IF(ฟอร์มกรอกข้อมูล!C27=0,"",IF(ฟอร์มกรอกข้อมูล!C27="สังกัด","",IF(ฟอร์มกรอกข้อมูล!M27="เงินอุดหนุน",0,IF(ฟอร์มกรอกข้อมูล!M27="เงินอุดหนุน (ว่าง)",0,IF(ฟอร์มกรอกข้อมูล!M27="ข้าราชการถ่ายโอน",0,IF(ฟอร์มกรอกข้อมูล!M27="ว่างยุบเลิก2569",0,IF(ฟอร์มกรอกข้อมูล!M27="ยุบเลิก2569",0,R26+P26)))))))</f>
        <v>108000</v>
      </c>
      <c r="T26" s="83">
        <f>IF(ฟอร์มกรอกข้อมูล!C27=0,"",IF(ฟอร์มกรอกข้อมูล!C27="สังกัด","",IF(ฟอร์มกรอกข้อมูล!M27="ว่างเดิม","ว่างเดิม",IF(ฟอร์มกรอกข้อมูล!M27="กำหนดเพิ่ม2567","กำหนดเพิ่มปี 67",IF(ฟอร์มกรอกข้อมูล!M27="กำหนดเพิ่ม2568","กำหนดเพิ่มปี 68",IF(ฟอร์มกรอกข้อมูล!M27="กำหนดเพิ่ม2569","กำหนดเพิ่มปี 69",IF(ฟอร์มกรอกข้อมูล!M27="ว่างยุบเลิก2567","ว่างเดิม ยุบเลิกปี 67",IF(ฟอร์มกรอกข้อมูล!M27="ว่างยุบเลิก2568","ว่างเดิม ยุบเลิกปี 68",IF(ฟอร์มกรอกข้อมูล!M27="ว่างยุบเลิก2569","ว่างเดิม ยุบเลิกปี 69",IF(ฟอร์มกรอกข้อมูล!M27="ยุบเลิก2567","เกษียณปี 66 ยุบเลิกปี 67",IF(ฟอร์มกรอกข้อมูล!M27="ยุบเลิก2568","เกษียณปี 67 ยุบเลิกปี 68",IF(ฟอร์มกรอกข้อมูล!M27="ยุบเลิก2569","เกษียณปี 68 ยุบเลิกปี 69",IF(ฟอร์มกรอกข้อมูล!M27="เงินอุดหนุน","เงินอุดหนุน",IF(ฟอร์มกรอกข้อมูล!M27="เงินอุดหนุน (ว่าง)","เงินอุดหนุน",IF(ฟอร์มกรอกข้อมูล!M27="ข้าราชการถ่ายโอน","ข้าราชการถ่ายโอน",IF(ฟอร์มกรอกข้อมูล!M27="จ่ายจากเงินรายได้","จ่ายจากเงินรายได้",IF(ฟอร์มกรอกข้อมูล!M27="จ่ายจากเงินรายได้ (ว่าง)","จ่ายจากเงินรายได้ (ว่าง)",ฟอร์มกรอกข้อมูล!I27)))))))))))))))))</f>
        <v>9000</v>
      </c>
    </row>
    <row r="27" spans="1:20" s="12" customFormat="1">
      <c r="A27" s="75">
        <v>19</v>
      </c>
      <c r="B27" s="80" t="s">
        <v>1332</v>
      </c>
      <c r="C27" s="75" t="str">
        <f>IF(ฟอร์มกรอกข้อมูล!C28=0,"",IF(ฟอร์มกรอกข้อมูล!C28="สังกัด","",IF(ฟอร์มกรอกข้อมูล!H28="","",IF(ฟอร์มกรอกข้อมูล!C28="บริหารสถานศึกษา",ฟอร์มกรอกข้อมูล!H28,IF(ฟอร์มกรอกข้อมูล!C28="ครูผู้ช่วย",ฟอร์มกรอกข้อมูล!H28,IF(ฟอร์มกรอกข้อมูล!C28="ครู",ฟอร์มกรอกข้อมูล!H28,IF(ฟอร์มกรอกข้อมูล!C28="บุคลากรทางการศึกษา",ฟอร์มกรอกข้อมูล!H28,IF(ฟอร์มกรอกข้อมูล!H28="ปง.","ปง./ชง.",IF(ฟอร์มกรอกข้อมูล!H28="ชง.","ปง./ชง.",IF(ฟอร์มกรอกข้อมูล!H28="ปก.","ปก./ชก.",IF(ฟอร์มกรอกข้อมูล!H28="ชก.","ปก./ชก.",ฟอร์มกรอกข้อมูล!H28)))))))))))</f>
        <v/>
      </c>
      <c r="D27" s="75">
        <f>IF(ฟอร์มกรอกข้อมูล!C28=0,"",IF(ฟอร์มกรอกข้อมูล!C28="สังกัด","",IF(ฟอร์มกรอกข้อมูล!M28="กำหนดเพิ่ม2567","-",IF(ฟอร์มกรอกข้อมูล!M28="กำหนดเพิ่ม2568","-",IF(ฟอร์มกรอกข้อมูล!M28="กำหนดเพิ่ม2569","-",1)))))</f>
        <v>1</v>
      </c>
      <c r="E27" s="75">
        <f>IF(ฟอร์มกรอกข้อมูล!C28=0,"",IF(ฟอร์มกรอกข้อมูล!C28="สังกัด","",IF(ฟอร์มกรอกข้อมูล!M28="ว่างเดิม","-",IF(ฟอร์มกรอกข้อมูล!M28="เงินอุดหนุน (ว่าง)","-",IF(ฟอร์มกรอกข้อมูล!M28="จ่ายจากเงินรายได้ (ว่าง)","-",IF(ฟอร์มกรอกข้อมูล!M28="กำหนดเพิ่ม2567","-",IF(ฟอร์มกรอกข้อมูล!M28="กำหนดเพิ่ม2568","-",IF(ฟอร์มกรอกข้อมูล!M28="กำหนดเพิ่ม2569","-",IF(ฟอร์มกรอกข้อมูล!M28="ว่างยุบเลิก2567","-",IF(ฟอร์มกรอกข้อมูล!M28="ว่างยุบเลิก2568","-",IF(ฟอร์มกรอกข้อมูล!M28="ว่างยุบเลิก2569","-",1)))))))))))</f>
        <v>1</v>
      </c>
      <c r="F27" s="81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(ว่าง)",0,IF(ฟอร์มกรอกข้อมูล!M28="ข้าราชการถ่ายโอน",0,ฟอร์มกรอกข้อมูล!BE28)))))</f>
        <v>108000</v>
      </c>
      <c r="G27" s="108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IF(ฟอร์มกรอกข้อมูล!M28="กำหนดเพิ่ม2567",0,IF(ฟอร์มกรอกข้อมูล!M28="กำหนดเพิ่ม2568",0,IF(ฟอร์มกรอกข้อมูล!M28="กำหนดเพิ่ม2569",0,IF(ฟอร์มกรอกข้อมูล!J28=0,0,(ฟอร์มกรอกข้อมูล!J28+ฟอร์มกรอกข้อมูล!K28)*12)))))))))</f>
        <v>0</v>
      </c>
      <c r="H27" s="75">
        <f>IF(ฟอร์มกรอกข้อมูล!C28=0,"",IF(ฟอร์มกรอกข้อมูล!C28="สังกัด","",IF(ฟอร์มกรอกข้อมูล!M28="กำหนดเพิ่ม2568","-",IF(ฟอร์มกรอกข้อมูล!M28="กำหนดเพิ่ม2569","-",IF(ฟอร์มกรอกข้อมูล!M28="ว่างยุบเลิก2567","-",IF(ฟอร์มกรอกข้อมูล!M28="ยุบเลิก2567","-",1))))))</f>
        <v>1</v>
      </c>
      <c r="I27" s="75">
        <f>IF(ฟอร์มกรอกข้อมูล!C28=0,"",IF(ฟอร์มกรอกข้อมูล!C28="สังกัด","",IF(ฟอร์มกรอกข้อมูล!M28="กำหนดเพิ่ม2569","-",IF(ฟอร์มกรอกข้อมูล!M28="ว่างยุบเลิก2567","-",IF(ฟอร์มกรอกข้อมูล!M28="ว่างยุบเลิก2568","-",IF(ฟอร์มกรอกข้อมูล!M28="ยุบเลิก2567","-",IF(ฟอร์มกรอกข้อมูล!M28="ยุบเลิก2568","-",1)))))))</f>
        <v>1</v>
      </c>
      <c r="J27" s="75">
        <f>IF(ฟอร์มกรอกข้อมูล!C28=0,"",IF(ฟอร์มกรอกข้อมูล!C28="สังกัด","",IF(ฟอร์มกรอกข้อมูล!M28="ว่างยุบเลิก2567","-",IF(ฟอร์มกรอกข้อมูล!M28="ว่างยุบเลิก2568","-",IF(ฟอร์มกรอกข้อมูล!M28="ว่างยุบเลิก2569","-",IF(ฟอร์มกรอกข้อมูล!M28="ยุบเลิก2567","-",IF(ฟอร์มกรอกข้อมูล!M28="ยุบเลิก2568","-",IF(ฟอร์มกรอกข้อมูล!M28="ยุบเลิก2569","-",1))))))))</f>
        <v>1</v>
      </c>
      <c r="K27" s="75" t="str">
        <f>IF(ฟอร์มกรอกข้อมูล!C28=0,"",IF(ฟอร์มกรอกข้อมูล!C28="สังกัด","",IF(ฟอร์มกรอกข้อมูล!M28="กำหนดเพิ่ม2567",1,IF(ฟอร์มกรอกข้อมูล!M28="ว่างยุบเลิก2567",-1,IF(ฟอร์มกรอกข้อมูล!M28="ยุบเลิก2567",-1,"-")))))</f>
        <v>-</v>
      </c>
      <c r="L27" s="75" t="str">
        <f>IF(ฟอร์มกรอกข้อมูล!C28=0,"",IF(ฟอร์มกรอกข้อมูล!C28="สังกัด","",IF(ฟอร์มกรอกข้อมูล!M28="กำหนดเพิ่ม2568",1,IF(ฟอร์มกรอกข้อมูล!M28="ว่างยุบเลิก2568",-1,IF(ฟอร์มกรอกข้อมูล!M28="ยุบเลิก2568",-1,"-")))))</f>
        <v>-</v>
      </c>
      <c r="M27" s="75" t="str">
        <f>IF(ฟอร์มกรอกข้อมูล!C28=0,"",IF(ฟอร์มกรอกข้อมูล!C28="สังกัด","",IF(ฟอร์มกรอกข้อมูล!M28="กำหนดเพิ่ม2569",1,IF(ฟอร์มกรอกข้อมูล!M28="ว่างยุบเลิก2569",-1,IF(ฟอร์มกรอกข้อมูล!M28="ยุบเลิก2569",-1,"-")))))</f>
        <v>-</v>
      </c>
      <c r="N27" s="81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(ว่าง)",0,IF(ฟอร์มกรอกข้อมูล!M28="ข้าราชการถ่ายโอน",0,ฟอร์มกรอกข้อมูล!BH28)))))</f>
        <v>0</v>
      </c>
      <c r="O27" s="81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(ว่าง)",0,IF(ฟอร์มกรอกข้อมูล!M28="ข้าราชการถ่ายโอน",0,ฟอร์มกรอกข้อมูล!BK28)))))</f>
        <v>0</v>
      </c>
      <c r="P27" s="81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(ว่าง)",0,IF(ฟอร์มกรอกข้อมูล!M28="ข้าราชการถ่ายโอน",0,ฟอร์มกรอกข้อมูล!BN28)))))</f>
        <v>0</v>
      </c>
      <c r="Q27" s="82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IF(ฟอร์มกรอกข้อมูล!M28="ว่างยุบเลิก2567",0,IF(ฟอร์มกรอกข้อมูล!M28="ยุบเลิก2567",0,F27+G27+N27)))))))</f>
        <v>108000</v>
      </c>
      <c r="R27" s="81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IF(ฟอร์มกรอกข้อมูล!M28="ว่างยุบเลิก2568",0,IF(ฟอร์มกรอกข้อมูล!M28="ยุบเลิก2568",0,Q27+O27)))))))</f>
        <v>108000</v>
      </c>
      <c r="S27" s="81">
        <f>IF(ฟอร์มกรอกข้อมูล!C28=0,"",IF(ฟอร์มกรอกข้อมูล!C28="สังกัด","",IF(ฟอร์มกรอกข้อมูล!M28="เงินอุดหนุน",0,IF(ฟอร์มกรอกข้อมูล!M28="เงินอุดหนุน (ว่าง)",0,IF(ฟอร์มกรอกข้อมูล!M28="ข้าราชการถ่ายโอน",0,IF(ฟอร์มกรอกข้อมูล!M28="ว่างยุบเลิก2569",0,IF(ฟอร์มกรอกข้อมูล!M28="ยุบเลิก2569",0,R27+P27)))))))</f>
        <v>108000</v>
      </c>
      <c r="T27" s="83">
        <f>IF(ฟอร์มกรอกข้อมูล!C28=0,"",IF(ฟอร์มกรอกข้อมูล!C28="สังกัด","",IF(ฟอร์มกรอกข้อมูล!M28="ว่างเดิม","ว่างเดิม",IF(ฟอร์มกรอกข้อมูล!M28="กำหนดเพิ่ม2567","กำหนดเพิ่มปี 67",IF(ฟอร์มกรอกข้อมูล!M28="กำหนดเพิ่ม2568","กำหนดเพิ่มปี 68",IF(ฟอร์มกรอกข้อมูล!M28="กำหนดเพิ่ม2569","กำหนดเพิ่มปี 69",IF(ฟอร์มกรอกข้อมูล!M28="ว่างยุบเลิก2567","ว่างเดิม ยุบเลิกปี 67",IF(ฟอร์มกรอกข้อมูล!M28="ว่างยุบเลิก2568","ว่างเดิม ยุบเลิกปี 68",IF(ฟอร์มกรอกข้อมูล!M28="ว่างยุบเลิก2569","ว่างเดิม ยุบเลิกปี 69",IF(ฟอร์มกรอกข้อมูล!M28="ยุบเลิก2567","เกษียณปี 66 ยุบเลิกปี 67",IF(ฟอร์มกรอกข้อมูล!M28="ยุบเลิก2568","เกษียณปี 67 ยุบเลิกปี 68",IF(ฟอร์มกรอกข้อมูล!M28="ยุบเลิก2569","เกษียณปี 68 ยุบเลิกปี 69",IF(ฟอร์มกรอกข้อมูล!M28="เงินอุดหนุน","เงินอุดหนุน",IF(ฟอร์มกรอกข้อมูล!M28="เงินอุดหนุน (ว่าง)","เงินอุดหนุน",IF(ฟอร์มกรอกข้อมูล!M28="ข้าราชการถ่ายโอน","ข้าราชการถ่ายโอน",IF(ฟอร์มกรอกข้อมูล!M28="จ่ายจากเงินรายได้","จ่ายจากเงินรายได้",IF(ฟอร์มกรอกข้อมูล!M28="จ่ายจากเงินรายได้ (ว่าง)","จ่ายจากเงินรายได้ (ว่าง)",ฟอร์มกรอกข้อมูล!I28)))))))))))))))))</f>
        <v>9000</v>
      </c>
    </row>
    <row r="28" spans="1:20" s="12" customFormat="1">
      <c r="A28" s="75">
        <f>IF(ฟอร์มกรอกข้อมูล!C29="สังกัด","",IF(B28="","",SUBTOTAL(3,$B$6:B28)*1-COUNTBLANK($D$6:D28)))</f>
        <v>20</v>
      </c>
      <c r="B28" s="80" t="str">
        <f>IF(ฟอร์มกรอกข้อมูล!C29=0,"",IF(ฟอร์มกรอกข้อมูล!C29="บริหารท้องถิ่น",ฟอร์มกรอกข้อมูล!F29&amp;" ("&amp;ฟอร์มกรอกข้อมูล!E29&amp;")",IF(ฟอร์มกรอกข้อมูล!C29="อำนวยการท้องถิ่น",ฟอร์มกรอกข้อมูล!F29&amp;" ("&amp;ฟอร์มกรอกข้อมูล!E29&amp;")",IF(ฟอร์มกรอกข้อมูล!C29="บริหารสถานศึกษา",ฟอร์มกรอกข้อมูล!F29&amp;" ("&amp;ฟอร์มกรอกข้อมูล!E29&amp;")",IF(ฟอร์มกรอกข้อมูล!C29&amp;ฟอร์มกรอกข้อมูล!G29="วิชาการหัวหน้ากลุ่มงาน",ฟอร์มกรอกข้อมูล!F29&amp;" ("&amp;ฟอร์มกรอกข้อมูล!E29&amp;")",ฟอร์มกรอกข้อมูล!E29)))))</f>
        <v>คนงานทั่วไป</v>
      </c>
      <c r="C28" s="75" t="str">
        <f>IF(ฟอร์มกรอกข้อมูล!C29=0,"",IF(ฟอร์มกรอกข้อมูล!C29="สังกัด","",IF(ฟอร์มกรอกข้อมูล!H29="","",IF(ฟอร์มกรอกข้อมูล!C29="บริหารสถานศึกษา",ฟอร์มกรอกข้อมูล!H29,IF(ฟอร์มกรอกข้อมูล!C29="ครูผู้ช่วย",ฟอร์มกรอกข้อมูล!H29,IF(ฟอร์มกรอกข้อมูล!C29="ครู",ฟอร์มกรอกข้อมูล!H29,IF(ฟอร์มกรอกข้อมูล!C29="บุคลากรทางการศึกษา",ฟอร์มกรอกข้อมูล!H29,IF(ฟอร์มกรอกข้อมูล!H29="ปง.","ปง./ชง.",IF(ฟอร์มกรอกข้อมูล!H29="ชง.","ปง./ชง.",IF(ฟอร์มกรอกข้อมูล!H29="ปก.","ปก./ชก.",IF(ฟอร์มกรอกข้อมูล!H29="ชก.","ปก./ชก.",ฟอร์มกรอกข้อมูล!H29)))))))))))</f>
        <v/>
      </c>
      <c r="D28" s="75">
        <f>IF(ฟอร์มกรอกข้อมูล!C29=0,"",IF(ฟอร์มกรอกข้อมูล!C29="สังกัด","",IF(ฟอร์มกรอกข้อมูล!M29="กำหนดเพิ่ม2567","-",IF(ฟอร์มกรอกข้อมูล!M29="กำหนดเพิ่ม2568","-",IF(ฟอร์มกรอกข้อมูล!M29="กำหนดเพิ่ม2569","-",1)))))</f>
        <v>1</v>
      </c>
      <c r="E28" s="75">
        <f>IF(ฟอร์มกรอกข้อมูล!C29=0,"",IF(ฟอร์มกรอกข้อมูล!C29="สังกัด","",IF(ฟอร์มกรอกข้อมูล!M29="ว่างเดิม","-",IF(ฟอร์มกรอกข้อมูล!M29="เงินอุดหนุน (ว่าง)","-",IF(ฟอร์มกรอกข้อมูล!M29="จ่ายจากเงินรายได้ (ว่าง)","-",IF(ฟอร์มกรอกข้อมูล!M29="กำหนดเพิ่ม2567","-",IF(ฟอร์มกรอกข้อมูล!M29="กำหนดเพิ่ม2568","-",IF(ฟอร์มกรอกข้อมูล!M29="กำหนดเพิ่ม2569","-",IF(ฟอร์มกรอกข้อมูล!M29="ว่างยุบเลิก2567","-",IF(ฟอร์มกรอกข้อมูล!M29="ว่างยุบเลิก2568","-",IF(ฟอร์มกรอกข้อมูล!M29="ว่างยุบเลิก2569","-",1)))))))))))</f>
        <v>1</v>
      </c>
      <c r="F28" s="81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(ว่าง)",0,IF(ฟอร์มกรอกข้อมูล!M29="ข้าราชการถ่ายโอน",0,ฟอร์มกรอกข้อมูล!BE29)))))</f>
        <v>108000</v>
      </c>
      <c r="G28" s="108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IF(ฟอร์มกรอกข้อมูล!M29="กำหนดเพิ่ม2567",0,IF(ฟอร์มกรอกข้อมูล!M29="กำหนดเพิ่ม2568",0,IF(ฟอร์มกรอกข้อมูล!M29="กำหนดเพิ่ม2569",0,IF(ฟอร์มกรอกข้อมูล!J29=0,0,(ฟอร์มกรอกข้อมูล!J29+ฟอร์มกรอกข้อมูล!K29)*12)))))))))</f>
        <v>0</v>
      </c>
      <c r="H28" s="75">
        <f>IF(ฟอร์มกรอกข้อมูล!C29=0,"",IF(ฟอร์มกรอกข้อมูล!C29="สังกัด","",IF(ฟอร์มกรอกข้อมูล!M29="กำหนดเพิ่ม2568","-",IF(ฟอร์มกรอกข้อมูล!M29="กำหนดเพิ่ม2569","-",IF(ฟอร์มกรอกข้อมูล!M29="ว่างยุบเลิก2567","-",IF(ฟอร์มกรอกข้อมูล!M29="ยุบเลิก2567","-",1))))))</f>
        <v>1</v>
      </c>
      <c r="I28" s="75">
        <f>IF(ฟอร์มกรอกข้อมูล!C29=0,"",IF(ฟอร์มกรอกข้อมูล!C29="สังกัด","",IF(ฟอร์มกรอกข้อมูล!M29="กำหนดเพิ่ม2569","-",IF(ฟอร์มกรอกข้อมูล!M29="ว่างยุบเลิก2567","-",IF(ฟอร์มกรอกข้อมูล!M29="ว่างยุบเลิก2568","-",IF(ฟอร์มกรอกข้อมูล!M29="ยุบเลิก2567","-",IF(ฟอร์มกรอกข้อมูล!M29="ยุบเลิก2568","-",1)))))))</f>
        <v>1</v>
      </c>
      <c r="J28" s="75">
        <f>IF(ฟอร์มกรอกข้อมูล!C29=0,"",IF(ฟอร์มกรอกข้อมูล!C29="สังกัด","",IF(ฟอร์มกรอกข้อมูล!M29="ว่างยุบเลิก2567","-",IF(ฟอร์มกรอกข้อมูล!M29="ว่างยุบเลิก2568","-",IF(ฟอร์มกรอกข้อมูล!M29="ว่างยุบเลิก2569","-",IF(ฟอร์มกรอกข้อมูล!M29="ยุบเลิก2567","-",IF(ฟอร์มกรอกข้อมูล!M29="ยุบเลิก2568","-",IF(ฟอร์มกรอกข้อมูล!M29="ยุบเลิก2569","-",1))))))))</f>
        <v>1</v>
      </c>
      <c r="K28" s="75" t="str">
        <f>IF(ฟอร์มกรอกข้อมูล!C29=0,"",IF(ฟอร์มกรอกข้อมูล!C29="สังกัด","",IF(ฟอร์มกรอกข้อมูล!M29="กำหนดเพิ่ม2567",1,IF(ฟอร์มกรอกข้อมูล!M29="ว่างยุบเลิก2567",-1,IF(ฟอร์มกรอกข้อมูล!M29="ยุบเลิก2567",-1,"-")))))</f>
        <v>-</v>
      </c>
      <c r="L28" s="75" t="str">
        <f>IF(ฟอร์มกรอกข้อมูล!C29=0,"",IF(ฟอร์มกรอกข้อมูล!C29="สังกัด","",IF(ฟอร์มกรอกข้อมูล!M29="กำหนดเพิ่ม2568",1,IF(ฟอร์มกรอกข้อมูล!M29="ว่างยุบเลิก2568",-1,IF(ฟอร์มกรอกข้อมูล!M29="ยุบเลิก2568",-1,"-")))))</f>
        <v>-</v>
      </c>
      <c r="M28" s="75" t="str">
        <f>IF(ฟอร์มกรอกข้อมูล!C29=0,"",IF(ฟอร์มกรอกข้อมูล!C29="สังกัด","",IF(ฟอร์มกรอกข้อมูล!M29="กำหนดเพิ่ม2569",1,IF(ฟอร์มกรอกข้อมูล!M29="ว่างยุบเลิก2569",-1,IF(ฟอร์มกรอกข้อมูล!M29="ยุบเลิก2569",-1,"-")))))</f>
        <v>-</v>
      </c>
      <c r="N28" s="81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(ว่าง)",0,IF(ฟอร์มกรอกข้อมูล!M29="ข้าราชการถ่ายโอน",0,ฟอร์มกรอกข้อมูล!BH29)))))</f>
        <v>0</v>
      </c>
      <c r="O28" s="81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(ว่าง)",0,IF(ฟอร์มกรอกข้อมูล!M29="ข้าราชการถ่ายโอน",0,ฟอร์มกรอกข้อมูล!BK29)))))</f>
        <v>0</v>
      </c>
      <c r="P28" s="81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(ว่าง)",0,IF(ฟอร์มกรอกข้อมูล!M29="ข้าราชการถ่ายโอน",0,ฟอร์มกรอกข้อมูล!BN29)))))</f>
        <v>0</v>
      </c>
      <c r="Q28" s="82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IF(ฟอร์มกรอกข้อมูล!M29="ว่างยุบเลิก2567",0,IF(ฟอร์มกรอกข้อมูล!M29="ยุบเลิก2567",0,F28+G28+N28)))))))</f>
        <v>108000</v>
      </c>
      <c r="R28" s="81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IF(ฟอร์มกรอกข้อมูล!M29="ว่างยุบเลิก2568",0,IF(ฟอร์มกรอกข้อมูล!M29="ยุบเลิก2568",0,Q28+O28)))))))</f>
        <v>108000</v>
      </c>
      <c r="S28" s="81">
        <f>IF(ฟอร์มกรอกข้อมูล!C29=0,"",IF(ฟอร์มกรอกข้อมูล!C29="สังกัด","",IF(ฟอร์มกรอกข้อมูล!M29="เงินอุดหนุน",0,IF(ฟอร์มกรอกข้อมูล!M29="เงินอุดหนุน (ว่าง)",0,IF(ฟอร์มกรอกข้อมูล!M29="ข้าราชการถ่ายโอน",0,IF(ฟอร์มกรอกข้อมูล!M29="ว่างยุบเลิก2569",0,IF(ฟอร์มกรอกข้อมูล!M29="ยุบเลิก2569",0,R28+P28)))))))</f>
        <v>108000</v>
      </c>
      <c r="T28" s="83">
        <f>IF(ฟอร์มกรอกข้อมูล!C29=0,"",IF(ฟอร์มกรอกข้อมูล!C29="สังกัด","",IF(ฟอร์มกรอกข้อมูล!M29="ว่างเดิม","ว่างเดิม",IF(ฟอร์มกรอกข้อมูล!M29="กำหนดเพิ่ม2567","กำหนดเพิ่มปี 67",IF(ฟอร์มกรอกข้อมูล!M29="กำหนดเพิ่ม2568","กำหนดเพิ่มปี 68",IF(ฟอร์มกรอกข้อมูล!M29="กำหนดเพิ่ม2569","กำหนดเพิ่มปี 69",IF(ฟอร์มกรอกข้อมูล!M29="ว่างยุบเลิก2567","ว่างเดิม ยุบเลิกปี 67",IF(ฟอร์มกรอกข้อมูล!M29="ว่างยุบเลิก2568","ว่างเดิม ยุบเลิกปี 68",IF(ฟอร์มกรอกข้อมูล!M29="ว่างยุบเลิก2569","ว่างเดิม ยุบเลิกปี 69",IF(ฟอร์มกรอกข้อมูล!M29="ยุบเลิก2567","เกษียณปี 66 ยุบเลิกปี 67",IF(ฟอร์มกรอกข้อมูล!M29="ยุบเลิก2568","เกษียณปี 67 ยุบเลิกปี 68",IF(ฟอร์มกรอกข้อมูล!M29="ยุบเลิก2569","เกษียณปี 68 ยุบเลิกปี 69",IF(ฟอร์มกรอกข้อมูล!M29="เงินอุดหนุน","เงินอุดหนุน",IF(ฟอร์มกรอกข้อมูล!M29="เงินอุดหนุน (ว่าง)","เงินอุดหนุน",IF(ฟอร์มกรอกข้อมูล!M29="ข้าราชการถ่ายโอน","ข้าราชการถ่ายโอน",IF(ฟอร์มกรอกข้อมูล!M29="จ่ายจากเงินรายได้","จ่ายจากเงินรายได้",IF(ฟอร์มกรอกข้อมูล!M29="จ่ายจากเงินรายได้ (ว่าง)","จ่ายจากเงินรายได้ (ว่าง)",ฟอร์มกรอกข้อมูล!I29)))))))))))))))))</f>
        <v>9000</v>
      </c>
    </row>
    <row r="29" spans="1:20" s="12" customFormat="1">
      <c r="A29" s="75"/>
      <c r="B29" s="217" t="s">
        <v>1346</v>
      </c>
      <c r="C29" s="75" t="str">
        <f>IF(ฟอร์มกรอกข้อมูล!C30=0,"",IF(ฟอร์มกรอกข้อมูล!C30="สังกัด","",IF(ฟอร์มกรอกข้อมูล!H30="","",IF(ฟอร์มกรอกข้อมูล!C30="บริหารสถานศึกษา",ฟอร์มกรอกข้อมูล!H30,IF(ฟอร์มกรอกข้อมูล!C30="ครูผู้ช่วย",ฟอร์มกรอกข้อมูล!H30,IF(ฟอร์มกรอกข้อมูล!C30="ครู",ฟอร์มกรอกข้อมูล!H30,IF(ฟอร์มกรอกข้อมูล!C30="บุคลากรทางการศึกษา",ฟอร์มกรอกข้อมูล!H30,IF(ฟอร์มกรอกข้อมูล!H30="ปง.","ปง./ชง.",IF(ฟอร์มกรอกข้อมูล!H30="ชง.","ปง./ชง.",IF(ฟอร์มกรอกข้อมูล!H30="ปก.","ปก./ชก.",IF(ฟอร์มกรอกข้อมูล!H30="ชก.","ปก./ชก.",ฟอร์มกรอกข้อมูล!H30)))))))))))</f>
        <v/>
      </c>
      <c r="D29" s="75" t="str">
        <f>IF(ฟอร์มกรอกข้อมูล!C30=0,"",IF(ฟอร์มกรอกข้อมูล!C30="สังกัด","",IF(ฟอร์มกรอกข้อมูล!M30="กำหนดเพิ่ม2567","-",IF(ฟอร์มกรอกข้อมูล!M30="กำหนดเพิ่ม2568","-",IF(ฟอร์มกรอกข้อมูล!M30="กำหนดเพิ่ม2569","-",1)))))</f>
        <v/>
      </c>
      <c r="E29" s="75" t="str">
        <f>IF(ฟอร์มกรอกข้อมูล!C30=0,"",IF(ฟอร์มกรอกข้อมูล!C30="สังกัด","",IF(ฟอร์มกรอกข้อมูล!M30="ว่างเดิม","-",IF(ฟอร์มกรอกข้อมูล!M30="เงินอุดหนุน (ว่าง)","-",IF(ฟอร์มกรอกข้อมูล!M30="จ่ายจากเงินรายได้ (ว่าง)","-",IF(ฟอร์มกรอกข้อมูล!M30="กำหนดเพิ่ม2567","-",IF(ฟอร์มกรอกข้อมูล!M30="กำหนดเพิ่ม2568","-",IF(ฟอร์มกรอกข้อมูล!M30="กำหนดเพิ่ม2569","-",IF(ฟอร์มกรอกข้อมูล!M30="ว่างยุบเลิก2567","-",IF(ฟอร์มกรอกข้อมูล!M30="ว่างยุบเลิก2568","-",IF(ฟอร์มกรอกข้อมูล!M30="ว่างยุบเลิก2569","-",1)))))))))))</f>
        <v/>
      </c>
      <c r="F29" s="81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(ว่าง)",0,IF(ฟอร์มกรอกข้อมูล!M30="ข้าราชการถ่ายโอน",0,ฟอร์มกรอกข้อมูล!BE30)))))</f>
        <v/>
      </c>
      <c r="G29" s="108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IF(ฟอร์มกรอกข้อมูล!M30="กำหนดเพิ่ม2567",0,IF(ฟอร์มกรอกข้อมูล!M30="กำหนดเพิ่ม2568",0,IF(ฟอร์มกรอกข้อมูล!M30="กำหนดเพิ่ม2569",0,IF(ฟอร์มกรอกข้อมูล!J30=0,0,(ฟอร์มกรอกข้อมูล!J30+ฟอร์มกรอกข้อมูล!K30)*12)))))))))</f>
        <v/>
      </c>
      <c r="H29" s="75" t="str">
        <f>IF(ฟอร์มกรอกข้อมูล!C30=0,"",IF(ฟอร์มกรอกข้อมูล!C30="สังกัด","",IF(ฟอร์มกรอกข้อมูล!M30="กำหนดเพิ่ม2568","-",IF(ฟอร์มกรอกข้อมูล!M30="กำหนดเพิ่ม2569","-",IF(ฟอร์มกรอกข้อมูล!M30="ว่างยุบเลิก2567","-",IF(ฟอร์มกรอกข้อมูล!M30="ยุบเลิก2567","-",1))))))</f>
        <v/>
      </c>
      <c r="I29" s="75" t="str">
        <f>IF(ฟอร์มกรอกข้อมูล!C30=0,"",IF(ฟอร์มกรอกข้อมูล!C30="สังกัด","",IF(ฟอร์มกรอกข้อมูล!M30="กำหนดเพิ่ม2569","-",IF(ฟอร์มกรอกข้อมูล!M30="ว่างยุบเลิก2567","-",IF(ฟอร์มกรอกข้อมูล!M30="ว่างยุบเลิก2568","-",IF(ฟอร์มกรอกข้อมูล!M30="ยุบเลิก2567","-",IF(ฟอร์มกรอกข้อมูล!M30="ยุบเลิก2568","-",1)))))))</f>
        <v/>
      </c>
      <c r="J29" s="75" t="str">
        <f>IF(ฟอร์มกรอกข้อมูล!C30=0,"",IF(ฟอร์มกรอกข้อมูล!C30="สังกัด","",IF(ฟอร์มกรอกข้อมูล!M30="ว่างยุบเลิก2567","-",IF(ฟอร์มกรอกข้อมูล!M30="ว่างยุบเลิก2568","-",IF(ฟอร์มกรอกข้อมูล!M30="ว่างยุบเลิก2569","-",IF(ฟอร์มกรอกข้อมูล!M30="ยุบเลิก2567","-",IF(ฟอร์มกรอกข้อมูล!M30="ยุบเลิก2568","-",IF(ฟอร์มกรอกข้อมูล!M30="ยุบเลิก2569","-",1))))))))</f>
        <v/>
      </c>
      <c r="K29" s="75" t="str">
        <f>IF(ฟอร์มกรอกข้อมูล!C30=0,"",IF(ฟอร์มกรอกข้อมูล!C30="สังกัด","",IF(ฟอร์มกรอกข้อมูล!M30="กำหนดเพิ่ม2567",1,IF(ฟอร์มกรอกข้อมูล!M30="ว่างยุบเลิก2567",-1,IF(ฟอร์มกรอกข้อมูล!M30="ยุบเลิก2567",-1,"-")))))</f>
        <v/>
      </c>
      <c r="L29" s="75" t="str">
        <f>IF(ฟอร์มกรอกข้อมูล!C30=0,"",IF(ฟอร์มกรอกข้อมูล!C30="สังกัด","",IF(ฟอร์มกรอกข้อมูล!M30="กำหนดเพิ่ม2568",1,IF(ฟอร์มกรอกข้อมูล!M30="ว่างยุบเลิก2568",-1,IF(ฟอร์มกรอกข้อมูล!M30="ยุบเลิก2568",-1,"-")))))</f>
        <v/>
      </c>
      <c r="M29" s="75" t="str">
        <f>IF(ฟอร์มกรอกข้อมูล!C30=0,"",IF(ฟอร์มกรอกข้อมูล!C30="สังกัด","",IF(ฟอร์มกรอกข้อมูล!M30="กำหนดเพิ่ม2569",1,IF(ฟอร์มกรอกข้อมูล!M30="ว่างยุบเลิก2569",-1,IF(ฟอร์มกรอกข้อมูล!M30="ยุบเลิก2569",-1,"-")))))</f>
        <v/>
      </c>
      <c r="N29" s="81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(ว่าง)",0,IF(ฟอร์มกรอกข้อมูล!M30="ข้าราชการถ่ายโอน",0,ฟอร์มกรอกข้อมูล!BH30)))))</f>
        <v/>
      </c>
      <c r="O29" s="81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(ว่าง)",0,IF(ฟอร์มกรอกข้อมูล!M30="ข้าราชการถ่ายโอน",0,ฟอร์มกรอกข้อมูล!BK30)))))</f>
        <v/>
      </c>
      <c r="P29" s="81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(ว่าง)",0,IF(ฟอร์มกรอกข้อมูล!M30="ข้าราชการถ่ายโอน",0,ฟอร์มกรอกข้อมูล!BN30)))))</f>
        <v/>
      </c>
      <c r="Q29" s="82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IF(ฟอร์มกรอกข้อมูล!M30="ว่างยุบเลิก2567",0,IF(ฟอร์มกรอกข้อมูล!M30="ยุบเลิก2567",0,F29+G29+N29)))))))</f>
        <v/>
      </c>
      <c r="R29" s="81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IF(ฟอร์มกรอกข้อมูล!M30="ว่างยุบเลิก2568",0,IF(ฟอร์มกรอกข้อมูล!M30="ยุบเลิก2568",0,Q29+O29)))))))</f>
        <v/>
      </c>
      <c r="S29" s="81" t="str">
        <f>IF(ฟอร์มกรอกข้อมูล!C30=0,"",IF(ฟอร์มกรอกข้อมูล!C30="สังกัด","",IF(ฟอร์มกรอกข้อมูล!M30="เงินอุดหนุน",0,IF(ฟอร์มกรอกข้อมูล!M30="เงินอุดหนุน (ว่าง)",0,IF(ฟอร์มกรอกข้อมูล!M30="ข้าราชการถ่ายโอน",0,IF(ฟอร์มกรอกข้อมูล!M30="ว่างยุบเลิก2569",0,IF(ฟอร์มกรอกข้อมูล!M30="ยุบเลิก2569",0,R29+P29)))))))</f>
        <v/>
      </c>
      <c r="T29" s="83" t="str">
        <f>IF(ฟอร์มกรอกข้อมูล!C30=0,"",IF(ฟอร์มกรอกข้อมูล!C30="สังกัด","",IF(ฟอร์มกรอกข้อมูล!M30="ว่างเดิม","ว่างเดิม",IF(ฟอร์มกรอกข้อมูล!M30="กำหนดเพิ่ม2567","กำหนดเพิ่มปี 67",IF(ฟอร์มกรอกข้อมูล!M30="กำหนดเพิ่ม2568","กำหนดเพิ่มปี 68",IF(ฟอร์มกรอกข้อมูล!M30="กำหนดเพิ่ม2569","กำหนดเพิ่มปี 69",IF(ฟอร์มกรอกข้อมูล!M30="ว่างยุบเลิก2567","ว่างเดิม ยุบเลิกปี 67",IF(ฟอร์มกรอกข้อมูล!M30="ว่างยุบเลิก2568","ว่างเดิม ยุบเลิกปี 68",IF(ฟอร์มกรอกข้อมูล!M30="ว่างยุบเลิก2569","ว่างเดิม ยุบเลิกปี 69",IF(ฟอร์มกรอกข้อมูล!M30="ยุบเลิก2567","เกษียณปี 66 ยุบเลิกปี 67",IF(ฟอร์มกรอกข้อมูล!M30="ยุบเลิก2568","เกษียณปี 67 ยุบเลิกปี 68",IF(ฟอร์มกรอกข้อมูล!M30="ยุบเลิก2569","เกษียณปี 68 ยุบเลิกปี 69",IF(ฟอร์มกรอกข้อมูล!M30="เงินอุดหนุน","เงินอุดหนุน",IF(ฟอร์มกรอกข้อมูล!M30="เงินอุดหนุน (ว่าง)","เงินอุดหนุน",IF(ฟอร์มกรอกข้อมูล!M30="ข้าราชการถ่ายโอน","ข้าราชการถ่ายโอน",IF(ฟอร์มกรอกข้อมูล!M30="จ่ายจากเงินรายได้","จ่ายจากเงินรายได้",IF(ฟอร์มกรอกข้อมูล!M30="จ่ายจากเงินรายได้ (ว่าง)","จ่ายจากเงินรายได้ (ว่าง)",ฟอร์มกรอกข้อมูล!I30)))))))))))))))))</f>
        <v/>
      </c>
    </row>
    <row r="30" spans="1:20" s="12" customFormat="1">
      <c r="A30" s="75">
        <f>IF(ฟอร์มกรอกข้อมูล!C31="สังกัด","",IF(B30="","",SUBTOTAL(3,$B$6:B30)*1-COUNTBLANK($D$6:D30)))</f>
        <v>21</v>
      </c>
      <c r="B30" s="80" t="str">
        <f>IF(ฟอร์มกรอกข้อมูล!C31=0,"",IF(ฟอร์มกรอกข้อมูล!C31="บริหารท้องถิ่น",ฟอร์มกรอกข้อมูล!F31&amp;" ("&amp;ฟอร์มกรอกข้อมูล!E31&amp;")",IF(ฟอร์มกรอกข้อมูล!C31="อำนวยการท้องถิ่น",ฟอร์มกรอกข้อมูล!F31&amp;" ("&amp;ฟอร์มกรอกข้อมูล!E31&amp;")",IF(ฟอร์มกรอกข้อมูล!C31="บริหารสถานศึกษา",ฟอร์มกรอกข้อมูล!F31&amp;" ("&amp;ฟอร์มกรอกข้อมูล!E31&amp;")",IF(ฟอร์มกรอกข้อมูล!C31&amp;ฟอร์มกรอกข้อมูล!G31="วิชาการหัวหน้ากลุ่มงาน",ฟอร์มกรอกข้อมูล!F31&amp;" ("&amp;ฟอร์มกรอกข้อมูล!E31&amp;")",ฟอร์มกรอกข้อมูล!E31)))))</f>
        <v>ผู้อำนวยการกองคลัง (นักบริหารงานการคลัง)</v>
      </c>
      <c r="C30" s="75" t="str">
        <f>IF(ฟอร์มกรอกข้อมูล!C31=0,"",IF(ฟอร์มกรอกข้อมูล!C31="สังกัด","",IF(ฟอร์มกรอกข้อมูล!H31="","",IF(ฟอร์มกรอกข้อมูล!C31="บริหารสถานศึกษา",ฟอร์มกรอกข้อมูล!H31,IF(ฟอร์มกรอกข้อมูล!C31="ครูผู้ช่วย",ฟอร์มกรอกข้อมูล!H31,IF(ฟอร์มกรอกข้อมูล!C31="ครู",ฟอร์มกรอกข้อมูล!H31,IF(ฟอร์มกรอกข้อมูล!C31="บุคลากรทางการศึกษา",ฟอร์มกรอกข้อมูล!H31,IF(ฟอร์มกรอกข้อมูล!H31="ปง.","ปง./ชง.",IF(ฟอร์มกรอกข้อมูล!H31="ชง.","ปง./ชง.",IF(ฟอร์มกรอกข้อมูล!H31="ปก.","ปก./ชก.",IF(ฟอร์มกรอกข้อมูล!H31="ชก.","ปก./ชก.",ฟอร์มกรอกข้อมูล!H31)))))))))))</f>
        <v>ต้น</v>
      </c>
      <c r="D30" s="75">
        <f>IF(ฟอร์มกรอกข้อมูล!C31=0,"",IF(ฟอร์มกรอกข้อมูล!C31="สังกัด","",IF(ฟอร์มกรอกข้อมูล!M31="กำหนดเพิ่ม2567","-",IF(ฟอร์มกรอกข้อมูล!M31="กำหนดเพิ่ม2568","-",IF(ฟอร์มกรอกข้อมูล!M31="กำหนดเพิ่ม2569","-",1)))))</f>
        <v>1</v>
      </c>
      <c r="E30" s="75">
        <f>IF(ฟอร์มกรอกข้อมูล!C31=0,"",IF(ฟอร์มกรอกข้อมูล!C31="สังกัด","",IF(ฟอร์มกรอกข้อมูล!M31="ว่างเดิม","-",IF(ฟอร์มกรอกข้อมูล!M31="เงินอุดหนุน (ว่าง)","-",IF(ฟอร์มกรอกข้อมูล!M31="จ่ายจากเงินรายได้ (ว่าง)","-",IF(ฟอร์มกรอกข้อมูล!M31="กำหนดเพิ่ม2567","-",IF(ฟอร์มกรอกข้อมูล!M31="กำหนดเพิ่ม2568","-",IF(ฟอร์มกรอกข้อมูล!M31="กำหนดเพิ่ม2569","-",IF(ฟอร์มกรอกข้อมูล!M31="ว่างยุบเลิก2567","-",IF(ฟอร์มกรอกข้อมูล!M31="ว่างยุบเลิก2568","-",IF(ฟอร์มกรอกข้อมูล!M31="ว่างยุบเลิก2569","-",1)))))))))))</f>
        <v>1</v>
      </c>
      <c r="F30" s="81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(ว่าง)",0,IF(ฟอร์มกรอกข้อมูล!M31="ข้าราชการถ่ายโอน",0,ฟอร์มกรอกข้อมูล!BE31)))))</f>
        <v>429240</v>
      </c>
      <c r="G30" s="108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IF(ฟอร์มกรอกข้อมูล!M31="กำหนดเพิ่ม2567",0,IF(ฟอร์มกรอกข้อมูล!M31="กำหนดเพิ่ม2568",0,IF(ฟอร์มกรอกข้อมูล!M31="กำหนดเพิ่ม2569",0,IF(ฟอร์มกรอกข้อมูล!J31=0,0,(ฟอร์มกรอกข้อมูล!J31+ฟอร์มกรอกข้อมูล!K31)*12)))))))))</f>
        <v>42000</v>
      </c>
      <c r="H30" s="75">
        <f>IF(ฟอร์มกรอกข้อมูล!C31=0,"",IF(ฟอร์มกรอกข้อมูล!C31="สังกัด","",IF(ฟอร์มกรอกข้อมูล!M31="กำหนดเพิ่ม2568","-",IF(ฟอร์มกรอกข้อมูล!M31="กำหนดเพิ่ม2569","-",IF(ฟอร์มกรอกข้อมูล!M31="ว่างยุบเลิก2567","-",IF(ฟอร์มกรอกข้อมูล!M31="ยุบเลิก2567","-",1))))))</f>
        <v>1</v>
      </c>
      <c r="I30" s="75">
        <f>IF(ฟอร์มกรอกข้อมูล!C31=0,"",IF(ฟอร์มกรอกข้อมูล!C31="สังกัด","",IF(ฟอร์มกรอกข้อมูล!M31="กำหนดเพิ่ม2569","-",IF(ฟอร์มกรอกข้อมูล!M31="ว่างยุบเลิก2567","-",IF(ฟอร์มกรอกข้อมูล!M31="ว่างยุบเลิก2568","-",IF(ฟอร์มกรอกข้อมูล!M31="ยุบเลิก2567","-",IF(ฟอร์มกรอกข้อมูล!M31="ยุบเลิก2568","-",1)))))))</f>
        <v>1</v>
      </c>
      <c r="J30" s="75">
        <f>IF(ฟอร์มกรอกข้อมูล!C31=0,"",IF(ฟอร์มกรอกข้อมูล!C31="สังกัด","",IF(ฟอร์มกรอกข้อมูล!M31="ว่างยุบเลิก2567","-",IF(ฟอร์มกรอกข้อมูล!M31="ว่างยุบเลิก2568","-",IF(ฟอร์มกรอกข้อมูล!M31="ว่างยุบเลิก2569","-",IF(ฟอร์มกรอกข้อมูล!M31="ยุบเลิก2567","-",IF(ฟอร์มกรอกข้อมูล!M31="ยุบเลิก2568","-",IF(ฟอร์มกรอกข้อมูล!M31="ยุบเลิก2569","-",1))))))))</f>
        <v>1</v>
      </c>
      <c r="K30" s="75" t="str">
        <f>IF(ฟอร์มกรอกข้อมูล!C31=0,"",IF(ฟอร์มกรอกข้อมูล!C31="สังกัด","",IF(ฟอร์มกรอกข้อมูล!M31="กำหนดเพิ่ม2567",1,IF(ฟอร์มกรอกข้อมูล!M31="ว่างยุบเลิก2567",-1,IF(ฟอร์มกรอกข้อมูล!M31="ยุบเลิก2567",-1,"-")))))</f>
        <v>-</v>
      </c>
      <c r="L30" s="75" t="str">
        <f>IF(ฟอร์มกรอกข้อมูล!C31=0,"",IF(ฟอร์มกรอกข้อมูล!C31="สังกัด","",IF(ฟอร์มกรอกข้อมูล!M31="กำหนดเพิ่ม2568",1,IF(ฟอร์มกรอกข้อมูล!M31="ว่างยุบเลิก2568",-1,IF(ฟอร์มกรอกข้อมูล!M31="ยุบเลิก2568",-1,"-")))))</f>
        <v>-</v>
      </c>
      <c r="M30" s="75" t="str">
        <f>IF(ฟอร์มกรอกข้อมูล!C31=0,"",IF(ฟอร์มกรอกข้อมูล!C31="สังกัด","",IF(ฟอร์มกรอกข้อมูล!M31="กำหนดเพิ่ม2569",1,IF(ฟอร์มกรอกข้อมูล!M31="ว่างยุบเลิก2569",-1,IF(ฟอร์มกรอกข้อมูล!M31="ยุบเลิก2569",-1,"-")))))</f>
        <v>-</v>
      </c>
      <c r="N30" s="81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(ว่าง)",0,IF(ฟอร์มกรอกข้อมูล!M31="ข้าราชการถ่ายโอน",0,ฟอร์มกรอกข้อมูล!BH31)))))</f>
        <v>13080</v>
      </c>
      <c r="O30" s="81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(ว่าง)",0,IF(ฟอร์มกรอกข้อมูล!M31="ข้าราชการถ่ายโอน",0,ฟอร์มกรอกข้อมูล!BK31)))))</f>
        <v>13200</v>
      </c>
      <c r="P30" s="81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(ว่าง)",0,IF(ฟอร์มกรอกข้อมูล!M31="ข้าราชการถ่ายโอน",0,ฟอร์มกรอกข้อมูล!BN31)))))</f>
        <v>13440</v>
      </c>
      <c r="Q30" s="82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IF(ฟอร์มกรอกข้อมูล!M31="ว่างยุบเลิก2567",0,IF(ฟอร์มกรอกข้อมูล!M31="ยุบเลิก2567",0,F30+G30+N30)))))))</f>
        <v>484320</v>
      </c>
      <c r="R30" s="81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IF(ฟอร์มกรอกข้อมูล!M31="ว่างยุบเลิก2568",0,IF(ฟอร์มกรอกข้อมูล!M31="ยุบเลิก2568",0,Q30+O30)))))))</f>
        <v>497520</v>
      </c>
      <c r="S30" s="81">
        <f>IF(ฟอร์มกรอกข้อมูล!C31=0,"",IF(ฟอร์มกรอกข้อมูล!C31="สังกัด","",IF(ฟอร์มกรอกข้อมูล!M31="เงินอุดหนุน",0,IF(ฟอร์มกรอกข้อมูล!M31="เงินอุดหนุน (ว่าง)",0,IF(ฟอร์มกรอกข้อมูล!M31="ข้าราชการถ่ายโอน",0,IF(ฟอร์มกรอกข้อมูล!M31="ว่างยุบเลิก2569",0,IF(ฟอร์มกรอกข้อมูล!M31="ยุบเลิก2569",0,R30+P30)))))))</f>
        <v>510960</v>
      </c>
      <c r="T30" s="83">
        <f>IF(ฟอร์มกรอกข้อมูล!C31=0,"",IF(ฟอร์มกรอกข้อมูล!C31="สังกัด","",IF(ฟอร์มกรอกข้อมูล!M31="ว่างเดิม","ว่างเดิม",IF(ฟอร์มกรอกข้อมูล!M31="กำหนดเพิ่ม2567","กำหนดเพิ่มปี 67",IF(ฟอร์มกรอกข้อมูล!M31="กำหนดเพิ่ม2568","กำหนดเพิ่มปี 68",IF(ฟอร์มกรอกข้อมูล!M31="กำหนดเพิ่ม2569","กำหนดเพิ่มปี 69",IF(ฟอร์มกรอกข้อมูล!M31="ว่างยุบเลิก2567","ว่างเดิม ยุบเลิกปี 67",IF(ฟอร์มกรอกข้อมูล!M31="ว่างยุบเลิก2568","ว่างเดิม ยุบเลิกปี 68",IF(ฟอร์มกรอกข้อมูล!M31="ว่างยุบเลิก2569","ว่างเดิม ยุบเลิกปี 69",IF(ฟอร์มกรอกข้อมูล!M31="ยุบเลิก2567","เกษียณปี 66 ยุบเลิกปี 67",IF(ฟอร์มกรอกข้อมูล!M31="ยุบเลิก2568","เกษียณปี 67 ยุบเลิกปี 68",IF(ฟอร์มกรอกข้อมูล!M31="ยุบเลิก2569","เกษียณปี 68 ยุบเลิกปี 69",IF(ฟอร์มกรอกข้อมูล!M31="เงินอุดหนุน","เงินอุดหนุน",IF(ฟอร์มกรอกข้อมูล!M31="เงินอุดหนุน (ว่าง)","เงินอุดหนุน",IF(ฟอร์มกรอกข้อมูล!M31="ข้าราชการถ่ายโอน","ข้าราชการถ่ายโอน",IF(ฟอร์มกรอกข้อมูล!M31="จ่ายจากเงินรายได้","จ่ายจากเงินรายได้",IF(ฟอร์มกรอกข้อมูล!M31="จ่ายจากเงินรายได้ (ว่าง)","จ่ายจากเงินรายได้ (ว่าง)",ฟอร์มกรอกข้อมูล!I31)))))))))))))))))</f>
        <v>35770</v>
      </c>
    </row>
    <row r="31" spans="1:20" s="12" customFormat="1">
      <c r="A31" s="75">
        <f>IF(ฟอร์มกรอกข้อมูล!C32="สังกัด","",IF(B31="","",SUBTOTAL(3,$B$6:B31)*1-COUNTBLANK($D$6:D31)))</f>
        <v>22</v>
      </c>
      <c r="B31" s="80" t="str">
        <f>IF(ฟอร์มกรอกข้อมูล!C32=0,"",IF(ฟอร์มกรอกข้อมูล!C32="บริหารท้องถิ่น",ฟอร์มกรอกข้อมูล!F32&amp;" ("&amp;ฟอร์มกรอกข้อมูล!E32&amp;")",IF(ฟอร์มกรอกข้อมูล!C32="อำนวยการท้องถิ่น",ฟอร์มกรอกข้อมูล!F32&amp;" ("&amp;ฟอร์มกรอกข้อมูล!E32&amp;")",IF(ฟอร์มกรอกข้อมูล!C32="บริหารสถานศึกษา",ฟอร์มกรอกข้อมูล!F32&amp;" ("&amp;ฟอร์มกรอกข้อมูล!E32&amp;")",IF(ฟอร์มกรอกข้อมูล!C32&amp;ฟอร์มกรอกข้อมูล!G32="วิชาการหัวหน้ากลุ่มงาน",ฟอร์มกรอกข้อมูล!F32&amp;" ("&amp;ฟอร์มกรอกข้อมูล!E32&amp;")",ฟอร์มกรอกข้อมูล!E32)))))</f>
        <v>นักวิชาการเงินและบัญชี</v>
      </c>
      <c r="C31" s="75" t="str">
        <f>IF(ฟอร์มกรอกข้อมูล!C32=0,"",IF(ฟอร์มกรอกข้อมูล!C32="สังกัด","",IF(ฟอร์มกรอกข้อมูล!H32="","",IF(ฟอร์มกรอกข้อมูล!C32="บริหารสถานศึกษา",ฟอร์มกรอกข้อมูล!H32,IF(ฟอร์มกรอกข้อมูล!C32="ครูผู้ช่วย",ฟอร์มกรอกข้อมูล!H32,IF(ฟอร์มกรอกข้อมูล!C32="ครู",ฟอร์มกรอกข้อมูล!H32,IF(ฟอร์มกรอกข้อมูล!C32="บุคลากรทางการศึกษา",ฟอร์มกรอกข้อมูล!H32,IF(ฟอร์มกรอกข้อมูล!H32="ปง.","ปง./ชง.",IF(ฟอร์มกรอกข้อมูล!H32="ชง.","ปง./ชง.",IF(ฟอร์มกรอกข้อมูล!H32="ปก.","ปก./ชก.",IF(ฟอร์มกรอกข้อมูล!H32="ชก.","ปก./ชก.",ฟอร์มกรอกข้อมูล!H32)))))))))))</f>
        <v>ปก./ชก.</v>
      </c>
      <c r="D31" s="75">
        <f>IF(ฟอร์มกรอกข้อมูล!C32=0,"",IF(ฟอร์มกรอกข้อมูล!C32="สังกัด","",IF(ฟอร์มกรอกข้อมูล!M32="กำหนดเพิ่ม2567","-",IF(ฟอร์มกรอกข้อมูล!M32="กำหนดเพิ่ม2568","-",IF(ฟอร์มกรอกข้อมูล!M32="กำหนดเพิ่ม2569","-",1)))))</f>
        <v>1</v>
      </c>
      <c r="E31" s="75">
        <f>IF(ฟอร์มกรอกข้อมูล!C32=0,"",IF(ฟอร์มกรอกข้อมูล!C32="สังกัด","",IF(ฟอร์มกรอกข้อมูล!M32="ว่างเดิม","-",IF(ฟอร์มกรอกข้อมูล!M32="เงินอุดหนุน (ว่าง)","-",IF(ฟอร์มกรอกข้อมูล!M32="จ่ายจากเงินรายได้ (ว่าง)","-",IF(ฟอร์มกรอกข้อมูล!M32="กำหนดเพิ่ม2567","-",IF(ฟอร์มกรอกข้อมูล!M32="กำหนดเพิ่ม2568","-",IF(ฟอร์มกรอกข้อมูล!M32="กำหนดเพิ่ม2569","-",IF(ฟอร์มกรอกข้อมูล!M32="ว่างยุบเลิก2567","-",IF(ฟอร์มกรอกข้อมูล!M32="ว่างยุบเลิก2568","-",IF(ฟอร์มกรอกข้อมูล!M32="ว่างยุบเลิก2569","-",1)))))))))))</f>
        <v>1</v>
      </c>
      <c r="F31" s="81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(ว่าง)",0,IF(ฟอร์มกรอกข้อมูล!M32="ข้าราชการถ่ายโอน",0,ฟอร์มกรอกข้อมูล!BE32)))))</f>
        <v>422640</v>
      </c>
      <c r="G31" s="108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IF(ฟอร์มกรอกข้อมูล!M32="กำหนดเพิ่ม2567",0,IF(ฟอร์มกรอกข้อมูล!M32="กำหนดเพิ่ม2568",0,IF(ฟอร์มกรอกข้อมูล!M32="กำหนดเพิ่ม2569",0,IF(ฟอร์มกรอกข้อมูล!J32=0,0,(ฟอร์มกรอกข้อมูล!J32+ฟอร์มกรอกข้อมูล!K32)*12)))))))))</f>
        <v>0</v>
      </c>
      <c r="H31" s="75">
        <f>IF(ฟอร์มกรอกข้อมูล!C32=0,"",IF(ฟอร์มกรอกข้อมูล!C32="สังกัด","",IF(ฟอร์มกรอกข้อมูล!M32="กำหนดเพิ่ม2568","-",IF(ฟอร์มกรอกข้อมูล!M32="กำหนดเพิ่ม2569","-",IF(ฟอร์มกรอกข้อมูล!M32="ว่างยุบเลิก2567","-",IF(ฟอร์มกรอกข้อมูล!M32="ยุบเลิก2567","-",1))))))</f>
        <v>1</v>
      </c>
      <c r="I31" s="75">
        <f>IF(ฟอร์มกรอกข้อมูล!C32=0,"",IF(ฟอร์มกรอกข้อมูล!C32="สังกัด","",IF(ฟอร์มกรอกข้อมูล!M32="กำหนดเพิ่ม2569","-",IF(ฟอร์มกรอกข้อมูล!M32="ว่างยุบเลิก2567","-",IF(ฟอร์มกรอกข้อมูล!M32="ว่างยุบเลิก2568","-",IF(ฟอร์มกรอกข้อมูล!M32="ยุบเลิก2567","-",IF(ฟอร์มกรอกข้อมูล!M32="ยุบเลิก2568","-",1)))))))</f>
        <v>1</v>
      </c>
      <c r="J31" s="75">
        <f>IF(ฟอร์มกรอกข้อมูล!C32=0,"",IF(ฟอร์มกรอกข้อมูล!C32="สังกัด","",IF(ฟอร์มกรอกข้อมูล!M32="ว่างยุบเลิก2567","-",IF(ฟอร์มกรอกข้อมูล!M32="ว่างยุบเลิก2568","-",IF(ฟอร์มกรอกข้อมูล!M32="ว่างยุบเลิก2569","-",IF(ฟอร์มกรอกข้อมูล!M32="ยุบเลิก2567","-",IF(ฟอร์มกรอกข้อมูล!M32="ยุบเลิก2568","-",IF(ฟอร์มกรอกข้อมูล!M32="ยุบเลิก2569","-",1))))))))</f>
        <v>1</v>
      </c>
      <c r="K31" s="75" t="str">
        <f>IF(ฟอร์มกรอกข้อมูล!C32=0,"",IF(ฟอร์มกรอกข้อมูล!C32="สังกัด","",IF(ฟอร์มกรอกข้อมูล!M32="กำหนดเพิ่ม2567",1,IF(ฟอร์มกรอกข้อมูล!M32="ว่างยุบเลิก2567",-1,IF(ฟอร์มกรอกข้อมูล!M32="ยุบเลิก2567",-1,"-")))))</f>
        <v>-</v>
      </c>
      <c r="L31" s="75" t="str">
        <f>IF(ฟอร์มกรอกข้อมูล!C32=0,"",IF(ฟอร์มกรอกข้อมูล!C32="สังกัด","",IF(ฟอร์มกรอกข้อมูล!M32="กำหนดเพิ่ม2568",1,IF(ฟอร์มกรอกข้อมูล!M32="ว่างยุบเลิก2568",-1,IF(ฟอร์มกรอกข้อมูล!M32="ยุบเลิก2568",-1,"-")))))</f>
        <v>-</v>
      </c>
      <c r="M31" s="75" t="str">
        <f>IF(ฟอร์มกรอกข้อมูล!C32=0,"",IF(ฟอร์มกรอกข้อมูล!C32="สังกัด","",IF(ฟอร์มกรอกข้อมูล!M32="กำหนดเพิ่ม2569",1,IF(ฟอร์มกรอกข้อมูล!M32="ว่างยุบเลิก2569",-1,IF(ฟอร์มกรอกข้อมูล!M32="ยุบเลิก2569",-1,"-")))))</f>
        <v>-</v>
      </c>
      <c r="N31" s="81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(ว่าง)",0,IF(ฟอร์มกรอกข้อมูล!M32="ข้าราชการถ่ายโอน",0,ฟอร์มกรอกข้อมูล!BH32)))))</f>
        <v>13080</v>
      </c>
      <c r="O31" s="81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(ว่าง)",0,IF(ฟอร์มกรอกข้อมูล!M32="ข้าราชการถ่ายโอน",0,ฟอร์มกรอกข้อมูล!BK32)))))</f>
        <v>13200</v>
      </c>
      <c r="P31" s="81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(ว่าง)",0,IF(ฟอร์มกรอกข้อมูล!M32="ข้าราชการถ่ายโอน",0,ฟอร์มกรอกข้อมูล!BN32)))))</f>
        <v>13320</v>
      </c>
      <c r="Q31" s="82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IF(ฟอร์มกรอกข้อมูล!M32="ว่างยุบเลิก2567",0,IF(ฟอร์มกรอกข้อมูล!M32="ยุบเลิก2567",0,F31+G31+N31)))))))</f>
        <v>435720</v>
      </c>
      <c r="R31" s="81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IF(ฟอร์มกรอกข้อมูล!M32="ว่างยุบเลิก2568",0,IF(ฟอร์มกรอกข้อมูล!M32="ยุบเลิก2568",0,Q31+O31)))))))</f>
        <v>448920</v>
      </c>
      <c r="S31" s="81">
        <f>IF(ฟอร์มกรอกข้อมูล!C32=0,"",IF(ฟอร์มกรอกข้อมูล!C32="สังกัด","",IF(ฟอร์มกรอกข้อมูล!M32="เงินอุดหนุน",0,IF(ฟอร์มกรอกข้อมูล!M32="เงินอุดหนุน (ว่าง)",0,IF(ฟอร์มกรอกข้อมูล!M32="ข้าราชการถ่ายโอน",0,IF(ฟอร์มกรอกข้อมูล!M32="ว่างยุบเลิก2569",0,IF(ฟอร์มกรอกข้อมูล!M32="ยุบเลิก2569",0,R31+P31)))))))</f>
        <v>462240</v>
      </c>
      <c r="T31" s="83">
        <f>IF(ฟอร์มกรอกข้อมูล!C32=0,"",IF(ฟอร์มกรอกข้อมูล!C32="สังกัด","",IF(ฟอร์มกรอกข้อมูล!M32="ว่างเดิม","ว่างเดิม",IF(ฟอร์มกรอกข้อมูล!M32="กำหนดเพิ่ม2567","กำหนดเพิ่มปี 67",IF(ฟอร์มกรอกข้อมูล!M32="กำหนดเพิ่ม2568","กำหนดเพิ่มปี 68",IF(ฟอร์มกรอกข้อมูล!M32="กำหนดเพิ่ม2569","กำหนดเพิ่มปี 69",IF(ฟอร์มกรอกข้อมูล!M32="ว่างยุบเลิก2567","ว่างเดิม ยุบเลิกปี 67",IF(ฟอร์มกรอกข้อมูล!M32="ว่างยุบเลิก2568","ว่างเดิม ยุบเลิกปี 68",IF(ฟอร์มกรอกข้อมูล!M32="ว่างยุบเลิก2569","ว่างเดิม ยุบเลิกปี 69",IF(ฟอร์มกรอกข้อมูล!M32="ยุบเลิก2567","เกษียณปี 66 ยุบเลิกปี 67",IF(ฟอร์มกรอกข้อมูล!M32="ยุบเลิก2568","เกษียณปี 67 ยุบเลิกปี 68",IF(ฟอร์มกรอกข้อมูล!M32="ยุบเลิก2569","เกษียณปี 68 ยุบเลิกปี 69",IF(ฟอร์มกรอกข้อมูล!M32="เงินอุดหนุน","เงินอุดหนุน",IF(ฟอร์มกรอกข้อมูล!M32="เงินอุดหนุน (ว่าง)","เงินอุดหนุน",IF(ฟอร์มกรอกข้อมูล!M32="ข้าราชการถ่ายโอน","ข้าราชการถ่ายโอน",IF(ฟอร์มกรอกข้อมูล!M32="จ่ายจากเงินรายได้","จ่ายจากเงินรายได้",IF(ฟอร์มกรอกข้อมูล!M32="จ่ายจากเงินรายได้ (ว่าง)","จ่ายจากเงินรายได้ (ว่าง)",ฟอร์มกรอกข้อมูล!I32)))))))))))))))))</f>
        <v>35220</v>
      </c>
    </row>
    <row r="32" spans="1:20" s="12" customFormat="1">
      <c r="A32" s="75">
        <v>23</v>
      </c>
      <c r="B32" s="80" t="s">
        <v>1361</v>
      </c>
      <c r="C32" s="75" t="str">
        <f>IF(ฟอร์มกรอกข้อมูล!C33=0,"",IF(ฟอร์มกรอกข้อมูล!C33="สังกัด","",IF(ฟอร์มกรอกข้อมูล!H33="","",IF(ฟอร์มกรอกข้อมูล!C33="บริหารสถานศึกษา",ฟอร์มกรอกข้อมูล!H33,IF(ฟอร์มกรอกข้อมูล!C33="ครูผู้ช่วย",ฟอร์มกรอกข้อมูล!H33,IF(ฟอร์มกรอกข้อมูล!C33="ครู",ฟอร์มกรอกข้อมูล!H33,IF(ฟอร์มกรอกข้อมูล!C33="บุคลากรทางการศึกษา",ฟอร์มกรอกข้อมูล!H33,IF(ฟอร์มกรอกข้อมูล!H33="ปง.","ปง./ชง.",IF(ฟอร์มกรอกข้อมูล!H33="ชง.","ปง./ชง.",IF(ฟอร์มกรอกข้อมูล!H33="ปก.","ปก./ชก.",IF(ฟอร์มกรอกข้อมูล!H33="ชก.","ปก./ชก.",ฟอร์มกรอกข้อมูล!H33)))))))))))</f>
        <v>ปก./ชก.</v>
      </c>
      <c r="D32" s="75">
        <f>IF(ฟอร์มกรอกข้อมูล!C33=0,"",IF(ฟอร์มกรอกข้อมูล!C33="สังกัด","",IF(ฟอร์มกรอกข้อมูล!M33="กำหนดเพิ่ม2567","-",IF(ฟอร์มกรอกข้อมูล!M33="กำหนดเพิ่ม2568","-",IF(ฟอร์มกรอกข้อมูล!M33="กำหนดเพิ่ม2569","-",1)))))</f>
        <v>1</v>
      </c>
      <c r="E32" s="75">
        <f>IF(ฟอร์มกรอกข้อมูล!C33=0,"",IF(ฟอร์มกรอกข้อมูล!C33="สังกัด","",IF(ฟอร์มกรอกข้อมูล!M33="ว่างเดิม","-",IF(ฟอร์มกรอกข้อมูล!M33="เงินอุดหนุน (ว่าง)","-",IF(ฟอร์มกรอกข้อมูล!M33="จ่ายจากเงินรายได้ (ว่าง)","-",IF(ฟอร์มกรอกข้อมูล!M33="กำหนดเพิ่ม2567","-",IF(ฟอร์มกรอกข้อมูล!M33="กำหนดเพิ่ม2568","-",IF(ฟอร์มกรอกข้อมูล!M33="กำหนดเพิ่ม2569","-",IF(ฟอร์มกรอกข้อมูล!M33="ว่างยุบเลิก2567","-",IF(ฟอร์มกรอกข้อมูล!M33="ว่างยุบเลิก2568","-",IF(ฟอร์มกรอกข้อมูล!M33="ว่างยุบเลิก2569","-",1)))))))))))</f>
        <v>1</v>
      </c>
      <c r="F32" s="81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(ว่าง)",0,IF(ฟอร์มกรอกข้อมูล!M33="ข้าราชการถ่ายโอน",0,ฟอร์มกรอกข้อมูล!BE33)))))</f>
        <v>299640</v>
      </c>
      <c r="G32" s="108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IF(ฟอร์มกรอกข้อมูล!M33="กำหนดเพิ่ม2567",0,IF(ฟอร์มกรอกข้อมูล!M33="กำหนดเพิ่ม2568",0,IF(ฟอร์มกรอกข้อมูล!M33="กำหนดเพิ่ม2569",0,IF(ฟอร์มกรอกข้อมูล!J33=0,0,(ฟอร์มกรอกข้อมูล!J33+ฟอร์มกรอกข้อมูล!K33)*12)))))))))</f>
        <v>0</v>
      </c>
      <c r="H32" s="75">
        <f>IF(ฟอร์มกรอกข้อมูล!C33=0,"",IF(ฟอร์มกรอกข้อมูล!C33="สังกัด","",IF(ฟอร์มกรอกข้อมูล!M33="กำหนดเพิ่ม2568","-",IF(ฟอร์มกรอกข้อมูล!M33="กำหนดเพิ่ม2569","-",IF(ฟอร์มกรอกข้อมูล!M33="ว่างยุบเลิก2567","-",IF(ฟอร์มกรอกข้อมูล!M33="ยุบเลิก2567","-",1))))))</f>
        <v>1</v>
      </c>
      <c r="I32" s="75">
        <f>IF(ฟอร์มกรอกข้อมูล!C33=0,"",IF(ฟอร์มกรอกข้อมูล!C33="สังกัด","",IF(ฟอร์มกรอกข้อมูล!M33="กำหนดเพิ่ม2569","-",IF(ฟอร์มกรอกข้อมูล!M33="ว่างยุบเลิก2567","-",IF(ฟอร์มกรอกข้อมูล!M33="ว่างยุบเลิก2568","-",IF(ฟอร์มกรอกข้อมูล!M33="ยุบเลิก2567","-",IF(ฟอร์มกรอกข้อมูล!M33="ยุบเลิก2568","-",1)))))))</f>
        <v>1</v>
      </c>
      <c r="J32" s="75">
        <f>IF(ฟอร์มกรอกข้อมูล!C33=0,"",IF(ฟอร์มกรอกข้อมูล!C33="สังกัด","",IF(ฟอร์มกรอกข้อมูล!M33="ว่างยุบเลิก2567","-",IF(ฟอร์มกรอกข้อมูล!M33="ว่างยุบเลิก2568","-",IF(ฟอร์มกรอกข้อมูล!M33="ว่างยุบเลิก2569","-",IF(ฟอร์มกรอกข้อมูล!M33="ยุบเลิก2567","-",IF(ฟอร์มกรอกข้อมูล!M33="ยุบเลิก2568","-",IF(ฟอร์มกรอกข้อมูล!M33="ยุบเลิก2569","-",1))))))))</f>
        <v>1</v>
      </c>
      <c r="K32" s="75" t="str">
        <f>IF(ฟอร์มกรอกข้อมูล!C33=0,"",IF(ฟอร์มกรอกข้อมูล!C33="สังกัด","",IF(ฟอร์มกรอกข้อมูล!M33="กำหนดเพิ่ม2567",1,IF(ฟอร์มกรอกข้อมูล!M33="ว่างยุบเลิก2567",-1,IF(ฟอร์มกรอกข้อมูล!M33="ยุบเลิก2567",-1,"-")))))</f>
        <v>-</v>
      </c>
      <c r="L32" s="75" t="str">
        <f>IF(ฟอร์มกรอกข้อมูล!C33=0,"",IF(ฟอร์มกรอกข้อมูล!C33="สังกัด","",IF(ฟอร์มกรอกข้อมูล!M33="กำหนดเพิ่ม2568",1,IF(ฟอร์มกรอกข้อมูล!M33="ว่างยุบเลิก2568",-1,IF(ฟอร์มกรอกข้อมูล!M33="ยุบเลิก2568",-1,"-")))))</f>
        <v>-</v>
      </c>
      <c r="M32" s="75" t="str">
        <f>IF(ฟอร์มกรอกข้อมูล!C33=0,"",IF(ฟอร์มกรอกข้อมูล!C33="สังกัด","",IF(ฟอร์มกรอกข้อมูล!M33="กำหนดเพิ่ม2569",1,IF(ฟอร์มกรอกข้อมูล!M33="ว่างยุบเลิก2569",-1,IF(ฟอร์มกรอกข้อมูล!M33="ยุบเลิก2569",-1,"-")))))</f>
        <v>-</v>
      </c>
      <c r="N32" s="81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(ว่าง)",0,IF(ฟอร์มกรอกข้อมูล!M33="ข้าราชการถ่ายโอน",0,ฟอร์มกรอกข้อมูล!BH33)))))</f>
        <v>12000</v>
      </c>
      <c r="O32" s="81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(ว่าง)",0,IF(ฟอร์มกรอกข้อมูล!M33="ข้าราชการถ่ายโอน",0,ฟอร์มกรอกข้อมูล!BK33)))))</f>
        <v>12120</v>
      </c>
      <c r="P32" s="81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(ว่าง)",0,IF(ฟอร์มกรอกข้อมูล!M33="ข้าราชการถ่ายโอน",0,ฟอร์มกรอกข้อมูล!BN33)))))</f>
        <v>12600</v>
      </c>
      <c r="Q32" s="82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IF(ฟอร์มกรอกข้อมูล!M33="ว่างยุบเลิก2567",0,IF(ฟอร์มกรอกข้อมูล!M33="ยุบเลิก2567",0,F32+G32+N32)))))))</f>
        <v>311640</v>
      </c>
      <c r="R32" s="81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IF(ฟอร์มกรอกข้อมูล!M33="ว่างยุบเลิก2568",0,IF(ฟอร์มกรอกข้อมูล!M33="ยุบเลิก2568",0,Q32+O32)))))))</f>
        <v>323760</v>
      </c>
      <c r="S32" s="81">
        <f>IF(ฟอร์มกรอกข้อมูล!C33=0,"",IF(ฟอร์มกรอกข้อมูล!C33="สังกัด","",IF(ฟอร์มกรอกข้อมูล!M33="เงินอุดหนุน",0,IF(ฟอร์มกรอกข้อมูล!M33="เงินอุดหนุน (ว่าง)",0,IF(ฟอร์มกรอกข้อมูล!M33="ข้าราชการถ่ายโอน",0,IF(ฟอร์มกรอกข้อมูล!M33="ว่างยุบเลิก2569",0,IF(ฟอร์มกรอกข้อมูล!M33="ยุบเลิก2569",0,R32+P32)))))))</f>
        <v>336360</v>
      </c>
      <c r="T32" s="83">
        <f>IF(ฟอร์มกรอกข้อมูล!C33=0,"",IF(ฟอร์มกรอกข้อมูล!C33="สังกัด","",IF(ฟอร์มกรอกข้อมูล!M33="ว่างเดิม","ว่างเดิม",IF(ฟอร์มกรอกข้อมูล!M33="กำหนดเพิ่ม2567","กำหนดเพิ่มปี 67",IF(ฟอร์มกรอกข้อมูล!M33="กำหนดเพิ่ม2568","กำหนดเพิ่มปี 68",IF(ฟอร์มกรอกข้อมูล!M33="กำหนดเพิ่ม2569","กำหนดเพิ่มปี 69",IF(ฟอร์มกรอกข้อมูล!M33="ว่างยุบเลิก2567","ว่างเดิม ยุบเลิกปี 67",IF(ฟอร์มกรอกข้อมูล!M33="ว่างยุบเลิก2568","ว่างเดิม ยุบเลิกปี 68",IF(ฟอร์มกรอกข้อมูล!M33="ว่างยุบเลิก2569","ว่างเดิม ยุบเลิกปี 69",IF(ฟอร์มกรอกข้อมูล!M33="ยุบเลิก2567","เกษียณปี 66 ยุบเลิกปี 67",IF(ฟอร์มกรอกข้อมูล!M33="ยุบเลิก2568","เกษียณปี 67 ยุบเลิกปี 68",IF(ฟอร์มกรอกข้อมูล!M33="ยุบเลิก2569","เกษียณปี 68 ยุบเลิกปี 69",IF(ฟอร์มกรอกข้อมูล!M33="เงินอุดหนุน","เงินอุดหนุน",IF(ฟอร์มกรอกข้อมูล!M33="เงินอุดหนุน (ว่าง)","เงินอุดหนุน",IF(ฟอร์มกรอกข้อมูล!M33="ข้าราชการถ่ายโอน","ข้าราชการถ่ายโอน",IF(ฟอร์มกรอกข้อมูล!M33="จ่ายจากเงินรายได้","จ่ายจากเงินรายได้",IF(ฟอร์มกรอกข้อมูล!M33="จ่ายจากเงินรายได้ (ว่าง)","จ่ายจากเงินรายได้ (ว่าง)",ฟอร์มกรอกข้อมูล!I33)))))))))))))))))</f>
        <v>24970</v>
      </c>
    </row>
    <row r="33" spans="1:20" s="12" customFormat="1">
      <c r="A33" s="75">
        <v>24</v>
      </c>
      <c r="B33" s="80" t="str">
        <f>IF(ฟอร์มกรอกข้อมูล!C34=0,"",IF(ฟอร์มกรอกข้อมูล!C34="บริหารท้องถิ่น",ฟอร์มกรอกข้อมูล!F34&amp;" ("&amp;ฟอร์มกรอกข้อมูล!E34&amp;")",IF(ฟอร์มกรอกข้อมูล!C34="อำนวยการท้องถิ่น",ฟอร์มกรอกข้อมูล!F34&amp;" ("&amp;ฟอร์มกรอกข้อมูล!E34&amp;")",IF(ฟอร์มกรอกข้อมูล!C34="บริหารสถานศึกษา",ฟอร์มกรอกข้อมูล!F34&amp;" ("&amp;ฟอร์มกรอกข้อมูล!E34&amp;")",IF(ฟอร์มกรอกข้อมูล!C34&amp;ฟอร์มกรอกข้อมูล!G34="วิชาการหัวหน้ากลุ่มงาน",ฟอร์มกรอกข้อมูล!F34&amp;" ("&amp;ฟอร์มกรอกข้อมูล!E34&amp;")",ฟอร์มกรอกข้อมูล!E34)))))</f>
        <v>เจ้าพนักงานพัสดุ</v>
      </c>
      <c r="C33" s="75" t="str">
        <f>IF(ฟอร์มกรอกข้อมูล!C34=0,"",IF(ฟอร์มกรอกข้อมูล!C34="สังกัด","",IF(ฟอร์มกรอกข้อมูล!H34="","",IF(ฟอร์มกรอกข้อมูล!C34="บริหารสถานศึกษา",ฟอร์มกรอกข้อมูล!H34,IF(ฟอร์มกรอกข้อมูล!C34="ครูผู้ช่วย",ฟอร์มกรอกข้อมูล!H34,IF(ฟอร์มกรอกข้อมูล!C34="ครู",ฟอร์มกรอกข้อมูล!H34,IF(ฟอร์มกรอกข้อมูล!C34="บุคลากรทางการศึกษา",ฟอร์มกรอกข้อมูล!H34,IF(ฟอร์มกรอกข้อมูล!H34="ปง.","ปง./ชง.",IF(ฟอร์มกรอกข้อมูล!H34="ชง.","ปง./ชง.",IF(ฟอร์มกรอกข้อมูล!H34="ปก.","ปก./ชก.",IF(ฟอร์มกรอกข้อมูล!H34="ชก.","ปก./ชก.",ฟอร์มกรอกข้อมูล!H34)))))))))))</f>
        <v>ปง./ชง.</v>
      </c>
      <c r="D33" s="75">
        <f>IF(ฟอร์มกรอกข้อมูล!C34=0,"",IF(ฟอร์มกรอกข้อมูล!C34="สังกัด","",IF(ฟอร์มกรอกข้อมูล!M34="กำหนดเพิ่ม2567","-",IF(ฟอร์มกรอกข้อมูล!M34="กำหนดเพิ่ม2568","-",IF(ฟอร์มกรอกข้อมูล!M34="กำหนดเพิ่ม2569","-",1)))))</f>
        <v>1</v>
      </c>
      <c r="E33" s="75">
        <f>IF(ฟอร์มกรอกข้อมูล!C34=0,"",IF(ฟอร์มกรอกข้อมูล!C34="สังกัด","",IF(ฟอร์มกรอกข้อมูล!M34="ว่างเดิม","-",IF(ฟอร์มกรอกข้อมูล!M34="เงินอุดหนุน (ว่าง)","-",IF(ฟอร์มกรอกข้อมูล!M34="จ่ายจากเงินรายได้ (ว่าง)","-",IF(ฟอร์มกรอกข้อมูล!M34="กำหนดเพิ่ม2567","-",IF(ฟอร์มกรอกข้อมูล!M34="กำหนดเพิ่ม2568","-",IF(ฟอร์มกรอกข้อมูล!M34="กำหนดเพิ่ม2569","-",IF(ฟอร์มกรอกข้อมูล!M34="ว่างยุบเลิก2567","-",IF(ฟอร์มกรอกข้อมูล!M34="ว่างยุบเลิก2568","-",IF(ฟอร์มกรอกข้อมูล!M34="ว่างยุบเลิก2569","-",1)))))))))))</f>
        <v>1</v>
      </c>
      <c r="F33" s="81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(ว่าง)",0,IF(ฟอร์มกรอกข้อมูล!M34="ข้าราชการถ่ายโอน",0,ฟอร์มกรอกข้อมูล!BE34)))))</f>
        <v>313440</v>
      </c>
      <c r="G33" s="108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IF(ฟอร์มกรอกข้อมูล!M34="กำหนดเพิ่ม2567",0,IF(ฟอร์มกรอกข้อมูล!M34="กำหนดเพิ่ม2568",0,IF(ฟอร์มกรอกข้อมูล!M34="กำหนดเพิ่ม2569",0,IF(ฟอร์มกรอกข้อมูล!J34=0,0,(ฟอร์มกรอกข้อมูล!J34+ฟอร์มกรอกข้อมูล!K34)*12)))))))))</f>
        <v>0</v>
      </c>
      <c r="H33" s="75">
        <f>IF(ฟอร์มกรอกข้อมูล!C34=0,"",IF(ฟอร์มกรอกข้อมูล!C34="สังกัด","",IF(ฟอร์มกรอกข้อมูล!M34="กำหนดเพิ่ม2568","-",IF(ฟอร์มกรอกข้อมูล!M34="กำหนดเพิ่ม2569","-",IF(ฟอร์มกรอกข้อมูล!M34="ว่างยุบเลิก2567","-",IF(ฟอร์มกรอกข้อมูล!M34="ยุบเลิก2567","-",1))))))</f>
        <v>1</v>
      </c>
      <c r="I33" s="75">
        <f>IF(ฟอร์มกรอกข้อมูล!C34=0,"",IF(ฟอร์มกรอกข้อมูล!C34="สังกัด","",IF(ฟอร์มกรอกข้อมูล!M34="กำหนดเพิ่ม2569","-",IF(ฟอร์มกรอกข้อมูล!M34="ว่างยุบเลิก2567","-",IF(ฟอร์มกรอกข้อมูล!M34="ว่างยุบเลิก2568","-",IF(ฟอร์มกรอกข้อมูล!M34="ยุบเลิก2567","-",IF(ฟอร์มกรอกข้อมูล!M34="ยุบเลิก2568","-",1)))))))</f>
        <v>1</v>
      </c>
      <c r="J33" s="75">
        <f>IF(ฟอร์มกรอกข้อมูล!C34=0,"",IF(ฟอร์มกรอกข้อมูล!C34="สังกัด","",IF(ฟอร์มกรอกข้อมูล!M34="ว่างยุบเลิก2567","-",IF(ฟอร์มกรอกข้อมูล!M34="ว่างยุบเลิก2568","-",IF(ฟอร์มกรอกข้อมูล!M34="ว่างยุบเลิก2569","-",IF(ฟอร์มกรอกข้อมูล!M34="ยุบเลิก2567","-",IF(ฟอร์มกรอกข้อมูล!M34="ยุบเลิก2568","-",IF(ฟอร์มกรอกข้อมูล!M34="ยุบเลิก2569","-",1))))))))</f>
        <v>1</v>
      </c>
      <c r="K33" s="75" t="str">
        <f>IF(ฟอร์มกรอกข้อมูล!C34=0,"",IF(ฟอร์มกรอกข้อมูล!C34="สังกัด","",IF(ฟอร์มกรอกข้อมูล!M34="กำหนดเพิ่ม2567",1,IF(ฟอร์มกรอกข้อมูล!M34="ว่างยุบเลิก2567",-1,IF(ฟอร์มกรอกข้อมูล!M34="ยุบเลิก2567",-1,"-")))))</f>
        <v>-</v>
      </c>
      <c r="L33" s="75" t="str">
        <f>IF(ฟอร์มกรอกข้อมูล!C34=0,"",IF(ฟอร์มกรอกข้อมูล!C34="สังกัด","",IF(ฟอร์มกรอกข้อมูล!M34="กำหนดเพิ่ม2568",1,IF(ฟอร์มกรอกข้อมูล!M34="ว่างยุบเลิก2568",-1,IF(ฟอร์มกรอกข้อมูล!M34="ยุบเลิก2568",-1,"-")))))</f>
        <v>-</v>
      </c>
      <c r="M33" s="75" t="str">
        <f>IF(ฟอร์มกรอกข้อมูล!C34=0,"",IF(ฟอร์มกรอกข้อมูล!C34="สังกัด","",IF(ฟอร์มกรอกข้อมูล!M34="กำหนดเพิ่ม2569",1,IF(ฟอร์มกรอกข้อมูล!M34="ว่างยุบเลิก2569",-1,IF(ฟอร์มกรอกข้อมูล!M34="ยุบเลิก2569",-1,"-")))))</f>
        <v>-</v>
      </c>
      <c r="N33" s="81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(ว่าง)",0,IF(ฟอร์มกรอกข้อมูล!M34="ข้าราชการถ่ายโอน",0,ฟอร์มกรอกข้อมูล!BH34)))))</f>
        <v>10920</v>
      </c>
      <c r="O33" s="81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(ว่าง)",0,IF(ฟอร์มกรอกข้อมูล!M34="ข้าราชการถ่ายโอน",0,ฟอร์มกรอกข้อมูล!BK34)))))</f>
        <v>11160</v>
      </c>
      <c r="P33" s="81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(ว่าง)",0,IF(ฟอร์มกรอกข้อมูล!M34="ข้าราชการถ่ายโอน",0,ฟอร์มกรอกข้อมูล!BN34)))))</f>
        <v>11040</v>
      </c>
      <c r="Q33" s="82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IF(ฟอร์มกรอกข้อมูล!M34="ว่างยุบเลิก2567",0,IF(ฟอร์มกรอกข้อมูล!M34="ยุบเลิก2567",0,F33+G33+N33)))))))</f>
        <v>324360</v>
      </c>
      <c r="R33" s="81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IF(ฟอร์มกรอกข้อมูล!M34="ว่างยุบเลิก2568",0,IF(ฟอร์มกรอกข้อมูล!M34="ยุบเลิก2568",0,Q33+O33)))))))</f>
        <v>335520</v>
      </c>
      <c r="S33" s="81">
        <f>IF(ฟอร์มกรอกข้อมูล!C34=0,"",IF(ฟอร์มกรอกข้อมูล!C34="สังกัด","",IF(ฟอร์มกรอกข้อมูล!M34="เงินอุดหนุน",0,IF(ฟอร์มกรอกข้อมูล!M34="เงินอุดหนุน (ว่าง)",0,IF(ฟอร์มกรอกข้อมูล!M34="ข้าราชการถ่ายโอน",0,IF(ฟอร์มกรอกข้อมูล!M34="ว่างยุบเลิก2569",0,IF(ฟอร์มกรอกข้อมูล!M34="ยุบเลิก2569",0,R33+P33)))))))</f>
        <v>346560</v>
      </c>
      <c r="T33" s="83">
        <f>IF(ฟอร์มกรอกข้อมูล!C34=0,"",IF(ฟอร์มกรอกข้อมูล!C34="สังกัด","",IF(ฟอร์มกรอกข้อมูล!M34="ว่างเดิม","ว่างเดิม",IF(ฟอร์มกรอกข้อมูล!M34="กำหนดเพิ่ม2567","กำหนดเพิ่มปี 67",IF(ฟอร์มกรอกข้อมูล!M34="กำหนดเพิ่ม2568","กำหนดเพิ่มปี 68",IF(ฟอร์มกรอกข้อมูล!M34="กำหนดเพิ่ม2569","กำหนดเพิ่มปี 69",IF(ฟอร์มกรอกข้อมูล!M34="ว่างยุบเลิก2567","ว่างเดิม ยุบเลิกปี 67",IF(ฟอร์มกรอกข้อมูล!M34="ว่างยุบเลิก2568","ว่างเดิม ยุบเลิกปี 68",IF(ฟอร์มกรอกข้อมูล!M34="ว่างยุบเลิก2569","ว่างเดิม ยุบเลิกปี 69",IF(ฟอร์มกรอกข้อมูล!M34="ยุบเลิก2567","เกษียณปี 66 ยุบเลิกปี 67",IF(ฟอร์มกรอกข้อมูล!M34="ยุบเลิก2568","เกษียณปี 67 ยุบเลิกปี 68",IF(ฟอร์มกรอกข้อมูล!M34="ยุบเลิก2569","เกษียณปี 68 ยุบเลิกปี 69",IF(ฟอร์มกรอกข้อมูล!M34="เงินอุดหนุน","เงินอุดหนุน",IF(ฟอร์มกรอกข้อมูล!M34="เงินอุดหนุน (ว่าง)","เงินอุดหนุน",IF(ฟอร์มกรอกข้อมูล!M34="ข้าราชการถ่ายโอน","ข้าราชการถ่ายโอน",IF(ฟอร์มกรอกข้อมูล!M34="จ่ายจากเงินรายได้","จ่ายจากเงินรายได้",IF(ฟอร์มกรอกข้อมูล!M34="จ่ายจากเงินรายได้ (ว่าง)","จ่ายจากเงินรายได้ (ว่าง)",ฟอร์มกรอกข้อมูล!I34)))))))))))))))))</f>
        <v>26120</v>
      </c>
    </row>
    <row r="34" spans="1:20" s="12" customFormat="1">
      <c r="A34" s="75"/>
      <c r="B34" s="216" t="s">
        <v>1421</v>
      </c>
      <c r="C34" s="75" t="str">
        <f>IF(ฟอร์มกรอกข้อมูล!C35=0,"",IF(ฟอร์มกรอกข้อมูล!C35="สังกัด","",IF(ฟอร์มกรอกข้อมูล!H35="","",IF(ฟอร์มกรอกข้อมูล!C35="บริหารสถานศึกษา",ฟอร์มกรอกข้อมูล!H35,IF(ฟอร์มกรอกข้อมูล!C35="ครูผู้ช่วย",ฟอร์มกรอกข้อมูล!H35,IF(ฟอร์มกรอกข้อมูล!C35="ครู",ฟอร์มกรอกข้อมูล!H35,IF(ฟอร์มกรอกข้อมูล!C35="บุคลากรทางการศึกษา",ฟอร์มกรอกข้อมูล!H35,IF(ฟอร์มกรอกข้อมูล!H35="ปง.","ปง./ชง.",IF(ฟอร์มกรอกข้อมูล!H35="ชง.","ปง./ชง.",IF(ฟอร์มกรอกข้อมูล!H35="ปก.","ปก./ชก.",IF(ฟอร์มกรอกข้อมูล!H35="ชก.","ปก./ชก.",ฟอร์มกรอกข้อมูล!H35)))))))))))</f>
        <v/>
      </c>
      <c r="D34" s="75" t="str">
        <f>IF(ฟอร์มกรอกข้อมูล!C35=0,"",IF(ฟอร์มกรอกข้อมูล!C35="สังกัด","",IF(ฟอร์มกรอกข้อมูล!M35="กำหนดเพิ่ม2567","-",IF(ฟอร์มกรอกข้อมูล!M35="กำหนดเพิ่ม2568","-",IF(ฟอร์มกรอกข้อมูล!M35="กำหนดเพิ่ม2569","-",1)))))</f>
        <v/>
      </c>
      <c r="E34" s="75" t="str">
        <f>IF(ฟอร์มกรอกข้อมูล!C35=0,"",IF(ฟอร์มกรอกข้อมูล!C35="สังกัด","",IF(ฟอร์มกรอกข้อมูล!M35="ว่างเดิม","-",IF(ฟอร์มกรอกข้อมูล!M35="เงินอุดหนุน (ว่าง)","-",IF(ฟอร์มกรอกข้อมูล!M35="จ่ายจากเงินรายได้ (ว่าง)","-",IF(ฟอร์มกรอกข้อมูล!M35="กำหนดเพิ่ม2567","-",IF(ฟอร์มกรอกข้อมูล!M35="กำหนดเพิ่ม2568","-",IF(ฟอร์มกรอกข้อมูล!M35="กำหนดเพิ่ม2569","-",IF(ฟอร์มกรอกข้อมูล!M35="ว่างยุบเลิก2567","-",IF(ฟอร์มกรอกข้อมูล!M35="ว่างยุบเลิก2568","-",IF(ฟอร์มกรอกข้อมูล!M35="ว่างยุบเลิก2569","-",1)))))))))))</f>
        <v/>
      </c>
      <c r="F34" s="81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(ว่าง)",0,IF(ฟอร์มกรอกข้อมูล!M35="ข้าราชการถ่ายโอน",0,ฟอร์มกรอกข้อมูล!BE35)))))</f>
        <v/>
      </c>
      <c r="G34" s="108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IF(ฟอร์มกรอกข้อมูล!M35="กำหนดเพิ่ม2567",0,IF(ฟอร์มกรอกข้อมูล!M35="กำหนดเพิ่ม2568",0,IF(ฟอร์มกรอกข้อมูล!M35="กำหนดเพิ่ม2569",0,IF(ฟอร์มกรอกข้อมูล!J35=0,0,(ฟอร์มกรอกข้อมูล!J35+ฟอร์มกรอกข้อมูล!K35)*12)))))))))</f>
        <v/>
      </c>
      <c r="H34" s="75" t="str">
        <f>IF(ฟอร์มกรอกข้อมูล!C35=0,"",IF(ฟอร์มกรอกข้อมูล!C35="สังกัด","",IF(ฟอร์มกรอกข้อมูล!M35="กำหนดเพิ่ม2568","-",IF(ฟอร์มกรอกข้อมูล!M35="กำหนดเพิ่ม2569","-",IF(ฟอร์มกรอกข้อมูล!M35="ว่างยุบเลิก2567","-",IF(ฟอร์มกรอกข้อมูล!M35="ยุบเลิก2567","-",1))))))</f>
        <v/>
      </c>
      <c r="I34" s="75" t="str">
        <f>IF(ฟอร์มกรอกข้อมูล!C35=0,"",IF(ฟอร์มกรอกข้อมูล!C35="สังกัด","",IF(ฟอร์มกรอกข้อมูล!M35="กำหนดเพิ่ม2569","-",IF(ฟอร์มกรอกข้อมูล!M35="ว่างยุบเลิก2567","-",IF(ฟอร์มกรอกข้อมูล!M35="ว่างยุบเลิก2568","-",IF(ฟอร์มกรอกข้อมูล!M35="ยุบเลิก2567","-",IF(ฟอร์มกรอกข้อมูล!M35="ยุบเลิก2568","-",1)))))))</f>
        <v/>
      </c>
      <c r="J34" s="75" t="str">
        <f>IF(ฟอร์มกรอกข้อมูล!C35=0,"",IF(ฟอร์มกรอกข้อมูล!C35="สังกัด","",IF(ฟอร์มกรอกข้อมูล!M35="ว่างยุบเลิก2567","-",IF(ฟอร์มกรอกข้อมูล!M35="ว่างยุบเลิก2568","-",IF(ฟอร์มกรอกข้อมูล!M35="ว่างยุบเลิก2569","-",IF(ฟอร์มกรอกข้อมูล!M35="ยุบเลิก2567","-",IF(ฟอร์มกรอกข้อมูล!M35="ยุบเลิก2568","-",IF(ฟอร์มกรอกข้อมูล!M35="ยุบเลิก2569","-",1))))))))</f>
        <v/>
      </c>
      <c r="K34" s="75" t="str">
        <f>IF(ฟอร์มกรอกข้อมูล!C35=0,"",IF(ฟอร์มกรอกข้อมูล!C35="สังกัด","",IF(ฟอร์มกรอกข้อมูล!M35="กำหนดเพิ่ม2567",1,IF(ฟอร์มกรอกข้อมูล!M35="ว่างยุบเลิก2567",-1,IF(ฟอร์มกรอกข้อมูล!M35="ยุบเลิก2567",-1,"-")))))</f>
        <v/>
      </c>
      <c r="L34" s="75" t="str">
        <f>IF(ฟอร์มกรอกข้อมูล!C35=0,"",IF(ฟอร์มกรอกข้อมูล!C35="สังกัด","",IF(ฟอร์มกรอกข้อมูล!M35="กำหนดเพิ่ม2568",1,IF(ฟอร์มกรอกข้อมูล!M35="ว่างยุบเลิก2568",-1,IF(ฟอร์มกรอกข้อมูล!M35="ยุบเลิก2568",-1,"-")))))</f>
        <v/>
      </c>
      <c r="M34" s="75" t="str">
        <f>IF(ฟอร์มกรอกข้อมูล!C35=0,"",IF(ฟอร์มกรอกข้อมูล!C35="สังกัด","",IF(ฟอร์มกรอกข้อมูล!M35="กำหนดเพิ่ม2569",1,IF(ฟอร์มกรอกข้อมูล!M35="ว่างยุบเลิก2569",-1,IF(ฟอร์มกรอกข้อมูล!M35="ยุบเลิก2569",-1,"-")))))</f>
        <v/>
      </c>
      <c r="N34" s="81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(ว่าง)",0,IF(ฟอร์มกรอกข้อมูล!M35="ข้าราชการถ่ายโอน",0,ฟอร์มกรอกข้อมูล!BH35)))))</f>
        <v/>
      </c>
      <c r="O34" s="81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(ว่าง)",0,IF(ฟอร์มกรอกข้อมูล!M35="ข้าราชการถ่ายโอน",0,ฟอร์มกรอกข้อมูล!BK35)))))</f>
        <v/>
      </c>
      <c r="P34" s="81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(ว่าง)",0,IF(ฟอร์มกรอกข้อมูล!M35="ข้าราชการถ่ายโอน",0,ฟอร์มกรอกข้อมูล!BN35)))))</f>
        <v/>
      </c>
      <c r="Q34" s="82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IF(ฟอร์มกรอกข้อมูล!M35="ว่างยุบเลิก2567",0,IF(ฟอร์มกรอกข้อมูล!M35="ยุบเลิก2567",0,F34+G34+N34)))))))</f>
        <v/>
      </c>
      <c r="R34" s="81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IF(ฟอร์มกรอกข้อมูล!M35="ว่างยุบเลิก2568",0,IF(ฟอร์มกรอกข้อมูล!M35="ยุบเลิก2568",0,Q34+O34)))))))</f>
        <v/>
      </c>
      <c r="S34" s="81" t="str">
        <f>IF(ฟอร์มกรอกข้อมูล!C35=0,"",IF(ฟอร์มกรอกข้อมูล!C35="สังกัด","",IF(ฟอร์มกรอกข้อมูล!M35="เงินอุดหนุน",0,IF(ฟอร์มกรอกข้อมูล!M35="เงินอุดหนุน (ว่าง)",0,IF(ฟอร์มกรอกข้อมูล!M35="ข้าราชการถ่ายโอน",0,IF(ฟอร์มกรอกข้อมูล!M35="ว่างยุบเลิก2569",0,IF(ฟอร์มกรอกข้อมูล!M35="ยุบเลิก2569",0,R34+P34)))))))</f>
        <v/>
      </c>
      <c r="T34" s="83" t="str">
        <f>IF(ฟอร์มกรอกข้อมูล!C35=0,"",IF(ฟอร์มกรอกข้อมูล!C35="สังกัด","",IF(ฟอร์มกรอกข้อมูล!M35="ว่างเดิม","ว่างเดิม",IF(ฟอร์มกรอกข้อมูล!M35="กำหนดเพิ่ม2567","กำหนดเพิ่มปี 67",IF(ฟอร์มกรอกข้อมูล!M35="กำหนดเพิ่ม2568","กำหนดเพิ่มปี 68",IF(ฟอร์มกรอกข้อมูล!M35="กำหนดเพิ่ม2569","กำหนดเพิ่มปี 69",IF(ฟอร์มกรอกข้อมูล!M35="ว่างยุบเลิก2567","ว่างเดิม ยุบเลิกปี 67",IF(ฟอร์มกรอกข้อมูล!M35="ว่างยุบเลิก2568","ว่างเดิม ยุบเลิกปี 68",IF(ฟอร์มกรอกข้อมูล!M35="ว่างยุบเลิก2569","ว่างเดิม ยุบเลิกปี 69",IF(ฟอร์มกรอกข้อมูล!M35="ยุบเลิก2567","เกษียณปี 66 ยุบเลิกปี 67",IF(ฟอร์มกรอกข้อมูล!M35="ยุบเลิก2568","เกษียณปี 67 ยุบเลิกปี 68",IF(ฟอร์มกรอกข้อมูล!M35="ยุบเลิก2569","เกษียณปี 68 ยุบเลิกปี 69",IF(ฟอร์มกรอกข้อมูล!M35="เงินอุดหนุน","เงินอุดหนุน",IF(ฟอร์มกรอกข้อมูล!M35="เงินอุดหนุน (ว่าง)","เงินอุดหนุน",IF(ฟอร์มกรอกข้อมูล!M35="ข้าราชการถ่ายโอน","ข้าราชการถ่ายโอน",IF(ฟอร์มกรอกข้อมูล!M35="จ่ายจากเงินรายได้","จ่ายจากเงินรายได้",IF(ฟอร์มกรอกข้อมูล!M35="จ่ายจากเงินรายได้ (ว่าง)","จ่ายจากเงินรายได้ (ว่าง)",ฟอร์มกรอกข้อมูล!I35)))))))))))))))))</f>
        <v/>
      </c>
    </row>
    <row r="35" spans="1:20" s="12" customFormat="1">
      <c r="A35" s="75">
        <f>IF(ฟอร์มกรอกข้อมูล!C36="สังกัด","",IF(B35="","",SUBTOTAL(3,$B$6:B35)*1-COUNTBLANK($D$6:D35)))</f>
        <v>25</v>
      </c>
      <c r="B35" s="80" t="str">
        <f>IF(ฟอร์มกรอกข้อมูล!C36=0,"",IF(ฟอร์มกรอกข้อมูล!C36="บริหารท้องถิ่น",ฟอร์มกรอกข้อมูล!F36&amp;" ("&amp;ฟอร์มกรอกข้อมูล!E36&amp;")",IF(ฟอร์มกรอกข้อมูล!C36="อำนวยการท้องถิ่น",ฟอร์มกรอกข้อมูล!F36&amp;" ("&amp;ฟอร์มกรอกข้อมูล!E36&amp;")",IF(ฟอร์มกรอกข้อมูล!C36="บริหารสถานศึกษา",ฟอร์มกรอกข้อมูล!F36&amp;" ("&amp;ฟอร์มกรอกข้อมูล!E36&amp;")",IF(ฟอร์มกรอกข้อมูล!C36&amp;ฟอร์มกรอกข้อมูล!G36="วิชาการหัวหน้ากลุ่มงาน",ฟอร์มกรอกข้อมูล!F36&amp;" ("&amp;ฟอร์มกรอกข้อมูล!E36&amp;")",ฟอร์มกรอกข้อมูล!E36)))))</f>
        <v>ผู้ช่วยเจ้าพนักงานจัดเก็บรายได้</v>
      </c>
      <c r="C35" s="75" t="str">
        <f>IF(ฟอร์มกรอกข้อมูล!C36=0,"",IF(ฟอร์มกรอกข้อมูล!C36="สังกัด","",IF(ฟอร์มกรอกข้อมูล!H36="","",IF(ฟอร์มกรอกข้อมูล!C36="บริหารสถานศึกษา",ฟอร์มกรอกข้อมูล!H36,IF(ฟอร์มกรอกข้อมูล!C36="ครูผู้ช่วย",ฟอร์มกรอกข้อมูล!H36,IF(ฟอร์มกรอกข้อมูล!C36="ครู",ฟอร์มกรอกข้อมูล!H36,IF(ฟอร์มกรอกข้อมูล!C36="บุคลากรทางการศึกษา",ฟอร์มกรอกข้อมูล!H36,IF(ฟอร์มกรอกข้อมูล!H36="ปง.","ปง./ชง.",IF(ฟอร์มกรอกข้อมูล!H36="ชง.","ปง./ชง.",IF(ฟอร์มกรอกข้อมูล!H36="ปก.","ปก./ชก.",IF(ฟอร์มกรอกข้อมูล!H36="ชก.","ปก./ชก.",ฟอร์มกรอกข้อมูล!H36)))))))))))</f>
        <v/>
      </c>
      <c r="D35" s="75">
        <f>IF(ฟอร์มกรอกข้อมูล!C36=0,"",IF(ฟอร์มกรอกข้อมูล!C36="สังกัด","",IF(ฟอร์มกรอกข้อมูล!M36="กำหนดเพิ่ม2567","-",IF(ฟอร์มกรอกข้อมูล!M36="กำหนดเพิ่ม2568","-",IF(ฟอร์มกรอกข้อมูล!M36="กำหนดเพิ่ม2569","-",1)))))</f>
        <v>1</v>
      </c>
      <c r="E35" s="75">
        <f>IF(ฟอร์มกรอกข้อมูล!C36=0,"",IF(ฟอร์มกรอกข้อมูล!C36="สังกัด","",IF(ฟอร์มกรอกข้อมูล!M36="ว่างเดิม","-",IF(ฟอร์มกรอกข้อมูล!M36="เงินอุดหนุน (ว่าง)","-",IF(ฟอร์มกรอกข้อมูล!M36="จ่ายจากเงินรายได้ (ว่าง)","-",IF(ฟอร์มกรอกข้อมูล!M36="กำหนดเพิ่ม2567","-",IF(ฟอร์มกรอกข้อมูล!M36="กำหนดเพิ่ม2568","-",IF(ฟอร์มกรอกข้อมูล!M36="กำหนดเพิ่ม2569","-",IF(ฟอร์มกรอกข้อมูล!M36="ว่างยุบเลิก2567","-",IF(ฟอร์มกรอกข้อมูล!M36="ว่างยุบเลิก2568","-",IF(ฟอร์มกรอกข้อมูล!M36="ว่างยุบเลิก2569","-",1)))))))))))</f>
        <v>1</v>
      </c>
      <c r="F35" s="81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(ว่าง)",0,IF(ฟอร์มกรอกข้อมูล!M36="ข้าราชการถ่ายโอน",0,ฟอร์มกรอกข้อมูล!BE36)))))</f>
        <v>184560</v>
      </c>
      <c r="G35" s="108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IF(ฟอร์มกรอกข้อมูล!M36="กำหนดเพิ่ม2567",0,IF(ฟอร์มกรอกข้อมูล!M36="กำหนดเพิ่ม2568",0,IF(ฟอร์มกรอกข้อมูล!M36="กำหนดเพิ่ม2569",0,IF(ฟอร์มกรอกข้อมูล!J36=0,0,(ฟอร์มกรอกข้อมูล!J36+ฟอร์มกรอกข้อมูล!K36)*12)))))))))</f>
        <v>0</v>
      </c>
      <c r="H35" s="75">
        <f>IF(ฟอร์มกรอกข้อมูล!C36=0,"",IF(ฟอร์มกรอกข้อมูล!C36="สังกัด","",IF(ฟอร์มกรอกข้อมูล!M36="กำหนดเพิ่ม2568","-",IF(ฟอร์มกรอกข้อมูล!M36="กำหนดเพิ่ม2569","-",IF(ฟอร์มกรอกข้อมูล!M36="ว่างยุบเลิก2567","-",IF(ฟอร์มกรอกข้อมูล!M36="ยุบเลิก2567","-",1))))))</f>
        <v>1</v>
      </c>
      <c r="I35" s="75">
        <f>IF(ฟอร์มกรอกข้อมูล!C36=0,"",IF(ฟอร์มกรอกข้อมูล!C36="สังกัด","",IF(ฟอร์มกรอกข้อมูล!M36="กำหนดเพิ่ม2569","-",IF(ฟอร์มกรอกข้อมูล!M36="ว่างยุบเลิก2567","-",IF(ฟอร์มกรอกข้อมูล!M36="ว่างยุบเลิก2568","-",IF(ฟอร์มกรอกข้อมูล!M36="ยุบเลิก2567","-",IF(ฟอร์มกรอกข้อมูล!M36="ยุบเลิก2568","-",1)))))))</f>
        <v>1</v>
      </c>
      <c r="J35" s="75">
        <f>IF(ฟอร์มกรอกข้อมูล!C36=0,"",IF(ฟอร์มกรอกข้อมูล!C36="สังกัด","",IF(ฟอร์มกรอกข้อมูล!M36="ว่างยุบเลิก2567","-",IF(ฟอร์มกรอกข้อมูล!M36="ว่างยุบเลิก2568","-",IF(ฟอร์มกรอกข้อมูล!M36="ว่างยุบเลิก2569","-",IF(ฟอร์มกรอกข้อมูล!M36="ยุบเลิก2567","-",IF(ฟอร์มกรอกข้อมูล!M36="ยุบเลิก2568","-",IF(ฟอร์มกรอกข้อมูล!M36="ยุบเลิก2569","-",1))))))))</f>
        <v>1</v>
      </c>
      <c r="K35" s="75" t="str">
        <f>IF(ฟอร์มกรอกข้อมูล!C36=0,"",IF(ฟอร์มกรอกข้อมูล!C36="สังกัด","",IF(ฟอร์มกรอกข้อมูล!M36="กำหนดเพิ่ม2567",1,IF(ฟอร์มกรอกข้อมูล!M36="ว่างยุบเลิก2567",-1,IF(ฟอร์มกรอกข้อมูล!M36="ยุบเลิก2567",-1,"-")))))</f>
        <v>-</v>
      </c>
      <c r="L35" s="75" t="str">
        <f>IF(ฟอร์มกรอกข้อมูล!C36=0,"",IF(ฟอร์มกรอกข้อมูล!C36="สังกัด","",IF(ฟอร์มกรอกข้อมูล!M36="กำหนดเพิ่ม2568",1,IF(ฟอร์มกรอกข้อมูล!M36="ว่างยุบเลิก2568",-1,IF(ฟอร์มกรอกข้อมูล!M36="ยุบเลิก2568",-1,"-")))))</f>
        <v>-</v>
      </c>
      <c r="M35" s="75" t="str">
        <f>IF(ฟอร์มกรอกข้อมูล!C36=0,"",IF(ฟอร์มกรอกข้อมูล!C36="สังกัด","",IF(ฟอร์มกรอกข้อมูล!M36="กำหนดเพิ่ม2569",1,IF(ฟอร์มกรอกข้อมูล!M36="ว่างยุบเลิก2569",-1,IF(ฟอร์มกรอกข้อมูล!M36="ยุบเลิก2569",-1,"-")))))</f>
        <v>-</v>
      </c>
      <c r="N35" s="81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(ว่าง)",0,IF(ฟอร์มกรอกข้อมูล!M36="ข้าราชการถ่ายโอน",0,ฟอร์มกรอกข้อมูล!BH36)))))</f>
        <v>7440</v>
      </c>
      <c r="O35" s="81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(ว่าง)",0,IF(ฟอร์มกรอกข้อมูล!M36="ข้าราชการถ่ายโอน",0,ฟอร์มกรอกข้อมูล!BK36)))))</f>
        <v>7680</v>
      </c>
      <c r="P35" s="81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(ว่าง)",0,IF(ฟอร์มกรอกข้อมูล!M36="ข้าราชการถ่ายโอน",0,ฟอร์มกรอกข้อมูล!BN36)))))</f>
        <v>8040</v>
      </c>
      <c r="Q35" s="82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IF(ฟอร์มกรอกข้อมูล!M36="ว่างยุบเลิก2567",0,IF(ฟอร์มกรอกข้อมูล!M36="ยุบเลิก2567",0,F35+G35+N35)))))))</f>
        <v>192000</v>
      </c>
      <c r="R35" s="81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IF(ฟอร์มกรอกข้อมูล!M36="ว่างยุบเลิก2568",0,IF(ฟอร์มกรอกข้อมูล!M36="ยุบเลิก2568",0,Q35+O35)))))))</f>
        <v>199680</v>
      </c>
      <c r="S35" s="81">
        <f>IF(ฟอร์มกรอกข้อมูล!C36=0,"",IF(ฟอร์มกรอกข้อมูล!C36="สังกัด","",IF(ฟอร์มกรอกข้อมูล!M36="เงินอุดหนุน",0,IF(ฟอร์มกรอกข้อมูล!M36="เงินอุดหนุน (ว่าง)",0,IF(ฟอร์มกรอกข้อมูล!M36="ข้าราชการถ่ายโอน",0,IF(ฟอร์มกรอกข้อมูล!M36="ว่างยุบเลิก2569",0,IF(ฟอร์มกรอกข้อมูล!M36="ยุบเลิก2569",0,R35+P35)))))))</f>
        <v>207720</v>
      </c>
      <c r="T35" s="83">
        <f>IF(ฟอร์มกรอกข้อมูล!C36=0,"",IF(ฟอร์มกรอกข้อมูล!C36="สังกัด","",IF(ฟอร์มกรอกข้อมูล!M36="ว่างเดิม","ว่างเดิม",IF(ฟอร์มกรอกข้อมูล!M36="กำหนดเพิ่ม2567","กำหนดเพิ่มปี 67",IF(ฟอร์มกรอกข้อมูล!M36="กำหนดเพิ่ม2568","กำหนดเพิ่มปี 68",IF(ฟอร์มกรอกข้อมูล!M36="กำหนดเพิ่ม2569","กำหนดเพิ่มปี 69",IF(ฟอร์มกรอกข้อมูล!M36="ว่างยุบเลิก2567","ว่างเดิม ยุบเลิกปี 67",IF(ฟอร์มกรอกข้อมูล!M36="ว่างยุบเลิก2568","ว่างเดิม ยุบเลิกปี 68",IF(ฟอร์มกรอกข้อมูล!M36="ว่างยุบเลิก2569","ว่างเดิม ยุบเลิกปี 69",IF(ฟอร์มกรอกข้อมูล!M36="ยุบเลิก2567","เกษียณปี 66 ยุบเลิกปี 67",IF(ฟอร์มกรอกข้อมูล!M36="ยุบเลิก2568","เกษียณปี 67 ยุบเลิกปี 68",IF(ฟอร์มกรอกข้อมูล!M36="ยุบเลิก2569","เกษียณปี 68 ยุบเลิกปี 69",IF(ฟอร์มกรอกข้อมูล!M36="เงินอุดหนุน","เงินอุดหนุน",IF(ฟอร์มกรอกข้อมูล!M36="เงินอุดหนุน (ว่าง)","เงินอุดหนุน",IF(ฟอร์มกรอกข้อมูล!M36="ข้าราชการถ่ายโอน","ข้าราชการถ่ายโอน",IF(ฟอร์มกรอกข้อมูล!M36="จ่ายจากเงินรายได้","จ่ายจากเงินรายได้",IF(ฟอร์มกรอกข้อมูล!M36="จ่ายจากเงินรายได้ (ว่าง)","จ่ายจากเงินรายได้ (ว่าง)",ฟอร์มกรอกข้อมูล!I36)))))))))))))))))</f>
        <v>15380</v>
      </c>
    </row>
    <row r="36" spans="1:20" s="12" customFormat="1">
      <c r="A36" s="75"/>
      <c r="B36" s="216" t="s">
        <v>1422</v>
      </c>
      <c r="C36" s="75" t="str">
        <f>IF(ฟอร์มกรอกข้อมูล!C37=0,"",IF(ฟอร์มกรอกข้อมูล!C37="สังกัด","",IF(ฟอร์มกรอกข้อมูล!H37="","",IF(ฟอร์มกรอกข้อมูล!C37="บริหารสถานศึกษา",ฟอร์มกรอกข้อมูล!H37,IF(ฟอร์มกรอกข้อมูล!C37="ครูผู้ช่วย",ฟอร์มกรอกข้อมูล!H37,IF(ฟอร์มกรอกข้อมูล!C37="ครู",ฟอร์มกรอกข้อมูล!H37,IF(ฟอร์มกรอกข้อมูล!C37="บุคลากรทางการศึกษา",ฟอร์มกรอกข้อมูล!H37,IF(ฟอร์มกรอกข้อมูล!H37="ปง.","ปง./ชง.",IF(ฟอร์มกรอกข้อมูล!H37="ชง.","ปง./ชง.",IF(ฟอร์มกรอกข้อมูล!H37="ปก.","ปก./ชก.",IF(ฟอร์มกรอกข้อมูล!H37="ชก.","ปก./ชก.",ฟอร์มกรอกข้อมูล!H37)))))))))))</f>
        <v/>
      </c>
      <c r="D36" s="75" t="str">
        <f>IF(ฟอร์มกรอกข้อมูล!C37=0,"",IF(ฟอร์มกรอกข้อมูล!C37="สังกัด","",IF(ฟอร์มกรอกข้อมูล!M37="กำหนดเพิ่ม2567","-",IF(ฟอร์มกรอกข้อมูล!M37="กำหนดเพิ่ม2568","-",IF(ฟอร์มกรอกข้อมูล!M37="กำหนดเพิ่ม2569","-",1)))))</f>
        <v/>
      </c>
      <c r="E36" s="75" t="str">
        <f>IF(ฟอร์มกรอกข้อมูล!C37=0,"",IF(ฟอร์มกรอกข้อมูล!C37="สังกัด","",IF(ฟอร์มกรอกข้อมูล!M37="ว่างเดิม","-",IF(ฟอร์มกรอกข้อมูล!M37="เงินอุดหนุน (ว่าง)","-",IF(ฟอร์มกรอกข้อมูล!M37="จ่ายจากเงินรายได้ (ว่าง)","-",IF(ฟอร์มกรอกข้อมูล!M37="กำหนดเพิ่ม2567","-",IF(ฟอร์มกรอกข้อมูล!M37="กำหนดเพิ่ม2568","-",IF(ฟอร์มกรอกข้อมูล!M37="กำหนดเพิ่ม2569","-",IF(ฟอร์มกรอกข้อมูล!M37="ว่างยุบเลิก2567","-",IF(ฟอร์มกรอกข้อมูล!M37="ว่างยุบเลิก2568","-",IF(ฟอร์มกรอกข้อมูล!M37="ว่างยุบเลิก2569","-",1)))))))))))</f>
        <v/>
      </c>
      <c r="F36" s="81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(ว่าง)",0,IF(ฟอร์มกรอกข้อมูล!M37="ข้าราชการถ่ายโอน",0,ฟอร์มกรอกข้อมูล!BE37)))))</f>
        <v/>
      </c>
      <c r="G36" s="108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IF(ฟอร์มกรอกข้อมูล!M37="กำหนดเพิ่ม2567",0,IF(ฟอร์มกรอกข้อมูล!M37="กำหนดเพิ่ม2568",0,IF(ฟอร์มกรอกข้อมูล!M37="กำหนดเพิ่ม2569",0,IF(ฟอร์มกรอกข้อมูล!J37=0,0,(ฟอร์มกรอกข้อมูล!J37+ฟอร์มกรอกข้อมูล!K37)*12)))))))))</f>
        <v/>
      </c>
      <c r="H36" s="75" t="str">
        <f>IF(ฟอร์มกรอกข้อมูล!C37=0,"",IF(ฟอร์มกรอกข้อมูล!C37="สังกัด","",IF(ฟอร์มกรอกข้อมูล!M37="กำหนดเพิ่ม2568","-",IF(ฟอร์มกรอกข้อมูล!M37="กำหนดเพิ่ม2569","-",IF(ฟอร์มกรอกข้อมูล!M37="ว่างยุบเลิก2567","-",IF(ฟอร์มกรอกข้อมูล!M37="ยุบเลิก2567","-",1))))))</f>
        <v/>
      </c>
      <c r="I36" s="75" t="str">
        <f>IF(ฟอร์มกรอกข้อมูล!C37=0,"",IF(ฟอร์มกรอกข้อมูล!C37="สังกัด","",IF(ฟอร์มกรอกข้อมูล!M37="กำหนดเพิ่ม2569","-",IF(ฟอร์มกรอกข้อมูล!M37="ว่างยุบเลิก2567","-",IF(ฟอร์มกรอกข้อมูล!M37="ว่างยุบเลิก2568","-",IF(ฟอร์มกรอกข้อมูล!M37="ยุบเลิก2567","-",IF(ฟอร์มกรอกข้อมูล!M37="ยุบเลิก2568","-",1)))))))</f>
        <v/>
      </c>
      <c r="J36" s="75" t="str">
        <f>IF(ฟอร์มกรอกข้อมูล!C37=0,"",IF(ฟอร์มกรอกข้อมูล!C37="สังกัด","",IF(ฟอร์มกรอกข้อมูล!M37="ว่างยุบเลิก2567","-",IF(ฟอร์มกรอกข้อมูล!M37="ว่างยุบเลิก2568","-",IF(ฟอร์มกรอกข้อมูล!M37="ว่างยุบเลิก2569","-",IF(ฟอร์มกรอกข้อมูล!M37="ยุบเลิก2567","-",IF(ฟอร์มกรอกข้อมูล!M37="ยุบเลิก2568","-",IF(ฟอร์มกรอกข้อมูล!M37="ยุบเลิก2569","-",1))))))))</f>
        <v/>
      </c>
      <c r="K36" s="75" t="str">
        <f>IF(ฟอร์มกรอกข้อมูล!C37=0,"",IF(ฟอร์มกรอกข้อมูล!C37="สังกัด","",IF(ฟอร์มกรอกข้อมูล!M37="กำหนดเพิ่ม2567",1,IF(ฟอร์มกรอกข้อมูล!M37="ว่างยุบเลิก2567",-1,IF(ฟอร์มกรอกข้อมูล!M37="ยุบเลิก2567",-1,"-")))))</f>
        <v/>
      </c>
      <c r="L36" s="75" t="str">
        <f>IF(ฟอร์มกรอกข้อมูล!C37=0,"",IF(ฟอร์มกรอกข้อมูล!C37="สังกัด","",IF(ฟอร์มกรอกข้อมูล!M37="กำหนดเพิ่ม2568",1,IF(ฟอร์มกรอกข้อมูล!M37="ว่างยุบเลิก2568",-1,IF(ฟอร์มกรอกข้อมูล!M37="ยุบเลิก2568",-1,"-")))))</f>
        <v/>
      </c>
      <c r="M36" s="75" t="str">
        <f>IF(ฟอร์มกรอกข้อมูล!C37=0,"",IF(ฟอร์มกรอกข้อมูล!C37="สังกัด","",IF(ฟอร์มกรอกข้อมูล!M37="กำหนดเพิ่ม2569",1,IF(ฟอร์มกรอกข้อมูล!M37="ว่างยุบเลิก2569",-1,IF(ฟอร์มกรอกข้อมูล!M37="ยุบเลิก2569",-1,"-")))))</f>
        <v/>
      </c>
      <c r="N36" s="81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(ว่าง)",0,IF(ฟอร์มกรอกข้อมูล!M37="ข้าราชการถ่ายโอน",0,ฟอร์มกรอกข้อมูล!BH37)))))</f>
        <v/>
      </c>
      <c r="O36" s="81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(ว่าง)",0,IF(ฟอร์มกรอกข้อมูล!M37="ข้าราชการถ่ายโอน",0,ฟอร์มกรอกข้อมูล!BK37)))))</f>
        <v/>
      </c>
      <c r="P36" s="81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(ว่าง)",0,IF(ฟอร์มกรอกข้อมูล!M37="ข้าราชการถ่ายโอน",0,ฟอร์มกรอกข้อมูล!BN37)))))</f>
        <v/>
      </c>
      <c r="Q36" s="82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IF(ฟอร์มกรอกข้อมูล!M37="ว่างยุบเลิก2567",0,IF(ฟอร์มกรอกข้อมูล!M37="ยุบเลิก2567",0,F36+G36+N36)))))))</f>
        <v/>
      </c>
      <c r="R36" s="81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IF(ฟอร์มกรอกข้อมูล!M37="ว่างยุบเลิก2568",0,IF(ฟอร์มกรอกข้อมูล!M37="ยุบเลิก2568",0,Q36+O36)))))))</f>
        <v/>
      </c>
      <c r="S36" s="81" t="str">
        <f>IF(ฟอร์มกรอกข้อมูล!C37=0,"",IF(ฟอร์มกรอกข้อมูล!C37="สังกัด","",IF(ฟอร์มกรอกข้อมูล!M37="เงินอุดหนุน",0,IF(ฟอร์มกรอกข้อมูล!M37="เงินอุดหนุน (ว่าง)",0,IF(ฟอร์มกรอกข้อมูล!M37="ข้าราชการถ่ายโอน",0,IF(ฟอร์มกรอกข้อมูล!M37="ว่างยุบเลิก2569",0,IF(ฟอร์มกรอกข้อมูล!M37="ยุบเลิก2569",0,R36+P36)))))))</f>
        <v/>
      </c>
      <c r="T36" s="83" t="str">
        <f>IF(ฟอร์มกรอกข้อมูล!C37=0,"",IF(ฟอร์มกรอกข้อมูล!C37="สังกัด","",IF(ฟอร์มกรอกข้อมูล!M37="ว่างเดิม","ว่างเดิม",IF(ฟอร์มกรอกข้อมูล!M37="กำหนดเพิ่ม2567","กำหนดเพิ่มปี 67",IF(ฟอร์มกรอกข้อมูล!M37="กำหนดเพิ่ม2568","กำหนดเพิ่มปี 68",IF(ฟอร์มกรอกข้อมูล!M37="กำหนดเพิ่ม2569","กำหนดเพิ่มปี 69",IF(ฟอร์มกรอกข้อมูล!M37="ว่างยุบเลิก2567","ว่างเดิม ยุบเลิกปี 67",IF(ฟอร์มกรอกข้อมูล!M37="ว่างยุบเลิก2568","ว่างเดิม ยุบเลิกปี 68",IF(ฟอร์มกรอกข้อมูล!M37="ว่างยุบเลิก2569","ว่างเดิม ยุบเลิกปี 69",IF(ฟอร์มกรอกข้อมูล!M37="ยุบเลิก2567","เกษียณปี 66 ยุบเลิกปี 67",IF(ฟอร์มกรอกข้อมูล!M37="ยุบเลิก2568","เกษียณปี 67 ยุบเลิกปี 68",IF(ฟอร์มกรอกข้อมูล!M37="ยุบเลิก2569","เกษียณปี 68 ยุบเลิกปี 69",IF(ฟอร์มกรอกข้อมูล!M37="เงินอุดหนุน","เงินอุดหนุน",IF(ฟอร์มกรอกข้อมูล!M37="เงินอุดหนุน (ว่าง)","เงินอุดหนุน",IF(ฟอร์มกรอกข้อมูล!M37="ข้าราชการถ่ายโอน","ข้าราชการถ่ายโอน",IF(ฟอร์มกรอกข้อมูล!M37="จ่ายจากเงินรายได้","จ่ายจากเงินรายได้",IF(ฟอร์มกรอกข้อมูล!M37="จ่ายจากเงินรายได้ (ว่าง)","จ่ายจากเงินรายได้ (ว่าง)",ฟอร์มกรอกข้อมูล!I37)))))))))))))))))</f>
        <v/>
      </c>
    </row>
    <row r="37" spans="1:20" s="12" customFormat="1">
      <c r="A37" s="75">
        <f>IF(ฟอร์มกรอกข้อมูล!C38="สังกัด","",IF(B37="","",SUBTOTAL(3,$B$6:B37)*1-COUNTBLANK($D$6:D37)))</f>
        <v>26</v>
      </c>
      <c r="B37" s="80" t="str">
        <f>IF(ฟอร์มกรอกข้อมูล!C38=0,"",IF(ฟอร์มกรอกข้อมูล!C38="บริหารท้องถิ่น",ฟอร์มกรอกข้อมูล!F38&amp;" ("&amp;ฟอร์มกรอกข้อมูล!E38&amp;")",IF(ฟอร์มกรอกข้อมูล!C38="อำนวยการท้องถิ่น",ฟอร์มกรอกข้อมูล!F38&amp;" ("&amp;ฟอร์มกรอกข้อมูล!E38&amp;")",IF(ฟอร์มกรอกข้อมูล!C38="บริหารสถานศึกษา",ฟอร์มกรอกข้อมูล!F38&amp;" ("&amp;ฟอร์มกรอกข้อมูล!E38&amp;")",IF(ฟอร์มกรอกข้อมูล!C38&amp;ฟอร์มกรอกข้อมูล!G38="วิชาการหัวหน้ากลุ่มงาน",ฟอร์มกรอกข้อมูล!F38&amp;" ("&amp;ฟอร์มกรอกข้อมูล!E38&amp;")",ฟอร์มกรอกข้อมูล!E38)))))</f>
        <v>คนงานทั่วไป</v>
      </c>
      <c r="C37" s="75" t="str">
        <f>IF(ฟอร์มกรอกข้อมูล!C38=0,"",IF(ฟอร์มกรอกข้อมูล!C38="สังกัด","",IF(ฟอร์มกรอกข้อมูล!H38="","",IF(ฟอร์มกรอกข้อมูล!C38="บริหารสถานศึกษา",ฟอร์มกรอกข้อมูล!H38,IF(ฟอร์มกรอกข้อมูล!C38="ครูผู้ช่วย",ฟอร์มกรอกข้อมูล!H38,IF(ฟอร์มกรอกข้อมูล!C38="ครู",ฟอร์มกรอกข้อมูล!H38,IF(ฟอร์มกรอกข้อมูล!C38="บุคลากรทางการศึกษา",ฟอร์มกรอกข้อมูล!H38,IF(ฟอร์มกรอกข้อมูล!H38="ปง.","ปง./ชง.",IF(ฟอร์มกรอกข้อมูล!H38="ชง.","ปง./ชง.",IF(ฟอร์มกรอกข้อมูล!H38="ปก.","ปก./ชก.",IF(ฟอร์มกรอกข้อมูล!H38="ชก.","ปก./ชก.",ฟอร์มกรอกข้อมูล!H38)))))))))))</f>
        <v/>
      </c>
      <c r="D37" s="75">
        <f>IF(ฟอร์มกรอกข้อมูล!C38=0,"",IF(ฟอร์มกรอกข้อมูล!C38="สังกัด","",IF(ฟอร์มกรอกข้อมูล!M38="กำหนดเพิ่ม2567","-",IF(ฟอร์มกรอกข้อมูล!M38="กำหนดเพิ่ม2568","-",IF(ฟอร์มกรอกข้อมูล!M38="กำหนดเพิ่ม2569","-",1)))))</f>
        <v>1</v>
      </c>
      <c r="E37" s="75">
        <f>IF(ฟอร์มกรอกข้อมูล!C38=0,"",IF(ฟอร์มกรอกข้อมูล!C38="สังกัด","",IF(ฟอร์มกรอกข้อมูล!M38="ว่างเดิม","-",IF(ฟอร์มกรอกข้อมูล!M38="เงินอุดหนุน (ว่าง)","-",IF(ฟอร์มกรอกข้อมูล!M38="จ่ายจากเงินรายได้ (ว่าง)","-",IF(ฟอร์มกรอกข้อมูล!M38="กำหนดเพิ่ม2567","-",IF(ฟอร์มกรอกข้อมูล!M38="กำหนดเพิ่ม2568","-",IF(ฟอร์มกรอกข้อมูล!M38="กำหนดเพิ่ม2569","-",IF(ฟอร์มกรอกข้อมูล!M38="ว่างยุบเลิก2567","-",IF(ฟอร์มกรอกข้อมูล!M38="ว่างยุบเลิก2568","-",IF(ฟอร์มกรอกข้อมูล!M38="ว่างยุบเลิก2569","-",1)))))))))))</f>
        <v>1</v>
      </c>
      <c r="F37" s="81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(ว่าง)",0,IF(ฟอร์มกรอกข้อมูล!M38="ข้าราชการถ่ายโอน",0,ฟอร์มกรอกข้อมูล!BE38)))))</f>
        <v>108000</v>
      </c>
      <c r="G37" s="108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IF(ฟอร์มกรอกข้อมูล!M38="กำหนดเพิ่ม2567",0,IF(ฟอร์มกรอกข้อมูล!M38="กำหนดเพิ่ม2568",0,IF(ฟอร์มกรอกข้อมูล!M38="กำหนดเพิ่ม2569",0,IF(ฟอร์มกรอกข้อมูล!J38=0,0,(ฟอร์มกรอกข้อมูล!J38+ฟอร์มกรอกข้อมูล!K38)*12)))))))))</f>
        <v>0</v>
      </c>
      <c r="H37" s="75">
        <f>IF(ฟอร์มกรอกข้อมูล!C38=0,"",IF(ฟอร์มกรอกข้อมูล!C38="สังกัด","",IF(ฟอร์มกรอกข้อมูล!M38="กำหนดเพิ่ม2568","-",IF(ฟอร์มกรอกข้อมูล!M38="กำหนดเพิ่ม2569","-",IF(ฟอร์มกรอกข้อมูล!M38="ว่างยุบเลิก2567","-",IF(ฟอร์มกรอกข้อมูล!M38="ยุบเลิก2567","-",1))))))</f>
        <v>1</v>
      </c>
      <c r="I37" s="75">
        <f>IF(ฟอร์มกรอกข้อมูล!C38=0,"",IF(ฟอร์มกรอกข้อมูล!C38="สังกัด","",IF(ฟอร์มกรอกข้อมูล!M38="กำหนดเพิ่ม2569","-",IF(ฟอร์มกรอกข้อมูล!M38="ว่างยุบเลิก2567","-",IF(ฟอร์มกรอกข้อมูล!M38="ว่างยุบเลิก2568","-",IF(ฟอร์มกรอกข้อมูล!M38="ยุบเลิก2567","-",IF(ฟอร์มกรอกข้อมูล!M38="ยุบเลิก2568","-",1)))))))</f>
        <v>1</v>
      </c>
      <c r="J37" s="75">
        <f>IF(ฟอร์มกรอกข้อมูล!C38=0,"",IF(ฟอร์มกรอกข้อมูล!C38="สังกัด","",IF(ฟอร์มกรอกข้อมูล!M38="ว่างยุบเลิก2567","-",IF(ฟอร์มกรอกข้อมูล!M38="ว่างยุบเลิก2568","-",IF(ฟอร์มกรอกข้อมูล!M38="ว่างยุบเลิก2569","-",IF(ฟอร์มกรอกข้อมูล!M38="ยุบเลิก2567","-",IF(ฟอร์มกรอกข้อมูล!M38="ยุบเลิก2568","-",IF(ฟอร์มกรอกข้อมูล!M38="ยุบเลิก2569","-",1))))))))</f>
        <v>1</v>
      </c>
      <c r="K37" s="75" t="str">
        <f>IF(ฟอร์มกรอกข้อมูล!C38=0,"",IF(ฟอร์มกรอกข้อมูล!C38="สังกัด","",IF(ฟอร์มกรอกข้อมูล!M38="กำหนดเพิ่ม2567",1,IF(ฟอร์มกรอกข้อมูล!M38="ว่างยุบเลิก2567",-1,IF(ฟอร์มกรอกข้อมูล!M38="ยุบเลิก2567",-1,"-")))))</f>
        <v>-</v>
      </c>
      <c r="L37" s="75" t="str">
        <f>IF(ฟอร์มกรอกข้อมูล!C38=0,"",IF(ฟอร์มกรอกข้อมูล!C38="สังกัด","",IF(ฟอร์มกรอกข้อมูล!M38="กำหนดเพิ่ม2568",1,IF(ฟอร์มกรอกข้อมูล!M38="ว่างยุบเลิก2568",-1,IF(ฟอร์มกรอกข้อมูล!M38="ยุบเลิก2568",-1,"-")))))</f>
        <v>-</v>
      </c>
      <c r="M37" s="75" t="str">
        <f>IF(ฟอร์มกรอกข้อมูล!C38=0,"",IF(ฟอร์มกรอกข้อมูล!C38="สังกัด","",IF(ฟอร์มกรอกข้อมูล!M38="กำหนดเพิ่ม2569",1,IF(ฟอร์มกรอกข้อมูล!M38="ว่างยุบเลิก2569",-1,IF(ฟอร์มกรอกข้อมูล!M38="ยุบเลิก2569",-1,"-")))))</f>
        <v>-</v>
      </c>
      <c r="N37" s="81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(ว่าง)",0,IF(ฟอร์มกรอกข้อมูล!M38="ข้าราชการถ่ายโอน",0,ฟอร์มกรอกข้อมูล!BH38)))))</f>
        <v>0</v>
      </c>
      <c r="O37" s="81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(ว่าง)",0,IF(ฟอร์มกรอกข้อมูล!M38="ข้าราชการถ่ายโอน",0,ฟอร์มกรอกข้อมูล!BK38)))))</f>
        <v>0</v>
      </c>
      <c r="P37" s="81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(ว่าง)",0,IF(ฟอร์มกรอกข้อมูล!M38="ข้าราชการถ่ายโอน",0,ฟอร์มกรอกข้อมูล!BN38)))))</f>
        <v>0</v>
      </c>
      <c r="Q37" s="82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IF(ฟอร์มกรอกข้อมูล!M38="ว่างยุบเลิก2567",0,IF(ฟอร์มกรอกข้อมูล!M38="ยุบเลิก2567",0,F37+G37+N37)))))))</f>
        <v>108000</v>
      </c>
      <c r="R37" s="81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IF(ฟอร์มกรอกข้อมูล!M38="ว่างยุบเลิก2568",0,IF(ฟอร์มกรอกข้อมูล!M38="ยุบเลิก2568",0,Q37+O37)))))))</f>
        <v>108000</v>
      </c>
      <c r="S37" s="81">
        <f>IF(ฟอร์มกรอกข้อมูล!C38=0,"",IF(ฟอร์มกรอกข้อมูล!C38="สังกัด","",IF(ฟอร์มกรอกข้อมูล!M38="เงินอุดหนุน",0,IF(ฟอร์มกรอกข้อมูล!M38="เงินอุดหนุน (ว่าง)",0,IF(ฟอร์มกรอกข้อมูล!M38="ข้าราชการถ่ายโอน",0,IF(ฟอร์มกรอกข้อมูล!M38="ว่างยุบเลิก2569",0,IF(ฟอร์มกรอกข้อมูล!M38="ยุบเลิก2569",0,R37+P37)))))))</f>
        <v>108000</v>
      </c>
      <c r="T37" s="83">
        <f>IF(ฟอร์มกรอกข้อมูล!C38=0,"",IF(ฟอร์มกรอกข้อมูล!C38="สังกัด","",IF(ฟอร์มกรอกข้อมูล!M38="ว่างเดิม","ว่างเดิม",IF(ฟอร์มกรอกข้อมูล!M38="กำหนดเพิ่ม2567","กำหนดเพิ่มปี 67",IF(ฟอร์มกรอกข้อมูล!M38="กำหนดเพิ่ม2568","กำหนดเพิ่มปี 68",IF(ฟอร์มกรอกข้อมูล!M38="กำหนดเพิ่ม2569","กำหนดเพิ่มปี 69",IF(ฟอร์มกรอกข้อมูล!M38="ว่างยุบเลิก2567","ว่างเดิม ยุบเลิกปี 67",IF(ฟอร์มกรอกข้อมูล!M38="ว่างยุบเลิก2568","ว่างเดิม ยุบเลิกปี 68",IF(ฟอร์มกรอกข้อมูล!M38="ว่างยุบเลิก2569","ว่างเดิม ยุบเลิกปี 69",IF(ฟอร์มกรอกข้อมูล!M38="ยุบเลิก2567","เกษียณปี 66 ยุบเลิกปี 67",IF(ฟอร์มกรอกข้อมูล!M38="ยุบเลิก2568","เกษียณปี 67 ยุบเลิกปี 68",IF(ฟอร์มกรอกข้อมูล!M38="ยุบเลิก2569","เกษียณปี 68 ยุบเลิกปี 69",IF(ฟอร์มกรอกข้อมูล!M38="เงินอุดหนุน","เงินอุดหนุน",IF(ฟอร์มกรอกข้อมูล!M38="เงินอุดหนุน (ว่าง)","เงินอุดหนุน",IF(ฟอร์มกรอกข้อมูล!M38="ข้าราชการถ่ายโอน","ข้าราชการถ่ายโอน",IF(ฟอร์มกรอกข้อมูล!M38="จ่ายจากเงินรายได้","จ่ายจากเงินรายได้",IF(ฟอร์มกรอกข้อมูล!M38="จ่ายจากเงินรายได้ (ว่าง)","จ่ายจากเงินรายได้ (ว่าง)",ฟอร์มกรอกข้อมูล!I38)))))))))))))))))</f>
        <v>9000</v>
      </c>
    </row>
    <row r="38" spans="1:20" s="12" customFormat="1">
      <c r="A38" s="75">
        <f>IF(ฟอร์มกรอกข้อมูล!C39="สังกัด","",IF(B38="","",SUBTOTAL(3,$B$6:B38)*1-COUNTBLANK($D$6:D38)))</f>
        <v>26</v>
      </c>
      <c r="B38" s="217" t="s">
        <v>1363</v>
      </c>
      <c r="C38" s="75" t="str">
        <f>IF(ฟอร์มกรอกข้อมูล!C39=0,"",IF(ฟอร์มกรอกข้อมูล!C39="สังกัด","",IF(ฟอร์มกรอกข้อมูล!H39="","",IF(ฟอร์มกรอกข้อมูล!C39="บริหารสถานศึกษา",ฟอร์มกรอกข้อมูล!H39,IF(ฟอร์มกรอกข้อมูล!C39="ครูผู้ช่วย",ฟอร์มกรอกข้อมูล!H39,IF(ฟอร์มกรอกข้อมูล!C39="ครู",ฟอร์มกรอกข้อมูล!H39,IF(ฟอร์มกรอกข้อมูล!C39="บุคลากรทางการศึกษา",ฟอร์มกรอกข้อมูล!H39,IF(ฟอร์มกรอกข้อมูล!H39="ปง.","ปง./ชง.",IF(ฟอร์มกรอกข้อมูล!H39="ชง.","ปง./ชง.",IF(ฟอร์มกรอกข้อมูล!H39="ปก.","ปก./ชก.",IF(ฟอร์มกรอกข้อมูล!H39="ชก.","ปก./ชก.",ฟอร์มกรอกข้อมูล!H39)))))))))))</f>
        <v/>
      </c>
      <c r="D38" s="75" t="str">
        <f>IF(ฟอร์มกรอกข้อมูล!C39=0,"",IF(ฟอร์มกรอกข้อมูล!C39="สังกัด","",IF(ฟอร์มกรอกข้อมูล!M39="กำหนดเพิ่ม2567","-",IF(ฟอร์มกรอกข้อมูล!M39="กำหนดเพิ่ม2568","-",IF(ฟอร์มกรอกข้อมูล!M39="กำหนดเพิ่ม2569","-",1)))))</f>
        <v/>
      </c>
      <c r="E38" s="75" t="str">
        <f>IF(ฟอร์มกรอกข้อมูล!C39=0,"",IF(ฟอร์มกรอกข้อมูล!C39="สังกัด","",IF(ฟอร์มกรอกข้อมูล!M39="ว่างเดิม","-",IF(ฟอร์มกรอกข้อมูล!M39="เงินอุดหนุน (ว่าง)","-",IF(ฟอร์มกรอกข้อมูล!M39="จ่ายจากเงินรายได้ (ว่าง)","-",IF(ฟอร์มกรอกข้อมูล!M39="กำหนดเพิ่ม2567","-",IF(ฟอร์มกรอกข้อมูล!M39="กำหนดเพิ่ม2568","-",IF(ฟอร์มกรอกข้อมูล!M39="กำหนดเพิ่ม2569","-",IF(ฟอร์มกรอกข้อมูล!M39="ว่างยุบเลิก2567","-",IF(ฟอร์มกรอกข้อมูล!M39="ว่างยุบเลิก2568","-",IF(ฟอร์มกรอกข้อมูล!M39="ว่างยุบเลิก2569","-",1)))))))))))</f>
        <v/>
      </c>
      <c r="F38" s="81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(ว่าง)",0,IF(ฟอร์มกรอกข้อมูล!M39="ข้าราชการถ่ายโอน",0,ฟอร์มกรอกข้อมูล!BE39)))))</f>
        <v/>
      </c>
      <c r="G38" s="108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IF(ฟอร์มกรอกข้อมูล!M39="กำหนดเพิ่ม2567",0,IF(ฟอร์มกรอกข้อมูล!M39="กำหนดเพิ่ม2568",0,IF(ฟอร์มกรอกข้อมูล!M39="กำหนดเพิ่ม2569",0,IF(ฟอร์มกรอกข้อมูล!J39=0,0,(ฟอร์มกรอกข้อมูล!J39+ฟอร์มกรอกข้อมูล!K39)*12)))))))))</f>
        <v/>
      </c>
      <c r="H38" s="75" t="str">
        <f>IF(ฟอร์มกรอกข้อมูล!C39=0,"",IF(ฟอร์มกรอกข้อมูล!C39="สังกัด","",IF(ฟอร์มกรอกข้อมูล!M39="กำหนดเพิ่ม2568","-",IF(ฟอร์มกรอกข้อมูล!M39="กำหนดเพิ่ม2569","-",IF(ฟอร์มกรอกข้อมูล!M39="ว่างยุบเลิก2567","-",IF(ฟอร์มกรอกข้อมูล!M39="ยุบเลิก2567","-",1))))))</f>
        <v/>
      </c>
      <c r="I38" s="75" t="str">
        <f>IF(ฟอร์มกรอกข้อมูล!C39=0,"",IF(ฟอร์มกรอกข้อมูล!C39="สังกัด","",IF(ฟอร์มกรอกข้อมูล!M39="กำหนดเพิ่ม2569","-",IF(ฟอร์มกรอกข้อมูล!M39="ว่างยุบเลิก2567","-",IF(ฟอร์มกรอกข้อมูล!M39="ว่างยุบเลิก2568","-",IF(ฟอร์มกรอกข้อมูล!M39="ยุบเลิก2567","-",IF(ฟอร์มกรอกข้อมูล!M39="ยุบเลิก2568","-",1)))))))</f>
        <v/>
      </c>
      <c r="J38" s="75" t="str">
        <f>IF(ฟอร์มกรอกข้อมูล!C39=0,"",IF(ฟอร์มกรอกข้อมูล!C39="สังกัด","",IF(ฟอร์มกรอกข้อมูล!M39="ว่างยุบเลิก2567","-",IF(ฟอร์มกรอกข้อมูล!M39="ว่างยุบเลิก2568","-",IF(ฟอร์มกรอกข้อมูล!M39="ว่างยุบเลิก2569","-",IF(ฟอร์มกรอกข้อมูล!M39="ยุบเลิก2567","-",IF(ฟอร์มกรอกข้อมูล!M39="ยุบเลิก2568","-",IF(ฟอร์มกรอกข้อมูล!M39="ยุบเลิก2569","-",1))))))))</f>
        <v/>
      </c>
      <c r="K38" s="75" t="str">
        <f>IF(ฟอร์มกรอกข้อมูล!C39=0,"",IF(ฟอร์มกรอกข้อมูล!C39="สังกัด","",IF(ฟอร์มกรอกข้อมูล!M39="กำหนดเพิ่ม2567",1,IF(ฟอร์มกรอกข้อมูล!M39="ว่างยุบเลิก2567",-1,IF(ฟอร์มกรอกข้อมูล!M39="ยุบเลิก2567",-1,"-")))))</f>
        <v/>
      </c>
      <c r="L38" s="75" t="str">
        <f>IF(ฟอร์มกรอกข้อมูล!C39=0,"",IF(ฟอร์มกรอกข้อมูล!C39="สังกัด","",IF(ฟอร์มกรอกข้อมูล!M39="กำหนดเพิ่ม2568",1,IF(ฟอร์มกรอกข้อมูล!M39="ว่างยุบเลิก2568",-1,IF(ฟอร์มกรอกข้อมูล!M39="ยุบเลิก2568",-1,"-")))))</f>
        <v/>
      </c>
      <c r="M38" s="75" t="str">
        <f>IF(ฟอร์มกรอกข้อมูล!C39=0,"",IF(ฟอร์มกรอกข้อมูล!C39="สังกัด","",IF(ฟอร์มกรอกข้อมูล!M39="กำหนดเพิ่ม2569",1,IF(ฟอร์มกรอกข้อมูล!M39="ว่างยุบเลิก2569",-1,IF(ฟอร์มกรอกข้อมูล!M39="ยุบเลิก2569",-1,"-")))))</f>
        <v/>
      </c>
      <c r="N38" s="81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(ว่าง)",0,IF(ฟอร์มกรอกข้อมูล!M39="ข้าราชการถ่ายโอน",0,ฟอร์มกรอกข้อมูล!BH39)))))</f>
        <v/>
      </c>
      <c r="O38" s="81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(ว่าง)",0,IF(ฟอร์มกรอกข้อมูล!M39="ข้าราชการถ่ายโอน",0,ฟอร์มกรอกข้อมูล!BK39)))))</f>
        <v/>
      </c>
      <c r="P38" s="81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(ว่าง)",0,IF(ฟอร์มกรอกข้อมูล!M39="ข้าราชการถ่ายโอน",0,ฟอร์มกรอกข้อมูล!BN39)))))</f>
        <v/>
      </c>
      <c r="Q38" s="82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IF(ฟอร์มกรอกข้อมูล!M39="ว่างยุบเลิก2567",0,IF(ฟอร์มกรอกข้อมูล!M39="ยุบเลิก2567",0,F38+G38+N38)))))))</f>
        <v/>
      </c>
      <c r="R38" s="81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IF(ฟอร์มกรอกข้อมูล!M39="ว่างยุบเลิก2568",0,IF(ฟอร์มกรอกข้อมูล!M39="ยุบเลิก2568",0,Q38+O38)))))))</f>
        <v/>
      </c>
      <c r="S38" s="81" t="str">
        <f>IF(ฟอร์มกรอกข้อมูล!C39=0,"",IF(ฟอร์มกรอกข้อมูล!C39="สังกัด","",IF(ฟอร์มกรอกข้อมูล!M39="เงินอุดหนุน",0,IF(ฟอร์มกรอกข้อมูล!M39="เงินอุดหนุน (ว่าง)",0,IF(ฟอร์มกรอกข้อมูล!M39="ข้าราชการถ่ายโอน",0,IF(ฟอร์มกรอกข้อมูล!M39="ว่างยุบเลิก2569",0,IF(ฟอร์มกรอกข้อมูล!M39="ยุบเลิก2569",0,R38+P38)))))))</f>
        <v/>
      </c>
      <c r="T38" s="83" t="str">
        <f>IF(ฟอร์มกรอกข้อมูล!C39=0,"",IF(ฟอร์มกรอกข้อมูล!C39="สังกัด","",IF(ฟอร์มกรอกข้อมูล!M39="ว่างเดิม","ว่างเดิม",IF(ฟอร์มกรอกข้อมูล!M39="กำหนดเพิ่ม2567","กำหนดเพิ่มปี 67",IF(ฟอร์มกรอกข้อมูล!M39="กำหนดเพิ่ม2568","กำหนดเพิ่มปี 68",IF(ฟอร์มกรอกข้อมูล!M39="กำหนดเพิ่ม2569","กำหนดเพิ่มปี 69",IF(ฟอร์มกรอกข้อมูล!M39="ว่างยุบเลิก2567","ว่างเดิม ยุบเลิกปี 67",IF(ฟอร์มกรอกข้อมูล!M39="ว่างยุบเลิก2568","ว่างเดิม ยุบเลิกปี 68",IF(ฟอร์มกรอกข้อมูล!M39="ว่างยุบเลิก2569","ว่างเดิม ยุบเลิกปี 69",IF(ฟอร์มกรอกข้อมูล!M39="ยุบเลิก2567","เกษียณปี 66 ยุบเลิกปี 67",IF(ฟอร์มกรอกข้อมูล!M39="ยุบเลิก2568","เกษียณปี 67 ยุบเลิกปี 68",IF(ฟอร์มกรอกข้อมูล!M39="ยุบเลิก2569","เกษียณปี 68 ยุบเลิกปี 69",IF(ฟอร์มกรอกข้อมูล!M39="เงินอุดหนุน","เงินอุดหนุน",IF(ฟอร์มกรอกข้อมูล!M39="เงินอุดหนุน (ว่าง)","เงินอุดหนุน",IF(ฟอร์มกรอกข้อมูล!M39="ข้าราชการถ่ายโอน","ข้าราชการถ่ายโอน",IF(ฟอร์มกรอกข้อมูล!M39="จ่ายจากเงินรายได้","จ่ายจากเงินรายได้",IF(ฟอร์มกรอกข้อมูล!M39="จ่ายจากเงินรายได้ (ว่าง)","จ่ายจากเงินรายได้ (ว่าง)",ฟอร์มกรอกข้อมูล!I39)))))))))))))))))</f>
        <v/>
      </c>
    </row>
    <row r="39" spans="1:20" s="12" customFormat="1">
      <c r="A39" s="75">
        <f>IF(ฟอร์มกรอกข้อมูล!C40="สังกัด","",IF(B39="","",SUBTOTAL(3,$B$6:B39)*1-COUNTBLANK($D$6:D39)))</f>
        <v>27</v>
      </c>
      <c r="B39" s="80" t="s">
        <v>1424</v>
      </c>
      <c r="C39" s="75" t="str">
        <f>IF(ฟอร์มกรอกข้อมูล!C40=0,"",IF(ฟอร์มกรอกข้อมูล!C40="สังกัด","",IF(ฟอร์มกรอกข้อมูล!H40="","",IF(ฟอร์มกรอกข้อมูล!C40="บริหารสถานศึกษา",ฟอร์มกรอกข้อมูล!H40,IF(ฟอร์มกรอกข้อมูล!C40="ครูผู้ช่วย",ฟอร์มกรอกข้อมูล!H40,IF(ฟอร์มกรอกข้อมูล!C40="ครู",ฟอร์มกรอกข้อมูล!H40,IF(ฟอร์มกรอกข้อมูล!C40="บุคลากรทางการศึกษา",ฟอร์มกรอกข้อมูล!H40,IF(ฟอร์มกรอกข้อมูล!H40="ปง.","ปง./ชง.",IF(ฟอร์มกรอกข้อมูล!H40="ชง.","ปง./ชง.",IF(ฟอร์มกรอกข้อมูล!H40="ปก.","ปก./ชก.",IF(ฟอร์มกรอกข้อมูล!H40="ชก.","ปก./ชก.",ฟอร์มกรอกข้อมูล!H40)))))))))))</f>
        <v>ต้น</v>
      </c>
      <c r="D39" s="75">
        <f>IF(ฟอร์มกรอกข้อมูล!C40=0,"",IF(ฟอร์มกรอกข้อมูล!C40="สังกัด","",IF(ฟอร์มกรอกข้อมูล!M40="กำหนดเพิ่ม2567","-",IF(ฟอร์มกรอกข้อมูล!M40="กำหนดเพิ่ม2568","-",IF(ฟอร์มกรอกข้อมูล!M40="กำหนดเพิ่ม2569","-",1)))))</f>
        <v>1</v>
      </c>
      <c r="E39" s="75">
        <f>IF(ฟอร์มกรอกข้อมูล!C40=0,"",IF(ฟอร์มกรอกข้อมูล!C40="สังกัด","",IF(ฟอร์มกรอกข้อมูล!M40="ว่างเดิม","-",IF(ฟอร์มกรอกข้อมูล!M40="เงินอุดหนุน (ว่าง)","-",IF(ฟอร์มกรอกข้อมูล!M40="จ่ายจากเงินรายได้ (ว่าง)","-",IF(ฟอร์มกรอกข้อมูล!M40="กำหนดเพิ่ม2567","-",IF(ฟอร์มกรอกข้อมูล!M40="กำหนดเพิ่ม2568","-",IF(ฟอร์มกรอกข้อมูล!M40="กำหนดเพิ่ม2569","-",IF(ฟอร์มกรอกข้อมูล!M40="ว่างยุบเลิก2567","-",IF(ฟอร์มกรอกข้อมูล!M40="ว่างยุบเลิก2568","-",IF(ฟอร์มกรอกข้อมูล!M40="ว่างยุบเลิก2569","-",1)))))))))))</f>
        <v>1</v>
      </c>
      <c r="F39" s="81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(ว่าง)",0,IF(ฟอร์มกรอกข้อมูล!M40="ข้าราชการถ่ายโอน",0,ฟอร์มกรอกข้อมูล!BE40)))))</f>
        <v>376080</v>
      </c>
      <c r="G39" s="108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IF(ฟอร์มกรอกข้อมูล!M40="กำหนดเพิ่ม2567",0,IF(ฟอร์มกรอกข้อมูล!M40="กำหนดเพิ่ม2568",0,IF(ฟอร์มกรอกข้อมูล!M40="กำหนดเพิ่ม2569",0,IF(ฟอร์มกรอกข้อมูล!J40=0,0,(ฟอร์มกรอกข้อมูล!J40+ฟอร์มกรอกข้อมูล!K40)*12)))))))))</f>
        <v>42000</v>
      </c>
      <c r="H39" s="75">
        <f>IF(ฟอร์มกรอกข้อมูล!C40=0,"",IF(ฟอร์มกรอกข้อมูล!C40="สังกัด","",IF(ฟอร์มกรอกข้อมูล!M40="กำหนดเพิ่ม2568","-",IF(ฟอร์มกรอกข้อมูล!M40="กำหนดเพิ่ม2569","-",IF(ฟอร์มกรอกข้อมูล!M40="ว่างยุบเลิก2567","-",IF(ฟอร์มกรอกข้อมูล!M40="ยุบเลิก2567","-",1))))))</f>
        <v>1</v>
      </c>
      <c r="I39" s="75">
        <f>IF(ฟอร์มกรอกข้อมูล!C40=0,"",IF(ฟอร์มกรอกข้อมูล!C40="สังกัด","",IF(ฟอร์มกรอกข้อมูล!M40="กำหนดเพิ่ม2569","-",IF(ฟอร์มกรอกข้อมูล!M40="ว่างยุบเลิก2567","-",IF(ฟอร์มกรอกข้อมูล!M40="ว่างยุบเลิก2568","-",IF(ฟอร์มกรอกข้อมูล!M40="ยุบเลิก2567","-",IF(ฟอร์มกรอกข้อมูล!M40="ยุบเลิก2568","-",1)))))))</f>
        <v>1</v>
      </c>
      <c r="J39" s="75">
        <f>IF(ฟอร์มกรอกข้อมูล!C40=0,"",IF(ฟอร์มกรอกข้อมูล!C40="สังกัด","",IF(ฟอร์มกรอกข้อมูล!M40="ว่างยุบเลิก2567","-",IF(ฟอร์มกรอกข้อมูล!M40="ว่างยุบเลิก2568","-",IF(ฟอร์มกรอกข้อมูล!M40="ว่างยุบเลิก2569","-",IF(ฟอร์มกรอกข้อมูล!M40="ยุบเลิก2567","-",IF(ฟอร์มกรอกข้อมูล!M40="ยุบเลิก2568","-",IF(ฟอร์มกรอกข้อมูล!M40="ยุบเลิก2569","-",1))))))))</f>
        <v>1</v>
      </c>
      <c r="K39" s="75" t="str">
        <f>IF(ฟอร์มกรอกข้อมูล!C40=0,"",IF(ฟอร์มกรอกข้อมูล!C40="สังกัด","",IF(ฟอร์มกรอกข้อมูล!M40="กำหนดเพิ่ม2567",1,IF(ฟอร์มกรอกข้อมูล!M40="ว่างยุบเลิก2567",-1,IF(ฟอร์มกรอกข้อมูล!M40="ยุบเลิก2567",-1,"-")))))</f>
        <v>-</v>
      </c>
      <c r="L39" s="75" t="str">
        <f>IF(ฟอร์มกรอกข้อมูล!C40=0,"",IF(ฟอร์มกรอกข้อมูล!C40="สังกัด","",IF(ฟอร์มกรอกข้อมูล!M40="กำหนดเพิ่ม2568",1,IF(ฟอร์มกรอกข้อมูล!M40="ว่างยุบเลิก2568",-1,IF(ฟอร์มกรอกข้อมูล!M40="ยุบเลิก2568",-1,"-")))))</f>
        <v>-</v>
      </c>
      <c r="M39" s="75" t="str">
        <f>IF(ฟอร์มกรอกข้อมูล!C40=0,"",IF(ฟอร์มกรอกข้อมูล!C40="สังกัด","",IF(ฟอร์มกรอกข้อมูล!M40="กำหนดเพิ่ม2569",1,IF(ฟอร์มกรอกข้อมูล!M40="ว่างยุบเลิก2569",-1,IF(ฟอร์มกรอกข้อมูล!M40="ยุบเลิก2569",-1,"-")))))</f>
        <v>-</v>
      </c>
      <c r="N39" s="81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(ว่าง)",0,IF(ฟอร์มกรอกข้อมูล!M40="ข้าราชการถ่ายโอน",0,ฟอร์มกรอกข้อมูล!BH40)))))</f>
        <v>13320</v>
      </c>
      <c r="O39" s="81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(ว่าง)",0,IF(ฟอร์มกรอกข้อมูล!M40="ข้าราชการถ่ายโอน",0,ฟอร์มกรอกข้อมูล!BK40)))))</f>
        <v>13320</v>
      </c>
      <c r="P39" s="81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(ว่าง)",0,IF(ฟอร์มกรอกข้อมูล!M40="ข้าราชการถ่ายโอน",0,ฟอร์มกรอกข้อมูล!BN40)))))</f>
        <v>13440</v>
      </c>
      <c r="Q39" s="82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IF(ฟอร์มกรอกข้อมูล!M40="ว่างยุบเลิก2567",0,IF(ฟอร์มกรอกข้อมูล!M40="ยุบเลิก2567",0,F39+G39+N39)))))))</f>
        <v>431400</v>
      </c>
      <c r="R39" s="81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IF(ฟอร์มกรอกข้อมูล!M40="ว่างยุบเลิก2568",0,IF(ฟอร์มกรอกข้อมูล!M40="ยุบเลิก2568",0,Q39+O39)))))))</f>
        <v>444720</v>
      </c>
      <c r="S39" s="81">
        <f>IF(ฟอร์มกรอกข้อมูล!C40=0,"",IF(ฟอร์มกรอกข้อมูล!C40="สังกัด","",IF(ฟอร์มกรอกข้อมูล!M40="เงินอุดหนุน",0,IF(ฟอร์มกรอกข้อมูล!M40="เงินอุดหนุน (ว่าง)",0,IF(ฟอร์มกรอกข้อมูล!M40="ข้าราชการถ่ายโอน",0,IF(ฟอร์มกรอกข้อมูล!M40="ว่างยุบเลิก2569",0,IF(ฟอร์มกรอกข้อมูล!M40="ยุบเลิก2569",0,R39+P39)))))))</f>
        <v>458160</v>
      </c>
      <c r="T39" s="83">
        <f>IF(ฟอร์มกรอกข้อมูล!C40=0,"",IF(ฟอร์มกรอกข้อมูล!C40="สังกัด","",IF(ฟอร์มกรอกข้อมูล!M40="ว่างเดิม","ว่างเดิม",IF(ฟอร์มกรอกข้อมูล!M40="กำหนดเพิ่ม2567","กำหนดเพิ่มปี 67",IF(ฟอร์มกรอกข้อมูล!M40="กำหนดเพิ่ม2568","กำหนดเพิ่มปี 68",IF(ฟอร์มกรอกข้อมูล!M40="กำหนดเพิ่ม2569","กำหนดเพิ่มปี 69",IF(ฟอร์มกรอกข้อมูล!M40="ว่างยุบเลิก2567","ว่างเดิม ยุบเลิกปี 67",IF(ฟอร์มกรอกข้อมูล!M40="ว่างยุบเลิก2568","ว่างเดิม ยุบเลิกปี 68",IF(ฟอร์มกรอกข้อมูล!M40="ว่างยุบเลิก2569","ว่างเดิม ยุบเลิกปี 69",IF(ฟอร์มกรอกข้อมูล!M40="ยุบเลิก2567","เกษียณปี 66 ยุบเลิกปี 67",IF(ฟอร์มกรอกข้อมูล!M40="ยุบเลิก2568","เกษียณปี 67 ยุบเลิกปี 68",IF(ฟอร์มกรอกข้อมูล!M40="ยุบเลิก2569","เกษียณปี 68 ยุบเลิกปี 69",IF(ฟอร์มกรอกข้อมูล!M40="เงินอุดหนุน","เงินอุดหนุน",IF(ฟอร์มกรอกข้อมูล!M40="เงินอุดหนุน (ว่าง)","เงินอุดหนุน",IF(ฟอร์มกรอกข้อมูล!M40="ข้าราชการถ่ายโอน","ข้าราชการถ่ายโอน",IF(ฟอร์มกรอกข้อมูล!M40="จ่ายจากเงินรายได้","จ่ายจากเงินรายได้",IF(ฟอร์มกรอกข้อมูล!M40="จ่ายจากเงินรายได้ (ว่าง)","จ่ายจากเงินรายได้ (ว่าง)",ฟอร์มกรอกข้อมูล!I40)))))))))))))))))</f>
        <v>31340</v>
      </c>
    </row>
    <row r="40" spans="1:20" s="12" customFormat="1">
      <c r="A40" s="75">
        <f>IF(ฟอร์มกรอกข้อมูล!C41="สังกัด","",IF(B40="","",SUBTOTAL(3,$B$6:B40)*1-COUNTBLANK($D$6:D40)))</f>
        <v>28</v>
      </c>
      <c r="B40" s="80" t="str">
        <f>IF(ฟอร์มกรอกข้อมูล!C41=0,"",IF(ฟอร์มกรอกข้อมูล!C41="บริหารท้องถิ่น",ฟอร์มกรอกข้อมูล!F41&amp;" ("&amp;ฟอร์มกรอกข้อมูล!E41&amp;")",IF(ฟอร์มกรอกข้อมูล!C41="อำนวยการท้องถิ่น",ฟอร์มกรอกข้อมูล!F41&amp;" ("&amp;ฟอร์มกรอกข้อมูล!E41&amp;")",IF(ฟอร์มกรอกข้อมูล!C41="บริหารสถานศึกษา",ฟอร์มกรอกข้อมูล!F41&amp;" ("&amp;ฟอร์มกรอกข้อมูล!E41&amp;")",IF(ฟอร์มกรอกข้อมูล!C41&amp;ฟอร์มกรอกข้อมูล!G41="วิชาการหัวหน้ากลุ่มงาน",ฟอร์มกรอกข้อมูล!F41&amp;" ("&amp;ฟอร์มกรอกข้อมูล!E41&amp;")",ฟอร์มกรอกข้อมูล!E41)))))</f>
        <v>นายช่างโยธา</v>
      </c>
      <c r="C40" s="75" t="str">
        <f>IF(ฟอร์มกรอกข้อมูล!C41=0,"",IF(ฟอร์มกรอกข้อมูล!C41="สังกัด","",IF(ฟอร์มกรอกข้อมูล!H41="","",IF(ฟอร์มกรอกข้อมูล!C41="บริหารสถานศึกษา",ฟอร์มกรอกข้อมูล!H41,IF(ฟอร์มกรอกข้อมูล!C41="ครูผู้ช่วย",ฟอร์มกรอกข้อมูล!H41,IF(ฟอร์มกรอกข้อมูล!C41="ครู",ฟอร์มกรอกข้อมูล!H41,IF(ฟอร์มกรอกข้อมูล!C41="บุคลากรทางการศึกษา",ฟอร์มกรอกข้อมูล!H41,IF(ฟอร์มกรอกข้อมูล!H41="ปง.","ปง./ชง.",IF(ฟอร์มกรอกข้อมูล!H41="ชง.","ปง./ชง.",IF(ฟอร์มกรอกข้อมูล!H41="ปก.","ปก./ชก.",IF(ฟอร์มกรอกข้อมูล!H41="ชก.","ปก./ชก.",ฟอร์มกรอกข้อมูล!H41)))))))))))</f>
        <v>อส.</v>
      </c>
      <c r="D40" s="75">
        <f>IF(ฟอร์มกรอกข้อมูล!C41=0,"",IF(ฟอร์มกรอกข้อมูล!C41="สังกัด","",IF(ฟอร์มกรอกข้อมูล!M41="กำหนดเพิ่ม2567","-",IF(ฟอร์มกรอกข้อมูล!M41="กำหนดเพิ่ม2568","-",IF(ฟอร์มกรอกข้อมูล!M41="กำหนดเพิ่ม2569","-",1)))))</f>
        <v>1</v>
      </c>
      <c r="E40" s="75">
        <f>IF(ฟอร์มกรอกข้อมูล!C41=0,"",IF(ฟอร์มกรอกข้อมูล!C41="สังกัด","",IF(ฟอร์มกรอกข้อมูล!M41="ว่างเดิม","-",IF(ฟอร์มกรอกข้อมูล!M41="เงินอุดหนุน (ว่าง)","-",IF(ฟอร์มกรอกข้อมูล!M41="จ่ายจากเงินรายได้ (ว่าง)","-",IF(ฟอร์มกรอกข้อมูล!M41="กำหนดเพิ่ม2567","-",IF(ฟอร์มกรอกข้อมูล!M41="กำหนดเพิ่ม2568","-",IF(ฟอร์มกรอกข้อมูล!M41="กำหนดเพิ่ม2569","-",IF(ฟอร์มกรอกข้อมูล!M41="ว่างยุบเลิก2567","-",IF(ฟอร์มกรอกข้อมูล!M41="ว่างยุบเลิก2568","-",IF(ฟอร์มกรอกข้อมูล!M41="ว่างยุบเลิก2569","-",1)))))))))))</f>
        <v>1</v>
      </c>
      <c r="F40" s="81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(ว่าง)",0,IF(ฟอร์มกรอกข้อมูล!M41="ข้าราชการถ่ายโอน",0,ฟอร์มกรอกข้อมูล!BE41)))))</f>
        <v>369480</v>
      </c>
      <c r="G40" s="108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IF(ฟอร์มกรอกข้อมูล!M41="กำหนดเพิ่ม2567",0,IF(ฟอร์มกรอกข้อมูล!M41="กำหนดเพิ่ม2568",0,IF(ฟอร์มกรอกข้อมูล!M41="กำหนดเพิ่ม2569",0,IF(ฟอร์มกรอกข้อมูล!J41=0,0,(ฟอร์มกรอกข้อมูล!J41+ฟอร์มกรอกข้อมูล!K41)*12)))))))))</f>
        <v>0</v>
      </c>
      <c r="H40" s="75">
        <f>IF(ฟอร์มกรอกข้อมูล!C41=0,"",IF(ฟอร์มกรอกข้อมูล!C41="สังกัด","",IF(ฟอร์มกรอกข้อมูล!M41="กำหนดเพิ่ม2568","-",IF(ฟอร์มกรอกข้อมูล!M41="กำหนดเพิ่ม2569","-",IF(ฟอร์มกรอกข้อมูล!M41="ว่างยุบเลิก2567","-",IF(ฟอร์มกรอกข้อมูล!M41="ยุบเลิก2567","-",1))))))</f>
        <v>1</v>
      </c>
      <c r="I40" s="75">
        <f>IF(ฟอร์มกรอกข้อมูล!C41=0,"",IF(ฟอร์มกรอกข้อมูล!C41="สังกัด","",IF(ฟอร์มกรอกข้อมูล!M41="กำหนดเพิ่ม2569","-",IF(ฟอร์มกรอกข้อมูล!M41="ว่างยุบเลิก2567","-",IF(ฟอร์มกรอกข้อมูล!M41="ว่างยุบเลิก2568","-",IF(ฟอร์มกรอกข้อมูล!M41="ยุบเลิก2567","-",IF(ฟอร์มกรอกข้อมูล!M41="ยุบเลิก2568","-",1)))))))</f>
        <v>1</v>
      </c>
      <c r="J40" s="75">
        <f>IF(ฟอร์มกรอกข้อมูล!C41=0,"",IF(ฟอร์มกรอกข้อมูล!C41="สังกัด","",IF(ฟอร์มกรอกข้อมูล!M41="ว่างยุบเลิก2567","-",IF(ฟอร์มกรอกข้อมูล!M41="ว่างยุบเลิก2568","-",IF(ฟอร์มกรอกข้อมูล!M41="ว่างยุบเลิก2569","-",IF(ฟอร์มกรอกข้อมูล!M41="ยุบเลิก2567","-",IF(ฟอร์มกรอกข้อมูล!M41="ยุบเลิก2568","-",IF(ฟอร์มกรอกข้อมูล!M41="ยุบเลิก2569","-",1))))))))</f>
        <v>1</v>
      </c>
      <c r="K40" s="75" t="str">
        <f>IF(ฟอร์มกรอกข้อมูล!C41=0,"",IF(ฟอร์มกรอกข้อมูล!C41="สังกัด","",IF(ฟอร์มกรอกข้อมูล!M41="กำหนดเพิ่ม2567",1,IF(ฟอร์มกรอกข้อมูล!M41="ว่างยุบเลิก2567",-1,IF(ฟอร์มกรอกข้อมูล!M41="ยุบเลิก2567",-1,"-")))))</f>
        <v>-</v>
      </c>
      <c r="L40" s="75" t="str">
        <f>IF(ฟอร์มกรอกข้อมูล!C41=0,"",IF(ฟอร์มกรอกข้อมูล!C41="สังกัด","",IF(ฟอร์มกรอกข้อมูล!M41="กำหนดเพิ่ม2568",1,IF(ฟอร์มกรอกข้อมูล!M41="ว่างยุบเลิก2568",-1,IF(ฟอร์มกรอกข้อมูล!M41="ยุบเลิก2568",-1,"-")))))</f>
        <v>-</v>
      </c>
      <c r="M40" s="75" t="str">
        <f>IF(ฟอร์มกรอกข้อมูล!C41=0,"",IF(ฟอร์มกรอกข้อมูล!C41="สังกัด","",IF(ฟอร์มกรอกข้อมูล!M41="กำหนดเพิ่ม2569",1,IF(ฟอร์มกรอกข้อมูล!M41="ว่างยุบเลิก2569",-1,IF(ฟอร์มกรอกข้อมูล!M41="ยุบเลิก2569",-1,"-")))))</f>
        <v>-</v>
      </c>
      <c r="N40" s="81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(ว่าง)",0,IF(ฟอร์มกรอกข้อมูล!M41="ข้าราชการถ่ายโอน",0,ฟอร์มกรอกข้อมูล!BH41)))))</f>
        <v>13080</v>
      </c>
      <c r="O40" s="81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(ว่าง)",0,IF(ฟอร์มกรอกข้อมูล!M41="ข้าราชการถ่ายโอน",0,ฟอร์มกรอกข้อมูล!BK41)))))</f>
        <v>13440</v>
      </c>
      <c r="P40" s="81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(ว่าง)",0,IF(ฟอร์มกรอกข้อมูล!M41="ข้าราชการถ่ายโอน",0,ฟอร์มกรอกข้อมูล!BN41)))))</f>
        <v>13320</v>
      </c>
      <c r="Q40" s="82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IF(ฟอร์มกรอกข้อมูล!M41="ว่างยุบเลิก2567",0,IF(ฟอร์มกรอกข้อมูล!M41="ยุบเลิก2567",0,F40+G40+N40)))))))</f>
        <v>382560</v>
      </c>
      <c r="R40" s="81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IF(ฟอร์มกรอกข้อมูล!M41="ว่างยุบเลิก2568",0,IF(ฟอร์มกรอกข้อมูล!M41="ยุบเลิก2568",0,Q40+O40)))))))</f>
        <v>396000</v>
      </c>
      <c r="S40" s="81">
        <f>IF(ฟอร์มกรอกข้อมูล!C41=0,"",IF(ฟอร์มกรอกข้อมูล!C41="สังกัด","",IF(ฟอร์มกรอกข้อมูล!M41="เงินอุดหนุน",0,IF(ฟอร์มกรอกข้อมูล!M41="เงินอุดหนุน (ว่าง)",0,IF(ฟอร์มกรอกข้อมูล!M41="ข้าราชการถ่ายโอน",0,IF(ฟอร์มกรอกข้อมูล!M41="ว่างยุบเลิก2569",0,IF(ฟอร์มกรอกข้อมูล!M41="ยุบเลิก2569",0,R40+P40)))))))</f>
        <v>409320</v>
      </c>
      <c r="T40" s="83">
        <f>IF(ฟอร์มกรอกข้อมูล!C41=0,"",IF(ฟอร์มกรอกข้อมูล!C41="สังกัด","",IF(ฟอร์มกรอกข้อมูล!M41="ว่างเดิม","ว่างเดิม",IF(ฟอร์มกรอกข้อมูล!M41="กำหนดเพิ่ม2567","กำหนดเพิ่มปี 67",IF(ฟอร์มกรอกข้อมูล!M41="กำหนดเพิ่ม2568","กำหนดเพิ่มปี 68",IF(ฟอร์มกรอกข้อมูล!M41="กำหนดเพิ่ม2569","กำหนดเพิ่มปี 69",IF(ฟอร์มกรอกข้อมูล!M41="ว่างยุบเลิก2567","ว่างเดิม ยุบเลิกปี 67",IF(ฟอร์มกรอกข้อมูล!M41="ว่างยุบเลิก2568","ว่างเดิม ยุบเลิกปี 68",IF(ฟอร์มกรอกข้อมูล!M41="ว่างยุบเลิก2569","ว่างเดิม ยุบเลิกปี 69",IF(ฟอร์มกรอกข้อมูล!M41="ยุบเลิก2567","เกษียณปี 66 ยุบเลิกปี 67",IF(ฟอร์มกรอกข้อมูล!M41="ยุบเลิก2568","เกษียณปี 67 ยุบเลิกปี 68",IF(ฟอร์มกรอกข้อมูล!M41="ยุบเลิก2569","เกษียณปี 68 ยุบเลิกปี 69",IF(ฟอร์มกรอกข้อมูล!M41="เงินอุดหนุน","เงินอุดหนุน",IF(ฟอร์มกรอกข้อมูล!M41="เงินอุดหนุน (ว่าง)","เงินอุดหนุน",IF(ฟอร์มกรอกข้อมูล!M41="ข้าราชการถ่ายโอน","ข้าราชการถ่ายโอน",IF(ฟอร์มกรอกข้อมูล!M41="จ่ายจากเงินรายได้","จ่ายจากเงินรายได้",IF(ฟอร์มกรอกข้อมูล!M41="จ่ายจากเงินรายได้ (ว่าง)","จ่ายจากเงินรายได้ (ว่าง)",ฟอร์มกรอกข้อมูล!I41)))))))))))))))))</f>
        <v>30790</v>
      </c>
    </row>
    <row r="41" spans="1:20" s="12" customFormat="1">
      <c r="A41" s="75"/>
      <c r="B41" s="216" t="s">
        <v>1421</v>
      </c>
      <c r="C41" s="75" t="str">
        <f>IF(ฟอร์มกรอกข้อมูล!C42=0,"",IF(ฟอร์มกรอกข้อมูล!C42="สังกัด","",IF(ฟอร์มกรอกข้อมูล!H42="","",IF(ฟอร์มกรอกข้อมูล!C42="บริหารสถานศึกษา",ฟอร์มกรอกข้อมูล!H42,IF(ฟอร์มกรอกข้อมูล!C42="ครูผู้ช่วย",ฟอร์มกรอกข้อมูล!H42,IF(ฟอร์มกรอกข้อมูล!C42="ครู",ฟอร์มกรอกข้อมูล!H42,IF(ฟอร์มกรอกข้อมูล!C42="บุคลากรทางการศึกษา",ฟอร์มกรอกข้อมูล!H42,IF(ฟอร์มกรอกข้อมูล!H42="ปง.","ปง./ชง.",IF(ฟอร์มกรอกข้อมูล!H42="ชง.","ปง./ชง.",IF(ฟอร์มกรอกข้อมูล!H42="ปก.","ปก./ชก.",IF(ฟอร์มกรอกข้อมูล!H42="ชก.","ปก./ชก.",ฟอร์มกรอกข้อมูล!H42)))))))))))</f>
        <v/>
      </c>
      <c r="D41" s="75" t="str">
        <f>IF(ฟอร์มกรอกข้อมูล!C42=0,"",IF(ฟอร์มกรอกข้อมูล!C42="สังกัด","",IF(ฟอร์มกรอกข้อมูล!M42="กำหนดเพิ่ม2567","-",IF(ฟอร์มกรอกข้อมูล!M42="กำหนดเพิ่ม2568","-",IF(ฟอร์มกรอกข้อมูล!M42="กำหนดเพิ่ม2569","-",1)))))</f>
        <v/>
      </c>
      <c r="E41" s="75" t="str">
        <f>IF(ฟอร์มกรอกข้อมูล!C42=0,"",IF(ฟอร์มกรอกข้อมูล!C42="สังกัด","",IF(ฟอร์มกรอกข้อมูล!M42="ว่างเดิม","-",IF(ฟอร์มกรอกข้อมูล!M42="เงินอุดหนุน (ว่าง)","-",IF(ฟอร์มกรอกข้อมูล!M42="จ่ายจากเงินรายได้ (ว่าง)","-",IF(ฟอร์มกรอกข้อมูล!M42="กำหนดเพิ่ม2567","-",IF(ฟอร์มกรอกข้อมูล!M42="กำหนดเพิ่ม2568","-",IF(ฟอร์มกรอกข้อมูล!M42="กำหนดเพิ่ม2569","-",IF(ฟอร์มกรอกข้อมูล!M42="ว่างยุบเลิก2567","-",IF(ฟอร์มกรอกข้อมูล!M42="ว่างยุบเลิก2568","-",IF(ฟอร์มกรอกข้อมูล!M42="ว่างยุบเลิก2569","-",1)))))))))))</f>
        <v/>
      </c>
      <c r="F41" s="81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(ว่าง)",0,IF(ฟอร์มกรอกข้อมูล!M42="ข้าราชการถ่ายโอน",0,ฟอร์มกรอกข้อมูล!BE42)))))</f>
        <v/>
      </c>
      <c r="G41" s="108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IF(ฟอร์มกรอกข้อมูล!M42="กำหนดเพิ่ม2567",0,IF(ฟอร์มกรอกข้อมูล!M42="กำหนดเพิ่ม2568",0,IF(ฟอร์มกรอกข้อมูล!M42="กำหนดเพิ่ม2569",0,IF(ฟอร์มกรอกข้อมูล!J42=0,0,(ฟอร์มกรอกข้อมูล!J42+ฟอร์มกรอกข้อมูล!K42)*12)))))))))</f>
        <v/>
      </c>
      <c r="H41" s="75" t="str">
        <f>IF(ฟอร์มกรอกข้อมูล!C42=0,"",IF(ฟอร์มกรอกข้อมูล!C42="สังกัด","",IF(ฟอร์มกรอกข้อมูล!M42="กำหนดเพิ่ม2568","-",IF(ฟอร์มกรอกข้อมูล!M42="กำหนดเพิ่ม2569","-",IF(ฟอร์มกรอกข้อมูล!M42="ว่างยุบเลิก2567","-",IF(ฟอร์มกรอกข้อมูล!M42="ยุบเลิก2567","-",1))))))</f>
        <v/>
      </c>
      <c r="I41" s="75" t="str">
        <f>IF(ฟอร์มกรอกข้อมูล!C42=0,"",IF(ฟอร์มกรอกข้อมูล!C42="สังกัด","",IF(ฟอร์มกรอกข้อมูล!M42="กำหนดเพิ่ม2569","-",IF(ฟอร์มกรอกข้อมูล!M42="ว่างยุบเลิก2567","-",IF(ฟอร์มกรอกข้อมูล!M42="ว่างยุบเลิก2568","-",IF(ฟอร์มกรอกข้อมูล!M42="ยุบเลิก2567","-",IF(ฟอร์มกรอกข้อมูล!M42="ยุบเลิก2568","-",1)))))))</f>
        <v/>
      </c>
      <c r="J41" s="75" t="str">
        <f>IF(ฟอร์มกรอกข้อมูล!C42=0,"",IF(ฟอร์มกรอกข้อมูล!C42="สังกัด","",IF(ฟอร์มกรอกข้อมูล!M42="ว่างยุบเลิก2567","-",IF(ฟอร์มกรอกข้อมูล!M42="ว่างยุบเลิก2568","-",IF(ฟอร์มกรอกข้อมูล!M42="ว่างยุบเลิก2569","-",IF(ฟอร์มกรอกข้อมูล!M42="ยุบเลิก2567","-",IF(ฟอร์มกรอกข้อมูล!M42="ยุบเลิก2568","-",IF(ฟอร์มกรอกข้อมูล!M42="ยุบเลิก2569","-",1))))))))</f>
        <v/>
      </c>
      <c r="K41" s="75" t="str">
        <f>IF(ฟอร์มกรอกข้อมูล!C42=0,"",IF(ฟอร์มกรอกข้อมูล!C42="สังกัด","",IF(ฟอร์มกรอกข้อมูล!M42="กำหนดเพิ่ม2567",1,IF(ฟอร์มกรอกข้อมูล!M42="ว่างยุบเลิก2567",-1,IF(ฟอร์มกรอกข้อมูล!M42="ยุบเลิก2567",-1,"-")))))</f>
        <v/>
      </c>
      <c r="L41" s="75" t="str">
        <f>IF(ฟอร์มกรอกข้อมูล!C42=0,"",IF(ฟอร์มกรอกข้อมูล!C42="สังกัด","",IF(ฟอร์มกรอกข้อมูล!M42="กำหนดเพิ่ม2568",1,IF(ฟอร์มกรอกข้อมูล!M42="ว่างยุบเลิก2568",-1,IF(ฟอร์มกรอกข้อมูล!M42="ยุบเลิก2568",-1,"-")))))</f>
        <v/>
      </c>
      <c r="M41" s="75" t="str">
        <f>IF(ฟอร์มกรอกข้อมูล!C42=0,"",IF(ฟอร์มกรอกข้อมูล!C42="สังกัด","",IF(ฟอร์มกรอกข้อมูล!M42="กำหนดเพิ่ม2569",1,IF(ฟอร์มกรอกข้อมูล!M42="ว่างยุบเลิก2569",-1,IF(ฟอร์มกรอกข้อมูล!M42="ยุบเลิก2569",-1,"-")))))</f>
        <v/>
      </c>
      <c r="N41" s="81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(ว่าง)",0,IF(ฟอร์มกรอกข้อมูล!M42="ข้าราชการถ่ายโอน",0,ฟอร์มกรอกข้อมูล!BH42)))))</f>
        <v/>
      </c>
      <c r="O41" s="81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(ว่าง)",0,IF(ฟอร์มกรอกข้อมูล!M42="ข้าราชการถ่ายโอน",0,ฟอร์มกรอกข้อมูล!BK42)))))</f>
        <v/>
      </c>
      <c r="P41" s="81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(ว่าง)",0,IF(ฟอร์มกรอกข้อมูล!M42="ข้าราชการถ่ายโอน",0,ฟอร์มกรอกข้อมูล!BN42)))))</f>
        <v/>
      </c>
      <c r="Q41" s="82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IF(ฟอร์มกรอกข้อมูล!M42="ว่างยุบเลิก2567",0,IF(ฟอร์มกรอกข้อมูล!M42="ยุบเลิก2567",0,F41+G41+N41)))))))</f>
        <v/>
      </c>
      <c r="R41" s="81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IF(ฟอร์มกรอกข้อมูล!M42="ว่างยุบเลิก2568",0,IF(ฟอร์มกรอกข้อมูล!M42="ยุบเลิก2568",0,Q41+O41)))))))</f>
        <v/>
      </c>
      <c r="S41" s="81" t="str">
        <f>IF(ฟอร์มกรอกข้อมูล!C42=0,"",IF(ฟอร์มกรอกข้อมูล!C42="สังกัด","",IF(ฟอร์มกรอกข้อมูล!M42="เงินอุดหนุน",0,IF(ฟอร์มกรอกข้อมูล!M42="เงินอุดหนุน (ว่าง)",0,IF(ฟอร์มกรอกข้อมูล!M42="ข้าราชการถ่ายโอน",0,IF(ฟอร์มกรอกข้อมูล!M42="ว่างยุบเลิก2569",0,IF(ฟอร์มกรอกข้อมูล!M42="ยุบเลิก2569",0,R41+P41)))))))</f>
        <v/>
      </c>
      <c r="T41" s="83" t="str">
        <f>IF(ฟอร์มกรอกข้อมูล!C42=0,"",IF(ฟอร์มกรอกข้อมูล!C42="สังกัด","",IF(ฟอร์มกรอกข้อมูล!M42="ว่างเดิม","ว่างเดิม",IF(ฟอร์มกรอกข้อมูล!M42="กำหนดเพิ่ม2567","กำหนดเพิ่มปี 67",IF(ฟอร์มกรอกข้อมูล!M42="กำหนดเพิ่ม2568","กำหนดเพิ่มปี 68",IF(ฟอร์มกรอกข้อมูล!M42="กำหนดเพิ่ม2569","กำหนดเพิ่มปี 69",IF(ฟอร์มกรอกข้อมูล!M42="ว่างยุบเลิก2567","ว่างเดิม ยุบเลิกปี 67",IF(ฟอร์มกรอกข้อมูล!M42="ว่างยุบเลิก2568","ว่างเดิม ยุบเลิกปี 68",IF(ฟอร์มกรอกข้อมูล!M42="ว่างยุบเลิก2569","ว่างเดิม ยุบเลิกปี 69",IF(ฟอร์มกรอกข้อมูล!M42="ยุบเลิก2567","เกษียณปี 66 ยุบเลิกปี 67",IF(ฟอร์มกรอกข้อมูล!M42="ยุบเลิก2568","เกษียณปี 67 ยุบเลิกปี 68",IF(ฟอร์มกรอกข้อมูล!M42="ยุบเลิก2569","เกษียณปี 68 ยุบเลิกปี 69",IF(ฟอร์มกรอกข้อมูล!M42="เงินอุดหนุน","เงินอุดหนุน",IF(ฟอร์มกรอกข้อมูล!M42="เงินอุดหนุน (ว่าง)","เงินอุดหนุน",IF(ฟอร์มกรอกข้อมูล!M42="ข้าราชการถ่ายโอน","ข้าราชการถ่ายโอน",IF(ฟอร์มกรอกข้อมูล!M42="จ่ายจากเงินรายได้","จ่ายจากเงินรายได้",IF(ฟอร์มกรอกข้อมูล!M42="จ่ายจากเงินรายได้ (ว่าง)","จ่ายจากเงินรายได้ (ว่าง)",ฟอร์มกรอกข้อมูล!I42)))))))))))))))))</f>
        <v/>
      </c>
    </row>
    <row r="42" spans="1:20" s="12" customFormat="1">
      <c r="A42" s="75">
        <v>29</v>
      </c>
      <c r="B42" s="80" t="s">
        <v>1371</v>
      </c>
      <c r="C42" s="75" t="str">
        <f>IF(ฟอร์มกรอกข้อมูล!C43=0,"",IF(ฟอร์มกรอกข้อมูล!C43="สังกัด","",IF(ฟอร์มกรอกข้อมูล!H43="","",IF(ฟอร์มกรอกข้อมูล!C43="บริหารสถานศึกษา",ฟอร์มกรอกข้อมูล!H43,IF(ฟอร์มกรอกข้อมูล!C43="ครูผู้ช่วย",ฟอร์มกรอกข้อมูล!H43,IF(ฟอร์มกรอกข้อมูล!C43="ครู",ฟอร์มกรอกข้อมูล!H43,IF(ฟอร์มกรอกข้อมูล!C43="บุคลากรทางการศึกษา",ฟอร์มกรอกข้อมูล!H43,IF(ฟอร์มกรอกข้อมูล!H43="ปง.","ปง./ชง.",IF(ฟอร์มกรอกข้อมูล!H43="ชง.","ปง./ชง.",IF(ฟอร์มกรอกข้อมูล!H43="ปก.","ปก./ชก.",IF(ฟอร์มกรอกข้อมูล!H43="ชก.","ปก./ชก.",ฟอร์มกรอกข้อมูล!H43)))))))))))</f>
        <v/>
      </c>
      <c r="D42" s="75">
        <f>IF(ฟอร์มกรอกข้อมูล!C43=0,"",IF(ฟอร์มกรอกข้อมูล!C43="สังกัด","",IF(ฟอร์มกรอกข้อมูล!M43="กำหนดเพิ่ม2567","-",IF(ฟอร์มกรอกข้อมูล!M43="กำหนดเพิ่ม2568","-",IF(ฟอร์มกรอกข้อมูล!M43="กำหนดเพิ่ม2569","-",1)))))</f>
        <v>1</v>
      </c>
      <c r="E42" s="75" t="str">
        <f>IF(ฟอร์มกรอกข้อมูล!C43=0,"",IF(ฟอร์มกรอกข้อมูล!C43="สังกัด","",IF(ฟอร์มกรอกข้อมูล!M43="ว่างเดิม","-",IF(ฟอร์มกรอกข้อมูล!M43="เงินอุดหนุน (ว่าง)","-",IF(ฟอร์มกรอกข้อมูล!M43="จ่ายจากเงินรายได้ (ว่าง)","-",IF(ฟอร์มกรอกข้อมูล!M43="กำหนดเพิ่ม2567","-",IF(ฟอร์มกรอกข้อมูล!M43="กำหนดเพิ่ม2568","-",IF(ฟอร์มกรอกข้อมูล!M43="กำหนดเพิ่ม2569","-",IF(ฟอร์มกรอกข้อมูล!M43="ว่างยุบเลิก2567","-",IF(ฟอร์มกรอกข้อมูล!M43="ว่างยุบเลิก2568","-",IF(ฟอร์มกรอกข้อมูล!M43="ว่างยุบเลิก2569","-",1)))))))))))</f>
        <v>-</v>
      </c>
      <c r="F42" s="81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(ว่าง)",0,IF(ฟอร์มกรอกข้อมูล!M43="ข้าราชการถ่ายโอน",0,ฟอร์มกรอกข้อมูล!BE43)))))</f>
        <v>112800</v>
      </c>
      <c r="G42" s="108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IF(ฟอร์มกรอกข้อมูล!M43="กำหนดเพิ่ม2567",0,IF(ฟอร์มกรอกข้อมูล!M43="กำหนดเพิ่ม2568",0,IF(ฟอร์มกรอกข้อมูล!M43="กำหนดเพิ่ม2569",0,IF(ฟอร์มกรอกข้อมูล!J43=0,0,(ฟอร์มกรอกข้อมูล!J43+ฟอร์มกรอกข้อมูล!K43)*12)))))))))</f>
        <v>0</v>
      </c>
      <c r="H42" s="75">
        <f>IF(ฟอร์มกรอกข้อมูล!C43=0,"",IF(ฟอร์มกรอกข้อมูล!C43="สังกัด","",IF(ฟอร์มกรอกข้อมูล!M43="กำหนดเพิ่ม2568","-",IF(ฟอร์มกรอกข้อมูล!M43="กำหนดเพิ่ม2569","-",IF(ฟอร์มกรอกข้อมูล!M43="ว่างยุบเลิก2567","-",IF(ฟอร์มกรอกข้อมูล!M43="ยุบเลิก2567","-",1))))))</f>
        <v>1</v>
      </c>
      <c r="I42" s="75">
        <f>IF(ฟอร์มกรอกข้อมูล!C43=0,"",IF(ฟอร์มกรอกข้อมูล!C43="สังกัด","",IF(ฟอร์มกรอกข้อมูล!M43="กำหนดเพิ่ม2569","-",IF(ฟอร์มกรอกข้อมูล!M43="ว่างยุบเลิก2567","-",IF(ฟอร์มกรอกข้อมูล!M43="ว่างยุบเลิก2568","-",IF(ฟอร์มกรอกข้อมูล!M43="ยุบเลิก2567","-",IF(ฟอร์มกรอกข้อมูล!M43="ยุบเลิก2568","-",1)))))))</f>
        <v>1</v>
      </c>
      <c r="J42" s="75">
        <f>IF(ฟอร์มกรอกข้อมูล!C43=0,"",IF(ฟอร์มกรอกข้อมูล!C43="สังกัด","",IF(ฟอร์มกรอกข้อมูล!M43="ว่างยุบเลิก2567","-",IF(ฟอร์มกรอกข้อมูล!M43="ว่างยุบเลิก2568","-",IF(ฟอร์มกรอกข้อมูล!M43="ว่างยุบเลิก2569","-",IF(ฟอร์มกรอกข้อมูล!M43="ยุบเลิก2567","-",IF(ฟอร์มกรอกข้อมูล!M43="ยุบเลิก2568","-",IF(ฟอร์มกรอกข้อมูล!M43="ยุบเลิก2569","-",1))))))))</f>
        <v>1</v>
      </c>
      <c r="K42" s="75" t="str">
        <f>IF(ฟอร์มกรอกข้อมูล!C43=0,"",IF(ฟอร์มกรอกข้อมูล!C43="สังกัด","",IF(ฟอร์มกรอกข้อมูล!M43="กำหนดเพิ่ม2567",1,IF(ฟอร์มกรอกข้อมูล!M43="ว่างยุบเลิก2567",-1,IF(ฟอร์มกรอกข้อมูล!M43="ยุบเลิก2567",-1,"-")))))</f>
        <v>-</v>
      </c>
      <c r="L42" s="75" t="str">
        <f>IF(ฟอร์มกรอกข้อมูล!C43=0,"",IF(ฟอร์มกรอกข้อมูล!C43="สังกัด","",IF(ฟอร์มกรอกข้อมูล!M43="กำหนดเพิ่ม2568",1,IF(ฟอร์มกรอกข้อมูล!M43="ว่างยุบเลิก2568",-1,IF(ฟอร์มกรอกข้อมูล!M43="ยุบเลิก2568",-1,"-")))))</f>
        <v>-</v>
      </c>
      <c r="M42" s="75" t="str">
        <f>IF(ฟอร์มกรอกข้อมูล!C43=0,"",IF(ฟอร์มกรอกข้อมูล!C43="สังกัด","",IF(ฟอร์มกรอกข้อมูล!M43="กำหนดเพิ่ม2569",1,IF(ฟอร์มกรอกข้อมูล!M43="ว่างยุบเลิก2569",-1,IF(ฟอร์มกรอกข้อมูล!M43="ยุบเลิก2569",-1,"-")))))</f>
        <v>-</v>
      </c>
      <c r="N42" s="81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(ว่าง)",0,IF(ฟอร์มกรอกข้อมูล!M43="ข้าราชการถ่ายโอน",0,ฟอร์มกรอกข้อมูล!BH43)))))</f>
        <v>0</v>
      </c>
      <c r="O42" s="81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(ว่าง)",0,IF(ฟอร์มกรอกข้อมูล!M43="ข้าราชการถ่ายโอน",0,ฟอร์มกรอกข้อมูล!BK43)))))</f>
        <v>4560</v>
      </c>
      <c r="P42" s="81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(ว่าง)",0,IF(ฟอร์มกรอกข้อมูล!M43="ข้าราชการถ่ายโอน",0,ฟอร์มกรอกข้อมูล!BN43)))))</f>
        <v>4800</v>
      </c>
      <c r="Q42" s="82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IF(ฟอร์มกรอกข้อมูล!M43="ว่างยุบเลิก2567",0,IF(ฟอร์มกรอกข้อมูล!M43="ยุบเลิก2567",0,F42+G42+N42)))))))</f>
        <v>112800</v>
      </c>
      <c r="R42" s="81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IF(ฟอร์มกรอกข้อมูล!M43="ว่างยุบเลิก2568",0,IF(ฟอร์มกรอกข้อมูล!M43="ยุบเลิก2568",0,Q42+O42)))))))</f>
        <v>117360</v>
      </c>
      <c r="S42" s="81">
        <f>IF(ฟอร์มกรอกข้อมูล!C43=0,"",IF(ฟอร์มกรอกข้อมูล!C43="สังกัด","",IF(ฟอร์มกรอกข้อมูล!M43="เงินอุดหนุน",0,IF(ฟอร์มกรอกข้อมูล!M43="เงินอุดหนุน (ว่าง)",0,IF(ฟอร์มกรอกข้อมูล!M43="ข้าราชการถ่ายโอน",0,IF(ฟอร์มกรอกข้อมูล!M43="ว่างยุบเลิก2569",0,IF(ฟอร์มกรอกข้อมูล!M43="ยุบเลิก2569",0,R42+P42)))))))</f>
        <v>122160</v>
      </c>
      <c r="T42" s="83" t="str">
        <f>IF(ฟอร์มกรอกข้อมูล!C43=0,"",IF(ฟอร์มกรอกข้อมูล!C43="สังกัด","",IF(ฟอร์มกรอกข้อมูล!M43="ว่างเดิม","ว่างเดิม",IF(ฟอร์มกรอกข้อมูล!M43="กำหนดเพิ่ม2567","กำหนดเพิ่มปี 67",IF(ฟอร์มกรอกข้อมูล!M43="กำหนดเพิ่ม2568","กำหนดเพิ่มปี 68",IF(ฟอร์มกรอกข้อมูล!M43="กำหนดเพิ่ม2569","กำหนดเพิ่มปี 69",IF(ฟอร์มกรอกข้อมูล!M43="ว่างยุบเลิก2567","ว่างเดิม ยุบเลิกปี 67",IF(ฟอร์มกรอกข้อมูล!M43="ว่างยุบเลิก2568","ว่างเดิม ยุบเลิกปี 68",IF(ฟอร์มกรอกข้อมูล!M43="ว่างยุบเลิก2569","ว่างเดิม ยุบเลิกปี 69",IF(ฟอร์มกรอกข้อมูล!M43="ยุบเลิก2567","เกษียณปี 66 ยุบเลิกปี 67",IF(ฟอร์มกรอกข้อมูล!M43="ยุบเลิก2568","เกษียณปี 67 ยุบเลิกปี 68",IF(ฟอร์มกรอกข้อมูล!M43="ยุบเลิก2569","เกษียณปี 68 ยุบเลิกปี 69",IF(ฟอร์มกรอกข้อมูล!M43="เงินอุดหนุน","เงินอุดหนุน",IF(ฟอร์มกรอกข้อมูล!M43="เงินอุดหนุน (ว่าง)","เงินอุดหนุน",IF(ฟอร์มกรอกข้อมูล!M43="ข้าราชการถ่ายโอน","ข้าราชการถ่ายโอน",IF(ฟอร์มกรอกข้อมูล!M43="จ่ายจากเงินรายได้","จ่ายจากเงินรายได้",IF(ฟอร์มกรอกข้อมูล!M43="จ่ายจากเงินรายได้ (ว่าง)","จ่ายจากเงินรายได้ (ว่าง)",ฟอร์มกรอกข้อมูล!I43)))))))))))))))))</f>
        <v>ว่างเดิม</v>
      </c>
    </row>
    <row r="43" spans="1:20" s="12" customFormat="1">
      <c r="A43" s="75">
        <v>30</v>
      </c>
      <c r="B43" s="204" t="s">
        <v>1373</v>
      </c>
      <c r="C43" s="75" t="str">
        <f>IF(ฟอร์มกรอกข้อมูล!C44=0,"",IF(ฟอร์มกรอกข้อมูล!C44="สังกัด","",IF(ฟอร์มกรอกข้อมูล!H44="","",IF(ฟอร์มกรอกข้อมูล!C44="บริหารสถานศึกษา",ฟอร์มกรอกข้อมูล!H44,IF(ฟอร์มกรอกข้อมูล!C44="ครูผู้ช่วย",ฟอร์มกรอกข้อมูล!H44,IF(ฟอร์มกรอกข้อมูล!C44="ครู",ฟอร์มกรอกข้อมูล!H44,IF(ฟอร์มกรอกข้อมูล!C44="บุคลากรทางการศึกษา",ฟอร์มกรอกข้อมูล!H44,IF(ฟอร์มกรอกข้อมูล!H44="ปง.","ปง./ชง.",IF(ฟอร์มกรอกข้อมูล!H44="ชง.","ปง./ชง.",IF(ฟอร์มกรอกข้อมูล!H44="ปก.","ปก./ชก.",IF(ฟอร์มกรอกข้อมูล!H44="ชก.","ปก./ชก.",ฟอร์มกรอกข้อมูล!H44)))))))))))</f>
        <v/>
      </c>
      <c r="D43" s="75">
        <f>IF(ฟอร์มกรอกข้อมูล!C44=0,"",IF(ฟอร์มกรอกข้อมูล!C44="สังกัด","",IF(ฟอร์มกรอกข้อมูล!M44="กำหนดเพิ่ม2567","-",IF(ฟอร์มกรอกข้อมูล!M44="กำหนดเพิ่ม2568","-",IF(ฟอร์มกรอกข้อมูล!M44="กำหนดเพิ่ม2569","-",1)))))</f>
        <v>1</v>
      </c>
      <c r="E43" s="75">
        <f>IF(ฟอร์มกรอกข้อมูล!C44=0,"",IF(ฟอร์มกรอกข้อมูล!C44="สังกัด","",IF(ฟอร์มกรอกข้อมูล!M44="ว่างเดิม","-",IF(ฟอร์มกรอกข้อมูล!M44="เงินอุดหนุน (ว่าง)","-",IF(ฟอร์มกรอกข้อมูล!M44="จ่ายจากเงินรายได้ (ว่าง)","-",IF(ฟอร์มกรอกข้อมูล!M44="กำหนดเพิ่ม2567","-",IF(ฟอร์มกรอกข้อมูล!M44="กำหนดเพิ่ม2568","-",IF(ฟอร์มกรอกข้อมูล!M44="กำหนดเพิ่ม2569","-",IF(ฟอร์มกรอกข้อมูล!M44="ว่างยุบเลิก2567","-",IF(ฟอร์มกรอกข้อมูล!M44="ว่างยุบเลิก2568","-",IF(ฟอร์มกรอกข้อมูล!M44="ว่างยุบเลิก2569","-",1)))))))))))</f>
        <v>1</v>
      </c>
      <c r="F43" s="81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(ว่าง)",0,IF(ฟอร์มกรอกข้อมูล!M44="ข้าราชการถ่ายโอน",0,ฟอร์มกรอกข้อมูล!BE44)))))</f>
        <v>138000</v>
      </c>
      <c r="G43" s="108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IF(ฟอร์มกรอกข้อมูล!M44="กำหนดเพิ่ม2567",0,IF(ฟอร์มกรอกข้อมูล!M44="กำหนดเพิ่ม2568",0,IF(ฟอร์มกรอกข้อมูล!M44="กำหนดเพิ่ม2569",0,IF(ฟอร์มกรอกข้อมูล!J44=0,0,(ฟอร์มกรอกข้อมูล!J44+ฟอร์มกรอกข้อมูล!K44)*12)))))))))</f>
        <v>0</v>
      </c>
      <c r="H43" s="75">
        <f>IF(ฟอร์มกรอกข้อมูล!C44=0,"",IF(ฟอร์มกรอกข้อมูล!C44="สังกัด","",IF(ฟอร์มกรอกข้อมูล!M44="กำหนดเพิ่ม2568","-",IF(ฟอร์มกรอกข้อมูล!M44="กำหนดเพิ่ม2569","-",IF(ฟอร์มกรอกข้อมูล!M44="ว่างยุบเลิก2567","-",IF(ฟอร์มกรอกข้อมูล!M44="ยุบเลิก2567","-",1))))))</f>
        <v>1</v>
      </c>
      <c r="I43" s="75">
        <f>IF(ฟอร์มกรอกข้อมูล!C44=0,"",IF(ฟอร์มกรอกข้อมูล!C44="สังกัด","",IF(ฟอร์มกรอกข้อมูล!M44="กำหนดเพิ่ม2569","-",IF(ฟอร์มกรอกข้อมูล!M44="ว่างยุบเลิก2567","-",IF(ฟอร์มกรอกข้อมูล!M44="ว่างยุบเลิก2568","-",IF(ฟอร์มกรอกข้อมูล!M44="ยุบเลิก2567","-",IF(ฟอร์มกรอกข้อมูล!M44="ยุบเลิก2568","-",1)))))))</f>
        <v>1</v>
      </c>
      <c r="J43" s="75">
        <f>IF(ฟอร์มกรอกข้อมูล!C44=0,"",IF(ฟอร์มกรอกข้อมูล!C44="สังกัด","",IF(ฟอร์มกรอกข้อมูล!M44="ว่างยุบเลิก2567","-",IF(ฟอร์มกรอกข้อมูล!M44="ว่างยุบเลิก2568","-",IF(ฟอร์มกรอกข้อมูล!M44="ว่างยุบเลิก2569","-",IF(ฟอร์มกรอกข้อมูล!M44="ยุบเลิก2567","-",IF(ฟอร์มกรอกข้อมูล!M44="ยุบเลิก2568","-",IF(ฟอร์มกรอกข้อมูล!M44="ยุบเลิก2569","-",1))))))))</f>
        <v>1</v>
      </c>
      <c r="K43" s="75" t="str">
        <f>IF(ฟอร์มกรอกข้อมูล!C44=0,"",IF(ฟอร์มกรอกข้อมูล!C44="สังกัด","",IF(ฟอร์มกรอกข้อมูล!M44="กำหนดเพิ่ม2567",1,IF(ฟอร์มกรอกข้อมูล!M44="ว่างยุบเลิก2567",-1,IF(ฟอร์มกรอกข้อมูล!M44="ยุบเลิก2567",-1,"-")))))</f>
        <v>-</v>
      </c>
      <c r="L43" s="75" t="str">
        <f>IF(ฟอร์มกรอกข้อมูล!C44=0,"",IF(ฟอร์มกรอกข้อมูล!C44="สังกัด","",IF(ฟอร์มกรอกข้อมูล!M44="กำหนดเพิ่ม2568",1,IF(ฟอร์มกรอกข้อมูล!M44="ว่างยุบเลิก2568",-1,IF(ฟอร์มกรอกข้อมูล!M44="ยุบเลิก2568",-1,"-")))))</f>
        <v>-</v>
      </c>
      <c r="M43" s="75" t="str">
        <f>IF(ฟอร์มกรอกข้อมูล!C44=0,"",IF(ฟอร์มกรอกข้อมูล!C44="สังกัด","",IF(ฟอร์มกรอกข้อมูล!M44="กำหนดเพิ่ม2569",1,IF(ฟอร์มกรอกข้อมูล!M44="ว่างยุบเลิก2569",-1,IF(ฟอร์มกรอกข้อมูล!M44="ยุบเลิก2569",-1,"-")))))</f>
        <v>-</v>
      </c>
      <c r="N43" s="81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(ว่าง)",0,IF(ฟอร์มกรอกข้อมูล!M44="ข้าราชการถ่ายโอน",0,ฟอร์มกรอกข้อมูล!BH44)))))</f>
        <v>5520</v>
      </c>
      <c r="O43" s="81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(ว่าง)",0,IF(ฟอร์มกรอกข้อมูล!M44="ข้าราชการถ่ายโอน",0,ฟอร์มกรอกข้อมูล!BK44)))))</f>
        <v>5760</v>
      </c>
      <c r="P43" s="81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(ว่าง)",0,IF(ฟอร์มกรอกข้อมูล!M44="ข้าราชการถ่ายโอน",0,ฟอร์มกรอกข้อมูล!BN44)))))</f>
        <v>6000</v>
      </c>
      <c r="Q43" s="82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IF(ฟอร์มกรอกข้อมูล!M44="ว่างยุบเลิก2567",0,IF(ฟอร์มกรอกข้อมูล!M44="ยุบเลิก2567",0,F43+G43+N43)))))))</f>
        <v>143520</v>
      </c>
      <c r="R43" s="81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IF(ฟอร์มกรอกข้อมูล!M44="ว่างยุบเลิก2568",0,IF(ฟอร์มกรอกข้อมูล!M44="ยุบเลิก2568",0,Q43+O43)))))))</f>
        <v>149280</v>
      </c>
      <c r="S43" s="81">
        <f>IF(ฟอร์มกรอกข้อมูล!C44=0,"",IF(ฟอร์มกรอกข้อมูล!C44="สังกัด","",IF(ฟอร์มกรอกข้อมูล!M44="เงินอุดหนุน",0,IF(ฟอร์มกรอกข้อมูล!M44="เงินอุดหนุน (ว่าง)",0,IF(ฟอร์มกรอกข้อมูล!M44="ข้าราชการถ่ายโอน",0,IF(ฟอร์มกรอกข้อมูล!M44="ว่างยุบเลิก2569",0,IF(ฟอร์มกรอกข้อมูล!M44="ยุบเลิก2569",0,R43+P43)))))))</f>
        <v>155280</v>
      </c>
      <c r="T43" s="83">
        <f>IF(ฟอร์มกรอกข้อมูล!C44=0,"",IF(ฟอร์มกรอกข้อมูล!C44="สังกัด","",IF(ฟอร์มกรอกข้อมูล!M44="ว่างเดิม","ว่างเดิม",IF(ฟอร์มกรอกข้อมูล!M44="กำหนดเพิ่ม2567","กำหนดเพิ่มปี 67",IF(ฟอร์มกรอกข้อมูล!M44="กำหนดเพิ่ม2568","กำหนดเพิ่มปี 68",IF(ฟอร์มกรอกข้อมูล!M44="กำหนดเพิ่ม2569","กำหนดเพิ่มปี 69",IF(ฟอร์มกรอกข้อมูล!M44="ว่างยุบเลิก2567","ว่างเดิม ยุบเลิกปี 67",IF(ฟอร์มกรอกข้อมูล!M44="ว่างยุบเลิก2568","ว่างเดิม ยุบเลิกปี 68",IF(ฟอร์มกรอกข้อมูล!M44="ว่างยุบเลิก2569","ว่างเดิม ยุบเลิกปี 69",IF(ฟอร์มกรอกข้อมูล!M44="ยุบเลิก2567","เกษียณปี 66 ยุบเลิกปี 67",IF(ฟอร์มกรอกข้อมูล!M44="ยุบเลิก2568","เกษียณปี 67 ยุบเลิกปี 68",IF(ฟอร์มกรอกข้อมูล!M44="ยุบเลิก2569","เกษียณปี 68 ยุบเลิกปี 69",IF(ฟอร์มกรอกข้อมูล!M44="เงินอุดหนุน","เงินอุดหนุน",IF(ฟอร์มกรอกข้อมูล!M44="เงินอุดหนุน (ว่าง)","เงินอุดหนุน",IF(ฟอร์มกรอกข้อมูล!M44="ข้าราชการถ่ายโอน","ข้าราชการถ่ายโอน",IF(ฟอร์มกรอกข้อมูล!M44="จ่ายจากเงินรายได้","จ่ายจากเงินรายได้",IF(ฟอร์มกรอกข้อมูล!M44="จ่ายจากเงินรายได้ (ว่าง)","จ่ายจากเงินรายได้ (ว่าง)",ฟอร์มกรอกข้อมูล!I44)))))))))))))))))</f>
        <v>11500</v>
      </c>
    </row>
    <row r="44" spans="1:20" s="12" customFormat="1">
      <c r="A44" s="75"/>
      <c r="B44" s="216" t="s">
        <v>1422</v>
      </c>
      <c r="C44" s="75" t="str">
        <f>IF(ฟอร์มกรอกข้อมูล!C45=0,"",IF(ฟอร์มกรอกข้อมูล!C45="สังกัด","",IF(ฟอร์มกรอกข้อมูล!H45="","",IF(ฟอร์มกรอกข้อมูล!C45="บริหารสถานศึกษา",ฟอร์มกรอกข้อมูล!H45,IF(ฟอร์มกรอกข้อมูล!C45="ครูผู้ช่วย",ฟอร์มกรอกข้อมูล!H45,IF(ฟอร์มกรอกข้อมูล!C45="ครู",ฟอร์มกรอกข้อมูล!H45,IF(ฟอร์มกรอกข้อมูล!C45="บุคลากรทางการศึกษา",ฟอร์มกรอกข้อมูล!H45,IF(ฟอร์มกรอกข้อมูล!H45="ปง.","ปง./ชง.",IF(ฟอร์มกรอกข้อมูล!H45="ชง.","ปง./ชง.",IF(ฟอร์มกรอกข้อมูล!H45="ปก.","ปก./ชก.",IF(ฟอร์มกรอกข้อมูล!H45="ชก.","ปก./ชก.",ฟอร์มกรอกข้อมูล!H45)))))))))))</f>
        <v/>
      </c>
      <c r="D44" s="75" t="str">
        <f>IF(ฟอร์มกรอกข้อมูล!C45=0,"",IF(ฟอร์มกรอกข้อมูล!C45="สังกัด","",IF(ฟอร์มกรอกข้อมูล!M45="กำหนดเพิ่ม2567","-",IF(ฟอร์มกรอกข้อมูล!M45="กำหนดเพิ่ม2568","-",IF(ฟอร์มกรอกข้อมูล!M45="กำหนดเพิ่ม2569","-",1)))))</f>
        <v/>
      </c>
      <c r="E44" s="75" t="str">
        <f>IF(ฟอร์มกรอกข้อมูล!C45=0,"",IF(ฟอร์มกรอกข้อมูล!C45="สังกัด","",IF(ฟอร์มกรอกข้อมูล!M45="ว่างเดิม","-",IF(ฟอร์มกรอกข้อมูล!M45="เงินอุดหนุน (ว่าง)","-",IF(ฟอร์มกรอกข้อมูล!M45="จ่ายจากเงินรายได้ (ว่าง)","-",IF(ฟอร์มกรอกข้อมูล!M45="กำหนดเพิ่ม2567","-",IF(ฟอร์มกรอกข้อมูล!M45="กำหนดเพิ่ม2568","-",IF(ฟอร์มกรอกข้อมูล!M45="กำหนดเพิ่ม2569","-",IF(ฟอร์มกรอกข้อมูล!M45="ว่างยุบเลิก2567","-",IF(ฟอร์มกรอกข้อมูล!M45="ว่างยุบเลิก2568","-",IF(ฟอร์มกรอกข้อมูล!M45="ว่างยุบเลิก2569","-",1)))))))))))</f>
        <v/>
      </c>
      <c r="F44" s="81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(ว่าง)",0,IF(ฟอร์มกรอกข้อมูล!M45="ข้าราชการถ่ายโอน",0,ฟอร์มกรอกข้อมูล!BE45)))))</f>
        <v/>
      </c>
      <c r="G44" s="108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IF(ฟอร์มกรอกข้อมูล!M45="กำหนดเพิ่ม2567",0,IF(ฟอร์มกรอกข้อมูล!M45="กำหนดเพิ่ม2568",0,IF(ฟอร์มกรอกข้อมูล!M45="กำหนดเพิ่ม2569",0,IF(ฟอร์มกรอกข้อมูล!J45=0,0,(ฟอร์มกรอกข้อมูล!J45+ฟอร์มกรอกข้อมูล!K45)*12)))))))))</f>
        <v/>
      </c>
      <c r="H44" s="75" t="str">
        <f>IF(ฟอร์มกรอกข้อมูล!C45=0,"",IF(ฟอร์มกรอกข้อมูล!C45="สังกัด","",IF(ฟอร์มกรอกข้อมูล!M45="กำหนดเพิ่ม2568","-",IF(ฟอร์มกรอกข้อมูล!M45="กำหนดเพิ่ม2569","-",IF(ฟอร์มกรอกข้อมูล!M45="ว่างยุบเลิก2567","-",IF(ฟอร์มกรอกข้อมูล!M45="ยุบเลิก2567","-",1))))))</f>
        <v/>
      </c>
      <c r="I44" s="75" t="str">
        <f>IF(ฟอร์มกรอกข้อมูล!C45=0,"",IF(ฟอร์มกรอกข้อมูล!C45="สังกัด","",IF(ฟอร์มกรอกข้อมูล!M45="กำหนดเพิ่ม2569","-",IF(ฟอร์มกรอกข้อมูล!M45="ว่างยุบเลิก2567","-",IF(ฟอร์มกรอกข้อมูล!M45="ว่างยุบเลิก2568","-",IF(ฟอร์มกรอกข้อมูล!M45="ยุบเลิก2567","-",IF(ฟอร์มกรอกข้อมูล!M45="ยุบเลิก2568","-",1)))))))</f>
        <v/>
      </c>
      <c r="J44" s="75" t="str">
        <f>IF(ฟอร์มกรอกข้อมูล!C45=0,"",IF(ฟอร์มกรอกข้อมูล!C45="สังกัด","",IF(ฟอร์มกรอกข้อมูล!M45="ว่างยุบเลิก2567","-",IF(ฟอร์มกรอกข้อมูล!M45="ว่างยุบเลิก2568","-",IF(ฟอร์มกรอกข้อมูล!M45="ว่างยุบเลิก2569","-",IF(ฟอร์มกรอกข้อมูล!M45="ยุบเลิก2567","-",IF(ฟอร์มกรอกข้อมูล!M45="ยุบเลิก2568","-",IF(ฟอร์มกรอกข้อมูล!M45="ยุบเลิก2569","-",1))))))))</f>
        <v/>
      </c>
      <c r="K44" s="75" t="str">
        <f>IF(ฟอร์มกรอกข้อมูล!C45=0,"",IF(ฟอร์มกรอกข้อมูล!C45="สังกัด","",IF(ฟอร์มกรอกข้อมูล!M45="กำหนดเพิ่ม2567",1,IF(ฟอร์มกรอกข้อมูล!M45="ว่างยุบเลิก2567",-1,IF(ฟอร์มกรอกข้อมูล!M45="ยุบเลิก2567",-1,"-")))))</f>
        <v/>
      </c>
      <c r="L44" s="75" t="str">
        <f>IF(ฟอร์มกรอกข้อมูล!C45=0,"",IF(ฟอร์มกรอกข้อมูล!C45="สังกัด","",IF(ฟอร์มกรอกข้อมูล!M45="กำหนดเพิ่ม2568",1,IF(ฟอร์มกรอกข้อมูล!M45="ว่างยุบเลิก2568",-1,IF(ฟอร์มกรอกข้อมูล!M45="ยุบเลิก2568",-1,"-")))))</f>
        <v/>
      </c>
      <c r="M44" s="75" t="str">
        <f>IF(ฟอร์มกรอกข้อมูล!C45=0,"",IF(ฟอร์มกรอกข้อมูล!C45="สังกัด","",IF(ฟอร์มกรอกข้อมูล!M45="กำหนดเพิ่ม2569",1,IF(ฟอร์มกรอกข้อมูล!M45="ว่างยุบเลิก2569",-1,IF(ฟอร์มกรอกข้อมูล!M45="ยุบเลิก2569",-1,"-")))))</f>
        <v/>
      </c>
      <c r="N44" s="81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(ว่าง)",0,IF(ฟอร์มกรอกข้อมูล!M45="ข้าราชการถ่ายโอน",0,ฟอร์มกรอกข้อมูล!BH45)))))</f>
        <v/>
      </c>
      <c r="O44" s="81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(ว่าง)",0,IF(ฟอร์มกรอกข้อมูล!M45="ข้าราชการถ่ายโอน",0,ฟอร์มกรอกข้อมูล!BK45)))))</f>
        <v/>
      </c>
      <c r="P44" s="81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(ว่าง)",0,IF(ฟอร์มกรอกข้อมูล!M45="ข้าราชการถ่ายโอน",0,ฟอร์มกรอกข้อมูล!BN45)))))</f>
        <v/>
      </c>
      <c r="Q44" s="82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IF(ฟอร์มกรอกข้อมูล!M45="ว่างยุบเลิก2567",0,IF(ฟอร์มกรอกข้อมูล!M45="ยุบเลิก2567",0,F44+G44+N44)))))))</f>
        <v/>
      </c>
      <c r="R44" s="81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IF(ฟอร์มกรอกข้อมูล!M45="ว่างยุบเลิก2568",0,IF(ฟอร์มกรอกข้อมูล!M45="ยุบเลิก2568",0,Q44+O44)))))))</f>
        <v/>
      </c>
      <c r="S44" s="81" t="str">
        <f>IF(ฟอร์มกรอกข้อมูล!C45=0,"",IF(ฟอร์มกรอกข้อมูล!C45="สังกัด","",IF(ฟอร์มกรอกข้อมูล!M45="เงินอุดหนุน",0,IF(ฟอร์มกรอกข้อมูล!M45="เงินอุดหนุน (ว่าง)",0,IF(ฟอร์มกรอกข้อมูล!M45="ข้าราชการถ่ายโอน",0,IF(ฟอร์มกรอกข้อมูล!M45="ว่างยุบเลิก2569",0,IF(ฟอร์มกรอกข้อมูล!M45="ยุบเลิก2569",0,R44+P44)))))))</f>
        <v/>
      </c>
      <c r="T44" s="83" t="str">
        <f>IF(ฟอร์มกรอกข้อมูล!C45=0,"",IF(ฟอร์มกรอกข้อมูล!C45="สังกัด","",IF(ฟอร์มกรอกข้อมูล!M45="ว่างเดิม","ว่างเดิม",IF(ฟอร์มกรอกข้อมูล!M45="กำหนดเพิ่ม2567","กำหนดเพิ่มปี 67",IF(ฟอร์มกรอกข้อมูล!M45="กำหนดเพิ่ม2568","กำหนดเพิ่มปี 68",IF(ฟอร์มกรอกข้อมูล!M45="กำหนดเพิ่ม2569","กำหนดเพิ่มปี 69",IF(ฟอร์มกรอกข้อมูล!M45="ว่างยุบเลิก2567","ว่างเดิม ยุบเลิกปี 67",IF(ฟอร์มกรอกข้อมูล!M45="ว่างยุบเลิก2568","ว่างเดิม ยุบเลิกปี 68",IF(ฟอร์มกรอกข้อมูล!M45="ว่างยุบเลิก2569","ว่างเดิม ยุบเลิกปี 69",IF(ฟอร์มกรอกข้อมูล!M45="ยุบเลิก2567","เกษียณปี 66 ยุบเลิกปี 67",IF(ฟอร์มกรอกข้อมูล!M45="ยุบเลิก2568","เกษียณปี 67 ยุบเลิกปี 68",IF(ฟอร์มกรอกข้อมูล!M45="ยุบเลิก2569","เกษียณปี 68 ยุบเลิกปี 69",IF(ฟอร์มกรอกข้อมูล!M45="เงินอุดหนุน","เงินอุดหนุน",IF(ฟอร์มกรอกข้อมูล!M45="เงินอุดหนุน (ว่าง)","เงินอุดหนุน",IF(ฟอร์มกรอกข้อมูล!M45="ข้าราชการถ่ายโอน","ข้าราชการถ่ายโอน",IF(ฟอร์มกรอกข้อมูล!M45="จ่ายจากเงินรายได้","จ่ายจากเงินรายได้",IF(ฟอร์มกรอกข้อมูล!M45="จ่ายจากเงินรายได้ (ว่าง)","จ่ายจากเงินรายได้ (ว่าง)",ฟอร์มกรอกข้อมูล!I45)))))))))))))))))</f>
        <v/>
      </c>
    </row>
    <row r="45" spans="1:20" s="12" customFormat="1">
      <c r="A45" s="75">
        <v>31</v>
      </c>
      <c r="B45" s="80" t="str">
        <f>IF(ฟอร์มกรอกข้อมูล!C46=0,"",IF(ฟอร์มกรอกข้อมูล!C46="บริหารท้องถิ่น",ฟอร์มกรอกข้อมูล!F46&amp;" ("&amp;ฟอร์มกรอกข้อมูล!E46&amp;")",IF(ฟอร์มกรอกข้อมูล!C46="อำนวยการท้องถิ่น",ฟอร์มกรอกข้อมูล!F46&amp;" ("&amp;ฟอร์มกรอกข้อมูล!E46&amp;")",IF(ฟอร์มกรอกข้อมูล!C46="บริหารสถานศึกษา",ฟอร์มกรอกข้อมูล!F46&amp;" ("&amp;ฟอร์มกรอกข้อมูล!E46&amp;")",IF(ฟอร์มกรอกข้อมูล!C46&amp;ฟอร์มกรอกข้อมูล!G46="วิชาการหัวหน้ากลุ่มงาน",ฟอร์มกรอกข้อมูล!F46&amp;" ("&amp;ฟอร์มกรอกข้อมูล!E46&amp;")",ฟอร์มกรอกข้อมูล!E46)))))</f>
        <v>คนงานทั่วไป (คนงานขับเครื่องจักรกลขนาดเบา)</v>
      </c>
      <c r="C45" s="75" t="str">
        <f>IF(ฟอร์มกรอกข้อมูล!C46=0,"",IF(ฟอร์มกรอกข้อมูล!C46="สังกัด","",IF(ฟอร์มกรอกข้อมูล!H46="","",IF(ฟอร์มกรอกข้อมูล!C46="บริหารสถานศึกษา",ฟอร์มกรอกข้อมูล!H46,IF(ฟอร์มกรอกข้อมูล!C46="ครูผู้ช่วย",ฟอร์มกรอกข้อมูล!H46,IF(ฟอร์มกรอกข้อมูล!C46="ครู",ฟอร์มกรอกข้อมูล!H46,IF(ฟอร์มกรอกข้อมูล!C46="บุคลากรทางการศึกษา",ฟอร์มกรอกข้อมูล!H46,IF(ฟอร์มกรอกข้อมูล!H46="ปง.","ปง./ชง.",IF(ฟอร์มกรอกข้อมูล!H46="ชง.","ปง./ชง.",IF(ฟอร์มกรอกข้อมูล!H46="ปก.","ปก./ชก.",IF(ฟอร์มกรอกข้อมูล!H46="ชก.","ปก./ชก.",ฟอร์มกรอกข้อมูล!H46)))))))))))</f>
        <v/>
      </c>
      <c r="D45" s="75">
        <f>IF(ฟอร์มกรอกข้อมูล!C46=0,"",IF(ฟอร์มกรอกข้อมูล!C46="สังกัด","",IF(ฟอร์มกรอกข้อมูล!M46="กำหนดเพิ่ม2567","-",IF(ฟอร์มกรอกข้อมูล!M46="กำหนดเพิ่ม2568","-",IF(ฟอร์มกรอกข้อมูล!M46="กำหนดเพิ่ม2569","-",1)))))</f>
        <v>1</v>
      </c>
      <c r="E45" s="75">
        <v>1</v>
      </c>
      <c r="F45" s="81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(ว่าง)",0,IF(ฟอร์มกรอกข้อมูล!M46="ข้าราชการถ่ายโอน",0,ฟอร์มกรอกข้อมูล!BE46)))))</f>
        <v>108000</v>
      </c>
      <c r="G45" s="108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IF(ฟอร์มกรอกข้อมูล!M46="กำหนดเพิ่ม2567",0,IF(ฟอร์มกรอกข้อมูล!M46="กำหนดเพิ่ม2568",0,IF(ฟอร์มกรอกข้อมูล!M46="กำหนดเพิ่ม2569",0,IF(ฟอร์มกรอกข้อมูล!J46=0,0,(ฟอร์มกรอกข้อมูล!J46+ฟอร์มกรอกข้อมูล!K46)*12)))))))))</f>
        <v>0</v>
      </c>
      <c r="H45" s="75">
        <f>IF(ฟอร์มกรอกข้อมูล!C46=0,"",IF(ฟอร์มกรอกข้อมูล!C46="สังกัด","",IF(ฟอร์มกรอกข้อมูล!M46="กำหนดเพิ่ม2568","-",IF(ฟอร์มกรอกข้อมูล!M46="กำหนดเพิ่ม2569","-",IF(ฟอร์มกรอกข้อมูล!M46="ว่างยุบเลิก2567","-",IF(ฟอร์มกรอกข้อมูล!M46="ยุบเลิก2567","-",1))))))</f>
        <v>1</v>
      </c>
      <c r="I45" s="75">
        <f>IF(ฟอร์มกรอกข้อมูล!C46=0,"",IF(ฟอร์มกรอกข้อมูล!C46="สังกัด","",IF(ฟอร์มกรอกข้อมูล!M46="กำหนดเพิ่ม2569","-",IF(ฟอร์มกรอกข้อมูล!M46="ว่างยุบเลิก2567","-",IF(ฟอร์มกรอกข้อมูล!M46="ว่างยุบเลิก2568","-",IF(ฟอร์มกรอกข้อมูล!M46="ยุบเลิก2567","-",IF(ฟอร์มกรอกข้อมูล!M46="ยุบเลิก2568","-",1)))))))</f>
        <v>1</v>
      </c>
      <c r="J45" s="75">
        <f>IF(ฟอร์มกรอกข้อมูล!C46=0,"",IF(ฟอร์มกรอกข้อมูล!C46="สังกัด","",IF(ฟอร์มกรอกข้อมูล!M46="ว่างยุบเลิก2567","-",IF(ฟอร์มกรอกข้อมูล!M46="ว่างยุบเลิก2568","-",IF(ฟอร์มกรอกข้อมูล!M46="ว่างยุบเลิก2569","-",IF(ฟอร์มกรอกข้อมูล!M46="ยุบเลิก2567","-",IF(ฟอร์มกรอกข้อมูล!M46="ยุบเลิก2568","-",IF(ฟอร์มกรอกข้อมูล!M46="ยุบเลิก2569","-",1))))))))</f>
        <v>1</v>
      </c>
      <c r="K45" s="75" t="str">
        <f>IF(ฟอร์มกรอกข้อมูล!C46=0,"",IF(ฟอร์มกรอกข้อมูล!C46="สังกัด","",IF(ฟอร์มกรอกข้อมูล!M46="กำหนดเพิ่ม2567",1,IF(ฟอร์มกรอกข้อมูล!M46="ว่างยุบเลิก2567",-1,IF(ฟอร์มกรอกข้อมูล!M46="ยุบเลิก2567",-1,"-")))))</f>
        <v>-</v>
      </c>
      <c r="L45" s="75" t="str">
        <f>IF(ฟอร์มกรอกข้อมูล!C46=0,"",IF(ฟอร์มกรอกข้อมูล!C46="สังกัด","",IF(ฟอร์มกรอกข้อมูล!M46="กำหนดเพิ่ม2568",1,IF(ฟอร์มกรอกข้อมูล!M46="ว่างยุบเลิก2568",-1,IF(ฟอร์มกรอกข้อมูล!M46="ยุบเลิก2568",-1,"-")))))</f>
        <v>-</v>
      </c>
      <c r="M45" s="75" t="str">
        <f>IF(ฟอร์มกรอกข้อมูล!C46=0,"",IF(ฟอร์มกรอกข้อมูล!C46="สังกัด","",IF(ฟอร์มกรอกข้อมูล!M46="กำหนดเพิ่ม2569",1,IF(ฟอร์มกรอกข้อมูล!M46="ว่างยุบเลิก2569",-1,IF(ฟอร์มกรอกข้อมูล!M46="ยุบเลิก2569",-1,"-")))))</f>
        <v>-</v>
      </c>
      <c r="N45" s="81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(ว่าง)",0,IF(ฟอร์มกรอกข้อมูล!M46="ข้าราชการถ่ายโอน",0,ฟอร์มกรอกข้อมูล!BH46)))))</f>
        <v>0</v>
      </c>
      <c r="O45" s="81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(ว่าง)",0,IF(ฟอร์มกรอกข้อมูล!M46="ข้าราชการถ่ายโอน",0,ฟอร์มกรอกข้อมูล!BK46)))))</f>
        <v>0</v>
      </c>
      <c r="P45" s="81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(ว่าง)",0,IF(ฟอร์มกรอกข้อมูล!M46="ข้าราชการถ่ายโอน",0,ฟอร์มกรอกข้อมูล!BN46)))))</f>
        <v>0</v>
      </c>
      <c r="Q45" s="82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IF(ฟอร์มกรอกข้อมูล!M46="ว่างยุบเลิก2567",0,IF(ฟอร์มกรอกข้อมูล!M46="ยุบเลิก2567",0,F45+G45+N45)))))))</f>
        <v>108000</v>
      </c>
      <c r="R45" s="81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IF(ฟอร์มกรอกข้อมูล!M46="ว่างยุบเลิก2568",0,IF(ฟอร์มกรอกข้อมูล!M46="ยุบเลิก2568",0,Q45+O45)))))))</f>
        <v>108000</v>
      </c>
      <c r="S45" s="81">
        <f>IF(ฟอร์มกรอกข้อมูล!C46=0,"",IF(ฟอร์มกรอกข้อมูล!C46="สังกัด","",IF(ฟอร์มกรอกข้อมูล!M46="เงินอุดหนุน",0,IF(ฟอร์มกรอกข้อมูล!M46="เงินอุดหนุน (ว่าง)",0,IF(ฟอร์มกรอกข้อมูล!M46="ข้าราชการถ่ายโอน",0,IF(ฟอร์มกรอกข้อมูล!M46="ว่างยุบเลิก2569",0,IF(ฟอร์มกรอกข้อมูล!M46="ยุบเลิก2569",0,R45+P45)))))))</f>
        <v>108000</v>
      </c>
      <c r="T45" s="83">
        <f>IF(ฟอร์มกรอกข้อมูล!C46=0,"",IF(ฟอร์มกรอกข้อมูล!C46="สังกัด","",IF(ฟอร์มกรอกข้อมูล!M46="ว่างเดิม","ว่างเดิม",IF(ฟอร์มกรอกข้อมูล!M46="กำหนดเพิ่ม2567","กำหนดเพิ่มปี 67",IF(ฟอร์มกรอกข้อมูล!M46="กำหนดเพิ่ม2568","กำหนดเพิ่มปี 68",IF(ฟอร์มกรอกข้อมูล!M46="กำหนดเพิ่ม2569","กำหนดเพิ่มปี 69",IF(ฟอร์มกรอกข้อมูล!M46="ว่างยุบเลิก2567","ว่างเดิม ยุบเลิกปี 67",IF(ฟอร์มกรอกข้อมูล!M46="ว่างยุบเลิก2568","ว่างเดิม ยุบเลิกปี 68",IF(ฟอร์มกรอกข้อมูล!M46="ว่างยุบเลิก2569","ว่างเดิม ยุบเลิกปี 69",IF(ฟอร์มกรอกข้อมูล!M46="ยุบเลิก2567","เกษียณปี 66 ยุบเลิกปี 67",IF(ฟอร์มกรอกข้อมูล!M46="ยุบเลิก2568","เกษียณปี 67 ยุบเลิกปี 68",IF(ฟอร์มกรอกข้อมูล!M46="ยุบเลิก2569","เกษียณปี 68 ยุบเลิกปี 69",IF(ฟอร์มกรอกข้อมูล!M46="เงินอุดหนุน","เงินอุดหนุน",IF(ฟอร์มกรอกข้อมูล!M46="เงินอุดหนุน (ว่าง)","เงินอุดหนุน",IF(ฟอร์มกรอกข้อมูล!M46="ข้าราชการถ่ายโอน","ข้าราชการถ่ายโอน",IF(ฟอร์มกรอกข้อมูล!M46="จ่ายจากเงินรายได้","จ่ายจากเงินรายได้",IF(ฟอร์มกรอกข้อมูล!M46="จ่ายจากเงินรายได้ (ว่าง)","จ่ายจากเงินรายได้ (ว่าง)",ฟอร์มกรอกข้อมูล!I46)))))))))))))))))</f>
        <v>9000</v>
      </c>
    </row>
    <row r="46" spans="1:20" s="12" customFormat="1">
      <c r="A46" s="75">
        <v>32</v>
      </c>
      <c r="B46" s="80" t="s">
        <v>1332</v>
      </c>
      <c r="C46" s="75" t="str">
        <f>IF(ฟอร์มกรอกข้อมูล!C47=0,"",IF(ฟอร์มกรอกข้อมูล!C47="สังกัด","",IF(ฟอร์มกรอกข้อมูล!H47="","",IF(ฟอร์มกรอกข้อมูล!C47="บริหารสถานศึกษา",ฟอร์มกรอกข้อมูล!H47,IF(ฟอร์มกรอกข้อมูล!C47="ครูผู้ช่วย",ฟอร์มกรอกข้อมูล!H47,IF(ฟอร์มกรอกข้อมูล!C47="ครู",ฟอร์มกรอกข้อมูล!H47,IF(ฟอร์มกรอกข้อมูล!C47="บุคลากรทางการศึกษา",ฟอร์มกรอกข้อมูล!H47,IF(ฟอร์มกรอกข้อมูล!H47="ปง.","ปง./ชง.",IF(ฟอร์มกรอกข้อมูล!H47="ชง.","ปง./ชง.",IF(ฟอร์มกรอกข้อมูล!H47="ปก.","ปก./ชก.",IF(ฟอร์มกรอกข้อมูล!H47="ชก.","ปก./ชก.",ฟอร์มกรอกข้อมูล!H47)))))))))))</f>
        <v/>
      </c>
      <c r="D46" s="75">
        <f>IF(ฟอร์มกรอกข้อมูล!C47=0,"",IF(ฟอร์มกรอกข้อมูล!C47="สังกัด","",IF(ฟอร์มกรอกข้อมูล!M47="กำหนดเพิ่ม2567","-",IF(ฟอร์มกรอกข้อมูล!M47="กำหนดเพิ่ม2568","-",IF(ฟอร์มกรอกข้อมูล!M47="กำหนดเพิ่ม2569","-",1)))))</f>
        <v>1</v>
      </c>
      <c r="E46" s="75">
        <f>IF(ฟอร์มกรอกข้อมูล!C47=0,"",IF(ฟอร์มกรอกข้อมูล!C47="สังกัด","",IF(ฟอร์มกรอกข้อมูล!M47="ว่างเดิม","-",IF(ฟอร์มกรอกข้อมูล!M47="เงินอุดหนุน (ว่าง)","-",IF(ฟอร์มกรอกข้อมูล!M47="จ่ายจากเงินรายได้ (ว่าง)","-",IF(ฟอร์มกรอกข้อมูล!M47="กำหนดเพิ่ม2567","-",IF(ฟอร์มกรอกข้อมูล!M47="กำหนดเพิ่ม2568","-",IF(ฟอร์มกรอกข้อมูล!M47="กำหนดเพิ่ม2569","-",IF(ฟอร์มกรอกข้อมูล!M47="ว่างยุบเลิก2567","-",IF(ฟอร์มกรอกข้อมูล!M47="ว่างยุบเลิก2568","-",IF(ฟอร์มกรอกข้อมูล!M47="ว่างยุบเลิก2569","-",1)))))))))))</f>
        <v>1</v>
      </c>
      <c r="F46" s="81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(ว่าง)",0,IF(ฟอร์มกรอกข้อมูล!M47="ข้าราชการถ่ายโอน",0,ฟอร์มกรอกข้อมูล!BE47)))))</f>
        <v>108000</v>
      </c>
      <c r="G46" s="108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IF(ฟอร์มกรอกข้อมูล!M47="กำหนดเพิ่ม2567",0,IF(ฟอร์มกรอกข้อมูล!M47="กำหนดเพิ่ม2568",0,IF(ฟอร์มกรอกข้อมูล!M47="กำหนดเพิ่ม2569",0,IF(ฟอร์มกรอกข้อมูล!J47=0,0,(ฟอร์มกรอกข้อมูล!J47+ฟอร์มกรอกข้อมูล!K47)*12)))))))))</f>
        <v>0</v>
      </c>
      <c r="H46" s="75">
        <f>IF(ฟอร์มกรอกข้อมูล!C47=0,"",IF(ฟอร์มกรอกข้อมูล!C47="สังกัด","",IF(ฟอร์มกรอกข้อมูล!M47="กำหนดเพิ่ม2568","-",IF(ฟอร์มกรอกข้อมูล!M47="กำหนดเพิ่ม2569","-",IF(ฟอร์มกรอกข้อมูล!M47="ว่างยุบเลิก2567","-",IF(ฟอร์มกรอกข้อมูล!M47="ยุบเลิก2567","-",1))))))</f>
        <v>1</v>
      </c>
      <c r="I46" s="75">
        <f>IF(ฟอร์มกรอกข้อมูล!C47=0,"",IF(ฟอร์มกรอกข้อมูล!C47="สังกัด","",IF(ฟอร์มกรอกข้อมูล!M47="กำหนดเพิ่ม2569","-",IF(ฟอร์มกรอกข้อมูล!M47="ว่างยุบเลิก2567","-",IF(ฟอร์มกรอกข้อมูล!M47="ว่างยุบเลิก2568","-",IF(ฟอร์มกรอกข้อมูล!M47="ยุบเลิก2567","-",IF(ฟอร์มกรอกข้อมูล!M47="ยุบเลิก2568","-",1)))))))</f>
        <v>1</v>
      </c>
      <c r="J46" s="75">
        <f>IF(ฟอร์มกรอกข้อมูล!C47=0,"",IF(ฟอร์มกรอกข้อมูล!C47="สังกัด","",IF(ฟอร์มกรอกข้อมูล!M47="ว่างยุบเลิก2567","-",IF(ฟอร์มกรอกข้อมูล!M47="ว่างยุบเลิก2568","-",IF(ฟอร์มกรอกข้อมูล!M47="ว่างยุบเลิก2569","-",IF(ฟอร์มกรอกข้อมูล!M47="ยุบเลิก2567","-",IF(ฟอร์มกรอกข้อมูล!M47="ยุบเลิก2568","-",IF(ฟอร์มกรอกข้อมูล!M47="ยุบเลิก2569","-",1))))))))</f>
        <v>1</v>
      </c>
      <c r="K46" s="75" t="str">
        <f>IF(ฟอร์มกรอกข้อมูล!C47=0,"",IF(ฟอร์มกรอกข้อมูล!C47="สังกัด","",IF(ฟอร์มกรอกข้อมูล!M47="กำหนดเพิ่ม2567",1,IF(ฟอร์มกรอกข้อมูล!M47="ว่างยุบเลิก2567",-1,IF(ฟอร์มกรอกข้อมูล!M47="ยุบเลิก2567",-1,"-")))))</f>
        <v>-</v>
      </c>
      <c r="L46" s="75" t="str">
        <f>IF(ฟอร์มกรอกข้อมูล!C47=0,"",IF(ฟอร์มกรอกข้อมูล!C47="สังกัด","",IF(ฟอร์มกรอกข้อมูล!M47="กำหนดเพิ่ม2568",1,IF(ฟอร์มกรอกข้อมูล!M47="ว่างยุบเลิก2568",-1,IF(ฟอร์มกรอกข้อมูล!M47="ยุบเลิก2568",-1,"-")))))</f>
        <v>-</v>
      </c>
      <c r="M46" s="75" t="str">
        <f>IF(ฟอร์มกรอกข้อมูล!C47=0,"",IF(ฟอร์มกรอกข้อมูล!C47="สังกัด","",IF(ฟอร์มกรอกข้อมูล!M47="กำหนดเพิ่ม2569",1,IF(ฟอร์มกรอกข้อมูล!M47="ว่างยุบเลิก2569",-1,IF(ฟอร์มกรอกข้อมูล!M47="ยุบเลิก2569",-1,"-")))))</f>
        <v>-</v>
      </c>
      <c r="N46" s="81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(ว่าง)",0,IF(ฟอร์มกรอกข้อมูล!M47="ข้าราชการถ่ายโอน",0,ฟอร์มกรอกข้อมูล!BH47)))))</f>
        <v>0</v>
      </c>
      <c r="O46" s="81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(ว่าง)",0,IF(ฟอร์มกรอกข้อมูล!M47="ข้าราชการถ่ายโอน",0,ฟอร์มกรอกข้อมูล!BK47)))))</f>
        <v>0</v>
      </c>
      <c r="P46" s="81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(ว่าง)",0,IF(ฟอร์มกรอกข้อมูล!M47="ข้าราชการถ่ายโอน",0,ฟอร์มกรอกข้อมูล!BN47)))))</f>
        <v>0</v>
      </c>
      <c r="Q46" s="82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IF(ฟอร์มกรอกข้อมูล!M47="ว่างยุบเลิก2567",0,IF(ฟอร์มกรอกข้อมูล!M47="ยุบเลิก2567",0,F46+G46+N46)))))))</f>
        <v>108000</v>
      </c>
      <c r="R46" s="81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IF(ฟอร์มกรอกข้อมูล!M47="ว่างยุบเลิก2568",0,IF(ฟอร์มกรอกข้อมูล!M47="ยุบเลิก2568",0,Q46+O46)))))))</f>
        <v>108000</v>
      </c>
      <c r="S46" s="81">
        <f>IF(ฟอร์มกรอกข้อมูล!C47=0,"",IF(ฟอร์มกรอกข้อมูล!C47="สังกัด","",IF(ฟอร์มกรอกข้อมูล!M47="เงินอุดหนุน",0,IF(ฟอร์มกรอกข้อมูล!M47="เงินอุดหนุน (ว่าง)",0,IF(ฟอร์มกรอกข้อมูล!M47="ข้าราชการถ่ายโอน",0,IF(ฟอร์มกรอกข้อมูล!M47="ว่างยุบเลิก2569",0,IF(ฟอร์มกรอกข้อมูล!M47="ยุบเลิก2569",0,R46+P46)))))))</f>
        <v>108000</v>
      </c>
      <c r="T46" s="83">
        <f>IF(ฟอร์มกรอกข้อมูล!C47=0,"",IF(ฟอร์มกรอกข้อมูล!C47="สังกัด","",IF(ฟอร์มกรอกข้อมูล!M47="ว่างเดิม","ว่างเดิม",IF(ฟอร์มกรอกข้อมูล!M47="กำหนดเพิ่ม2567","กำหนดเพิ่มปี 67",IF(ฟอร์มกรอกข้อมูล!M47="กำหนดเพิ่ม2568","กำหนดเพิ่มปี 68",IF(ฟอร์มกรอกข้อมูล!M47="กำหนดเพิ่ม2569","กำหนดเพิ่มปี 69",IF(ฟอร์มกรอกข้อมูล!M47="ว่างยุบเลิก2567","ว่างเดิม ยุบเลิกปี 67",IF(ฟอร์มกรอกข้อมูล!M47="ว่างยุบเลิก2568","ว่างเดิม ยุบเลิกปี 68",IF(ฟอร์มกรอกข้อมูล!M47="ว่างยุบเลิก2569","ว่างเดิม ยุบเลิกปี 69",IF(ฟอร์มกรอกข้อมูล!M47="ยุบเลิก2567","เกษียณปี 66 ยุบเลิกปี 67",IF(ฟอร์มกรอกข้อมูล!M47="ยุบเลิก2568","เกษียณปี 67 ยุบเลิกปี 68",IF(ฟอร์มกรอกข้อมูล!M47="ยุบเลิก2569","เกษียณปี 68 ยุบเลิกปี 69",IF(ฟอร์มกรอกข้อมูล!M47="เงินอุดหนุน","เงินอุดหนุน",IF(ฟอร์มกรอกข้อมูล!M47="เงินอุดหนุน (ว่าง)","เงินอุดหนุน",IF(ฟอร์มกรอกข้อมูล!M47="ข้าราชการถ่ายโอน","ข้าราชการถ่ายโอน",IF(ฟอร์มกรอกข้อมูล!M47="จ่ายจากเงินรายได้","จ่ายจากเงินรายได้",IF(ฟอร์มกรอกข้อมูล!M47="จ่ายจากเงินรายได้ (ว่าง)","จ่ายจากเงินรายได้ (ว่าง)",ฟอร์มกรอกข้อมูล!I47)))))))))))))))))</f>
        <v>9000</v>
      </c>
    </row>
    <row r="47" spans="1:20" s="12" customFormat="1">
      <c r="A47" s="75"/>
      <c r="B47" s="218" t="s">
        <v>1405</v>
      </c>
      <c r="C47" s="75" t="str">
        <f>IF(ฟอร์มกรอกข้อมูล!C48=0,"",IF(ฟอร์มกรอกข้อมูล!C48="สังกัด","",IF(ฟอร์มกรอกข้อมูล!H48="","",IF(ฟอร์มกรอกข้อมูล!C48="บริหารสถานศึกษา",ฟอร์มกรอกข้อมูล!H48,IF(ฟอร์มกรอกข้อมูล!C48="ครูผู้ช่วย",ฟอร์มกรอกข้อมูล!H48,IF(ฟอร์มกรอกข้อมูล!C48="ครู",ฟอร์มกรอกข้อมูล!H48,IF(ฟอร์มกรอกข้อมูล!C48="บุคลากรทางการศึกษา",ฟอร์มกรอกข้อมูล!H48,IF(ฟอร์มกรอกข้อมูล!H48="ปง.","ปง./ชง.",IF(ฟอร์มกรอกข้อมูล!H48="ชง.","ปง./ชง.",IF(ฟอร์มกรอกข้อมูล!H48="ปก.","ปก./ชก.",IF(ฟอร์มกรอกข้อมูล!H48="ชก.","ปก./ชก.",ฟอร์มกรอกข้อมูล!H48)))))))))))</f>
        <v/>
      </c>
      <c r="D47" s="75" t="str">
        <f>IF(ฟอร์มกรอกข้อมูล!C48=0,"",IF(ฟอร์มกรอกข้อมูล!C48="สังกัด","",IF(ฟอร์มกรอกข้อมูล!M48="กำหนดเพิ่ม2567","-",IF(ฟอร์มกรอกข้อมูล!M48="กำหนดเพิ่ม2568","-",IF(ฟอร์มกรอกข้อมูล!M48="กำหนดเพิ่ม2569","-",1)))))</f>
        <v/>
      </c>
      <c r="E47" s="75" t="str">
        <f>IF(ฟอร์มกรอกข้อมูล!C48=0,"",IF(ฟอร์มกรอกข้อมูล!C48="สังกัด","",IF(ฟอร์มกรอกข้อมูล!M48="ว่างเดิม","-",IF(ฟอร์มกรอกข้อมูล!M48="เงินอุดหนุน (ว่าง)","-",IF(ฟอร์มกรอกข้อมูล!M48="จ่ายจากเงินรายได้ (ว่าง)","-",IF(ฟอร์มกรอกข้อมูล!M48="กำหนดเพิ่ม2567","-",IF(ฟอร์มกรอกข้อมูล!M48="กำหนดเพิ่ม2568","-",IF(ฟอร์มกรอกข้อมูล!M48="กำหนดเพิ่ม2569","-",IF(ฟอร์มกรอกข้อมูล!M48="ว่างยุบเลิก2567","-",IF(ฟอร์มกรอกข้อมูล!M48="ว่างยุบเลิก2568","-",IF(ฟอร์มกรอกข้อมูล!M48="ว่างยุบเลิก2569","-",1)))))))))))</f>
        <v/>
      </c>
      <c r="F47" s="81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(ว่าง)",0,IF(ฟอร์มกรอกข้อมูล!M48="ข้าราชการถ่ายโอน",0,ฟอร์มกรอกข้อมูล!BE48)))))</f>
        <v/>
      </c>
      <c r="G47" s="108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IF(ฟอร์มกรอกข้อมูล!M48="กำหนดเพิ่ม2567",0,IF(ฟอร์มกรอกข้อมูล!M48="กำหนดเพิ่ม2568",0,IF(ฟอร์มกรอกข้อมูล!M48="กำหนดเพิ่ม2569",0,IF(ฟอร์มกรอกข้อมูล!J48=0,0,(ฟอร์มกรอกข้อมูล!J48+ฟอร์มกรอกข้อมูล!K48)*12)))))))))</f>
        <v/>
      </c>
      <c r="H47" s="75" t="str">
        <f>IF(ฟอร์มกรอกข้อมูล!C48=0,"",IF(ฟอร์มกรอกข้อมูล!C48="สังกัด","",IF(ฟอร์มกรอกข้อมูล!M48="กำหนดเพิ่ม2568","-",IF(ฟอร์มกรอกข้อมูล!M48="กำหนดเพิ่ม2569","-",IF(ฟอร์มกรอกข้อมูล!M48="ว่างยุบเลิก2567","-",IF(ฟอร์มกรอกข้อมูล!M48="ยุบเลิก2567","-",1))))))</f>
        <v/>
      </c>
      <c r="I47" s="75" t="str">
        <f>IF(ฟอร์มกรอกข้อมูล!C48=0,"",IF(ฟอร์มกรอกข้อมูล!C48="สังกัด","",IF(ฟอร์มกรอกข้อมูล!M48="กำหนดเพิ่ม2569","-",IF(ฟอร์มกรอกข้อมูล!M48="ว่างยุบเลิก2567","-",IF(ฟอร์มกรอกข้อมูล!M48="ว่างยุบเลิก2568","-",IF(ฟอร์มกรอกข้อมูล!M48="ยุบเลิก2567","-",IF(ฟอร์มกรอกข้อมูล!M48="ยุบเลิก2568","-",1)))))))</f>
        <v/>
      </c>
      <c r="J47" s="75" t="str">
        <f>IF(ฟอร์มกรอกข้อมูล!C48=0,"",IF(ฟอร์มกรอกข้อมูล!C48="สังกัด","",IF(ฟอร์มกรอกข้อมูล!M48="ว่างยุบเลิก2567","-",IF(ฟอร์มกรอกข้อมูล!M48="ว่างยุบเลิก2568","-",IF(ฟอร์มกรอกข้อมูล!M48="ว่างยุบเลิก2569","-",IF(ฟอร์มกรอกข้อมูล!M48="ยุบเลิก2567","-",IF(ฟอร์มกรอกข้อมูล!M48="ยุบเลิก2568","-",IF(ฟอร์มกรอกข้อมูล!M48="ยุบเลิก2569","-",1))))))))</f>
        <v/>
      </c>
      <c r="K47" s="75" t="s">
        <v>1406</v>
      </c>
      <c r="L47" s="75" t="str">
        <f>IF(ฟอร์มกรอกข้อมูล!C48=0,"",IF(ฟอร์มกรอกข้อมูล!C48="สังกัด","",IF(ฟอร์มกรอกข้อมูล!M48="กำหนดเพิ่ม2568",1,IF(ฟอร์มกรอกข้อมูล!M48="ว่างยุบเลิก2568",-1,IF(ฟอร์มกรอกข้อมูล!M48="ยุบเลิก2568",-1,"-")))))</f>
        <v/>
      </c>
      <c r="M47" s="75" t="str">
        <f>IF(ฟอร์มกรอกข้อมูล!C48=0,"",IF(ฟอร์มกรอกข้อมูล!C48="สังกัด","",IF(ฟอร์มกรอกข้อมูล!M48="กำหนดเพิ่ม2569",1,IF(ฟอร์มกรอกข้อมูล!M48="ว่างยุบเลิก2569",-1,IF(ฟอร์มกรอกข้อมูล!M48="ยุบเลิก2569",-1,"-")))))</f>
        <v/>
      </c>
      <c r="N47" s="81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(ว่าง)",0,IF(ฟอร์มกรอกข้อมูล!M48="ข้าราชการถ่ายโอน",0,ฟอร์มกรอกข้อมูล!BH48)))))</f>
        <v/>
      </c>
      <c r="O47" s="81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(ว่าง)",0,IF(ฟอร์มกรอกข้อมูล!M48="ข้าราชการถ่ายโอน",0,ฟอร์มกรอกข้อมูล!BK48)))))</f>
        <v/>
      </c>
      <c r="P47" s="81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(ว่าง)",0,IF(ฟอร์มกรอกข้อมูล!M48="ข้าราชการถ่ายโอน",0,ฟอร์มกรอกข้อมูล!BN48)))))</f>
        <v/>
      </c>
      <c r="Q47" s="82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IF(ฟอร์มกรอกข้อมูล!M48="ว่างยุบเลิก2567",0,IF(ฟอร์มกรอกข้อมูล!M48="ยุบเลิก2567",0,F47+G47+N47)))))))</f>
        <v/>
      </c>
      <c r="R47" s="81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IF(ฟอร์มกรอกข้อมูล!M48="ว่างยุบเลิก2568",0,IF(ฟอร์มกรอกข้อมูล!M48="ยุบเลิก2568",0,Q47+O47)))))))</f>
        <v/>
      </c>
      <c r="S47" s="81" t="str">
        <f>IF(ฟอร์มกรอกข้อมูล!C48=0,"",IF(ฟอร์มกรอกข้อมูล!C48="สังกัด","",IF(ฟอร์มกรอกข้อมูล!M48="เงินอุดหนุน",0,IF(ฟอร์มกรอกข้อมูล!M48="เงินอุดหนุน (ว่าง)",0,IF(ฟอร์มกรอกข้อมูล!M48="ข้าราชการถ่ายโอน",0,IF(ฟอร์มกรอกข้อมูล!M48="ว่างยุบเลิก2569",0,IF(ฟอร์มกรอกข้อมูล!M48="ยุบเลิก2569",0,R47+P47)))))))</f>
        <v/>
      </c>
      <c r="T47" s="83" t="str">
        <f>IF(ฟอร์มกรอกข้อมูล!C48=0,"",IF(ฟอร์มกรอกข้อมูล!C48="สังกัด","",IF(ฟอร์มกรอกข้อมูล!M48="ว่างเดิม","ว่างเดิม",IF(ฟอร์มกรอกข้อมูล!M48="กำหนดเพิ่ม2567","กำหนดเพิ่มปี 67",IF(ฟอร์มกรอกข้อมูล!M48="กำหนดเพิ่ม2568","กำหนดเพิ่มปี 68",IF(ฟอร์มกรอกข้อมูล!M48="กำหนดเพิ่ม2569","กำหนดเพิ่มปี 69",IF(ฟอร์มกรอกข้อมูล!M48="ว่างยุบเลิก2567","ว่างเดิม ยุบเลิกปี 67",IF(ฟอร์มกรอกข้อมูล!M48="ว่างยุบเลิก2568","ว่างเดิม ยุบเลิกปี 68",IF(ฟอร์มกรอกข้อมูล!M48="ว่างยุบเลิก2569","ว่างเดิม ยุบเลิกปี 69",IF(ฟอร์มกรอกข้อมูล!M48="ยุบเลิก2567","เกษียณปี 66 ยุบเลิกปี 67",IF(ฟอร์มกรอกข้อมูล!M48="ยุบเลิก2568","เกษียณปี 67 ยุบเลิกปี 68",IF(ฟอร์มกรอกข้อมูล!M48="ยุบเลิก2569","เกษียณปี 68 ยุบเลิกปี 69",IF(ฟอร์มกรอกข้อมูล!M48="เงินอุดหนุน","เงินอุดหนุน",IF(ฟอร์มกรอกข้อมูล!M48="เงินอุดหนุน (ว่าง)","เงินอุดหนุน",IF(ฟอร์มกรอกข้อมูล!M48="ข้าราชการถ่ายโอน","ข้าราชการถ่ายโอน",IF(ฟอร์มกรอกข้อมูล!M48="จ่ายจากเงินรายได้","จ่ายจากเงินรายได้",IF(ฟอร์มกรอกข้อมูล!M48="จ่ายจากเงินรายได้ (ว่าง)","จ่ายจากเงินรายได้ (ว่าง)",ฟอร์มกรอกข้อมูล!I48)))))))))))))))))</f>
        <v/>
      </c>
    </row>
    <row r="48" spans="1:20" s="12" customFormat="1">
      <c r="A48" s="75">
        <v>33</v>
      </c>
      <c r="B48" s="80" t="str">
        <f>IF(ฟอร์มกรอกข้อมูล!C49=0,"",IF(ฟอร์มกรอกข้อมูล!C49="บริหารท้องถิ่น",ฟอร์มกรอกข้อมูล!F49&amp;" ("&amp;ฟอร์มกรอกข้อมูล!E49&amp;")",IF(ฟอร์มกรอกข้อมูล!C49="อำนวยการท้องถิ่น",ฟอร์มกรอกข้อมูล!F49&amp;" ("&amp;ฟอร์มกรอกข้อมูล!E49&amp;")",IF(ฟอร์มกรอกข้อมูล!C49="บริหารสถานศึกษา",ฟอร์มกรอกข้อมูล!F49&amp;" ("&amp;ฟอร์มกรอกข้อมูล!E49&amp;")",IF(ฟอร์มกรอกข้อมูล!C49&amp;ฟอร์มกรอกข้อมูล!G49="วิชาการหัวหน้ากลุ่มงาน",ฟอร์มกรอกข้อมูล!F49&amp;" ("&amp;ฟอร์มกรอกข้อมูล!E49&amp;")",ฟอร์มกรอกข้อมูล!E49)))))</f>
        <v>ผู้อำนวยการกองการศึกษา (นักบริหารงานศึกษา)</v>
      </c>
      <c r="C48" s="75" t="str">
        <f>IF(ฟอร์มกรอกข้อมูล!C49=0,"",IF(ฟอร์มกรอกข้อมูล!C49="สังกัด","",IF(ฟอร์มกรอกข้อมูล!H49="","",IF(ฟอร์มกรอกข้อมูล!C49="บริหารสถานศึกษา",ฟอร์มกรอกข้อมูล!H49,IF(ฟอร์มกรอกข้อมูล!C49="ครูผู้ช่วย",ฟอร์มกรอกข้อมูล!H49,IF(ฟอร์มกรอกข้อมูล!C49="ครู",ฟอร์มกรอกข้อมูล!H49,IF(ฟอร์มกรอกข้อมูล!C49="บุคลากรทางการศึกษา",ฟอร์มกรอกข้อมูล!H49,IF(ฟอร์มกรอกข้อมูล!H49="ปง.","ปง./ชง.",IF(ฟอร์มกรอกข้อมูล!H49="ชง.","ปง./ชง.",IF(ฟอร์มกรอกข้อมูล!H49="ปก.","ปก./ชก.",IF(ฟอร์มกรอกข้อมูล!H49="ชก.","ปก./ชก.",ฟอร์มกรอกข้อมูล!H49)))))))))))</f>
        <v>ต้น</v>
      </c>
      <c r="D48" s="75">
        <f>IF(ฟอร์มกรอกข้อมูล!C49=0,"",IF(ฟอร์มกรอกข้อมูล!C49="สังกัด","",IF(ฟอร์มกรอกข้อมูล!M49="กำหนดเพิ่ม2567","-",IF(ฟอร์มกรอกข้อมูล!M49="กำหนดเพิ่ม2568","-",IF(ฟอร์มกรอกข้อมูล!M49="กำหนดเพิ่ม2569","-",1)))))</f>
        <v>1</v>
      </c>
      <c r="E48" s="75">
        <f>IF(ฟอร์มกรอกข้อมูล!C49=0,"",IF(ฟอร์มกรอกข้อมูล!C49="สังกัด","",IF(ฟอร์มกรอกข้อมูล!M49="ว่างเดิม","-",IF(ฟอร์มกรอกข้อมูล!M49="เงินอุดหนุน (ว่าง)","-",IF(ฟอร์มกรอกข้อมูล!M49="จ่ายจากเงินรายได้ (ว่าง)","-",IF(ฟอร์มกรอกข้อมูล!M49="กำหนดเพิ่ม2567","-",IF(ฟอร์มกรอกข้อมูล!M49="กำหนดเพิ่ม2568","-",IF(ฟอร์มกรอกข้อมูล!M49="กำหนดเพิ่ม2569","-",IF(ฟอร์มกรอกข้อมูล!M49="ว่างยุบเลิก2567","-",IF(ฟอร์มกรอกข้อมูล!M49="ว่างยุบเลิก2568","-",IF(ฟอร์มกรอกข้อมูล!M49="ว่างยุบเลิก2569","-",1)))))))))))</f>
        <v>1</v>
      </c>
      <c r="F48" s="81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(ว่าง)",0,IF(ฟอร์มกรอกข้อมูล!M49="ข้าราชการถ่ายโอน",0,ฟอร์มกรอกข้อมูล!BE49)))))</f>
        <v>429240</v>
      </c>
      <c r="G48" s="108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IF(ฟอร์มกรอกข้อมูล!M49="กำหนดเพิ่ม2567",0,IF(ฟอร์มกรอกข้อมูล!M49="กำหนดเพิ่ม2568",0,IF(ฟอร์มกรอกข้อมูล!M49="กำหนดเพิ่ม2569",0,IF(ฟอร์มกรอกข้อมูล!J49=0,0,(ฟอร์มกรอกข้อมูล!J49+ฟอร์มกรอกข้อมูล!K49)*12)))))))))</f>
        <v>42000</v>
      </c>
      <c r="H48" s="75">
        <f>IF(ฟอร์มกรอกข้อมูล!C49=0,"",IF(ฟอร์มกรอกข้อมูล!C49="สังกัด","",IF(ฟอร์มกรอกข้อมูล!M49="กำหนดเพิ่ม2568","-",IF(ฟอร์มกรอกข้อมูล!M49="กำหนดเพิ่ม2569","-",IF(ฟอร์มกรอกข้อมูล!M49="ว่างยุบเลิก2567","-",IF(ฟอร์มกรอกข้อมูล!M49="ยุบเลิก2567","-",1))))))</f>
        <v>1</v>
      </c>
      <c r="I48" s="75">
        <f>IF(ฟอร์มกรอกข้อมูล!C49=0,"",IF(ฟอร์มกรอกข้อมูล!C49="สังกัด","",IF(ฟอร์มกรอกข้อมูล!M49="กำหนดเพิ่ม2569","-",IF(ฟอร์มกรอกข้อมูล!M49="ว่างยุบเลิก2567","-",IF(ฟอร์มกรอกข้อมูล!M49="ว่างยุบเลิก2568","-",IF(ฟอร์มกรอกข้อมูล!M49="ยุบเลิก2567","-",IF(ฟอร์มกรอกข้อมูล!M49="ยุบเลิก2568","-",1)))))))</f>
        <v>1</v>
      </c>
      <c r="J48" s="75">
        <f>IF(ฟอร์มกรอกข้อมูล!C49=0,"",IF(ฟอร์มกรอกข้อมูล!C49="สังกัด","",IF(ฟอร์มกรอกข้อมูล!M49="ว่างยุบเลิก2567","-",IF(ฟอร์มกรอกข้อมูล!M49="ว่างยุบเลิก2568","-",IF(ฟอร์มกรอกข้อมูล!M49="ว่างยุบเลิก2569","-",IF(ฟอร์มกรอกข้อมูล!M49="ยุบเลิก2567","-",IF(ฟอร์มกรอกข้อมูล!M49="ยุบเลิก2568","-",IF(ฟอร์มกรอกข้อมูล!M49="ยุบเลิก2569","-",1))))))))</f>
        <v>1</v>
      </c>
      <c r="K48" s="75" t="str">
        <f>IF(ฟอร์มกรอกข้อมูล!C49=0,"",IF(ฟอร์มกรอกข้อมูล!C49="สังกัด","",IF(ฟอร์มกรอกข้อมูล!M49="กำหนดเพิ่ม2567",1,IF(ฟอร์มกรอกข้อมูล!M49="ว่างยุบเลิก2567",-1,IF(ฟอร์มกรอกข้อมูล!M49="ยุบเลิก2567",-1,"-")))))</f>
        <v>-</v>
      </c>
      <c r="L48" s="75" t="str">
        <f>IF(ฟอร์มกรอกข้อมูล!C49=0,"",IF(ฟอร์มกรอกข้อมูล!C49="สังกัด","",IF(ฟอร์มกรอกข้อมูล!M49="กำหนดเพิ่ม2568",1,IF(ฟอร์มกรอกข้อมูล!M49="ว่างยุบเลิก2568",-1,IF(ฟอร์มกรอกข้อมูล!M49="ยุบเลิก2568",-1,"-")))))</f>
        <v>-</v>
      </c>
      <c r="M48" s="75" t="str">
        <f>IF(ฟอร์มกรอกข้อมูล!C49=0,"",IF(ฟอร์มกรอกข้อมูล!C49="สังกัด","",IF(ฟอร์มกรอกข้อมูล!M49="กำหนดเพิ่ม2569",1,IF(ฟอร์มกรอกข้อมูล!M49="ว่างยุบเลิก2569",-1,IF(ฟอร์มกรอกข้อมูล!M49="ยุบเลิก2569",-1,"-")))))</f>
        <v>-</v>
      </c>
      <c r="N48" s="81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(ว่าง)",0,IF(ฟอร์มกรอกข้อมูล!M49="ข้าราชการถ่ายโอน",0,ฟอร์มกรอกข้อมูล!BH49)))))</f>
        <v>13080</v>
      </c>
      <c r="O48" s="81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(ว่าง)",0,IF(ฟอร์มกรอกข้อมูล!M49="ข้าราชการถ่ายโอน",0,ฟอร์มกรอกข้อมูล!BK49)))))</f>
        <v>13200</v>
      </c>
      <c r="P48" s="81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(ว่าง)",0,IF(ฟอร์มกรอกข้อมูล!M49="ข้าราชการถ่ายโอน",0,ฟอร์มกรอกข้อมูล!BN49)))))</f>
        <v>13440</v>
      </c>
      <c r="Q48" s="82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IF(ฟอร์มกรอกข้อมูล!M49="ว่างยุบเลิก2567",0,IF(ฟอร์มกรอกข้อมูล!M49="ยุบเลิก2567",0,F48+G48+N48)))))))</f>
        <v>484320</v>
      </c>
      <c r="R48" s="81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IF(ฟอร์มกรอกข้อมูล!M49="ว่างยุบเลิก2568",0,IF(ฟอร์มกรอกข้อมูล!M49="ยุบเลิก2568",0,Q48+O48)))))))</f>
        <v>497520</v>
      </c>
      <c r="S48" s="81">
        <f>IF(ฟอร์มกรอกข้อมูล!C49=0,"",IF(ฟอร์มกรอกข้อมูล!C49="สังกัด","",IF(ฟอร์มกรอกข้อมูล!M49="เงินอุดหนุน",0,IF(ฟอร์มกรอกข้อมูล!M49="เงินอุดหนุน (ว่าง)",0,IF(ฟอร์มกรอกข้อมูล!M49="ข้าราชการถ่ายโอน",0,IF(ฟอร์มกรอกข้อมูล!M49="ว่างยุบเลิก2569",0,IF(ฟอร์มกรอกข้อมูล!M49="ยุบเลิก2569",0,R48+P48)))))))</f>
        <v>510960</v>
      </c>
      <c r="T48" s="83">
        <f>IF(ฟอร์มกรอกข้อมูล!C49=0,"",IF(ฟอร์มกรอกข้อมูล!C49="สังกัด","",IF(ฟอร์มกรอกข้อมูล!M49="ว่างเดิม","ว่างเดิม",IF(ฟอร์มกรอกข้อมูล!M49="กำหนดเพิ่ม2567","กำหนดเพิ่มปี 67",IF(ฟอร์มกรอกข้อมูล!M49="กำหนดเพิ่ม2568","กำหนดเพิ่มปี 68",IF(ฟอร์มกรอกข้อมูล!M49="กำหนดเพิ่ม2569","กำหนดเพิ่มปี 69",IF(ฟอร์มกรอกข้อมูล!M49="ว่างยุบเลิก2567","ว่างเดิม ยุบเลิกปี 67",IF(ฟอร์มกรอกข้อมูล!M49="ว่างยุบเลิก2568","ว่างเดิม ยุบเลิกปี 68",IF(ฟอร์มกรอกข้อมูล!M49="ว่างยุบเลิก2569","ว่างเดิม ยุบเลิกปี 69",IF(ฟอร์มกรอกข้อมูล!M49="ยุบเลิก2567","เกษียณปี 66 ยุบเลิกปี 67",IF(ฟอร์มกรอกข้อมูล!M49="ยุบเลิก2568","เกษียณปี 67 ยุบเลิกปี 68",IF(ฟอร์มกรอกข้อมูล!M49="ยุบเลิก2569","เกษียณปี 68 ยุบเลิกปี 69",IF(ฟอร์มกรอกข้อมูล!M49="เงินอุดหนุน","เงินอุดหนุน",IF(ฟอร์มกรอกข้อมูล!M49="เงินอุดหนุน (ว่าง)","เงินอุดหนุน",IF(ฟอร์มกรอกข้อมูล!M49="ข้าราชการถ่ายโอน","ข้าราชการถ่ายโอน",IF(ฟอร์มกรอกข้อมูล!M49="จ่ายจากเงินรายได้","จ่ายจากเงินรายได้",IF(ฟอร์มกรอกข้อมูล!M49="จ่ายจากเงินรายได้ (ว่าง)","จ่ายจากเงินรายได้ (ว่าง)",ฟอร์มกรอกข้อมูล!I49)))))))))))))))))</f>
        <v>35770</v>
      </c>
    </row>
    <row r="49" spans="1:20" s="12" customFormat="1">
      <c r="A49" s="75">
        <f>IF(ฟอร์มกรอกข้อมูล!C50="สังกัด","",IF(B49="","",SUBTOTAL(3,$B$6:B49)*1-COUNTBLANK($D$6:D49)))</f>
        <v>34</v>
      </c>
      <c r="B49" s="80" t="str">
        <f>IF(ฟอร์มกรอกข้อมูล!C50=0,"",IF(ฟอร์มกรอกข้อมูล!C50="บริหารท้องถิ่น",ฟอร์มกรอกข้อมูล!F50&amp;" ("&amp;ฟอร์มกรอกข้อมูล!E50&amp;")",IF(ฟอร์มกรอกข้อมูล!C50="อำนวยการท้องถิ่น",ฟอร์มกรอกข้อมูล!F50&amp;" ("&amp;ฟอร์มกรอกข้อมูล!E50&amp;")",IF(ฟอร์มกรอกข้อมูล!C50="บริหารสถานศึกษา",ฟอร์มกรอกข้อมูล!F50&amp;" ("&amp;ฟอร์มกรอกข้อมูล!E50&amp;")",IF(ฟอร์มกรอกข้อมูล!C50&amp;ฟอร์มกรอกข้อมูล!G50="วิชาการหัวหน้ากลุ่มงาน",ฟอร์มกรอกข้อมูล!F50&amp;" ("&amp;ฟอร์มกรอกข้อมูล!E50&amp;")",ฟอร์มกรอกข้อมูล!E50)))))</f>
        <v>นักวิชาการศึกษา</v>
      </c>
      <c r="C49" s="75" t="str">
        <f>IF(ฟอร์มกรอกข้อมูล!C50=0,"",IF(ฟอร์มกรอกข้อมูล!C50="สังกัด","",IF(ฟอร์มกรอกข้อมูล!H50="","",IF(ฟอร์มกรอกข้อมูล!C50="บริหารสถานศึกษา",ฟอร์มกรอกข้อมูล!H50,IF(ฟอร์มกรอกข้อมูล!C50="ครูผู้ช่วย",ฟอร์มกรอกข้อมูล!H50,IF(ฟอร์มกรอกข้อมูล!C50="ครู",ฟอร์มกรอกข้อมูล!H50,IF(ฟอร์มกรอกข้อมูล!C50="บุคลากรทางการศึกษา",ฟอร์มกรอกข้อมูล!H50,IF(ฟอร์มกรอกข้อมูล!H50="ปง.","ปง./ชง.",IF(ฟอร์มกรอกข้อมูล!H50="ชง.","ปง./ชง.",IF(ฟอร์มกรอกข้อมูล!H50="ปก.","ปก./ชก.",IF(ฟอร์มกรอกข้อมูล!H50="ชก.","ปก./ชก.",ฟอร์มกรอกข้อมูล!H50)))))))))))</f>
        <v>ปก./ชก.</v>
      </c>
      <c r="D49" s="75">
        <f>IF(ฟอร์มกรอกข้อมูล!C50=0,"",IF(ฟอร์มกรอกข้อมูล!C50="สังกัด","",IF(ฟอร์มกรอกข้อมูล!M50="กำหนดเพิ่ม2567","-",IF(ฟอร์มกรอกข้อมูล!M50="กำหนดเพิ่ม2568","-",IF(ฟอร์มกรอกข้อมูล!M50="กำหนดเพิ่ม2569","-",1)))))</f>
        <v>1</v>
      </c>
      <c r="E49" s="75">
        <f>IF(ฟอร์มกรอกข้อมูล!C50=0,"",IF(ฟอร์มกรอกข้อมูล!C50="สังกัด","",IF(ฟอร์มกรอกข้อมูล!M50="ว่างเดิม","-",IF(ฟอร์มกรอกข้อมูล!M50="เงินอุดหนุน (ว่าง)","-",IF(ฟอร์มกรอกข้อมูล!M50="จ่ายจากเงินรายได้ (ว่าง)","-",IF(ฟอร์มกรอกข้อมูล!M50="กำหนดเพิ่ม2567","-",IF(ฟอร์มกรอกข้อมูล!M50="กำหนดเพิ่ม2568","-",IF(ฟอร์มกรอกข้อมูล!M50="กำหนดเพิ่ม2569","-",IF(ฟอร์มกรอกข้อมูล!M50="ว่างยุบเลิก2567","-",IF(ฟอร์มกรอกข้อมูล!M50="ว่างยุบเลิก2568","-",IF(ฟอร์มกรอกข้อมูล!M50="ว่างยุบเลิก2569","-",1)))))))))))</f>
        <v>1</v>
      </c>
      <c r="F49" s="81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(ว่าง)",0,IF(ฟอร์มกรอกข้อมูล!M50="ข้าราชการถ่ายโอน",0,ฟอร์มกรอกข้อมูล!BE50)))))</f>
        <v>356160</v>
      </c>
      <c r="G49" s="108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IF(ฟอร์มกรอกข้อมูล!M50="กำหนดเพิ่ม2567",0,IF(ฟอร์มกรอกข้อมูล!M50="กำหนดเพิ่ม2568",0,IF(ฟอร์มกรอกข้อมูล!M50="กำหนดเพิ่ม2569",0,IF(ฟอร์มกรอกข้อมูล!J50=0,0,(ฟอร์มกรอกข้อมูล!J50+ฟอร์มกรอกข้อมูล!K50)*12)))))))))</f>
        <v>0</v>
      </c>
      <c r="H49" s="75">
        <f>IF(ฟอร์มกรอกข้อมูล!C50=0,"",IF(ฟอร์มกรอกข้อมูล!C50="สังกัด","",IF(ฟอร์มกรอกข้อมูล!M50="กำหนดเพิ่ม2568","-",IF(ฟอร์มกรอกข้อมูล!M50="กำหนดเพิ่ม2569","-",IF(ฟอร์มกรอกข้อมูล!M50="ว่างยุบเลิก2567","-",IF(ฟอร์มกรอกข้อมูล!M50="ยุบเลิก2567","-",1))))))</f>
        <v>1</v>
      </c>
      <c r="I49" s="75">
        <f>IF(ฟอร์มกรอกข้อมูล!C50=0,"",IF(ฟอร์มกรอกข้อมูล!C50="สังกัด","",IF(ฟอร์มกรอกข้อมูล!M50="กำหนดเพิ่ม2569","-",IF(ฟอร์มกรอกข้อมูล!M50="ว่างยุบเลิก2567","-",IF(ฟอร์มกรอกข้อมูล!M50="ว่างยุบเลิก2568","-",IF(ฟอร์มกรอกข้อมูล!M50="ยุบเลิก2567","-",IF(ฟอร์มกรอกข้อมูล!M50="ยุบเลิก2568","-",1)))))))</f>
        <v>1</v>
      </c>
      <c r="J49" s="75">
        <f>IF(ฟอร์มกรอกข้อมูล!C50=0,"",IF(ฟอร์มกรอกข้อมูล!C50="สังกัด","",IF(ฟอร์มกรอกข้อมูล!M50="ว่างยุบเลิก2567","-",IF(ฟอร์มกรอกข้อมูล!M50="ว่างยุบเลิก2568","-",IF(ฟอร์มกรอกข้อมูล!M50="ว่างยุบเลิก2569","-",IF(ฟอร์มกรอกข้อมูล!M50="ยุบเลิก2567","-",IF(ฟอร์มกรอกข้อมูล!M50="ยุบเลิก2568","-",IF(ฟอร์มกรอกข้อมูล!M50="ยุบเลิก2569","-",1))))))))</f>
        <v>1</v>
      </c>
      <c r="K49" s="75" t="str">
        <f>IF(ฟอร์มกรอกข้อมูล!C50=0,"",IF(ฟอร์มกรอกข้อมูล!C50="สังกัด","",IF(ฟอร์มกรอกข้อมูล!M50="กำหนดเพิ่ม2567",1,IF(ฟอร์มกรอกข้อมูล!M50="ว่างยุบเลิก2567",-1,IF(ฟอร์มกรอกข้อมูล!M50="ยุบเลิก2567",-1,"-")))))</f>
        <v>-</v>
      </c>
      <c r="L49" s="75" t="str">
        <f>IF(ฟอร์มกรอกข้อมูล!C50=0,"",IF(ฟอร์มกรอกข้อมูล!C50="สังกัด","",IF(ฟอร์มกรอกข้อมูล!M50="กำหนดเพิ่ม2568",1,IF(ฟอร์มกรอกข้อมูล!M50="ว่างยุบเลิก2568",-1,IF(ฟอร์มกรอกข้อมูล!M50="ยุบเลิก2568",-1,"-")))))</f>
        <v>-</v>
      </c>
      <c r="M49" s="75" t="str">
        <f>IF(ฟอร์มกรอกข้อมูล!C50=0,"",IF(ฟอร์มกรอกข้อมูล!C50="สังกัด","",IF(ฟอร์มกรอกข้อมูล!M50="กำหนดเพิ่ม2569",1,IF(ฟอร์มกรอกข้อมูล!M50="ว่างยุบเลิก2569",-1,IF(ฟอร์มกรอกข้อมูล!M50="ยุบเลิก2569",-1,"-")))))</f>
        <v>-</v>
      </c>
      <c r="N49" s="81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(ว่าง)",0,IF(ฟอร์มกรอกข้อมูล!M50="ข้าราชการถ่ายโอน",0,ฟอร์มกรอกข้อมูล!BH50)))))</f>
        <v>13320</v>
      </c>
      <c r="O49" s="81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(ว่าง)",0,IF(ฟอร์มกรอกข้อมูล!M50="ข้าราชการถ่ายโอน",0,ฟอร์มกรอกข้อมูล!BK50)))))</f>
        <v>13080</v>
      </c>
      <c r="P49" s="81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(ว่าง)",0,IF(ฟอร์มกรอกข้อมูล!M50="ข้าราชการถ่ายโอน",0,ฟอร์มกรอกข้อมูล!BN50)))))</f>
        <v>13440</v>
      </c>
      <c r="Q49" s="82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IF(ฟอร์มกรอกข้อมูล!M50="ว่างยุบเลิก2567",0,IF(ฟอร์มกรอกข้อมูล!M50="ยุบเลิก2567",0,F49+G49+N49)))))))</f>
        <v>369480</v>
      </c>
      <c r="R49" s="81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IF(ฟอร์มกรอกข้อมูล!M50="ว่างยุบเลิก2568",0,IF(ฟอร์มกรอกข้อมูล!M50="ยุบเลิก2568",0,Q49+O49)))))))</f>
        <v>382560</v>
      </c>
      <c r="S49" s="81">
        <f>IF(ฟอร์มกรอกข้อมูล!C50=0,"",IF(ฟอร์มกรอกข้อมูล!C50="สังกัด","",IF(ฟอร์มกรอกข้อมูล!M50="เงินอุดหนุน",0,IF(ฟอร์มกรอกข้อมูล!M50="เงินอุดหนุน (ว่าง)",0,IF(ฟอร์มกรอกข้อมูล!M50="ข้าราชการถ่ายโอน",0,IF(ฟอร์มกรอกข้อมูล!M50="ว่างยุบเลิก2569",0,IF(ฟอร์มกรอกข้อมูล!M50="ยุบเลิก2569",0,R49+P49)))))))</f>
        <v>396000</v>
      </c>
      <c r="T49" s="83">
        <f>IF(ฟอร์มกรอกข้อมูล!C50=0,"",IF(ฟอร์มกรอกข้อมูล!C50="สังกัด","",IF(ฟอร์มกรอกข้อมูล!M50="ว่างเดิม","ว่างเดิม",IF(ฟอร์มกรอกข้อมูล!M50="กำหนดเพิ่ม2567","กำหนดเพิ่มปี 67",IF(ฟอร์มกรอกข้อมูล!M50="กำหนดเพิ่ม2568","กำหนดเพิ่มปี 68",IF(ฟอร์มกรอกข้อมูล!M50="กำหนดเพิ่ม2569","กำหนดเพิ่มปี 69",IF(ฟอร์มกรอกข้อมูล!M50="ว่างยุบเลิก2567","ว่างเดิม ยุบเลิกปี 67",IF(ฟอร์มกรอกข้อมูล!M50="ว่างยุบเลิก2568","ว่างเดิม ยุบเลิกปี 68",IF(ฟอร์มกรอกข้อมูล!M50="ว่างยุบเลิก2569","ว่างเดิม ยุบเลิกปี 69",IF(ฟอร์มกรอกข้อมูล!M50="ยุบเลิก2567","เกษียณปี 66 ยุบเลิกปี 67",IF(ฟอร์มกรอกข้อมูล!M50="ยุบเลิก2568","เกษียณปี 67 ยุบเลิกปี 68",IF(ฟอร์มกรอกข้อมูล!M50="ยุบเลิก2569","เกษียณปี 68 ยุบเลิกปี 69",IF(ฟอร์มกรอกข้อมูล!M50="เงินอุดหนุน","เงินอุดหนุน",IF(ฟอร์มกรอกข้อมูล!M50="เงินอุดหนุน (ว่าง)","เงินอุดหนุน",IF(ฟอร์มกรอกข้อมูล!M50="ข้าราชการถ่ายโอน","ข้าราชการถ่ายโอน",IF(ฟอร์มกรอกข้อมูล!M50="จ่ายจากเงินรายได้","จ่ายจากเงินรายได้",IF(ฟอร์มกรอกข้อมูล!M50="จ่ายจากเงินรายได้ (ว่าง)","จ่ายจากเงินรายได้ (ว่าง)",ฟอร์มกรอกข้อมูล!I50)))))))))))))))))</f>
        <v>29680</v>
      </c>
    </row>
    <row r="50" spans="1:20" s="12" customFormat="1">
      <c r="A50" s="75"/>
      <c r="B50" s="218" t="s">
        <v>1387</v>
      </c>
      <c r="C50" s="75" t="str">
        <f>IF(ฟอร์มกรอกข้อมูล!C51=0,"",IF(ฟอร์มกรอกข้อมูล!C51="สังกัด","",IF(ฟอร์มกรอกข้อมูล!H51="","",IF(ฟอร์มกรอกข้อมูล!C51="บริหารสถานศึกษา",ฟอร์มกรอกข้อมูล!H51,IF(ฟอร์มกรอกข้อมูล!C51="ครูผู้ช่วย",ฟอร์มกรอกข้อมูล!H51,IF(ฟอร์มกรอกข้อมูล!C51="ครู",ฟอร์มกรอกข้อมูล!H51,IF(ฟอร์มกรอกข้อมูล!C51="บุคลากรทางการศึกษา",ฟอร์มกรอกข้อมูล!H51,IF(ฟอร์มกรอกข้อมูล!H51="ปง.","ปง./ชง.",IF(ฟอร์มกรอกข้อมูล!H51="ชง.","ปง./ชง.",IF(ฟอร์มกรอกข้อมูล!H51="ปก.","ปก./ชก.",IF(ฟอร์มกรอกข้อมูล!H51="ชก.","ปก./ชก.",ฟอร์มกรอกข้อมูล!H51)))))))))))</f>
        <v/>
      </c>
      <c r="D50" s="75" t="str">
        <f>IF(ฟอร์มกรอกข้อมูล!C51=0,"",IF(ฟอร์มกรอกข้อมูล!C51="สังกัด","",IF(ฟอร์มกรอกข้อมูล!M51="กำหนดเพิ่ม2567","-",IF(ฟอร์มกรอกข้อมูล!M51="กำหนดเพิ่ม2568","-",IF(ฟอร์มกรอกข้อมูล!M51="กำหนดเพิ่ม2569","-",1)))))</f>
        <v/>
      </c>
      <c r="E50" s="75" t="str">
        <f>IF(ฟอร์มกรอกข้อมูล!C51=0,"",IF(ฟอร์มกรอกข้อมูล!C51="สังกัด","",IF(ฟอร์มกรอกข้อมูล!M51="ว่างเดิม","-",IF(ฟอร์มกรอกข้อมูล!M51="เงินอุดหนุน (ว่าง)","-",IF(ฟอร์มกรอกข้อมูล!M51="จ่ายจากเงินรายได้ (ว่าง)","-",IF(ฟอร์มกรอกข้อมูล!M51="กำหนดเพิ่ม2567","-",IF(ฟอร์มกรอกข้อมูล!M51="กำหนดเพิ่ม2568","-",IF(ฟอร์มกรอกข้อมูล!M51="กำหนดเพิ่ม2569","-",IF(ฟอร์มกรอกข้อมูล!M51="ว่างยุบเลิก2567","-",IF(ฟอร์มกรอกข้อมูล!M51="ว่างยุบเลิก2568","-",IF(ฟอร์มกรอกข้อมูล!M51="ว่างยุบเลิก2569","-",1)))))))))))</f>
        <v/>
      </c>
      <c r="F50" s="81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(ว่าง)",0,IF(ฟอร์มกรอกข้อมูล!M51="ข้าราชการถ่ายโอน",0,ฟอร์มกรอกข้อมูล!BE51)))))</f>
        <v/>
      </c>
      <c r="G50" s="108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IF(ฟอร์มกรอกข้อมูล!M51="กำหนดเพิ่ม2567",0,IF(ฟอร์มกรอกข้อมูล!M51="กำหนดเพิ่ม2568",0,IF(ฟอร์มกรอกข้อมูล!M51="กำหนดเพิ่ม2569",0,IF(ฟอร์มกรอกข้อมูล!J51=0,0,(ฟอร์มกรอกข้อมูล!J51+ฟอร์มกรอกข้อมูล!K51)*12)))))))))</f>
        <v/>
      </c>
      <c r="H50" s="75" t="str">
        <f>IF(ฟอร์มกรอกข้อมูล!C51=0,"",IF(ฟอร์มกรอกข้อมูล!C51="สังกัด","",IF(ฟอร์มกรอกข้อมูล!M51="กำหนดเพิ่ม2568","-",IF(ฟอร์มกรอกข้อมูล!M51="กำหนดเพิ่ม2569","-",IF(ฟอร์มกรอกข้อมูล!M51="ว่างยุบเลิก2567","-",IF(ฟอร์มกรอกข้อมูล!M51="ยุบเลิก2567","-",1))))))</f>
        <v/>
      </c>
      <c r="I50" s="75" t="str">
        <f>IF(ฟอร์มกรอกข้อมูล!C51=0,"",IF(ฟอร์มกรอกข้อมูล!C51="สังกัด","",IF(ฟอร์มกรอกข้อมูล!M51="กำหนดเพิ่ม2569","-",IF(ฟอร์มกรอกข้อมูล!M51="ว่างยุบเลิก2567","-",IF(ฟอร์มกรอกข้อมูล!M51="ว่างยุบเลิก2568","-",IF(ฟอร์มกรอกข้อมูล!M51="ยุบเลิก2567","-",IF(ฟอร์มกรอกข้อมูล!M51="ยุบเลิก2568","-",1)))))))</f>
        <v/>
      </c>
      <c r="J50" s="75" t="str">
        <f>IF(ฟอร์มกรอกข้อมูล!C51=0,"",IF(ฟอร์มกรอกข้อมูล!C51="สังกัด","",IF(ฟอร์มกรอกข้อมูล!M51="ว่างยุบเลิก2567","-",IF(ฟอร์มกรอกข้อมูล!M51="ว่างยุบเลิก2568","-",IF(ฟอร์มกรอกข้อมูล!M51="ว่างยุบเลิก2569","-",IF(ฟอร์มกรอกข้อมูล!M51="ยุบเลิก2567","-",IF(ฟอร์มกรอกข้อมูล!M51="ยุบเลิก2568","-",IF(ฟอร์มกรอกข้อมูล!M51="ยุบเลิก2569","-",1))))))))</f>
        <v/>
      </c>
      <c r="K50" s="75" t="str">
        <f>IF(ฟอร์มกรอกข้อมูล!C51=0,"",IF(ฟอร์มกรอกข้อมูล!C51="สังกัด","",IF(ฟอร์มกรอกข้อมูล!M51="กำหนดเพิ่ม2567",1,IF(ฟอร์มกรอกข้อมูล!M51="ว่างยุบเลิก2567",-1,IF(ฟอร์มกรอกข้อมูล!M51="ยุบเลิก2567",-1,"-")))))</f>
        <v/>
      </c>
      <c r="L50" s="75" t="str">
        <f>IF(ฟอร์มกรอกข้อมูล!C51=0,"",IF(ฟอร์มกรอกข้อมูล!C51="สังกัด","",IF(ฟอร์มกรอกข้อมูล!M51="กำหนดเพิ่ม2568",1,IF(ฟอร์มกรอกข้อมูล!M51="ว่างยุบเลิก2568",-1,IF(ฟอร์มกรอกข้อมูล!M51="ยุบเลิก2568",-1,"-")))))</f>
        <v/>
      </c>
      <c r="M50" s="75" t="str">
        <f>IF(ฟอร์มกรอกข้อมูล!C51=0,"",IF(ฟอร์มกรอกข้อมูล!C51="สังกัด","",IF(ฟอร์มกรอกข้อมูล!M51="กำหนดเพิ่ม2569",1,IF(ฟอร์มกรอกข้อมูล!M51="ว่างยุบเลิก2569",-1,IF(ฟอร์มกรอกข้อมูล!M51="ยุบเลิก2569",-1,"-")))))</f>
        <v/>
      </c>
      <c r="N50" s="81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(ว่าง)",0,IF(ฟอร์มกรอกข้อมูล!M51="ข้าราชการถ่ายโอน",0,ฟอร์มกรอกข้อมูล!BH51)))))</f>
        <v/>
      </c>
      <c r="O50" s="81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(ว่าง)",0,IF(ฟอร์มกรอกข้อมูล!M51="ข้าราชการถ่ายโอน",0,ฟอร์มกรอกข้อมูล!BK51)))))</f>
        <v/>
      </c>
      <c r="P50" s="81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(ว่าง)",0,IF(ฟอร์มกรอกข้อมูล!M51="ข้าราชการถ่ายโอน",0,ฟอร์มกรอกข้อมูล!BN51)))))</f>
        <v/>
      </c>
      <c r="Q50" s="82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IF(ฟอร์มกรอกข้อมูล!M51="ว่างยุบเลิก2567",0,IF(ฟอร์มกรอกข้อมูล!M51="ยุบเลิก2567",0,F50+G50+N50)))))))</f>
        <v/>
      </c>
      <c r="R50" s="81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IF(ฟอร์มกรอกข้อมูล!M51="ว่างยุบเลิก2568",0,IF(ฟอร์มกรอกข้อมูล!M51="ยุบเลิก2568",0,Q50+O50)))))))</f>
        <v/>
      </c>
      <c r="S50" s="81" t="str">
        <f>IF(ฟอร์มกรอกข้อมูล!C51=0,"",IF(ฟอร์มกรอกข้อมูล!C51="สังกัด","",IF(ฟอร์มกรอกข้อมูล!M51="เงินอุดหนุน",0,IF(ฟอร์มกรอกข้อมูล!M51="เงินอุดหนุน (ว่าง)",0,IF(ฟอร์มกรอกข้อมูล!M51="ข้าราชการถ่ายโอน",0,IF(ฟอร์มกรอกข้อมูล!M51="ว่างยุบเลิก2569",0,IF(ฟอร์มกรอกข้อมูล!M51="ยุบเลิก2569",0,R50+P50)))))))</f>
        <v/>
      </c>
      <c r="T50" s="83" t="str">
        <f>IF(ฟอร์มกรอกข้อมูล!C51=0,"",IF(ฟอร์มกรอกข้อมูล!C51="สังกัด","",IF(ฟอร์มกรอกข้อมูล!M51="ว่างเดิม","ว่างเดิม",IF(ฟอร์มกรอกข้อมูล!M51="กำหนดเพิ่ม2567","กำหนดเพิ่มปี 67",IF(ฟอร์มกรอกข้อมูล!M51="กำหนดเพิ่ม2568","กำหนดเพิ่มปี 68",IF(ฟอร์มกรอกข้อมูล!M51="กำหนดเพิ่ม2569","กำหนดเพิ่มปี 69",IF(ฟอร์มกรอกข้อมูล!M51="ว่างยุบเลิก2567","ว่างเดิม ยุบเลิกปี 67",IF(ฟอร์มกรอกข้อมูล!M51="ว่างยุบเลิก2568","ว่างเดิม ยุบเลิกปี 68",IF(ฟอร์มกรอกข้อมูล!M51="ว่างยุบเลิก2569","ว่างเดิม ยุบเลิกปี 69",IF(ฟอร์มกรอกข้อมูล!M51="ยุบเลิก2567","เกษียณปี 66 ยุบเลิกปี 67",IF(ฟอร์มกรอกข้อมูล!M51="ยุบเลิก2568","เกษียณปี 67 ยุบเลิกปี 68",IF(ฟอร์มกรอกข้อมูล!M51="ยุบเลิก2569","เกษียณปี 68 ยุบเลิกปี 69",IF(ฟอร์มกรอกข้อมูล!M51="เงินอุดหนุน","เงินอุดหนุน",IF(ฟอร์มกรอกข้อมูล!M51="เงินอุดหนุน (ว่าง)","เงินอุดหนุน",IF(ฟอร์มกรอกข้อมูล!M51="ข้าราชการถ่ายโอน","ข้าราชการถ่ายโอน",IF(ฟอร์มกรอกข้อมูล!M51="จ่ายจากเงินรายได้","จ่ายจากเงินรายได้",IF(ฟอร์มกรอกข้อมูล!M51="จ่ายจากเงินรายได้ (ว่าง)","จ่ายจากเงินรายได้ (ว่าง)",ฟอร์มกรอกข้อมูล!I51)))))))))))))))))</f>
        <v/>
      </c>
    </row>
    <row r="51" spans="1:20" s="14" customFormat="1">
      <c r="A51" s="75">
        <f>IF(ฟอร์มกรอกข้อมูล!C52="สังกัด","",IF(B51="","",SUBTOTAL(3,$B$6:B51)*1-COUNTBLANK($D$6:D51)))</f>
        <v>35</v>
      </c>
      <c r="B51" s="80" t="str">
        <f>IF(ฟอร์มกรอกข้อมูล!C52=0,"",IF(ฟอร์มกรอกข้อมูล!C52="บริหารท้องถิ่น",ฟอร์มกรอกข้อมูล!F52&amp;" ("&amp;ฟอร์มกรอกข้อมูล!E52&amp;")",IF(ฟอร์มกรอกข้อมูล!C52="อำนวยการท้องถิ่น",ฟอร์มกรอกข้อมูล!F52&amp;" ("&amp;ฟอร์มกรอกข้อมูล!E52&amp;")",IF(ฟอร์มกรอกข้อมูล!C52="บริหารสถานศึกษา",ฟอร์มกรอกข้อมูล!F52&amp;" ("&amp;ฟอร์มกรอกข้อมูล!E52&amp;")",IF(ฟอร์มกรอกข้อมูล!C52&amp;ฟอร์มกรอกข้อมูล!G52="วิชาการหัวหน้ากลุ่มงาน",ฟอร์มกรอกข้อมูล!F52&amp;" ("&amp;ฟอร์มกรอกข้อมูล!E52&amp;")",ฟอร์มกรอกข้อมูล!E52)))))</f>
        <v>ผู้อำนวยการศูนย์พัฒนาเด็กเล็ก (ผู้อำนวยการศูนย์พัฒนาเด็กเล็ก)</v>
      </c>
      <c r="C51" s="75" t="str">
        <f>IF(ฟอร์มกรอกข้อมูล!C52=0,"",IF(ฟอร์มกรอกข้อมูล!C52="สังกัด","",IF(ฟอร์มกรอกข้อมูล!H52="","",IF(ฟอร์มกรอกข้อมูล!C52="บริหารสถานศึกษา",ฟอร์มกรอกข้อมูล!H52,IF(ฟอร์มกรอกข้อมูล!C52="ครูผู้ช่วย",ฟอร์มกรอกข้อมูล!H52,IF(ฟอร์มกรอกข้อมูล!C52="ครู",ฟอร์มกรอกข้อมูล!H52,IF(ฟอร์มกรอกข้อมูล!C52="บุคลากรทางการศึกษา",ฟอร์มกรอกข้อมูล!H52,IF(ฟอร์มกรอกข้อมูล!H52="ปง.","ปง./ชง.",IF(ฟอร์มกรอกข้อมูล!H52="ชง.","ปง./ชง.",IF(ฟอร์มกรอกข้อมูล!H52="ปก.","ปก./ชก.",IF(ฟอร์มกรอกข้อมูล!H52="ชก.","ปก./ชก.",ฟอร์มกรอกข้อมูล!H52)))))))))))</f>
        <v/>
      </c>
      <c r="D51" s="75">
        <f>IF(ฟอร์มกรอกข้อมูล!C52=0,"",IF(ฟอร์มกรอกข้อมูล!C52="สังกัด","",IF(ฟอร์มกรอกข้อมูล!M52="กำหนดเพิ่ม2567","-",IF(ฟอร์มกรอกข้อมูล!M52="กำหนดเพิ่ม2568","-",IF(ฟอร์มกรอกข้อมูล!M52="กำหนดเพิ่ม2569","-",1)))))</f>
        <v>1</v>
      </c>
      <c r="E51" s="75" t="s">
        <v>1406</v>
      </c>
      <c r="F51" s="81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(ว่าง)",0,IF(ฟอร์มกรอกข้อมูล!M52="ข้าราชการถ่ายโอน",0,ฟอร์มกรอกข้อมูล!BE52)))))</f>
        <v>0</v>
      </c>
      <c r="G51" s="108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IF(ฟอร์มกรอกข้อมูล!M52="กำหนดเพิ่ม2567",0,IF(ฟอร์มกรอกข้อมูล!M52="กำหนดเพิ่ม2568",0,IF(ฟอร์มกรอกข้อมูล!M52="กำหนดเพิ่ม2569",0,IF(ฟอร์มกรอกข้อมูล!J52=0,0,(ฟอร์มกรอกข้อมูล!J52+ฟอร์มกรอกข้อมูล!K52)*12)))))))))</f>
        <v>0</v>
      </c>
      <c r="H51" s="75">
        <f>IF(ฟอร์มกรอกข้อมูล!C52=0,"",IF(ฟอร์มกรอกข้อมูล!C52="สังกัด","",IF(ฟอร์มกรอกข้อมูล!M52="กำหนดเพิ่ม2568","-",IF(ฟอร์มกรอกข้อมูล!M52="กำหนดเพิ่ม2569","-",IF(ฟอร์มกรอกข้อมูล!M52="ว่างยุบเลิก2567","-",IF(ฟอร์มกรอกข้อมูล!M52="ยุบเลิก2567","-",1))))))</f>
        <v>1</v>
      </c>
      <c r="I51" s="75">
        <f>IF(ฟอร์มกรอกข้อมูล!C52=0,"",IF(ฟอร์มกรอกข้อมูล!C52="สังกัด","",IF(ฟอร์มกรอกข้อมูล!M52="กำหนดเพิ่ม2569","-",IF(ฟอร์มกรอกข้อมูล!M52="ว่างยุบเลิก2567","-",IF(ฟอร์มกรอกข้อมูล!M52="ว่างยุบเลิก2568","-",IF(ฟอร์มกรอกข้อมูล!M52="ยุบเลิก2567","-",IF(ฟอร์มกรอกข้อมูล!M52="ยุบเลิก2568","-",1)))))))</f>
        <v>1</v>
      </c>
      <c r="J51" s="75">
        <f>IF(ฟอร์มกรอกข้อมูล!C52=0,"",IF(ฟอร์มกรอกข้อมูล!C52="สังกัด","",IF(ฟอร์มกรอกข้อมูล!M52="ว่างยุบเลิก2567","-",IF(ฟอร์มกรอกข้อมูล!M52="ว่างยุบเลิก2568","-",IF(ฟอร์มกรอกข้อมูล!M52="ว่างยุบเลิก2569","-",IF(ฟอร์มกรอกข้อมูล!M52="ยุบเลิก2567","-",IF(ฟอร์มกรอกข้อมูล!M52="ยุบเลิก2568","-",IF(ฟอร์มกรอกข้อมูล!M52="ยุบเลิก2569","-",1))))))))</f>
        <v>1</v>
      </c>
      <c r="K51" s="75" t="str">
        <f>IF(ฟอร์มกรอกข้อมูล!C52=0,"",IF(ฟอร์มกรอกข้อมูล!C52="สังกัด","",IF(ฟอร์มกรอกข้อมูล!M52="กำหนดเพิ่ม2567",1,IF(ฟอร์มกรอกข้อมูล!M52="ว่างยุบเลิก2567",-1,IF(ฟอร์มกรอกข้อมูล!M52="ยุบเลิก2567",-1,"-")))))</f>
        <v>-</v>
      </c>
      <c r="L51" s="75" t="str">
        <f>IF(ฟอร์มกรอกข้อมูล!C52=0,"",IF(ฟอร์มกรอกข้อมูล!C52="สังกัด","",IF(ฟอร์มกรอกข้อมูล!M52="กำหนดเพิ่ม2568",1,IF(ฟอร์มกรอกข้อมูล!M52="ว่างยุบเลิก2568",-1,IF(ฟอร์มกรอกข้อมูล!M52="ยุบเลิก2568",-1,"-")))))</f>
        <v>-</v>
      </c>
      <c r="M51" s="75" t="str">
        <f>IF(ฟอร์มกรอกข้อมูล!C52=0,"",IF(ฟอร์มกรอกข้อมูล!C52="สังกัด","",IF(ฟอร์มกรอกข้อมูล!M52="กำหนดเพิ่ม2569",1,IF(ฟอร์มกรอกข้อมูล!M52="ว่างยุบเลิก2569",-1,IF(ฟอร์มกรอกข้อมูล!M52="ยุบเลิก2569",-1,"-")))))</f>
        <v>-</v>
      </c>
      <c r="N51" s="81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(ว่าง)",0,IF(ฟอร์มกรอกข้อมูล!M52="ข้าราชการถ่ายโอน",0,ฟอร์มกรอกข้อมูล!BH52)))))</f>
        <v>0</v>
      </c>
      <c r="O51" s="81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(ว่าง)",0,IF(ฟอร์มกรอกข้อมูล!M52="ข้าราชการถ่ายโอน",0,ฟอร์มกรอกข้อมูล!BK52)))))</f>
        <v>0</v>
      </c>
      <c r="P51" s="81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(ว่าง)",0,IF(ฟอร์มกรอกข้อมูล!M52="ข้าราชการถ่ายโอน",0,ฟอร์มกรอกข้อมูล!BN52)))))</f>
        <v>0</v>
      </c>
      <c r="Q51" s="82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IF(ฟอร์มกรอกข้อมูล!M52="ว่างยุบเลิก2567",0,IF(ฟอร์มกรอกข้อมูล!M52="ยุบเลิก2567",0,F51+G51+N51)))))))</f>
        <v>0</v>
      </c>
      <c r="R51" s="81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IF(ฟอร์มกรอกข้อมูล!M52="ว่างยุบเลิก2568",0,IF(ฟอร์มกรอกข้อมูล!M52="ยุบเลิก2568",0,Q51+O51)))))))</f>
        <v>0</v>
      </c>
      <c r="S51" s="81">
        <f>IF(ฟอร์มกรอกข้อมูล!C52=0,"",IF(ฟอร์มกรอกข้อมูล!C52="สังกัด","",IF(ฟอร์มกรอกข้อมูล!M52="เงินอุดหนุน",0,IF(ฟอร์มกรอกข้อมูล!M52="เงินอุดหนุน (ว่าง)",0,IF(ฟอร์มกรอกข้อมูล!M52="ข้าราชการถ่ายโอน",0,IF(ฟอร์มกรอกข้อมูล!M52="ว่างยุบเลิก2569",0,IF(ฟอร์มกรอกข้อมูล!M52="ยุบเลิก2569",0,R51+P51)))))))</f>
        <v>0</v>
      </c>
      <c r="T51" s="83" t="str">
        <f>IF(ฟอร์มกรอกข้อมูล!C52=0,"",IF(ฟอร์มกรอกข้อมูล!C52="สังกัด","",IF(ฟอร์มกรอกข้อมูล!M52="ว่างเดิม","ว่างเดิม",IF(ฟอร์มกรอกข้อมูล!M52="กำหนดเพิ่ม2567","กำหนดเพิ่มปี 67",IF(ฟอร์มกรอกข้อมูล!M52="กำหนดเพิ่ม2568","กำหนดเพิ่มปี 68",IF(ฟอร์มกรอกข้อมูล!M52="กำหนดเพิ่ม2569","กำหนดเพิ่มปี 69",IF(ฟอร์มกรอกข้อมูล!M52="ว่างยุบเลิก2567","ว่างเดิม ยุบเลิกปี 67",IF(ฟอร์มกรอกข้อมูล!M52="ว่างยุบเลิก2568","ว่างเดิม ยุบเลิกปี 68",IF(ฟอร์มกรอกข้อมูล!M52="ว่างยุบเลิก2569","ว่างเดิม ยุบเลิกปี 69",IF(ฟอร์มกรอกข้อมูล!M52="ยุบเลิก2567","เกษียณปี 66 ยุบเลิกปี 67",IF(ฟอร์มกรอกข้อมูล!M52="ยุบเลิก2568","เกษียณปี 67 ยุบเลิกปี 68",IF(ฟอร์มกรอกข้อมูล!M52="ยุบเลิก2569","เกษียณปี 68 ยุบเลิกปี 69",IF(ฟอร์มกรอกข้อมูล!M52="เงินอุดหนุน","เงินอุดหนุน",IF(ฟอร์มกรอกข้อมูล!M52="เงินอุดหนุน (ว่าง)","เงินอุดหนุน",IF(ฟอร์มกรอกข้อมูล!M52="ข้าราชการถ่ายโอน","ข้าราชการถ่ายโอน",IF(ฟอร์มกรอกข้อมูล!M52="จ่ายจากเงินรายได้","จ่ายจากเงินรายได้",IF(ฟอร์มกรอกข้อมูล!M52="จ่ายจากเงินรายได้ (ว่าง)","จ่ายจากเงินรายได้ (ว่าง)",ฟอร์มกรอกข้อมูล!I52)))))))))))))))))</f>
        <v>เงินอุดหนุน</v>
      </c>
    </row>
    <row r="52" spans="1:20" s="12" customFormat="1">
      <c r="A52" s="75">
        <f>IF(ฟอร์มกรอกข้อมูล!C53="สังกัด","",IF(B52="","",SUBTOTAL(3,$B$6:B52)*1-COUNTBLANK($D$6:D52)))</f>
        <v>36</v>
      </c>
      <c r="B52" s="80" t="str">
        <f>IF(ฟอร์มกรอกข้อมูล!C53=0,"",IF(ฟอร์มกรอกข้อมูล!C53="บริหารท้องถิ่น",ฟอร์มกรอกข้อมูล!F53&amp;" ("&amp;ฟอร์มกรอกข้อมูล!E53&amp;")",IF(ฟอร์มกรอกข้อมูล!C53="อำนวยการท้องถิ่น",ฟอร์มกรอกข้อมูล!F53&amp;" ("&amp;ฟอร์มกรอกข้อมูล!E53&amp;")",IF(ฟอร์มกรอกข้อมูล!C53="บริหารสถานศึกษา",ฟอร์มกรอกข้อมูล!F53&amp;" ("&amp;ฟอร์มกรอกข้อมูล!E53&amp;")",IF(ฟอร์มกรอกข้อมูล!C53&amp;ฟอร์มกรอกข้อมูล!G53="วิชาการหัวหน้ากลุ่มงาน",ฟอร์มกรอกข้อมูล!F53&amp;" ("&amp;ฟอร์มกรอกข้อมูล!E53&amp;")",ฟอร์มกรอกข้อมูล!E53)))))</f>
        <v>ครู</v>
      </c>
      <c r="C52" s="75" t="str">
        <f>IF(ฟอร์มกรอกข้อมูล!C53=0,"",IF(ฟอร์มกรอกข้อมูล!C53="สังกัด","",IF(ฟอร์มกรอกข้อมูล!H53="","",IF(ฟอร์มกรอกข้อมูล!C53="บริหารสถานศึกษา",ฟอร์มกรอกข้อมูล!H53,IF(ฟอร์มกรอกข้อมูล!C53="ครูผู้ช่วย",ฟอร์มกรอกข้อมูล!H53,IF(ฟอร์มกรอกข้อมูล!C53="ครู",ฟอร์มกรอกข้อมูล!H53,IF(ฟอร์มกรอกข้อมูล!C53="บุคลากรทางการศึกษา",ฟอร์มกรอกข้อมูล!H53,IF(ฟอร์มกรอกข้อมูล!H53="ปง.","ปง./ชง.",IF(ฟอร์มกรอกข้อมูล!H53="ชง.","ปง./ชง.",IF(ฟอร์มกรอกข้อมูล!H53="ปก.","ปก./ชก.",IF(ฟอร์มกรอกข้อมูล!H53="ชก.","ปก./ชก.",ฟอร์มกรอกข้อมูล!H53)))))))))))</f>
        <v/>
      </c>
      <c r="D52" s="75">
        <f>IF(ฟอร์มกรอกข้อมูล!C53=0,"",IF(ฟอร์มกรอกข้อมูล!C53="สังกัด","",IF(ฟอร์มกรอกข้อมูล!M53="กำหนดเพิ่ม2567","-",IF(ฟอร์มกรอกข้อมูล!M53="กำหนดเพิ่ม2568","-",IF(ฟอร์มกรอกข้อมูล!M53="กำหนดเพิ่ม2569","-",1)))))</f>
        <v>1</v>
      </c>
      <c r="E52" s="75">
        <f>IF(ฟอร์มกรอกข้อมูล!C53=0,"",IF(ฟอร์มกรอกข้อมูล!C53="สังกัด","",IF(ฟอร์มกรอกข้อมูล!M53="ว่างเดิม","-",IF(ฟอร์มกรอกข้อมูล!M53="เงินอุดหนุน (ว่าง)","-",IF(ฟอร์มกรอกข้อมูล!M53="จ่ายจากเงินรายได้ (ว่าง)","-",IF(ฟอร์มกรอกข้อมูล!M53="กำหนดเพิ่ม2567","-",IF(ฟอร์มกรอกข้อมูล!M53="กำหนดเพิ่ม2568","-",IF(ฟอร์มกรอกข้อมูล!M53="กำหนดเพิ่ม2569","-",IF(ฟอร์มกรอกข้อมูล!M53="ว่างยุบเลิก2567","-",IF(ฟอร์มกรอกข้อมูล!M53="ว่างยุบเลิก2568","-",IF(ฟอร์มกรอกข้อมูล!M53="ว่างยุบเลิก2569","-",1)))))))))))</f>
        <v>1</v>
      </c>
      <c r="F52" s="81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(ว่าง)",0,IF(ฟอร์มกรอกข้อมูล!M53="ข้าราชการถ่ายโอน",0,ฟอร์มกรอกข้อมูล!BE53)))))</f>
        <v>0</v>
      </c>
      <c r="G52" s="108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IF(ฟอร์มกรอกข้อมูล!M53="กำหนดเพิ่ม2567",0,IF(ฟอร์มกรอกข้อมูล!M53="กำหนดเพิ่ม2568",0,IF(ฟอร์มกรอกข้อมูล!M53="กำหนดเพิ่ม2569",0,IF(ฟอร์มกรอกข้อมูล!J53=0,0,(ฟอร์มกรอกข้อมูล!J53+ฟอร์มกรอกข้อมูล!K53)*12)))))))))</f>
        <v>0</v>
      </c>
      <c r="H52" s="75">
        <f>IF(ฟอร์มกรอกข้อมูล!C53=0,"",IF(ฟอร์มกรอกข้อมูล!C53="สังกัด","",IF(ฟอร์มกรอกข้อมูล!M53="กำหนดเพิ่ม2568","-",IF(ฟอร์มกรอกข้อมูล!M53="กำหนดเพิ่ม2569","-",IF(ฟอร์มกรอกข้อมูล!M53="ว่างยุบเลิก2567","-",IF(ฟอร์มกรอกข้อมูล!M53="ยุบเลิก2567","-",1))))))</f>
        <v>1</v>
      </c>
      <c r="I52" s="75">
        <f>IF(ฟอร์มกรอกข้อมูล!C53=0,"",IF(ฟอร์มกรอกข้อมูล!C53="สังกัด","",IF(ฟอร์มกรอกข้อมูล!M53="กำหนดเพิ่ม2569","-",IF(ฟอร์มกรอกข้อมูล!M53="ว่างยุบเลิก2567","-",IF(ฟอร์มกรอกข้อมูล!M53="ว่างยุบเลิก2568","-",IF(ฟอร์มกรอกข้อมูล!M53="ยุบเลิก2567","-",IF(ฟอร์มกรอกข้อมูล!M53="ยุบเลิก2568","-",1)))))))</f>
        <v>1</v>
      </c>
      <c r="J52" s="75">
        <f>IF(ฟอร์มกรอกข้อมูล!C53=0,"",IF(ฟอร์มกรอกข้อมูล!C53="สังกัด","",IF(ฟอร์มกรอกข้อมูล!M53="ว่างยุบเลิก2567","-",IF(ฟอร์มกรอกข้อมูล!M53="ว่างยุบเลิก2568","-",IF(ฟอร์มกรอกข้อมูล!M53="ว่างยุบเลิก2569","-",IF(ฟอร์มกรอกข้อมูล!M53="ยุบเลิก2567","-",IF(ฟอร์มกรอกข้อมูล!M53="ยุบเลิก2568","-",IF(ฟอร์มกรอกข้อมูล!M53="ยุบเลิก2569","-",1))))))))</f>
        <v>1</v>
      </c>
      <c r="K52" s="75" t="str">
        <f>IF(ฟอร์มกรอกข้อมูล!C53=0,"",IF(ฟอร์มกรอกข้อมูล!C53="สังกัด","",IF(ฟอร์มกรอกข้อมูล!M53="กำหนดเพิ่ม2567",1,IF(ฟอร์มกรอกข้อมูล!M53="ว่างยุบเลิก2567",-1,IF(ฟอร์มกรอกข้อมูล!M53="ยุบเลิก2567",-1,"-")))))</f>
        <v>-</v>
      </c>
      <c r="L52" s="75" t="str">
        <f>IF(ฟอร์มกรอกข้อมูล!C53=0,"",IF(ฟอร์มกรอกข้อมูล!C53="สังกัด","",IF(ฟอร์มกรอกข้อมูล!M53="กำหนดเพิ่ม2568",1,IF(ฟอร์มกรอกข้อมูล!M53="ว่างยุบเลิก2568",-1,IF(ฟอร์มกรอกข้อมูล!M53="ยุบเลิก2568",-1,"-")))))</f>
        <v>-</v>
      </c>
      <c r="M52" s="75" t="str">
        <f>IF(ฟอร์มกรอกข้อมูล!C53=0,"",IF(ฟอร์มกรอกข้อมูล!C53="สังกัด","",IF(ฟอร์มกรอกข้อมูล!M53="กำหนดเพิ่ม2569",1,IF(ฟอร์มกรอกข้อมูล!M53="ว่างยุบเลิก2569",-1,IF(ฟอร์มกรอกข้อมูล!M53="ยุบเลิก2569",-1,"-")))))</f>
        <v>-</v>
      </c>
      <c r="N52" s="81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(ว่าง)",0,IF(ฟอร์มกรอกข้อมูล!M53="ข้าราชการถ่ายโอน",0,ฟอร์มกรอกข้อมูล!BH53)))))</f>
        <v>0</v>
      </c>
      <c r="O52" s="81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(ว่าง)",0,IF(ฟอร์มกรอกข้อมูล!M53="ข้าราชการถ่ายโอน",0,ฟอร์มกรอกข้อมูล!BK53)))))</f>
        <v>0</v>
      </c>
      <c r="P52" s="81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(ว่าง)",0,IF(ฟอร์มกรอกข้อมูล!M53="ข้าราชการถ่ายโอน",0,ฟอร์มกรอกข้อมูล!BN53)))))</f>
        <v>0</v>
      </c>
      <c r="Q52" s="82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IF(ฟอร์มกรอกข้อมูล!M53="ว่างยุบเลิก2567",0,IF(ฟอร์มกรอกข้อมูล!M53="ยุบเลิก2567",0,F52+G52+N52)))))))</f>
        <v>0</v>
      </c>
      <c r="R52" s="81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IF(ฟอร์มกรอกข้อมูล!M53="ว่างยุบเลิก2568",0,IF(ฟอร์มกรอกข้อมูล!M53="ยุบเลิก2568",0,Q52+O52)))))))</f>
        <v>0</v>
      </c>
      <c r="S52" s="81">
        <f>IF(ฟอร์มกรอกข้อมูล!C53=0,"",IF(ฟอร์มกรอกข้อมูล!C53="สังกัด","",IF(ฟอร์มกรอกข้อมูล!M53="เงินอุดหนุน",0,IF(ฟอร์มกรอกข้อมูล!M53="เงินอุดหนุน (ว่าง)",0,IF(ฟอร์มกรอกข้อมูล!M53="ข้าราชการถ่ายโอน",0,IF(ฟอร์มกรอกข้อมูล!M53="ว่างยุบเลิก2569",0,IF(ฟอร์มกรอกข้อมูล!M53="ยุบเลิก2569",0,R52+P52)))))))</f>
        <v>0</v>
      </c>
      <c r="T52" s="83" t="str">
        <f>IF(ฟอร์มกรอกข้อมูล!C53=0,"",IF(ฟอร์มกรอกข้อมูล!C53="สังกัด","",IF(ฟอร์มกรอกข้อมูล!M53="ว่างเดิม","ว่างเดิม",IF(ฟอร์มกรอกข้อมูล!M53="กำหนดเพิ่ม2567","กำหนดเพิ่มปี 67",IF(ฟอร์มกรอกข้อมูล!M53="กำหนดเพิ่ม2568","กำหนดเพิ่มปี 68",IF(ฟอร์มกรอกข้อมูล!M53="กำหนดเพิ่ม2569","กำหนดเพิ่มปี 69",IF(ฟอร์มกรอกข้อมูล!M53="ว่างยุบเลิก2567","ว่างเดิม ยุบเลิกปี 67",IF(ฟอร์มกรอกข้อมูล!M53="ว่างยุบเลิก2568","ว่างเดิม ยุบเลิกปี 68",IF(ฟอร์มกรอกข้อมูล!M53="ว่างยุบเลิก2569","ว่างเดิม ยุบเลิกปี 69",IF(ฟอร์มกรอกข้อมูล!M53="ยุบเลิก2567","เกษียณปี 66 ยุบเลิกปี 67",IF(ฟอร์มกรอกข้อมูล!M53="ยุบเลิก2568","เกษียณปี 67 ยุบเลิกปี 68",IF(ฟอร์มกรอกข้อมูล!M53="ยุบเลิก2569","เกษียณปี 68 ยุบเลิกปี 69",IF(ฟอร์มกรอกข้อมูล!M53="เงินอุดหนุน","เงินอุดหนุน",IF(ฟอร์มกรอกข้อมูล!M53="เงินอุดหนุน (ว่าง)","เงินอุดหนุน",IF(ฟอร์มกรอกข้อมูล!M53="ข้าราชการถ่ายโอน","ข้าราชการถ่ายโอน",IF(ฟอร์มกรอกข้อมูล!M53="จ่ายจากเงินรายได้","จ่ายจากเงินรายได้",IF(ฟอร์มกรอกข้อมูล!M53="จ่ายจากเงินรายได้ (ว่าง)","จ่ายจากเงินรายได้ (ว่าง)",ฟอร์มกรอกข้อมูล!I53)))))))))))))))))</f>
        <v>เงินอุดหนุน</v>
      </c>
    </row>
    <row r="53" spans="1:20" s="12" customFormat="1">
      <c r="A53" s="75">
        <f>IF(ฟอร์มกรอกข้อมูล!C54="สังกัด","",IF(B53="","",SUBTOTAL(3,$B$6:B53)*1-COUNTBLANK($D$6:D53)))</f>
        <v>37</v>
      </c>
      <c r="B53" s="80" t="str">
        <f>IF(ฟอร์มกรอกข้อมูล!C54=0,"",IF(ฟอร์มกรอกข้อมูล!C54="บริหารท้องถิ่น",ฟอร์มกรอกข้อมูล!F54&amp;" ("&amp;ฟอร์มกรอกข้อมูล!E54&amp;")",IF(ฟอร์มกรอกข้อมูล!C54="อำนวยการท้องถิ่น",ฟอร์มกรอกข้อมูล!F54&amp;" ("&amp;ฟอร์มกรอกข้อมูล!E54&amp;")",IF(ฟอร์มกรอกข้อมูล!C54="บริหารสถานศึกษา",ฟอร์มกรอกข้อมูล!F54&amp;" ("&amp;ฟอร์มกรอกข้อมูล!E54&amp;")",IF(ฟอร์มกรอกข้อมูล!C54&amp;ฟอร์มกรอกข้อมูล!G54="วิชาการหัวหน้ากลุ่มงาน",ฟอร์มกรอกข้อมูล!F54&amp;" ("&amp;ฟอร์มกรอกข้อมูล!E54&amp;")",ฟอร์มกรอกข้อมูล!E54)))))</f>
        <v>ครู</v>
      </c>
      <c r="C53" s="75" t="str">
        <f>IF(ฟอร์มกรอกข้อมูล!C54=0,"",IF(ฟอร์มกรอกข้อมูล!C54="สังกัด","",IF(ฟอร์มกรอกข้อมูล!H54="","",IF(ฟอร์มกรอกข้อมูล!C54="บริหารสถานศึกษา",ฟอร์มกรอกข้อมูล!H54,IF(ฟอร์มกรอกข้อมูล!C54="ครูผู้ช่วย",ฟอร์มกรอกข้อมูล!H54,IF(ฟอร์มกรอกข้อมูล!C54="ครู",ฟอร์มกรอกข้อมูล!H54,IF(ฟอร์มกรอกข้อมูล!C54="บุคลากรทางการศึกษา",ฟอร์มกรอกข้อมูล!H54,IF(ฟอร์มกรอกข้อมูล!H54="ปง.","ปง./ชง.",IF(ฟอร์มกรอกข้อมูล!H54="ชง.","ปง./ชง.",IF(ฟอร์มกรอกข้อมูล!H54="ปก.","ปก./ชก.",IF(ฟอร์มกรอกข้อมูล!H54="ชก.","ปก./ชก.",ฟอร์มกรอกข้อมูล!H54)))))))))))</f>
        <v/>
      </c>
      <c r="D53" s="75">
        <f>IF(ฟอร์มกรอกข้อมูล!C54=0,"",IF(ฟอร์มกรอกข้อมูล!C54="สังกัด","",IF(ฟอร์มกรอกข้อมูล!M54="กำหนดเพิ่ม2567","-",IF(ฟอร์มกรอกข้อมูล!M54="กำหนดเพิ่ม2568","-",IF(ฟอร์มกรอกข้อมูล!M54="กำหนดเพิ่ม2569","-",1)))))</f>
        <v>1</v>
      </c>
      <c r="E53" s="75">
        <f>IF(ฟอร์มกรอกข้อมูล!C54=0,"",IF(ฟอร์มกรอกข้อมูล!C54="สังกัด","",IF(ฟอร์มกรอกข้อมูล!M54="ว่างเดิม","-",IF(ฟอร์มกรอกข้อมูล!M54="เงินอุดหนุน (ว่าง)","-",IF(ฟอร์มกรอกข้อมูล!M54="จ่ายจากเงินรายได้ (ว่าง)","-",IF(ฟอร์มกรอกข้อมูล!M54="กำหนดเพิ่ม2567","-",IF(ฟอร์มกรอกข้อมูล!M54="กำหนดเพิ่ม2568","-",IF(ฟอร์มกรอกข้อมูล!M54="กำหนดเพิ่ม2569","-",IF(ฟอร์มกรอกข้อมูล!M54="ว่างยุบเลิก2567","-",IF(ฟอร์มกรอกข้อมูล!M54="ว่างยุบเลิก2568","-",IF(ฟอร์มกรอกข้อมูล!M54="ว่างยุบเลิก2569","-",1)))))))))))</f>
        <v>1</v>
      </c>
      <c r="F53" s="81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(ว่าง)",0,IF(ฟอร์มกรอกข้อมูล!M54="ข้าราชการถ่ายโอน",0,ฟอร์มกรอกข้อมูล!BE54)))))</f>
        <v>0</v>
      </c>
      <c r="G53" s="108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IF(ฟอร์มกรอกข้อมูล!M54="กำหนดเพิ่ม2567",0,IF(ฟอร์มกรอกข้อมูล!M54="กำหนดเพิ่ม2568",0,IF(ฟอร์มกรอกข้อมูล!M54="กำหนดเพิ่ม2569",0,IF(ฟอร์มกรอกข้อมูล!J54=0,0,(ฟอร์มกรอกข้อมูล!J54+ฟอร์มกรอกข้อมูล!K54)*12)))))))))</f>
        <v>0</v>
      </c>
      <c r="H53" s="75">
        <f>IF(ฟอร์มกรอกข้อมูล!C54=0,"",IF(ฟอร์มกรอกข้อมูล!C54="สังกัด","",IF(ฟอร์มกรอกข้อมูล!M54="กำหนดเพิ่ม2568","-",IF(ฟอร์มกรอกข้อมูล!M54="กำหนดเพิ่ม2569","-",IF(ฟอร์มกรอกข้อมูล!M54="ว่างยุบเลิก2567","-",IF(ฟอร์มกรอกข้อมูล!M54="ยุบเลิก2567","-",1))))))</f>
        <v>1</v>
      </c>
      <c r="I53" s="75">
        <f>IF(ฟอร์มกรอกข้อมูล!C54=0,"",IF(ฟอร์มกรอกข้อมูล!C54="สังกัด","",IF(ฟอร์มกรอกข้อมูล!M54="กำหนดเพิ่ม2569","-",IF(ฟอร์มกรอกข้อมูล!M54="ว่างยุบเลิก2567","-",IF(ฟอร์มกรอกข้อมูล!M54="ว่างยุบเลิก2568","-",IF(ฟอร์มกรอกข้อมูล!M54="ยุบเลิก2567","-",IF(ฟอร์มกรอกข้อมูล!M54="ยุบเลิก2568","-",1)))))))</f>
        <v>1</v>
      </c>
      <c r="J53" s="75">
        <f>IF(ฟอร์มกรอกข้อมูล!C54=0,"",IF(ฟอร์มกรอกข้อมูล!C54="สังกัด","",IF(ฟอร์มกรอกข้อมูล!M54="ว่างยุบเลิก2567","-",IF(ฟอร์มกรอกข้อมูล!M54="ว่างยุบเลิก2568","-",IF(ฟอร์มกรอกข้อมูล!M54="ว่างยุบเลิก2569","-",IF(ฟอร์มกรอกข้อมูล!M54="ยุบเลิก2567","-",IF(ฟอร์มกรอกข้อมูล!M54="ยุบเลิก2568","-",IF(ฟอร์มกรอกข้อมูล!M54="ยุบเลิก2569","-",1))))))))</f>
        <v>1</v>
      </c>
      <c r="K53" s="75" t="str">
        <f>IF(ฟอร์มกรอกข้อมูล!C54=0,"",IF(ฟอร์มกรอกข้อมูล!C54="สังกัด","",IF(ฟอร์มกรอกข้อมูล!M54="กำหนดเพิ่ม2567",1,IF(ฟอร์มกรอกข้อมูล!M54="ว่างยุบเลิก2567",-1,IF(ฟอร์มกรอกข้อมูล!M54="ยุบเลิก2567",-1,"-")))))</f>
        <v>-</v>
      </c>
      <c r="L53" s="75" t="str">
        <f>IF(ฟอร์มกรอกข้อมูล!C54=0,"",IF(ฟอร์มกรอกข้อมูล!C54="สังกัด","",IF(ฟอร์มกรอกข้อมูล!M54="กำหนดเพิ่ม2568",1,IF(ฟอร์มกรอกข้อมูล!M54="ว่างยุบเลิก2568",-1,IF(ฟอร์มกรอกข้อมูล!M54="ยุบเลิก2568",-1,"-")))))</f>
        <v>-</v>
      </c>
      <c r="M53" s="75" t="str">
        <f>IF(ฟอร์มกรอกข้อมูล!C54=0,"",IF(ฟอร์มกรอกข้อมูล!C54="สังกัด","",IF(ฟอร์มกรอกข้อมูล!M54="กำหนดเพิ่ม2569",1,IF(ฟอร์มกรอกข้อมูล!M54="ว่างยุบเลิก2569",-1,IF(ฟอร์มกรอกข้อมูล!M54="ยุบเลิก2569",-1,"-")))))</f>
        <v>-</v>
      </c>
      <c r="N53" s="81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(ว่าง)",0,IF(ฟอร์มกรอกข้อมูล!M54="ข้าราชการถ่ายโอน",0,ฟอร์มกรอกข้อมูล!BH54)))))</f>
        <v>0</v>
      </c>
      <c r="O53" s="81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(ว่าง)",0,IF(ฟอร์มกรอกข้อมูล!M54="ข้าราชการถ่ายโอน",0,ฟอร์มกรอกข้อมูล!BK54)))))</f>
        <v>0</v>
      </c>
      <c r="P53" s="81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(ว่าง)",0,IF(ฟอร์มกรอกข้อมูล!M54="ข้าราชการถ่ายโอน",0,ฟอร์มกรอกข้อมูล!BN54)))))</f>
        <v>0</v>
      </c>
      <c r="Q53" s="82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IF(ฟอร์มกรอกข้อมูล!M54="ว่างยุบเลิก2567",0,IF(ฟอร์มกรอกข้อมูล!M54="ยุบเลิก2567",0,F53+G53+N53)))))))</f>
        <v>0</v>
      </c>
      <c r="R53" s="81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IF(ฟอร์มกรอกข้อมูล!M54="ว่างยุบเลิก2568",0,IF(ฟอร์มกรอกข้อมูล!M54="ยุบเลิก2568",0,Q53+O53)))))))</f>
        <v>0</v>
      </c>
      <c r="S53" s="81">
        <f>IF(ฟอร์มกรอกข้อมูล!C54=0,"",IF(ฟอร์มกรอกข้อมูล!C54="สังกัด","",IF(ฟอร์มกรอกข้อมูล!M54="เงินอุดหนุน",0,IF(ฟอร์มกรอกข้อมูล!M54="เงินอุดหนุน (ว่าง)",0,IF(ฟอร์มกรอกข้อมูล!M54="ข้าราชการถ่ายโอน",0,IF(ฟอร์มกรอกข้อมูล!M54="ว่างยุบเลิก2569",0,IF(ฟอร์มกรอกข้อมูล!M54="ยุบเลิก2569",0,R53+P53)))))))</f>
        <v>0</v>
      </c>
      <c r="T53" s="83" t="str">
        <f>IF(ฟอร์มกรอกข้อมูล!C54=0,"",IF(ฟอร์มกรอกข้อมูล!C54="สังกัด","",IF(ฟอร์มกรอกข้อมูล!M54="ว่างเดิม","ว่างเดิม",IF(ฟอร์มกรอกข้อมูล!M54="กำหนดเพิ่ม2567","กำหนดเพิ่มปี 67",IF(ฟอร์มกรอกข้อมูล!M54="กำหนดเพิ่ม2568","กำหนดเพิ่มปี 68",IF(ฟอร์มกรอกข้อมูล!M54="กำหนดเพิ่ม2569","กำหนดเพิ่มปี 69",IF(ฟอร์มกรอกข้อมูล!M54="ว่างยุบเลิก2567","ว่างเดิม ยุบเลิกปี 67",IF(ฟอร์มกรอกข้อมูล!M54="ว่างยุบเลิก2568","ว่างเดิม ยุบเลิกปี 68",IF(ฟอร์มกรอกข้อมูล!M54="ว่างยุบเลิก2569","ว่างเดิม ยุบเลิกปี 69",IF(ฟอร์มกรอกข้อมูล!M54="ยุบเลิก2567","เกษียณปี 66 ยุบเลิกปี 67",IF(ฟอร์มกรอกข้อมูล!M54="ยุบเลิก2568","เกษียณปี 67 ยุบเลิกปี 68",IF(ฟอร์มกรอกข้อมูล!M54="ยุบเลิก2569","เกษียณปี 68 ยุบเลิกปี 69",IF(ฟอร์มกรอกข้อมูล!M54="เงินอุดหนุน","เงินอุดหนุน",IF(ฟอร์มกรอกข้อมูล!M54="เงินอุดหนุน (ว่าง)","เงินอุดหนุน",IF(ฟอร์มกรอกข้อมูล!M54="ข้าราชการถ่ายโอน","ข้าราชการถ่ายโอน",IF(ฟอร์มกรอกข้อมูล!M54="จ่ายจากเงินรายได้","จ่ายจากเงินรายได้",IF(ฟอร์มกรอกข้อมูล!M54="จ่ายจากเงินรายได้ (ว่าง)","จ่ายจากเงินรายได้ (ว่าง)",ฟอร์มกรอกข้อมูล!I54)))))))))))))))))</f>
        <v>เงินอุดหนุน</v>
      </c>
    </row>
    <row r="54" spans="1:20" s="12" customFormat="1">
      <c r="A54" s="75">
        <f>IF(ฟอร์มกรอกข้อมูล!C55="สังกัด","",IF(B54="","",SUBTOTAL(3,$B$6:B54)*1-COUNTBLANK($D$6:D54)))</f>
        <v>38</v>
      </c>
      <c r="B54" s="80" t="str">
        <f>IF(ฟอร์มกรอกข้อมูล!C55=0,"",IF(ฟอร์มกรอกข้อมูล!C55="บริหารท้องถิ่น",ฟอร์มกรอกข้อมูล!F55&amp;" ("&amp;ฟอร์มกรอกข้อมูล!E55&amp;")",IF(ฟอร์มกรอกข้อมูล!C55="อำนวยการท้องถิ่น",ฟอร์มกรอกข้อมูล!F55&amp;" ("&amp;ฟอร์มกรอกข้อมูล!E55&amp;")",IF(ฟอร์มกรอกข้อมูล!C55="บริหารสถานศึกษา",ฟอร์มกรอกข้อมูล!F55&amp;" ("&amp;ฟอร์มกรอกข้อมูล!E55&amp;")",IF(ฟอร์มกรอกข้อมูล!C55&amp;ฟอร์มกรอกข้อมูล!G55="วิชาการหัวหน้ากลุ่มงาน",ฟอร์มกรอกข้อมูล!F55&amp;" ("&amp;ฟอร์มกรอกข้อมูล!E55&amp;")",ฟอร์มกรอกข้อมูล!E55)))))</f>
        <v>ครูผู้ดูแลเด็ก</v>
      </c>
      <c r="C54" s="75" t="str">
        <f>IF(ฟอร์มกรอกข้อมูล!C55=0,"",IF(ฟอร์มกรอกข้อมูล!C55="สังกัด","",IF(ฟอร์มกรอกข้อมูล!H55="","",IF(ฟอร์มกรอกข้อมูล!C55="บริหารสถานศึกษา",ฟอร์มกรอกข้อมูล!H55,IF(ฟอร์มกรอกข้อมูล!C55="ครูผู้ช่วย",ฟอร์มกรอกข้อมูล!H55,IF(ฟอร์มกรอกข้อมูล!C55="ครู",ฟอร์มกรอกข้อมูล!H55,IF(ฟอร์มกรอกข้อมูล!C55="บุคลากรทางการศึกษา",ฟอร์มกรอกข้อมูล!H55,IF(ฟอร์มกรอกข้อมูล!H55="ปง.","ปง./ชง.",IF(ฟอร์มกรอกข้อมูล!H55="ชง.","ปง./ชง.",IF(ฟอร์มกรอกข้อมูล!H55="ปก.","ปก./ชก.",IF(ฟอร์มกรอกข้อมูล!H55="ชก.","ปก./ชก.",ฟอร์มกรอกข้อมูล!H55)))))))))))</f>
        <v/>
      </c>
      <c r="D54" s="75">
        <f>IF(ฟอร์มกรอกข้อมูล!C55=0,"",IF(ฟอร์มกรอกข้อมูล!C55="สังกัด","",IF(ฟอร์มกรอกข้อมูล!M55="กำหนดเพิ่ม2567","-",IF(ฟอร์มกรอกข้อมูล!M55="กำหนดเพิ่ม2568","-",IF(ฟอร์มกรอกข้อมูล!M55="กำหนดเพิ่ม2569","-",1)))))</f>
        <v>1</v>
      </c>
      <c r="E54" s="75" t="str">
        <f>IF(ฟอร์มกรอกข้อมูล!C55=0,"",IF(ฟอร์มกรอกข้อมูล!C55="สังกัด","",IF(ฟอร์มกรอกข้อมูล!M55="ว่างเดิม","-",IF(ฟอร์มกรอกข้อมูล!M55="เงินอุดหนุน (ว่าง)","-",IF(ฟอร์มกรอกข้อมูล!M55="จ่ายจากเงินรายได้ (ว่าง)","-",IF(ฟอร์มกรอกข้อมูล!M55="กำหนดเพิ่ม2567","-",IF(ฟอร์มกรอกข้อมูล!M55="กำหนดเพิ่ม2568","-",IF(ฟอร์มกรอกข้อมูล!M55="กำหนดเพิ่ม2569","-",IF(ฟอร์มกรอกข้อมูล!M55="ว่างยุบเลิก2567","-",IF(ฟอร์มกรอกข้อมูล!M55="ว่างยุบเลิก2568","-",IF(ฟอร์มกรอกข้อมูล!M55="ว่างยุบเลิก2569","-",1)))))))))))</f>
        <v>-</v>
      </c>
      <c r="F54" s="81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(ว่าง)",0,IF(ฟอร์มกรอกข้อมูล!M55="ข้าราชการถ่ายโอน",0,ฟอร์มกรอกข้อมูล!BE55)))))</f>
        <v>0</v>
      </c>
      <c r="G54" s="108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IF(ฟอร์มกรอกข้อมูล!M55="กำหนดเพิ่ม2567",0,IF(ฟอร์มกรอกข้อมูล!M55="กำหนดเพิ่ม2568",0,IF(ฟอร์มกรอกข้อมูล!M55="กำหนดเพิ่ม2569",0,IF(ฟอร์มกรอกข้อมูล!J55=0,0,(ฟอร์มกรอกข้อมูล!J55+ฟอร์มกรอกข้อมูล!K55)*12)))))))))</f>
        <v>0</v>
      </c>
      <c r="H54" s="75">
        <f>IF(ฟอร์มกรอกข้อมูล!C55=0,"",IF(ฟอร์มกรอกข้อมูล!C55="สังกัด","",IF(ฟอร์มกรอกข้อมูล!M55="กำหนดเพิ่ม2568","-",IF(ฟอร์มกรอกข้อมูล!M55="กำหนดเพิ่ม2569","-",IF(ฟอร์มกรอกข้อมูล!M55="ว่างยุบเลิก2567","-",IF(ฟอร์มกรอกข้อมูล!M55="ยุบเลิก2567","-",1))))))</f>
        <v>1</v>
      </c>
      <c r="I54" s="75">
        <f>IF(ฟอร์มกรอกข้อมูล!C55=0,"",IF(ฟอร์มกรอกข้อมูล!C55="สังกัด","",IF(ฟอร์มกรอกข้อมูล!M55="กำหนดเพิ่ม2569","-",IF(ฟอร์มกรอกข้อมูล!M55="ว่างยุบเลิก2567","-",IF(ฟอร์มกรอกข้อมูล!M55="ว่างยุบเลิก2568","-",IF(ฟอร์มกรอกข้อมูล!M55="ยุบเลิก2567","-",IF(ฟอร์มกรอกข้อมูล!M55="ยุบเลิก2568","-",1)))))))</f>
        <v>1</v>
      </c>
      <c r="J54" s="75">
        <f>IF(ฟอร์มกรอกข้อมูล!C55=0,"",IF(ฟอร์มกรอกข้อมูล!C55="สังกัด","",IF(ฟอร์มกรอกข้อมูล!M55="ว่างยุบเลิก2567","-",IF(ฟอร์มกรอกข้อมูล!M55="ว่างยุบเลิก2568","-",IF(ฟอร์มกรอกข้อมูล!M55="ว่างยุบเลิก2569","-",IF(ฟอร์มกรอกข้อมูล!M55="ยุบเลิก2567","-",IF(ฟอร์มกรอกข้อมูล!M55="ยุบเลิก2568","-",IF(ฟอร์มกรอกข้อมูล!M55="ยุบเลิก2569","-",1))))))))</f>
        <v>1</v>
      </c>
      <c r="K54" s="75" t="str">
        <f>IF(ฟอร์มกรอกข้อมูล!C55=0,"",IF(ฟอร์มกรอกข้อมูล!C55="สังกัด","",IF(ฟอร์มกรอกข้อมูล!M55="กำหนดเพิ่ม2567",1,IF(ฟอร์มกรอกข้อมูล!M55="ว่างยุบเลิก2567",-1,IF(ฟอร์มกรอกข้อมูล!M55="ยุบเลิก2567",-1,"-")))))</f>
        <v>-</v>
      </c>
      <c r="L54" s="75" t="str">
        <f>IF(ฟอร์มกรอกข้อมูล!C55=0,"",IF(ฟอร์มกรอกข้อมูล!C55="สังกัด","",IF(ฟอร์มกรอกข้อมูล!M55="กำหนดเพิ่ม2568",1,IF(ฟอร์มกรอกข้อมูล!M55="ว่างยุบเลิก2568",-1,IF(ฟอร์มกรอกข้อมูล!M55="ยุบเลิก2568",-1,"-")))))</f>
        <v>-</v>
      </c>
      <c r="M54" s="75" t="str">
        <f>IF(ฟอร์มกรอกข้อมูล!C55=0,"",IF(ฟอร์มกรอกข้อมูล!C55="สังกัด","",IF(ฟอร์มกรอกข้อมูล!M55="กำหนดเพิ่ม2569",1,IF(ฟอร์มกรอกข้อมูล!M55="ว่างยุบเลิก2569",-1,IF(ฟอร์มกรอกข้อมูล!M55="ยุบเลิก2569",-1,"-")))))</f>
        <v>-</v>
      </c>
      <c r="N54" s="81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(ว่าง)",0,IF(ฟอร์มกรอกข้อมูล!M55="ข้าราชการถ่ายโอน",0,ฟอร์มกรอกข้อมูล!BH55)))))</f>
        <v>0</v>
      </c>
      <c r="O54" s="81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(ว่าง)",0,IF(ฟอร์มกรอกข้อมูล!M55="ข้าราชการถ่ายโอน",0,ฟอร์มกรอกข้อมูล!BK55)))))</f>
        <v>0</v>
      </c>
      <c r="P54" s="81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(ว่าง)",0,IF(ฟอร์มกรอกข้อมูล!M55="ข้าราชการถ่ายโอน",0,ฟอร์มกรอกข้อมูล!BN55)))))</f>
        <v>0</v>
      </c>
      <c r="Q54" s="82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IF(ฟอร์มกรอกข้อมูล!M55="ว่างยุบเลิก2567",0,IF(ฟอร์มกรอกข้อมูล!M55="ยุบเลิก2567",0,F54+G54+N54)))))))</f>
        <v>0</v>
      </c>
      <c r="R54" s="81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IF(ฟอร์มกรอกข้อมูล!M55="ว่างยุบเลิก2568",0,IF(ฟอร์มกรอกข้อมูล!M55="ยุบเลิก2568",0,Q54+O54)))))))</f>
        <v>0</v>
      </c>
      <c r="S54" s="81">
        <f>IF(ฟอร์มกรอกข้อมูล!C55=0,"",IF(ฟอร์มกรอกข้อมูล!C55="สังกัด","",IF(ฟอร์มกรอกข้อมูล!M55="เงินอุดหนุน",0,IF(ฟอร์มกรอกข้อมูล!M55="เงินอุดหนุน (ว่าง)",0,IF(ฟอร์มกรอกข้อมูล!M55="ข้าราชการถ่ายโอน",0,IF(ฟอร์มกรอกข้อมูล!M55="ว่างยุบเลิก2569",0,IF(ฟอร์มกรอกข้อมูล!M55="ยุบเลิก2569",0,R54+P54)))))))</f>
        <v>0</v>
      </c>
      <c r="T54" s="83" t="str">
        <f>IF(ฟอร์มกรอกข้อมูล!C55=0,"",IF(ฟอร์มกรอกข้อมูล!C55="สังกัด","",IF(ฟอร์มกรอกข้อมูล!M55="ว่างเดิม","ว่างเดิม",IF(ฟอร์มกรอกข้อมูล!M55="กำหนดเพิ่ม2567","กำหนดเพิ่มปี 67",IF(ฟอร์มกรอกข้อมูล!M55="กำหนดเพิ่ม2568","กำหนดเพิ่มปี 68",IF(ฟอร์มกรอกข้อมูล!M55="กำหนดเพิ่ม2569","กำหนดเพิ่มปี 69",IF(ฟอร์มกรอกข้อมูล!M55="ว่างยุบเลิก2567","ว่างเดิม ยุบเลิกปี 67",IF(ฟอร์มกรอกข้อมูล!M55="ว่างยุบเลิก2568","ว่างเดิม ยุบเลิกปี 68",IF(ฟอร์มกรอกข้อมูล!M55="ว่างยุบเลิก2569","ว่างเดิม ยุบเลิกปี 69",IF(ฟอร์มกรอกข้อมูล!M55="ยุบเลิก2567","เกษียณปี 66 ยุบเลิกปี 67",IF(ฟอร์มกรอกข้อมูล!M55="ยุบเลิก2568","เกษียณปี 67 ยุบเลิกปี 68",IF(ฟอร์มกรอกข้อมูล!M55="ยุบเลิก2569","เกษียณปี 68 ยุบเลิกปี 69",IF(ฟอร์มกรอกข้อมูล!M55="เงินอุดหนุน","เงินอุดหนุน",IF(ฟอร์มกรอกข้อมูล!M55="เงินอุดหนุน (ว่าง)","เงินอุดหนุน",IF(ฟอร์มกรอกข้อมูล!M55="ข้าราชการถ่ายโอน","ข้าราชการถ่ายโอน",IF(ฟอร์มกรอกข้อมูล!M55="จ่ายจากเงินรายได้","จ่ายจากเงินรายได้",IF(ฟอร์มกรอกข้อมูล!M55="จ่ายจากเงินรายได้ (ว่าง)","จ่ายจากเงินรายได้ (ว่าง)",ฟอร์มกรอกข้อมูล!I55)))))))))))))))))</f>
        <v>เงินอุดหนุน</v>
      </c>
    </row>
    <row r="55" spans="1:20" s="12" customFormat="1">
      <c r="A55" s="75">
        <f>IF(ฟอร์มกรอกข้อมูล!C56="สังกัด","",IF(B55="","",SUBTOTAL(3,$B$6:B55)*1-COUNTBLANK($D$6:D55)))</f>
        <v>39</v>
      </c>
      <c r="B55" s="80" t="str">
        <f>IF(ฟอร์มกรอกข้อมูล!C56=0,"",IF(ฟอร์มกรอกข้อมูล!C56="บริหารท้องถิ่น",ฟอร์มกรอกข้อมูล!F56&amp;" ("&amp;ฟอร์มกรอกข้อมูล!E56&amp;")",IF(ฟอร์มกรอกข้อมูล!C56="อำนวยการท้องถิ่น",ฟอร์มกรอกข้อมูล!F56&amp;" ("&amp;ฟอร์มกรอกข้อมูล!E56&amp;")",IF(ฟอร์มกรอกข้อมูล!C56="บริหารสถานศึกษา",ฟอร์มกรอกข้อมูล!F56&amp;" ("&amp;ฟอร์มกรอกข้อมูล!E56&amp;")",IF(ฟอร์มกรอกข้อมูล!C56&amp;ฟอร์มกรอกข้อมูล!G56="วิชาการหัวหน้ากลุ่มงาน",ฟอร์มกรอกข้อมูล!F56&amp;" ("&amp;ฟอร์มกรอกข้อมูล!E56&amp;")",ฟอร์มกรอกข้อมูล!E56)))))</f>
        <v>ครูผู้ดูแลเด็ก</v>
      </c>
      <c r="C55" s="75" t="str">
        <f>IF(ฟอร์มกรอกข้อมูล!C56=0,"",IF(ฟอร์มกรอกข้อมูล!C56="สังกัด","",IF(ฟอร์มกรอกข้อมูล!H56="","",IF(ฟอร์มกรอกข้อมูล!C56="บริหารสถานศึกษา",ฟอร์มกรอกข้อมูล!H56,IF(ฟอร์มกรอกข้อมูล!C56="ครูผู้ช่วย",ฟอร์มกรอกข้อมูล!H56,IF(ฟอร์มกรอกข้อมูล!C56="ครู",ฟอร์มกรอกข้อมูล!H56,IF(ฟอร์มกรอกข้อมูล!C56="บุคลากรทางการศึกษา",ฟอร์มกรอกข้อมูล!H56,IF(ฟอร์มกรอกข้อมูล!H56="ปง.","ปง./ชง.",IF(ฟอร์มกรอกข้อมูล!H56="ชง.","ปง./ชง.",IF(ฟอร์มกรอกข้อมูล!H56="ปก.","ปก./ชก.",IF(ฟอร์มกรอกข้อมูล!H56="ชก.","ปก./ชก.",ฟอร์มกรอกข้อมูล!H56)))))))))))</f>
        <v/>
      </c>
      <c r="D55" s="75">
        <f>IF(ฟอร์มกรอกข้อมูล!C56=0,"",IF(ฟอร์มกรอกข้อมูล!C56="สังกัด","",IF(ฟอร์มกรอกข้อมูล!M56="กำหนดเพิ่ม2567","-",IF(ฟอร์มกรอกข้อมูล!M56="กำหนดเพิ่ม2568","-",IF(ฟอร์มกรอกข้อมูล!M56="กำหนดเพิ่ม2569","-",1)))))</f>
        <v>1</v>
      </c>
      <c r="E55" s="75" t="str">
        <f>IF(ฟอร์มกรอกข้อมูล!C56=0,"",IF(ฟอร์มกรอกข้อมูล!C56="สังกัด","",IF(ฟอร์มกรอกข้อมูล!M56="ว่างเดิม","-",IF(ฟอร์มกรอกข้อมูล!M56="เงินอุดหนุน (ว่าง)","-",IF(ฟอร์มกรอกข้อมูล!M56="จ่ายจากเงินรายได้ (ว่าง)","-",IF(ฟอร์มกรอกข้อมูล!M56="กำหนดเพิ่ม2567","-",IF(ฟอร์มกรอกข้อมูล!M56="กำหนดเพิ่ม2568","-",IF(ฟอร์มกรอกข้อมูล!M56="กำหนดเพิ่ม2569","-",IF(ฟอร์มกรอกข้อมูล!M56="ว่างยุบเลิก2567","-",IF(ฟอร์มกรอกข้อมูล!M56="ว่างยุบเลิก2568","-",IF(ฟอร์มกรอกข้อมูล!M56="ว่างยุบเลิก2569","-",1)))))))))))</f>
        <v>-</v>
      </c>
      <c r="F55" s="81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(ว่าง)",0,IF(ฟอร์มกรอกข้อมูล!M56="ข้าราชการถ่ายโอน",0,ฟอร์มกรอกข้อมูล!BE56)))))</f>
        <v>0</v>
      </c>
      <c r="G55" s="108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IF(ฟอร์มกรอกข้อมูล!M56="กำหนดเพิ่ม2567",0,IF(ฟอร์มกรอกข้อมูล!M56="กำหนดเพิ่ม2568",0,IF(ฟอร์มกรอกข้อมูล!M56="กำหนดเพิ่ม2569",0,IF(ฟอร์มกรอกข้อมูล!J56=0,0,(ฟอร์มกรอกข้อมูล!J56+ฟอร์มกรอกข้อมูล!K56)*12)))))))))</f>
        <v>0</v>
      </c>
      <c r="H55" s="75">
        <f>IF(ฟอร์มกรอกข้อมูล!C56=0,"",IF(ฟอร์มกรอกข้อมูล!C56="สังกัด","",IF(ฟอร์มกรอกข้อมูล!M56="กำหนดเพิ่ม2568","-",IF(ฟอร์มกรอกข้อมูล!M56="กำหนดเพิ่ม2569","-",IF(ฟอร์มกรอกข้อมูล!M56="ว่างยุบเลิก2567","-",IF(ฟอร์มกรอกข้อมูล!M56="ยุบเลิก2567","-",1))))))</f>
        <v>1</v>
      </c>
      <c r="I55" s="75">
        <f>IF(ฟอร์มกรอกข้อมูล!C56=0,"",IF(ฟอร์มกรอกข้อมูล!C56="สังกัด","",IF(ฟอร์มกรอกข้อมูล!M56="กำหนดเพิ่ม2569","-",IF(ฟอร์มกรอกข้อมูล!M56="ว่างยุบเลิก2567","-",IF(ฟอร์มกรอกข้อมูล!M56="ว่างยุบเลิก2568","-",IF(ฟอร์มกรอกข้อมูล!M56="ยุบเลิก2567","-",IF(ฟอร์มกรอกข้อมูล!M56="ยุบเลิก2568","-",1)))))))</f>
        <v>1</v>
      </c>
      <c r="J55" s="75">
        <f>IF(ฟอร์มกรอกข้อมูล!C56=0,"",IF(ฟอร์มกรอกข้อมูล!C56="สังกัด","",IF(ฟอร์มกรอกข้อมูล!M56="ว่างยุบเลิก2567","-",IF(ฟอร์มกรอกข้อมูล!M56="ว่างยุบเลิก2568","-",IF(ฟอร์มกรอกข้อมูล!M56="ว่างยุบเลิก2569","-",IF(ฟอร์มกรอกข้อมูล!M56="ยุบเลิก2567","-",IF(ฟอร์มกรอกข้อมูล!M56="ยุบเลิก2568","-",IF(ฟอร์มกรอกข้อมูล!M56="ยุบเลิก2569","-",1))))))))</f>
        <v>1</v>
      </c>
      <c r="K55" s="75" t="str">
        <f>IF(ฟอร์มกรอกข้อมูล!C56=0,"",IF(ฟอร์มกรอกข้อมูล!C56="สังกัด","",IF(ฟอร์มกรอกข้อมูล!M56="กำหนดเพิ่ม2567",1,IF(ฟอร์มกรอกข้อมูล!M56="ว่างยุบเลิก2567",-1,IF(ฟอร์มกรอกข้อมูล!M56="ยุบเลิก2567",-1,"-")))))</f>
        <v>-</v>
      </c>
      <c r="L55" s="75" t="str">
        <f>IF(ฟอร์มกรอกข้อมูล!C56=0,"",IF(ฟอร์มกรอกข้อมูล!C56="สังกัด","",IF(ฟอร์มกรอกข้อมูล!M56="กำหนดเพิ่ม2568",1,IF(ฟอร์มกรอกข้อมูล!M56="ว่างยุบเลิก2568",-1,IF(ฟอร์มกรอกข้อมูล!M56="ยุบเลิก2568",-1,"-")))))</f>
        <v>-</v>
      </c>
      <c r="M55" s="75" t="str">
        <f>IF(ฟอร์มกรอกข้อมูล!C56=0,"",IF(ฟอร์มกรอกข้อมูล!C56="สังกัด","",IF(ฟอร์มกรอกข้อมูล!M56="กำหนดเพิ่ม2569",1,IF(ฟอร์มกรอกข้อมูล!M56="ว่างยุบเลิก2569",-1,IF(ฟอร์มกรอกข้อมูล!M56="ยุบเลิก2569",-1,"-")))))</f>
        <v>-</v>
      </c>
      <c r="N55" s="81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(ว่าง)",0,IF(ฟอร์มกรอกข้อมูล!M56="ข้าราชการถ่ายโอน",0,ฟอร์มกรอกข้อมูล!BH56)))))</f>
        <v>0</v>
      </c>
      <c r="O55" s="81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(ว่าง)",0,IF(ฟอร์มกรอกข้อมูล!M56="ข้าราชการถ่ายโอน",0,ฟอร์มกรอกข้อมูล!BK56)))))</f>
        <v>0</v>
      </c>
      <c r="P55" s="81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(ว่าง)",0,IF(ฟอร์มกรอกข้อมูล!M56="ข้าราชการถ่ายโอน",0,ฟอร์มกรอกข้อมูล!BN56)))))</f>
        <v>0</v>
      </c>
      <c r="Q55" s="82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IF(ฟอร์มกรอกข้อมูล!M56="ว่างยุบเลิก2567",0,IF(ฟอร์มกรอกข้อมูล!M56="ยุบเลิก2567",0,F55+G55+N55)))))))</f>
        <v>0</v>
      </c>
      <c r="R55" s="81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IF(ฟอร์มกรอกข้อมูล!M56="ว่างยุบเลิก2568",0,IF(ฟอร์มกรอกข้อมูล!M56="ยุบเลิก2568",0,Q55+O55)))))))</f>
        <v>0</v>
      </c>
      <c r="S55" s="81">
        <f>IF(ฟอร์มกรอกข้อมูล!C56=0,"",IF(ฟอร์มกรอกข้อมูล!C56="สังกัด","",IF(ฟอร์มกรอกข้อมูล!M56="เงินอุดหนุน",0,IF(ฟอร์มกรอกข้อมูล!M56="เงินอุดหนุน (ว่าง)",0,IF(ฟอร์มกรอกข้อมูล!M56="ข้าราชการถ่ายโอน",0,IF(ฟอร์มกรอกข้อมูล!M56="ว่างยุบเลิก2569",0,IF(ฟอร์มกรอกข้อมูล!M56="ยุบเลิก2569",0,R55+P55)))))))</f>
        <v>0</v>
      </c>
      <c r="T55" s="83" t="str">
        <f>IF(ฟอร์มกรอกข้อมูล!C56=0,"",IF(ฟอร์มกรอกข้อมูล!C56="สังกัด","",IF(ฟอร์มกรอกข้อมูล!M56="ว่างเดิม","ว่างเดิม",IF(ฟอร์มกรอกข้อมูล!M56="กำหนดเพิ่ม2567","กำหนดเพิ่มปี 67",IF(ฟอร์มกรอกข้อมูล!M56="กำหนดเพิ่ม2568","กำหนดเพิ่มปี 68",IF(ฟอร์มกรอกข้อมูล!M56="กำหนดเพิ่ม2569","กำหนดเพิ่มปี 69",IF(ฟอร์มกรอกข้อมูล!M56="ว่างยุบเลิก2567","ว่างเดิม ยุบเลิกปี 67",IF(ฟอร์มกรอกข้อมูล!M56="ว่างยุบเลิก2568","ว่างเดิม ยุบเลิกปี 68",IF(ฟอร์มกรอกข้อมูล!M56="ว่างยุบเลิก2569","ว่างเดิม ยุบเลิกปี 69",IF(ฟอร์มกรอกข้อมูล!M56="ยุบเลิก2567","เกษียณปี 66 ยุบเลิกปี 67",IF(ฟอร์มกรอกข้อมูล!M56="ยุบเลิก2568","เกษียณปี 67 ยุบเลิกปี 68",IF(ฟอร์มกรอกข้อมูล!M56="ยุบเลิก2569","เกษียณปี 68 ยุบเลิกปี 69",IF(ฟอร์มกรอกข้อมูล!M56="เงินอุดหนุน","เงินอุดหนุน",IF(ฟอร์มกรอกข้อมูล!M56="เงินอุดหนุน (ว่าง)","เงินอุดหนุน",IF(ฟอร์มกรอกข้อมูล!M56="ข้าราชการถ่ายโอน","ข้าราชการถ่ายโอน",IF(ฟอร์มกรอกข้อมูล!M56="จ่ายจากเงินรายได้","จ่ายจากเงินรายได้",IF(ฟอร์มกรอกข้อมูล!M56="จ่ายจากเงินรายได้ (ว่าง)","จ่ายจากเงินรายได้ (ว่าง)",ฟอร์มกรอกข้อมูล!I56)))))))))))))))))</f>
        <v>เงินอุดหนุน</v>
      </c>
    </row>
    <row r="56" spans="1:20" s="12" customFormat="1">
      <c r="A56" s="75">
        <f>IF(ฟอร์มกรอกข้อมูล!C57="สังกัด","",IF(B56="","",SUBTOTAL(3,$B$6:B56)*1-COUNTBLANK($D$6:D56)))</f>
        <v>40</v>
      </c>
      <c r="B56" s="80" t="s">
        <v>1394</v>
      </c>
      <c r="C56" s="75" t="str">
        <f>IF(ฟอร์มกรอกข้อมูล!C57=0,"",IF(ฟอร์มกรอกข้อมูล!C57="สังกัด","",IF(ฟอร์มกรอกข้อมูล!H57="","",IF(ฟอร์มกรอกข้อมูล!C57="บริหารสถานศึกษา",ฟอร์มกรอกข้อมูล!H57,IF(ฟอร์มกรอกข้อมูล!C57="ครูผู้ช่วย",ฟอร์มกรอกข้อมูล!H57,IF(ฟอร์มกรอกข้อมูล!C57="ครู",ฟอร์มกรอกข้อมูล!H57,IF(ฟอร์มกรอกข้อมูล!C57="บุคลากรทางการศึกษา",ฟอร์มกรอกข้อมูล!H57,IF(ฟอร์มกรอกข้อมูล!H57="ปง.","ปง./ชง.",IF(ฟอร์มกรอกข้อมูล!H57="ชง.","ปง./ชง.",IF(ฟอร์มกรอกข้อมูล!H57="ปก.","ปก./ชก.",IF(ฟอร์มกรอกข้อมูล!H57="ชก.","ปก./ชก.",ฟอร์มกรอกข้อมูล!H57)))))))))))</f>
        <v/>
      </c>
      <c r="D56" s="75">
        <f>IF(ฟอร์มกรอกข้อมูล!C57=0,"",IF(ฟอร์มกรอกข้อมูล!C57="สังกัด","",IF(ฟอร์มกรอกข้อมูล!M57="กำหนดเพิ่ม2567","-",IF(ฟอร์มกรอกข้อมูล!M57="กำหนดเพิ่ม2568","-",IF(ฟอร์มกรอกข้อมูล!M57="กำหนดเพิ่ม2569","-",1)))))</f>
        <v>1</v>
      </c>
      <c r="E56" s="75" t="str">
        <f>IF(ฟอร์มกรอกข้อมูล!C57=0,"",IF(ฟอร์มกรอกข้อมูล!C57="สังกัด","",IF(ฟอร์มกรอกข้อมูล!M57="ว่างเดิม","-",IF(ฟอร์มกรอกข้อมูล!M57="เงินอุดหนุน (ว่าง)","-",IF(ฟอร์มกรอกข้อมูล!M57="จ่ายจากเงินรายได้ (ว่าง)","-",IF(ฟอร์มกรอกข้อมูล!M57="กำหนดเพิ่ม2567","-",IF(ฟอร์มกรอกข้อมูล!M57="กำหนดเพิ่ม2568","-",IF(ฟอร์มกรอกข้อมูล!M57="กำหนดเพิ่ม2569","-",IF(ฟอร์มกรอกข้อมูล!M57="ว่างยุบเลิก2567","-",IF(ฟอร์มกรอกข้อมูล!M57="ว่างยุบเลิก2568","-",IF(ฟอร์มกรอกข้อมูล!M57="ว่างยุบเลิก2569","-",1)))))))))))</f>
        <v>-</v>
      </c>
      <c r="F56" s="81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(ว่าง)",0,IF(ฟอร์มกรอกข้อมูล!M57="ข้าราชการถ่ายโอน",0,ฟอร์มกรอกข้อมูล!BE57)))))</f>
        <v>0</v>
      </c>
      <c r="G56" s="108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IF(ฟอร์มกรอกข้อมูล!M57="กำหนดเพิ่ม2567",0,IF(ฟอร์มกรอกข้อมูล!M57="กำหนดเพิ่ม2568",0,IF(ฟอร์มกรอกข้อมูล!M57="กำหนดเพิ่ม2569",0,IF(ฟอร์มกรอกข้อมูล!J57=0,0,(ฟอร์มกรอกข้อมูล!J57+ฟอร์มกรอกข้อมูล!K57)*12)))))))))</f>
        <v>0</v>
      </c>
      <c r="H56" s="75">
        <f>IF(ฟอร์มกรอกข้อมูล!C57=0,"",IF(ฟอร์มกรอกข้อมูล!C57="สังกัด","",IF(ฟอร์มกรอกข้อมูล!M57="กำหนดเพิ่ม2568","-",IF(ฟอร์มกรอกข้อมูล!M57="กำหนดเพิ่ม2569","-",IF(ฟอร์มกรอกข้อมูล!M57="ว่างยุบเลิก2567","-",IF(ฟอร์มกรอกข้อมูล!M57="ยุบเลิก2567","-",1))))))</f>
        <v>1</v>
      </c>
      <c r="I56" s="75">
        <f>IF(ฟอร์มกรอกข้อมูล!C57=0,"",IF(ฟอร์มกรอกข้อมูล!C57="สังกัด","",IF(ฟอร์มกรอกข้อมูล!M57="กำหนดเพิ่ม2569","-",IF(ฟอร์มกรอกข้อมูล!M57="ว่างยุบเลิก2567","-",IF(ฟอร์มกรอกข้อมูล!M57="ว่างยุบเลิก2568","-",IF(ฟอร์มกรอกข้อมูล!M57="ยุบเลิก2567","-",IF(ฟอร์มกรอกข้อมูล!M57="ยุบเลิก2568","-",1)))))))</f>
        <v>1</v>
      </c>
      <c r="J56" s="75">
        <f>IF(ฟอร์มกรอกข้อมูล!C57=0,"",IF(ฟอร์มกรอกข้อมูล!C57="สังกัด","",IF(ฟอร์มกรอกข้อมูล!M57="ว่างยุบเลิก2567","-",IF(ฟอร์มกรอกข้อมูล!M57="ว่างยุบเลิก2568","-",IF(ฟอร์มกรอกข้อมูล!M57="ว่างยุบเลิก2569","-",IF(ฟอร์มกรอกข้อมูล!M57="ยุบเลิก2567","-",IF(ฟอร์มกรอกข้อมูล!M57="ยุบเลิก2568","-",IF(ฟอร์มกรอกข้อมูล!M57="ยุบเลิก2569","-",1))))))))</f>
        <v>1</v>
      </c>
      <c r="K56" s="75" t="str">
        <f>IF(ฟอร์มกรอกข้อมูล!C57=0,"",IF(ฟอร์มกรอกข้อมูล!C57="สังกัด","",IF(ฟอร์มกรอกข้อมูล!M57="กำหนดเพิ่ม2567",1,IF(ฟอร์มกรอกข้อมูล!M57="ว่างยุบเลิก2567",-1,IF(ฟอร์มกรอกข้อมูล!M57="ยุบเลิก2567",-1,"-")))))</f>
        <v>-</v>
      </c>
      <c r="L56" s="75" t="str">
        <f>IF(ฟอร์มกรอกข้อมูล!C57=0,"",IF(ฟอร์มกรอกข้อมูล!C57="สังกัด","",IF(ฟอร์มกรอกข้อมูล!M57="กำหนดเพิ่ม2568",1,IF(ฟอร์มกรอกข้อมูล!M57="ว่างยุบเลิก2568",-1,IF(ฟอร์มกรอกข้อมูล!M57="ยุบเลิก2568",-1,"-")))))</f>
        <v>-</v>
      </c>
      <c r="M56" s="75" t="str">
        <f>IF(ฟอร์มกรอกข้อมูล!C57=0,"",IF(ฟอร์มกรอกข้อมูล!C57="สังกัด","",IF(ฟอร์มกรอกข้อมูล!M57="กำหนดเพิ่ม2569",1,IF(ฟอร์มกรอกข้อมูล!M57="ว่างยุบเลิก2569",-1,IF(ฟอร์มกรอกข้อมูล!M57="ยุบเลิก2569",-1,"-")))))</f>
        <v>-</v>
      </c>
      <c r="N56" s="81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(ว่าง)",0,IF(ฟอร์มกรอกข้อมูล!M57="ข้าราชการถ่ายโอน",0,ฟอร์มกรอกข้อมูล!BH57)))))</f>
        <v>0</v>
      </c>
      <c r="O56" s="81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(ว่าง)",0,IF(ฟอร์มกรอกข้อมูล!M57="ข้าราชการถ่ายโอน",0,ฟอร์มกรอกข้อมูล!BK57)))))</f>
        <v>0</v>
      </c>
      <c r="P56" s="81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(ว่าง)",0,IF(ฟอร์มกรอกข้อมูล!M57="ข้าราชการถ่ายโอน",0,ฟอร์มกรอกข้อมูล!BN57)))))</f>
        <v>0</v>
      </c>
      <c r="Q56" s="82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IF(ฟอร์มกรอกข้อมูล!M57="ว่างยุบเลิก2567",0,IF(ฟอร์มกรอกข้อมูล!M57="ยุบเลิก2567",0,F56+G56+N56)))))))</f>
        <v>0</v>
      </c>
      <c r="R56" s="81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IF(ฟอร์มกรอกข้อมูล!M57="ว่างยุบเลิก2568",0,IF(ฟอร์มกรอกข้อมูล!M57="ยุบเลิก2568",0,Q56+O56)))))))</f>
        <v>0</v>
      </c>
      <c r="S56" s="81">
        <f>IF(ฟอร์มกรอกข้อมูล!C57=0,"",IF(ฟอร์มกรอกข้อมูล!C57="สังกัด","",IF(ฟอร์มกรอกข้อมูล!M57="เงินอุดหนุน",0,IF(ฟอร์มกรอกข้อมูล!M57="เงินอุดหนุน (ว่าง)",0,IF(ฟอร์มกรอกข้อมูล!M57="ข้าราชการถ่ายโอน",0,IF(ฟอร์มกรอกข้อมูล!M57="ว่างยุบเลิก2569",0,IF(ฟอร์มกรอกข้อมูล!M57="ยุบเลิก2569",0,R56+P56)))))))</f>
        <v>0</v>
      </c>
      <c r="T56" s="83" t="str">
        <f>IF(ฟอร์มกรอกข้อมูล!C57=0,"",IF(ฟอร์มกรอกข้อมูล!C57="สังกัด","",IF(ฟอร์มกรอกข้อมูล!M57="ว่างเดิม","ว่างเดิม",IF(ฟอร์มกรอกข้อมูล!M57="กำหนดเพิ่ม2567","กำหนดเพิ่มปี 67",IF(ฟอร์มกรอกข้อมูล!M57="กำหนดเพิ่ม2568","กำหนดเพิ่มปี 68",IF(ฟอร์มกรอกข้อมูล!M57="กำหนดเพิ่ม2569","กำหนดเพิ่มปี 69",IF(ฟอร์มกรอกข้อมูล!M57="ว่างยุบเลิก2567","ว่างเดิม ยุบเลิกปี 67",IF(ฟอร์มกรอกข้อมูล!M57="ว่างยุบเลิก2568","ว่างเดิม ยุบเลิกปี 68",IF(ฟอร์มกรอกข้อมูล!M57="ว่างยุบเลิก2569","ว่างเดิม ยุบเลิกปี 69",IF(ฟอร์มกรอกข้อมูล!M57="ยุบเลิก2567","เกษียณปี 66 ยุบเลิกปี 67",IF(ฟอร์มกรอกข้อมูล!M57="ยุบเลิก2568","เกษียณปี 67 ยุบเลิกปี 68",IF(ฟอร์มกรอกข้อมูล!M57="ยุบเลิก2569","เกษียณปี 68 ยุบเลิกปี 69",IF(ฟอร์มกรอกข้อมูล!M57="เงินอุดหนุน","เงินอุดหนุน",IF(ฟอร์มกรอกข้อมูล!M57="เงินอุดหนุน (ว่าง)","เงินอุดหนุน",IF(ฟอร์มกรอกข้อมูล!M57="ข้าราชการถ่ายโอน","ข้าราชการถ่ายโอน",IF(ฟอร์มกรอกข้อมูล!M57="จ่ายจากเงินรายได้","จ่ายจากเงินรายได้",IF(ฟอร์มกรอกข้อมูล!M57="จ่ายจากเงินรายได้ (ว่าง)","จ่ายจากเงินรายได้ (ว่าง)",ฟอร์มกรอกข้อมูล!I57)))))))))))))))))</f>
        <v>เงินอุดหนุน</v>
      </c>
    </row>
    <row r="57" spans="1:20" s="12" customFormat="1">
      <c r="A57" s="75">
        <f>IF(ฟอร์มกรอกข้อมูล!C58="สังกัด","",IF(B57="","",SUBTOTAL(3,$B$6:B57)*1-COUNTBLANK($D$6:D57)))</f>
        <v>41</v>
      </c>
      <c r="B57" s="80" t="str">
        <f>IF(ฟอร์มกรอกข้อมูล!C58=0,"",IF(ฟอร์มกรอกข้อมูล!C58="บริหารท้องถิ่น",ฟอร์มกรอกข้อมูล!F58&amp;" ("&amp;ฟอร์มกรอกข้อมูล!E58&amp;")",IF(ฟอร์มกรอกข้อมูล!C58="อำนวยการท้องถิ่น",ฟอร์มกรอกข้อมูล!F58&amp;" ("&amp;ฟอร์มกรอกข้อมูล!E58&amp;")",IF(ฟอร์มกรอกข้อมูล!C58="บริหารสถานศึกษา",ฟอร์มกรอกข้อมูล!F58&amp;" ("&amp;ฟอร์มกรอกข้อมูล!E58&amp;")",IF(ฟอร์มกรอกข้อมูล!C58&amp;ฟอร์มกรอกข้อมูล!G58="วิชาการหัวหน้ากลุ่มงาน",ฟอร์มกรอกข้อมูล!F58&amp;" ("&amp;ฟอร์มกรอกข้อมูล!E58&amp;")",ฟอร์มกรอกข้อมูล!E58)))))</f>
        <v>ครูผู้ดูแลเด็ก</v>
      </c>
      <c r="C57" s="75" t="str">
        <f>IF(ฟอร์มกรอกข้อมูล!C58=0,"",IF(ฟอร์มกรอกข้อมูล!C58="สังกัด","",IF(ฟอร์มกรอกข้อมูล!H58="","",IF(ฟอร์มกรอกข้อมูล!C58="บริหารสถานศึกษา",ฟอร์มกรอกข้อมูล!H58,IF(ฟอร์มกรอกข้อมูล!C58="ครูผู้ช่วย",ฟอร์มกรอกข้อมูล!H58,IF(ฟอร์มกรอกข้อมูล!C58="ครู",ฟอร์มกรอกข้อมูล!H58,IF(ฟอร์มกรอกข้อมูล!C58="บุคลากรทางการศึกษา",ฟอร์มกรอกข้อมูล!H58,IF(ฟอร์มกรอกข้อมูล!H58="ปง.","ปง./ชง.",IF(ฟอร์มกรอกข้อมูล!H58="ชง.","ปง./ชง.",IF(ฟอร์มกรอกข้อมูล!H58="ปก.","ปก./ชก.",IF(ฟอร์มกรอกข้อมูล!H58="ชก.","ปก./ชก.",ฟอร์มกรอกข้อมูล!H58)))))))))))</f>
        <v/>
      </c>
      <c r="D57" s="75">
        <f>IF(ฟอร์มกรอกข้อมูล!C58=0,"",IF(ฟอร์มกรอกข้อมูล!C58="สังกัด","",IF(ฟอร์มกรอกข้อมูล!M58="กำหนดเพิ่ม2567","-",IF(ฟอร์มกรอกข้อมูล!M58="กำหนดเพิ่ม2568","-",IF(ฟอร์มกรอกข้อมูล!M58="กำหนดเพิ่ม2569","-",1)))))</f>
        <v>1</v>
      </c>
      <c r="E57" s="75" t="str">
        <f>IF(ฟอร์มกรอกข้อมูล!C58=0,"",IF(ฟอร์มกรอกข้อมูล!C58="สังกัด","",IF(ฟอร์มกรอกข้อมูล!M58="ว่างเดิม","-",IF(ฟอร์มกรอกข้อมูล!M58="เงินอุดหนุน (ว่าง)","-",IF(ฟอร์มกรอกข้อมูล!M58="จ่ายจากเงินรายได้ (ว่าง)","-",IF(ฟอร์มกรอกข้อมูล!M58="กำหนดเพิ่ม2567","-",IF(ฟอร์มกรอกข้อมูล!M58="กำหนดเพิ่ม2568","-",IF(ฟอร์มกรอกข้อมูล!M58="กำหนดเพิ่ม2569","-",IF(ฟอร์มกรอกข้อมูล!M58="ว่างยุบเลิก2567","-",IF(ฟอร์มกรอกข้อมูล!M58="ว่างยุบเลิก2568","-",IF(ฟอร์มกรอกข้อมูล!M58="ว่างยุบเลิก2569","-",1)))))))))))</f>
        <v>-</v>
      </c>
      <c r="F57" s="81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(ว่าง)",0,IF(ฟอร์มกรอกข้อมูล!M58="ข้าราชการถ่ายโอน",0,ฟอร์มกรอกข้อมูล!BE58)))))</f>
        <v>0</v>
      </c>
      <c r="G57" s="108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IF(ฟอร์มกรอกข้อมูล!M58="กำหนดเพิ่ม2567",0,IF(ฟอร์มกรอกข้อมูล!M58="กำหนดเพิ่ม2568",0,IF(ฟอร์มกรอกข้อมูล!M58="กำหนดเพิ่ม2569",0,IF(ฟอร์มกรอกข้อมูล!J58=0,0,(ฟอร์มกรอกข้อมูล!J58+ฟอร์มกรอกข้อมูล!K58)*12)))))))))</f>
        <v>0</v>
      </c>
      <c r="H57" s="75">
        <f>IF(ฟอร์มกรอกข้อมูล!C58=0,"",IF(ฟอร์มกรอกข้อมูล!C58="สังกัด","",IF(ฟอร์มกรอกข้อมูล!M58="กำหนดเพิ่ม2568","-",IF(ฟอร์มกรอกข้อมูล!M58="กำหนดเพิ่ม2569","-",IF(ฟอร์มกรอกข้อมูล!M58="ว่างยุบเลิก2567","-",IF(ฟอร์มกรอกข้อมูล!M58="ยุบเลิก2567","-",1))))))</f>
        <v>1</v>
      </c>
      <c r="I57" s="75">
        <f>IF(ฟอร์มกรอกข้อมูล!C58=0,"",IF(ฟอร์มกรอกข้อมูล!C58="สังกัด","",IF(ฟอร์มกรอกข้อมูล!M58="กำหนดเพิ่ม2569","-",IF(ฟอร์มกรอกข้อมูล!M58="ว่างยุบเลิก2567","-",IF(ฟอร์มกรอกข้อมูล!M58="ว่างยุบเลิก2568","-",IF(ฟอร์มกรอกข้อมูล!M58="ยุบเลิก2567","-",IF(ฟอร์มกรอกข้อมูล!M58="ยุบเลิก2568","-",1)))))))</f>
        <v>1</v>
      </c>
      <c r="J57" s="75">
        <f>IF(ฟอร์มกรอกข้อมูล!C58=0,"",IF(ฟอร์มกรอกข้อมูล!C58="สังกัด","",IF(ฟอร์มกรอกข้อมูล!M58="ว่างยุบเลิก2567","-",IF(ฟอร์มกรอกข้อมูล!M58="ว่างยุบเลิก2568","-",IF(ฟอร์มกรอกข้อมูล!M58="ว่างยุบเลิก2569","-",IF(ฟอร์มกรอกข้อมูล!M58="ยุบเลิก2567","-",IF(ฟอร์มกรอกข้อมูล!M58="ยุบเลิก2568","-",IF(ฟอร์มกรอกข้อมูล!M58="ยุบเลิก2569","-",1))))))))</f>
        <v>1</v>
      </c>
      <c r="K57" s="75" t="str">
        <f>IF(ฟอร์มกรอกข้อมูล!C58=0,"",IF(ฟอร์มกรอกข้อมูล!C58="สังกัด","",IF(ฟอร์มกรอกข้อมูล!M58="กำหนดเพิ่ม2567",1,IF(ฟอร์มกรอกข้อมูล!M58="ว่างยุบเลิก2567",-1,IF(ฟอร์มกรอกข้อมูล!M58="ยุบเลิก2567",-1,"-")))))</f>
        <v>-</v>
      </c>
      <c r="L57" s="75" t="str">
        <f>IF(ฟอร์มกรอกข้อมูล!C58=0,"",IF(ฟอร์มกรอกข้อมูล!C58="สังกัด","",IF(ฟอร์มกรอกข้อมูล!M58="กำหนดเพิ่ม2568",1,IF(ฟอร์มกรอกข้อมูล!M58="ว่างยุบเลิก2568",-1,IF(ฟอร์มกรอกข้อมูล!M58="ยุบเลิก2568",-1,"-")))))</f>
        <v>-</v>
      </c>
      <c r="M57" s="75" t="str">
        <f>IF(ฟอร์มกรอกข้อมูล!C58=0,"",IF(ฟอร์มกรอกข้อมูล!C58="สังกัด","",IF(ฟอร์มกรอกข้อมูล!M58="กำหนดเพิ่ม2569",1,IF(ฟอร์มกรอกข้อมูล!M58="ว่างยุบเลิก2569",-1,IF(ฟอร์มกรอกข้อมูล!M58="ยุบเลิก2569",-1,"-")))))</f>
        <v>-</v>
      </c>
      <c r="N57" s="81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(ว่าง)",0,IF(ฟอร์มกรอกข้อมูล!M58="ข้าราชการถ่ายโอน",0,ฟอร์มกรอกข้อมูล!BH58)))))</f>
        <v>0</v>
      </c>
      <c r="O57" s="81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(ว่าง)",0,IF(ฟอร์มกรอกข้อมูล!M58="ข้าราชการถ่ายโอน",0,ฟอร์มกรอกข้อมูล!BK58)))))</f>
        <v>0</v>
      </c>
      <c r="P57" s="81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(ว่าง)",0,IF(ฟอร์มกรอกข้อมูล!M58="ข้าราชการถ่ายโอน",0,ฟอร์มกรอกข้อมูล!BN58)))))</f>
        <v>0</v>
      </c>
      <c r="Q57" s="82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IF(ฟอร์มกรอกข้อมูล!M58="ว่างยุบเลิก2567",0,IF(ฟอร์มกรอกข้อมูล!M58="ยุบเลิก2567",0,F57+G57+N57)))))))</f>
        <v>0</v>
      </c>
      <c r="R57" s="81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IF(ฟอร์มกรอกข้อมูล!M58="ว่างยุบเลิก2568",0,IF(ฟอร์มกรอกข้อมูล!M58="ยุบเลิก2568",0,Q57+O57)))))))</f>
        <v>0</v>
      </c>
      <c r="S57" s="81">
        <f>IF(ฟอร์มกรอกข้อมูล!C58=0,"",IF(ฟอร์มกรอกข้อมูล!C58="สังกัด","",IF(ฟอร์มกรอกข้อมูล!M58="เงินอุดหนุน",0,IF(ฟอร์มกรอกข้อมูล!M58="เงินอุดหนุน (ว่าง)",0,IF(ฟอร์มกรอกข้อมูล!M58="ข้าราชการถ่ายโอน",0,IF(ฟอร์มกรอกข้อมูล!M58="ว่างยุบเลิก2569",0,IF(ฟอร์มกรอกข้อมูล!M58="ยุบเลิก2569",0,R57+P57)))))))</f>
        <v>0</v>
      </c>
      <c r="T57" s="83" t="str">
        <f>IF(ฟอร์มกรอกข้อมูล!C58=0,"",IF(ฟอร์มกรอกข้อมูล!C58="สังกัด","",IF(ฟอร์มกรอกข้อมูล!M58="ว่างเดิม","ว่างเดิม",IF(ฟอร์มกรอกข้อมูล!M58="กำหนดเพิ่ม2567","กำหนดเพิ่มปี 67",IF(ฟอร์มกรอกข้อมูล!M58="กำหนดเพิ่ม2568","กำหนดเพิ่มปี 68",IF(ฟอร์มกรอกข้อมูล!M58="กำหนดเพิ่ม2569","กำหนดเพิ่มปี 69",IF(ฟอร์มกรอกข้อมูล!M58="ว่างยุบเลิก2567","ว่างเดิม ยุบเลิกปี 67",IF(ฟอร์มกรอกข้อมูล!M58="ว่างยุบเลิก2568","ว่างเดิม ยุบเลิกปี 68",IF(ฟอร์มกรอกข้อมูล!M58="ว่างยุบเลิก2569","ว่างเดิม ยุบเลิกปี 69",IF(ฟอร์มกรอกข้อมูล!M58="ยุบเลิก2567","เกษียณปี 66 ยุบเลิกปี 67",IF(ฟอร์มกรอกข้อมูล!M58="ยุบเลิก2568","เกษียณปี 67 ยุบเลิกปี 68",IF(ฟอร์มกรอกข้อมูล!M58="ยุบเลิก2569","เกษียณปี 68 ยุบเลิกปี 69",IF(ฟอร์มกรอกข้อมูล!M58="เงินอุดหนุน","เงินอุดหนุน",IF(ฟอร์มกรอกข้อมูล!M58="เงินอุดหนุน (ว่าง)","เงินอุดหนุน",IF(ฟอร์มกรอกข้อมูล!M58="ข้าราชการถ่ายโอน","ข้าราชการถ่ายโอน",IF(ฟอร์มกรอกข้อมูล!M58="จ่ายจากเงินรายได้","จ่ายจากเงินรายได้",IF(ฟอร์มกรอกข้อมูล!M58="จ่ายจากเงินรายได้ (ว่าง)","จ่ายจากเงินรายได้ (ว่าง)",ฟอร์มกรอกข้อมูล!I58)))))))))))))))))</f>
        <v>เงินอุดหนุน</v>
      </c>
    </row>
    <row r="58" spans="1:20" s="12" customFormat="1">
      <c r="A58" s="75"/>
      <c r="B58" s="215" t="s">
        <v>1421</v>
      </c>
      <c r="C58" s="75" t="str">
        <f>IF(ฟอร์มกรอกข้อมูล!C59=0,"",IF(ฟอร์มกรอกข้อมูล!C59="สังกัด","",IF(ฟอร์มกรอกข้อมูล!H59="","",IF(ฟอร์มกรอกข้อมูล!C59="บริหารสถานศึกษา",ฟอร์มกรอกข้อมูล!H59,IF(ฟอร์มกรอกข้อมูล!C59="ครูผู้ช่วย",ฟอร์มกรอกข้อมูล!H59,IF(ฟอร์มกรอกข้อมูล!C59="ครู",ฟอร์มกรอกข้อมูล!H59,IF(ฟอร์มกรอกข้อมูล!C59="บุคลากรทางการศึกษา",ฟอร์มกรอกข้อมูล!H59,IF(ฟอร์มกรอกข้อมูล!H59="ปง.","ปง./ชง.",IF(ฟอร์มกรอกข้อมูล!H59="ชง.","ปง./ชง.",IF(ฟอร์มกรอกข้อมูล!H59="ปก.","ปก./ชก.",IF(ฟอร์มกรอกข้อมูล!H59="ชก.","ปก./ชก.",ฟอร์มกรอกข้อมูล!H59)))))))))))</f>
        <v/>
      </c>
      <c r="D58" s="75" t="str">
        <f>IF(ฟอร์มกรอกข้อมูล!C59=0,"",IF(ฟอร์มกรอกข้อมูล!C59="สังกัด","",IF(ฟอร์มกรอกข้อมูล!M59="กำหนดเพิ่ม2567","-",IF(ฟอร์มกรอกข้อมูล!M59="กำหนดเพิ่ม2568","-",IF(ฟอร์มกรอกข้อมูล!M59="กำหนดเพิ่ม2569","-",1)))))</f>
        <v/>
      </c>
      <c r="E58" s="75" t="str">
        <f>IF(ฟอร์มกรอกข้อมูล!C59=0,"",IF(ฟอร์มกรอกข้อมูล!C59="สังกัด","",IF(ฟอร์มกรอกข้อมูล!M59="ว่างเดิม","-",IF(ฟอร์มกรอกข้อมูล!M59="เงินอุดหนุน (ว่าง)","-",IF(ฟอร์มกรอกข้อมูล!M59="จ่ายจากเงินรายได้ (ว่าง)","-",IF(ฟอร์มกรอกข้อมูล!M59="กำหนดเพิ่ม2567","-",IF(ฟอร์มกรอกข้อมูล!M59="กำหนดเพิ่ม2568","-",IF(ฟอร์มกรอกข้อมูล!M59="กำหนดเพิ่ม2569","-",IF(ฟอร์มกรอกข้อมูล!M59="ว่างยุบเลิก2567","-",IF(ฟอร์มกรอกข้อมูล!M59="ว่างยุบเลิก2568","-",IF(ฟอร์มกรอกข้อมูล!M59="ว่างยุบเลิก2569","-",1)))))))))))</f>
        <v/>
      </c>
      <c r="F58" s="81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(ว่าง)",0,IF(ฟอร์มกรอกข้อมูล!M59="ข้าราชการถ่ายโอน",0,ฟอร์มกรอกข้อมูล!BE59)))))</f>
        <v/>
      </c>
      <c r="G58" s="108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IF(ฟอร์มกรอกข้อมูล!M59="กำหนดเพิ่ม2567",0,IF(ฟอร์มกรอกข้อมูล!M59="กำหนดเพิ่ม2568",0,IF(ฟอร์มกรอกข้อมูล!M59="กำหนดเพิ่ม2569",0,IF(ฟอร์มกรอกข้อมูล!J59=0,0,(ฟอร์มกรอกข้อมูล!J59+ฟอร์มกรอกข้อมูล!K59)*12)))))))))</f>
        <v/>
      </c>
      <c r="H58" s="75" t="str">
        <f>IF(ฟอร์มกรอกข้อมูล!C59=0,"",IF(ฟอร์มกรอกข้อมูล!C59="สังกัด","",IF(ฟอร์มกรอกข้อมูล!M59="กำหนดเพิ่ม2568","-",IF(ฟอร์มกรอกข้อมูล!M59="กำหนดเพิ่ม2569","-",IF(ฟอร์มกรอกข้อมูล!M59="ว่างยุบเลิก2567","-",IF(ฟอร์มกรอกข้อมูล!M59="ยุบเลิก2567","-",1))))))</f>
        <v/>
      </c>
      <c r="I58" s="75" t="str">
        <f>IF(ฟอร์มกรอกข้อมูล!C59=0,"",IF(ฟอร์มกรอกข้อมูล!C59="สังกัด","",IF(ฟอร์มกรอกข้อมูล!M59="กำหนดเพิ่ม2569","-",IF(ฟอร์มกรอกข้อมูล!M59="ว่างยุบเลิก2567","-",IF(ฟอร์มกรอกข้อมูล!M59="ว่างยุบเลิก2568","-",IF(ฟอร์มกรอกข้อมูล!M59="ยุบเลิก2567","-",IF(ฟอร์มกรอกข้อมูล!M59="ยุบเลิก2568","-",1)))))))</f>
        <v/>
      </c>
      <c r="J58" s="75" t="str">
        <f>IF(ฟอร์มกรอกข้อมูล!C59=0,"",IF(ฟอร์มกรอกข้อมูล!C59="สังกัด","",IF(ฟอร์มกรอกข้อมูล!M59="ว่างยุบเลิก2567","-",IF(ฟอร์มกรอกข้อมูล!M59="ว่างยุบเลิก2568","-",IF(ฟอร์มกรอกข้อมูล!M59="ว่างยุบเลิก2569","-",IF(ฟอร์มกรอกข้อมูล!M59="ยุบเลิก2567","-",IF(ฟอร์มกรอกข้อมูล!M59="ยุบเลิก2568","-",IF(ฟอร์มกรอกข้อมูล!M59="ยุบเลิก2569","-",1))))))))</f>
        <v/>
      </c>
      <c r="K58" s="75" t="str">
        <f>IF(ฟอร์มกรอกข้อมูล!C59=0,"",IF(ฟอร์มกรอกข้อมูล!C59="สังกัด","",IF(ฟอร์มกรอกข้อมูล!M59="กำหนดเพิ่ม2567",1,IF(ฟอร์มกรอกข้อมูล!M59="ว่างยุบเลิก2567",-1,IF(ฟอร์มกรอกข้อมูล!M59="ยุบเลิก2567",-1,"-")))))</f>
        <v/>
      </c>
      <c r="L58" s="75" t="str">
        <f>IF(ฟอร์มกรอกข้อมูล!C59=0,"",IF(ฟอร์มกรอกข้อมูล!C59="สังกัด","",IF(ฟอร์มกรอกข้อมูล!M59="กำหนดเพิ่ม2568",1,IF(ฟอร์มกรอกข้อมูล!M59="ว่างยุบเลิก2568",-1,IF(ฟอร์มกรอกข้อมูล!M59="ยุบเลิก2568",-1,"-")))))</f>
        <v/>
      </c>
      <c r="M58" s="75" t="str">
        <f>IF(ฟอร์มกรอกข้อมูล!C59=0,"",IF(ฟอร์มกรอกข้อมูล!C59="สังกัด","",IF(ฟอร์มกรอกข้อมูล!M59="กำหนดเพิ่ม2569",1,IF(ฟอร์มกรอกข้อมูล!M59="ว่างยุบเลิก2569",-1,IF(ฟอร์มกรอกข้อมูล!M59="ยุบเลิก2569",-1,"-")))))</f>
        <v/>
      </c>
      <c r="N58" s="81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(ว่าง)",0,IF(ฟอร์มกรอกข้อมูล!M59="ข้าราชการถ่ายโอน",0,ฟอร์มกรอกข้อมูล!BH59)))))</f>
        <v/>
      </c>
      <c r="O58" s="81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(ว่าง)",0,IF(ฟอร์มกรอกข้อมูล!M59="ข้าราชการถ่ายโอน",0,ฟอร์มกรอกข้อมูล!BK59)))))</f>
        <v/>
      </c>
      <c r="P58" s="81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(ว่าง)",0,IF(ฟอร์มกรอกข้อมูล!M59="ข้าราชการถ่ายโอน",0,ฟอร์มกรอกข้อมูล!BN59)))))</f>
        <v/>
      </c>
      <c r="Q58" s="82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IF(ฟอร์มกรอกข้อมูล!M59="ว่างยุบเลิก2567",0,IF(ฟอร์มกรอกข้อมูล!M59="ยุบเลิก2567",0,F58+G58+N58)))))))</f>
        <v/>
      </c>
      <c r="R58" s="81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IF(ฟอร์มกรอกข้อมูล!M59="ว่างยุบเลิก2568",0,IF(ฟอร์มกรอกข้อมูล!M59="ยุบเลิก2568",0,Q58+O58)))))))</f>
        <v/>
      </c>
      <c r="S58" s="81" t="str">
        <f>IF(ฟอร์มกรอกข้อมูล!C59=0,"",IF(ฟอร์มกรอกข้อมูล!C59="สังกัด","",IF(ฟอร์มกรอกข้อมูล!M59="เงินอุดหนุน",0,IF(ฟอร์มกรอกข้อมูล!M59="เงินอุดหนุน (ว่าง)",0,IF(ฟอร์มกรอกข้อมูล!M59="ข้าราชการถ่ายโอน",0,IF(ฟอร์มกรอกข้อมูล!M59="ว่างยุบเลิก2569",0,IF(ฟอร์มกรอกข้อมูล!M59="ยุบเลิก2569",0,R58+P58)))))))</f>
        <v/>
      </c>
      <c r="T58" s="83" t="str">
        <f>IF(ฟอร์มกรอกข้อมูล!C59=0,"",IF(ฟอร์มกรอกข้อมูล!C59="สังกัด","",IF(ฟอร์มกรอกข้อมูล!M59="ว่างเดิม","ว่างเดิม",IF(ฟอร์มกรอกข้อมูล!M59="กำหนดเพิ่ม2567","กำหนดเพิ่มปี 67",IF(ฟอร์มกรอกข้อมูล!M59="กำหนดเพิ่ม2568","กำหนดเพิ่มปี 68",IF(ฟอร์มกรอกข้อมูล!M59="กำหนดเพิ่ม2569","กำหนดเพิ่มปี 69",IF(ฟอร์มกรอกข้อมูล!M59="ว่างยุบเลิก2567","ว่างเดิม ยุบเลิกปี 67",IF(ฟอร์มกรอกข้อมูล!M59="ว่างยุบเลิก2568","ว่างเดิม ยุบเลิกปี 68",IF(ฟอร์มกรอกข้อมูล!M59="ว่างยุบเลิก2569","ว่างเดิม ยุบเลิกปี 69",IF(ฟอร์มกรอกข้อมูล!M59="ยุบเลิก2567","เกษียณปี 66 ยุบเลิกปี 67",IF(ฟอร์มกรอกข้อมูล!M59="ยุบเลิก2568","เกษียณปี 67 ยุบเลิกปี 68",IF(ฟอร์มกรอกข้อมูล!M59="ยุบเลิก2569","เกษียณปี 68 ยุบเลิกปี 69",IF(ฟอร์มกรอกข้อมูล!M59="เงินอุดหนุน","เงินอุดหนุน",IF(ฟอร์มกรอกข้อมูล!M59="เงินอุดหนุน (ว่าง)","เงินอุดหนุน",IF(ฟอร์มกรอกข้อมูล!M59="ข้าราชการถ่ายโอน","ข้าราชการถ่ายโอน",IF(ฟอร์มกรอกข้อมูล!M59="จ่ายจากเงินรายได้","จ่ายจากเงินรายได้",IF(ฟอร์มกรอกข้อมูล!M59="จ่ายจากเงินรายได้ (ว่าง)","จ่ายจากเงินรายได้ (ว่าง)",ฟอร์มกรอกข้อมูล!I59)))))))))))))))))</f>
        <v/>
      </c>
    </row>
    <row r="59" spans="1:20" s="12" customFormat="1">
      <c r="A59" s="75">
        <f>IF(ฟอร์มกรอกข้อมูล!C60="สังกัด","",IF(B59="","",SUBTOTAL(3,$B$6:B59)*1-COUNTBLANK($D$6:D59)))</f>
        <v>42</v>
      </c>
      <c r="B59" s="80" t="str">
        <f>IF(ฟอร์มกรอกข้อมูล!C60=0,"",IF(ฟอร์มกรอกข้อมูล!C60="บริหารท้องถิ่น",ฟอร์มกรอกข้อมูล!F60&amp;" ("&amp;ฟอร์มกรอกข้อมูล!E60&amp;")",IF(ฟอร์มกรอกข้อมูล!C60="อำนวยการท้องถิ่น",ฟอร์มกรอกข้อมูล!F60&amp;" ("&amp;ฟอร์มกรอกข้อมูล!E60&amp;")",IF(ฟอร์มกรอกข้อมูล!C60="บริหารสถานศึกษา",ฟอร์มกรอกข้อมูล!F60&amp;" ("&amp;ฟอร์มกรอกข้อมูล!E60&amp;")",IF(ฟอร์มกรอกข้อมูล!C60&amp;ฟอร์มกรอกข้อมูล!G60="วิชาการหัวหน้ากลุ่มงาน",ฟอร์มกรอกข้อมูล!F60&amp;" ("&amp;ฟอร์มกรอกข้อมูล!E60&amp;")",ฟอร์มกรอกข้อมูล!E60)))))</f>
        <v>ผู้ดูแลเด็ก</v>
      </c>
      <c r="C59" s="75" t="str">
        <f>IF(ฟอร์มกรอกข้อมูล!C60=0,"",IF(ฟอร์มกรอกข้อมูล!C60="สังกัด","",IF(ฟอร์มกรอกข้อมูล!H60="","",IF(ฟอร์มกรอกข้อมูล!C60="บริหารสถานศึกษา",ฟอร์มกรอกข้อมูล!H60,IF(ฟอร์มกรอกข้อมูล!C60="ครูผู้ช่วย",ฟอร์มกรอกข้อมูล!H60,IF(ฟอร์มกรอกข้อมูล!C60="ครู",ฟอร์มกรอกข้อมูล!H60,IF(ฟอร์มกรอกข้อมูล!C60="บุคลากรทางการศึกษา",ฟอร์มกรอกข้อมูล!H60,IF(ฟอร์มกรอกข้อมูล!H60="ปง.","ปง./ชง.",IF(ฟอร์มกรอกข้อมูล!H60="ชง.","ปง./ชง.",IF(ฟอร์มกรอกข้อมูล!H60="ปก.","ปก./ชก.",IF(ฟอร์มกรอกข้อมูล!H60="ชก.","ปก./ชก.",ฟอร์มกรอกข้อมูล!H60)))))))))))</f>
        <v/>
      </c>
      <c r="D59" s="75">
        <f>IF(ฟอร์มกรอกข้อมูล!C60=0,"",IF(ฟอร์มกรอกข้อมูล!C60="สังกัด","",IF(ฟอร์มกรอกข้อมูล!M60="กำหนดเพิ่ม2567","-",IF(ฟอร์มกรอกข้อมูล!M60="กำหนดเพิ่ม2568","-",IF(ฟอร์มกรอกข้อมูล!M60="กำหนดเพิ่ม2569","-",1)))))</f>
        <v>1</v>
      </c>
      <c r="E59" s="75">
        <f>IF(ฟอร์มกรอกข้อมูล!C60=0,"",IF(ฟอร์มกรอกข้อมูล!C60="สังกัด","",IF(ฟอร์มกรอกข้อมูล!M60="ว่างเดิม","-",IF(ฟอร์มกรอกข้อมูล!M60="เงินอุดหนุน (ว่าง)","-",IF(ฟอร์มกรอกข้อมูล!M60="จ่ายจากเงินรายได้ (ว่าง)","-",IF(ฟอร์มกรอกข้อมูล!M60="กำหนดเพิ่ม2567","-",IF(ฟอร์มกรอกข้อมูล!M60="กำหนดเพิ่ม2568","-",IF(ฟอร์มกรอกข้อมูล!M60="กำหนดเพิ่ม2569","-",IF(ฟอร์มกรอกข้อมูล!M60="ว่างยุบเลิก2567","-",IF(ฟอร์มกรอกข้อมูล!M60="ว่างยุบเลิก2568","-",IF(ฟอร์มกรอกข้อมูล!M60="ว่างยุบเลิก2569","-",1)))))))))))</f>
        <v>1</v>
      </c>
      <c r="F59" s="81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(ว่าง)",0,IF(ฟอร์มกรอกข้อมูล!M60="ข้าราชการถ่ายโอน",0,ฟอร์มกรอกข้อมูล!BE60)))))</f>
        <v>0</v>
      </c>
      <c r="G59" s="108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IF(ฟอร์มกรอกข้อมูล!M60="กำหนดเพิ่ม2567",0,IF(ฟอร์มกรอกข้อมูล!M60="กำหนดเพิ่ม2568",0,IF(ฟอร์มกรอกข้อมูล!M60="กำหนดเพิ่ม2569",0,IF(ฟอร์มกรอกข้อมูล!J60=0,0,(ฟอร์มกรอกข้อมูล!J60+ฟอร์มกรอกข้อมูล!K60)*12)))))))))</f>
        <v>0</v>
      </c>
      <c r="H59" s="75">
        <f>IF(ฟอร์มกรอกข้อมูล!C60=0,"",IF(ฟอร์มกรอกข้อมูล!C60="สังกัด","",IF(ฟอร์มกรอกข้อมูล!M60="กำหนดเพิ่ม2568","-",IF(ฟอร์มกรอกข้อมูล!M60="กำหนดเพิ่ม2569","-",IF(ฟอร์มกรอกข้อมูล!M60="ว่างยุบเลิก2567","-",IF(ฟอร์มกรอกข้อมูล!M60="ยุบเลิก2567","-",1))))))</f>
        <v>1</v>
      </c>
      <c r="I59" s="75">
        <f>IF(ฟอร์มกรอกข้อมูล!C60=0,"",IF(ฟอร์มกรอกข้อมูล!C60="สังกัด","",IF(ฟอร์มกรอกข้อมูล!M60="กำหนดเพิ่ม2569","-",IF(ฟอร์มกรอกข้อมูล!M60="ว่างยุบเลิก2567","-",IF(ฟอร์มกรอกข้อมูล!M60="ว่างยุบเลิก2568","-",IF(ฟอร์มกรอกข้อมูล!M60="ยุบเลิก2567","-",IF(ฟอร์มกรอกข้อมูล!M60="ยุบเลิก2568","-",1)))))))</f>
        <v>1</v>
      </c>
      <c r="J59" s="75">
        <f>IF(ฟอร์มกรอกข้อมูล!C60=0,"",IF(ฟอร์มกรอกข้อมูล!C60="สังกัด","",IF(ฟอร์มกรอกข้อมูล!M60="ว่างยุบเลิก2567","-",IF(ฟอร์มกรอกข้อมูล!M60="ว่างยุบเลิก2568","-",IF(ฟอร์มกรอกข้อมูล!M60="ว่างยุบเลิก2569","-",IF(ฟอร์มกรอกข้อมูล!M60="ยุบเลิก2567","-",IF(ฟอร์มกรอกข้อมูล!M60="ยุบเลิก2568","-",IF(ฟอร์มกรอกข้อมูล!M60="ยุบเลิก2569","-",1))))))))</f>
        <v>1</v>
      </c>
      <c r="K59" s="75" t="str">
        <f>IF(ฟอร์มกรอกข้อมูล!C60=0,"",IF(ฟอร์มกรอกข้อมูล!C60="สังกัด","",IF(ฟอร์มกรอกข้อมูล!M60="กำหนดเพิ่ม2567",1,IF(ฟอร์มกรอกข้อมูล!M60="ว่างยุบเลิก2567",-1,IF(ฟอร์มกรอกข้อมูล!M60="ยุบเลิก2567",-1,"-")))))</f>
        <v>-</v>
      </c>
      <c r="L59" s="75" t="str">
        <f>IF(ฟอร์มกรอกข้อมูล!C60=0,"",IF(ฟอร์มกรอกข้อมูล!C60="สังกัด","",IF(ฟอร์มกรอกข้อมูล!M60="กำหนดเพิ่ม2568",1,IF(ฟอร์มกรอกข้อมูล!M60="ว่างยุบเลิก2568",-1,IF(ฟอร์มกรอกข้อมูล!M60="ยุบเลิก2568",-1,"-")))))</f>
        <v>-</v>
      </c>
      <c r="M59" s="75" t="str">
        <f>IF(ฟอร์มกรอกข้อมูล!C60=0,"",IF(ฟอร์มกรอกข้อมูล!C60="สังกัด","",IF(ฟอร์มกรอกข้อมูล!M60="กำหนดเพิ่ม2569",1,IF(ฟอร์มกรอกข้อมูล!M60="ว่างยุบเลิก2569",-1,IF(ฟอร์มกรอกข้อมูล!M60="ยุบเลิก2569",-1,"-")))))</f>
        <v>-</v>
      </c>
      <c r="N59" s="81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(ว่าง)",0,IF(ฟอร์มกรอกข้อมูล!M60="ข้าราชการถ่ายโอน",0,ฟอร์มกรอกข้อมูล!BH60)))))</f>
        <v>0</v>
      </c>
      <c r="O59" s="81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(ว่าง)",0,IF(ฟอร์มกรอกข้อมูล!M60="ข้าราชการถ่ายโอน",0,ฟอร์มกรอกข้อมูล!BK60)))))</f>
        <v>0</v>
      </c>
      <c r="P59" s="81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(ว่าง)",0,IF(ฟอร์มกรอกข้อมูล!M60="ข้าราชการถ่ายโอน",0,ฟอร์มกรอกข้อมูล!BN60)))))</f>
        <v>0</v>
      </c>
      <c r="Q59" s="82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IF(ฟอร์มกรอกข้อมูล!M60="ว่างยุบเลิก2567",0,IF(ฟอร์มกรอกข้อมูล!M60="ยุบเลิก2567",0,F59+G59+N59)))))))</f>
        <v>0</v>
      </c>
      <c r="R59" s="81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IF(ฟอร์มกรอกข้อมูล!M60="ว่างยุบเลิก2568",0,IF(ฟอร์มกรอกข้อมูล!M60="ยุบเลิก2568",0,Q59+O59)))))))</f>
        <v>0</v>
      </c>
      <c r="S59" s="81">
        <f>IF(ฟอร์มกรอกข้อมูล!C60=0,"",IF(ฟอร์มกรอกข้อมูล!C60="สังกัด","",IF(ฟอร์มกรอกข้อมูล!M60="เงินอุดหนุน",0,IF(ฟอร์มกรอกข้อมูล!M60="เงินอุดหนุน (ว่าง)",0,IF(ฟอร์มกรอกข้อมูล!M60="ข้าราชการถ่ายโอน",0,IF(ฟอร์มกรอกข้อมูล!M60="ว่างยุบเลิก2569",0,IF(ฟอร์มกรอกข้อมูล!M60="ยุบเลิก2569",0,R59+P59)))))))</f>
        <v>0</v>
      </c>
      <c r="T59" s="83" t="str">
        <f>IF(ฟอร์มกรอกข้อมูล!C60=0,"",IF(ฟอร์มกรอกข้อมูล!C60="สังกัด","",IF(ฟอร์มกรอกข้อมูล!M60="ว่างเดิม","ว่างเดิม",IF(ฟอร์มกรอกข้อมูล!M60="กำหนดเพิ่ม2567","กำหนดเพิ่มปี 67",IF(ฟอร์มกรอกข้อมูล!M60="กำหนดเพิ่ม2568","กำหนดเพิ่มปี 68",IF(ฟอร์มกรอกข้อมูล!M60="กำหนดเพิ่ม2569","กำหนดเพิ่มปี 69",IF(ฟอร์มกรอกข้อมูล!M60="ว่างยุบเลิก2567","ว่างเดิม ยุบเลิกปี 67",IF(ฟอร์มกรอกข้อมูล!M60="ว่างยุบเลิก2568","ว่างเดิม ยุบเลิกปี 68",IF(ฟอร์มกรอกข้อมูล!M60="ว่างยุบเลิก2569","ว่างเดิม ยุบเลิกปี 69",IF(ฟอร์มกรอกข้อมูล!M60="ยุบเลิก2567","เกษียณปี 66 ยุบเลิกปี 67",IF(ฟอร์มกรอกข้อมูล!M60="ยุบเลิก2568","เกษียณปี 67 ยุบเลิกปี 68",IF(ฟอร์มกรอกข้อมูล!M60="ยุบเลิก2569","เกษียณปี 68 ยุบเลิกปี 69",IF(ฟอร์มกรอกข้อมูล!M60="เงินอุดหนุน","เงินอุดหนุน",IF(ฟอร์มกรอกข้อมูล!M60="เงินอุดหนุน (ว่าง)","เงินอุดหนุน",IF(ฟอร์มกรอกข้อมูล!M60="ข้าราชการถ่ายโอน","ข้าราชการถ่ายโอน",IF(ฟอร์มกรอกข้อมูล!M60="จ่ายจากเงินรายได้","จ่ายจากเงินรายได้",IF(ฟอร์มกรอกข้อมูล!M60="จ่ายจากเงินรายได้ (ว่าง)","จ่ายจากเงินรายได้ (ว่าง)",ฟอร์มกรอกข้อมูล!I60)))))))))))))))))</f>
        <v>เงินอุดหนุน</v>
      </c>
    </row>
    <row r="60" spans="1:20" s="12" customFormat="1">
      <c r="A60" s="219">
        <v>43</v>
      </c>
      <c r="B60" s="214" t="s">
        <v>1396</v>
      </c>
      <c r="C60" s="219"/>
      <c r="D60" s="219">
        <v>1</v>
      </c>
      <c r="E60" s="219">
        <v>1</v>
      </c>
      <c r="F60" s="220">
        <v>0</v>
      </c>
      <c r="G60" s="221">
        <v>0</v>
      </c>
      <c r="H60" s="219">
        <v>1</v>
      </c>
      <c r="I60" s="219">
        <v>1</v>
      </c>
      <c r="J60" s="219">
        <v>1</v>
      </c>
      <c r="K60" s="219" t="s">
        <v>1406</v>
      </c>
      <c r="L60" s="219" t="s">
        <v>1406</v>
      </c>
      <c r="M60" s="219" t="s">
        <v>1406</v>
      </c>
      <c r="N60" s="220">
        <v>0</v>
      </c>
      <c r="O60" s="220">
        <v>0</v>
      </c>
      <c r="P60" s="220">
        <v>0</v>
      </c>
      <c r="Q60" s="222">
        <v>0</v>
      </c>
      <c r="R60" s="220">
        <v>0</v>
      </c>
      <c r="S60" s="220">
        <v>0</v>
      </c>
      <c r="T60" s="223" t="s">
        <v>1168</v>
      </c>
    </row>
    <row r="61" spans="1:20" s="12" customFormat="1">
      <c r="A61" s="219">
        <v>44</v>
      </c>
      <c r="B61" s="214" t="s">
        <v>1396</v>
      </c>
      <c r="C61" s="219"/>
      <c r="D61" s="219">
        <v>1</v>
      </c>
      <c r="E61" s="219">
        <v>1</v>
      </c>
      <c r="F61" s="220">
        <v>0</v>
      </c>
      <c r="G61" s="221">
        <v>0</v>
      </c>
      <c r="H61" s="219">
        <v>1</v>
      </c>
      <c r="I61" s="219">
        <v>1</v>
      </c>
      <c r="J61" s="219">
        <v>1</v>
      </c>
      <c r="K61" s="219" t="s">
        <v>1406</v>
      </c>
      <c r="L61" s="219" t="s">
        <v>1406</v>
      </c>
      <c r="M61" s="219" t="s">
        <v>1406</v>
      </c>
      <c r="N61" s="220">
        <v>0</v>
      </c>
      <c r="O61" s="220">
        <v>0</v>
      </c>
      <c r="P61" s="220">
        <v>0</v>
      </c>
      <c r="Q61" s="222">
        <v>0</v>
      </c>
      <c r="R61" s="220">
        <v>0</v>
      </c>
      <c r="S61" s="220">
        <v>0</v>
      </c>
      <c r="T61" s="223" t="s">
        <v>1168</v>
      </c>
    </row>
    <row r="62" spans="1:20" s="12" customFormat="1">
      <c r="A62" s="75"/>
      <c r="B62" s="215" t="s">
        <v>1429</v>
      </c>
      <c r="C62" s="75"/>
      <c r="D62" s="75"/>
      <c r="E62" s="75"/>
      <c r="F62" s="81"/>
      <c r="G62" s="108"/>
      <c r="H62" s="75"/>
      <c r="I62" s="75"/>
      <c r="J62" s="75"/>
      <c r="K62" s="75"/>
      <c r="L62" s="75"/>
      <c r="M62" s="75"/>
      <c r="N62" s="81"/>
      <c r="O62" s="81"/>
      <c r="P62" s="81"/>
      <c r="Q62" s="82"/>
      <c r="R62" s="81"/>
      <c r="S62" s="81"/>
      <c r="T62" s="83"/>
    </row>
    <row r="63" spans="1:20" s="12" customFormat="1">
      <c r="A63" s="75">
        <f>IF(ฟอร์มกรอกข้อมูล!C64="สังกัด","",IF(B63="","",SUBTOTAL(3,$B$6:B63)*1-COUNTBLANK($D$6:D63)))</f>
        <v>45</v>
      </c>
      <c r="B63" s="80" t="str">
        <f>IF(ฟอร์มกรอกข้อมูล!C64=0,"",IF(ฟอร์มกรอกข้อมูล!C64="บริหารท้องถิ่น",ฟอร์มกรอกข้อมูล!F64&amp;" ("&amp;ฟอร์มกรอกข้อมูล!E64&amp;")",IF(ฟอร์มกรอกข้อมูล!C64="อำนวยการท้องถิ่น",ฟอร์มกรอกข้อมูล!F64&amp;" ("&amp;ฟอร์มกรอกข้อมูล!E64&amp;")",IF(ฟอร์มกรอกข้อมูล!C64="บริหารสถานศึกษา",ฟอร์มกรอกข้อมูล!F64&amp;" ("&amp;ฟอร์มกรอกข้อมูล!E64&amp;")",IF(ฟอร์มกรอกข้อมูล!C64&amp;ฟอร์มกรอกข้อมูล!G64="วิชาการหัวหน้ากลุ่มงาน",ฟอร์มกรอกข้อมูล!F64&amp;" ("&amp;ฟอร์มกรอกข้อมูล!E64&amp;")",ฟอร์มกรอกข้อมูล!E64)))))</f>
        <v>คนงานทั่วไป (ผู้ดูแลเด็ก)</v>
      </c>
      <c r="C63" s="75" t="str">
        <f>IF(ฟอร์มกรอกข้อมูล!C64=0,"",IF(ฟอร์มกรอกข้อมูล!C64="สังกัด","",IF(ฟอร์มกรอกข้อมูล!H64="","",IF(ฟอร์มกรอกข้อมูล!C64="บริหารสถานศึกษา",ฟอร์มกรอกข้อมูล!H64,IF(ฟอร์มกรอกข้อมูล!C64="ครูผู้ช่วย",ฟอร์มกรอกข้อมูล!H64,IF(ฟอร์มกรอกข้อมูล!C64="ครู",ฟอร์มกรอกข้อมูล!H64,IF(ฟอร์มกรอกข้อมูล!C64="บุคลากรทางการศึกษา",ฟอร์มกรอกข้อมูล!H64,IF(ฟอร์มกรอกข้อมูล!H64="ปง.","ปง./ชง.",IF(ฟอร์มกรอกข้อมูล!H64="ชง.","ปง./ชง.",IF(ฟอร์มกรอกข้อมูล!H64="ปก.","ปก./ชก.",IF(ฟอร์มกรอกข้อมูล!H64="ชก.","ปก./ชก.",ฟอร์มกรอกข้อมูล!H64)))))))))))</f>
        <v/>
      </c>
      <c r="D63" s="75">
        <f>IF(ฟอร์มกรอกข้อมูล!C64=0,"",IF(ฟอร์มกรอกข้อมูล!C64="สังกัด","",IF(ฟอร์มกรอกข้อมูล!M64="กำหนดเพิ่ม2567","-",IF(ฟอร์มกรอกข้อมูล!M64="กำหนดเพิ่ม2568","-",IF(ฟอร์มกรอกข้อมูล!M64="กำหนดเพิ่ม2569","-",1)))))</f>
        <v>1</v>
      </c>
      <c r="E63" s="75">
        <f>IF(ฟอร์มกรอกข้อมูล!C64=0,"",IF(ฟอร์มกรอกข้อมูล!C64="สังกัด","",IF(ฟอร์มกรอกข้อมูล!M64="ว่างเดิม","-",IF(ฟอร์มกรอกข้อมูล!M64="เงินอุดหนุน (ว่าง)","-",IF(ฟอร์มกรอกข้อมูล!M64="จ่ายจากเงินรายได้ (ว่าง)","-",IF(ฟอร์มกรอกข้อมูล!M64="กำหนดเพิ่ม2567","-",IF(ฟอร์มกรอกข้อมูล!M64="กำหนดเพิ่ม2568","-",IF(ฟอร์มกรอกข้อมูล!M64="กำหนดเพิ่ม2569","-",IF(ฟอร์มกรอกข้อมูล!M64="ว่างยุบเลิก2567","-",IF(ฟอร์มกรอกข้อมูล!M64="ว่างยุบเลิก2568","-",IF(ฟอร์มกรอกข้อมูล!M64="ว่างยุบเลิก2569","-",1)))))))))))</f>
        <v>1</v>
      </c>
      <c r="F63" s="81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(ว่าง)",0,IF(ฟอร์มกรอกข้อมูล!M64="ข้าราชการถ่ายโอน",0,ฟอร์มกรอกข้อมูล!BE64)))))</f>
        <v>108000</v>
      </c>
      <c r="G63" s="108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IF(ฟอร์มกรอกข้อมูล!M64="กำหนดเพิ่ม2567",0,IF(ฟอร์มกรอกข้อมูล!M64="กำหนดเพิ่ม2568",0,IF(ฟอร์มกรอกข้อมูล!M64="กำหนดเพิ่ม2569",0,IF(ฟอร์มกรอกข้อมูล!J64=0,0,(ฟอร์มกรอกข้อมูล!J64+ฟอร์มกรอกข้อมูล!K64)*12)))))))))</f>
        <v>0</v>
      </c>
      <c r="H63" s="75">
        <f>IF(ฟอร์มกรอกข้อมูล!C64=0,"",IF(ฟอร์มกรอกข้อมูล!C64="สังกัด","",IF(ฟอร์มกรอกข้อมูล!M64="กำหนดเพิ่ม2568","-",IF(ฟอร์มกรอกข้อมูล!M64="กำหนดเพิ่ม2569","-",IF(ฟอร์มกรอกข้อมูล!M64="ว่างยุบเลิก2567","-",IF(ฟอร์มกรอกข้อมูล!M64="ยุบเลิก2567","-",1))))))</f>
        <v>1</v>
      </c>
      <c r="I63" s="75">
        <f>IF(ฟอร์มกรอกข้อมูล!C64=0,"",IF(ฟอร์มกรอกข้อมูล!C64="สังกัด","",IF(ฟอร์มกรอกข้อมูล!M64="กำหนดเพิ่ม2569","-",IF(ฟอร์มกรอกข้อมูล!M64="ว่างยุบเลิก2567","-",IF(ฟอร์มกรอกข้อมูล!M64="ว่างยุบเลิก2568","-",IF(ฟอร์มกรอกข้อมูล!M64="ยุบเลิก2567","-",IF(ฟอร์มกรอกข้อมูล!M64="ยุบเลิก2568","-",1)))))))</f>
        <v>1</v>
      </c>
      <c r="J63" s="75">
        <f>IF(ฟอร์มกรอกข้อมูล!C64=0,"",IF(ฟอร์มกรอกข้อมูล!C64="สังกัด","",IF(ฟอร์มกรอกข้อมูล!M64="ว่างยุบเลิก2567","-",IF(ฟอร์มกรอกข้อมูล!M64="ว่างยุบเลิก2568","-",IF(ฟอร์มกรอกข้อมูล!M64="ว่างยุบเลิก2569","-",IF(ฟอร์มกรอกข้อมูล!M64="ยุบเลิก2567","-",IF(ฟอร์มกรอกข้อมูล!M64="ยุบเลิก2568","-",IF(ฟอร์มกรอกข้อมูล!M64="ยุบเลิก2569","-",1))))))))</f>
        <v>1</v>
      </c>
      <c r="K63" s="75"/>
      <c r="L63" s="75" t="str">
        <f>IF(ฟอร์มกรอกข้อมูล!C64=0,"",IF(ฟอร์มกรอกข้อมูล!C64="สังกัด","",IF(ฟอร์มกรอกข้อมูล!M64="กำหนดเพิ่ม2568",1,IF(ฟอร์มกรอกข้อมูล!M64="ว่างยุบเลิก2568",-1,IF(ฟอร์มกรอกข้อมูล!M64="ยุบเลิก2568",-1,"-")))))</f>
        <v>-</v>
      </c>
      <c r="M63" s="75" t="str">
        <f>IF(ฟอร์มกรอกข้อมูล!C64=0,"",IF(ฟอร์มกรอกข้อมูล!C64="สังกัด","",IF(ฟอร์มกรอกข้อมูล!M64="กำหนดเพิ่ม2569",1,IF(ฟอร์มกรอกข้อมูล!M64="ว่างยุบเลิก2569",-1,IF(ฟอร์มกรอกข้อมูล!M64="ยุบเลิก2569",-1,"-")))))</f>
        <v>-</v>
      </c>
      <c r="N63" s="81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(ว่าง)",0,IF(ฟอร์มกรอกข้อมูล!M64="ข้าราชการถ่ายโอน",0,ฟอร์มกรอกข้อมูล!BH64)))))</f>
        <v>0</v>
      </c>
      <c r="O63" s="81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(ว่าง)",0,IF(ฟอร์มกรอกข้อมูล!M64="ข้าราชการถ่ายโอน",0,ฟอร์มกรอกข้อมูล!BK64)))))</f>
        <v>0</v>
      </c>
      <c r="P63" s="81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(ว่าง)",0,IF(ฟอร์มกรอกข้อมูล!M64="ข้าราชการถ่ายโอน",0,ฟอร์มกรอกข้อมูล!BN64)))))</f>
        <v>0</v>
      </c>
      <c r="Q63" s="82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IF(ฟอร์มกรอกข้อมูล!M64="ว่างยุบเลิก2567",0,IF(ฟอร์มกรอกข้อมูล!M64="ยุบเลิก2567",0,F63+G63+N63)))))))</f>
        <v>108000</v>
      </c>
      <c r="R63" s="81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IF(ฟอร์มกรอกข้อมูล!M64="ว่างยุบเลิก2568",0,IF(ฟอร์มกรอกข้อมูล!M64="ยุบเลิก2568",0,Q63+O63)))))))</f>
        <v>108000</v>
      </c>
      <c r="S63" s="81">
        <f>IF(ฟอร์มกรอกข้อมูล!C64=0,"",IF(ฟอร์มกรอกข้อมูล!C64="สังกัด","",IF(ฟอร์มกรอกข้อมูล!M64="เงินอุดหนุน",0,IF(ฟอร์มกรอกข้อมูล!M64="เงินอุดหนุน (ว่าง)",0,IF(ฟอร์มกรอกข้อมูล!M64="ข้าราชการถ่ายโอน",0,IF(ฟอร์มกรอกข้อมูล!M64="ว่างยุบเลิก2569",0,IF(ฟอร์มกรอกข้อมูล!M64="ยุบเลิก2569",0,R63+P63)))))))</f>
        <v>108000</v>
      </c>
      <c r="T63" s="83">
        <f>IF(ฟอร์มกรอกข้อมูล!C64=0,"",IF(ฟอร์มกรอกข้อมูล!C64="สังกัด","",IF(ฟอร์มกรอกข้อมูล!M64="ว่างเดิม","ว่างเดิม",IF(ฟอร์มกรอกข้อมูล!M64="กำหนดเพิ่ม2567","กำหนดเพิ่มปี 67",IF(ฟอร์มกรอกข้อมูล!M64="กำหนดเพิ่ม2568","กำหนดเพิ่มปี 68",IF(ฟอร์มกรอกข้อมูล!M64="กำหนดเพิ่ม2569","กำหนดเพิ่มปี 69",IF(ฟอร์มกรอกข้อมูล!M64="ว่างยุบเลิก2567","ว่างเดิม ยุบเลิกปี 67",IF(ฟอร์มกรอกข้อมูล!M64="ว่างยุบเลิก2568","ว่างเดิม ยุบเลิกปี 68",IF(ฟอร์มกรอกข้อมูล!M64="ว่างยุบเลิก2569","ว่างเดิม ยุบเลิกปี 69",IF(ฟอร์มกรอกข้อมูล!M64="ยุบเลิก2567","เกษียณปี 66 ยุบเลิกปี 67",IF(ฟอร์มกรอกข้อมูล!M64="ยุบเลิก2568","เกษียณปี 67 ยุบเลิกปี 68",IF(ฟอร์มกรอกข้อมูล!M64="ยุบเลิก2569","เกษียณปี 68 ยุบเลิกปี 69",IF(ฟอร์มกรอกข้อมูล!M64="เงินอุดหนุน","เงินอุดหนุน",IF(ฟอร์มกรอกข้อมูล!M64="เงินอุดหนุน (ว่าง)","เงินอุดหนุน",IF(ฟอร์มกรอกข้อมูล!M64="ข้าราชการถ่ายโอน","ข้าราชการถ่ายโอน",IF(ฟอร์มกรอกข้อมูล!M64="จ่ายจากเงินรายได้","จ่ายจากเงินรายได้",IF(ฟอร์มกรอกข้อมูล!M64="จ่ายจากเงินรายได้ (ว่าง)","จ่ายจากเงินรายได้ (ว่าง)",ฟอร์มกรอกข้อมูล!I64)))))))))))))))))</f>
        <v>9000</v>
      </c>
    </row>
    <row r="64" spans="1:20" s="12" customFormat="1">
      <c r="A64" s="75">
        <f>IF(ฟอร์มกรอกข้อมูล!C65="สังกัด","",IF(B64="","",SUBTOTAL(3,$B$6:B64)*1-COUNTBLANK($D$6:D64)))</f>
        <v>46</v>
      </c>
      <c r="B64" s="80" t="str">
        <f>IF(ฟอร์มกรอกข้อมูล!C65=0,"",IF(ฟอร์มกรอกข้อมูล!C65="บริหารท้องถิ่น",ฟอร์มกรอกข้อมูล!F65&amp;" ("&amp;ฟอร์มกรอกข้อมูล!E65&amp;")",IF(ฟอร์มกรอกข้อมูล!C65="อำนวยการท้องถิ่น",ฟอร์มกรอกข้อมูล!F65&amp;" ("&amp;ฟอร์มกรอกข้อมูล!E65&amp;")",IF(ฟอร์มกรอกข้อมูล!C65="บริหารสถานศึกษา",ฟอร์มกรอกข้อมูล!F65&amp;" ("&amp;ฟอร์มกรอกข้อมูล!E65&amp;")",IF(ฟอร์มกรอกข้อมูล!C65&amp;ฟอร์มกรอกข้อมูล!G65="วิชาการหัวหน้ากลุ่มงาน",ฟอร์มกรอกข้อมูล!F65&amp;" ("&amp;ฟอร์มกรอกข้อมูล!E65&amp;")",ฟอร์มกรอกข้อมูล!E65)))))</f>
        <v>คนงานทั่วไป (ผู้ดูแลเด็ก)</v>
      </c>
      <c r="C64" s="75" t="str">
        <f>IF(ฟอร์มกรอกข้อมูล!C65=0,"",IF(ฟอร์มกรอกข้อมูล!C65="สังกัด","",IF(ฟอร์มกรอกข้อมูล!H65="","",IF(ฟอร์มกรอกข้อมูล!C65="บริหารสถานศึกษา",ฟอร์มกรอกข้อมูล!H65,IF(ฟอร์มกรอกข้อมูล!C65="ครูผู้ช่วย",ฟอร์มกรอกข้อมูล!H65,IF(ฟอร์มกรอกข้อมูล!C65="ครู",ฟอร์มกรอกข้อมูล!H65,IF(ฟอร์มกรอกข้อมูล!C65="บุคลากรทางการศึกษา",ฟอร์มกรอกข้อมูล!H65,IF(ฟอร์มกรอกข้อมูล!H65="ปง.","ปง./ชง.",IF(ฟอร์มกรอกข้อมูล!H65="ชง.","ปง./ชง.",IF(ฟอร์มกรอกข้อมูล!H65="ปก.","ปก./ชก.",IF(ฟอร์มกรอกข้อมูล!H65="ชก.","ปก./ชก.",ฟอร์มกรอกข้อมูล!H65)))))))))))</f>
        <v/>
      </c>
      <c r="D64" s="75">
        <f>IF(ฟอร์มกรอกข้อมูล!C65=0,"",IF(ฟอร์มกรอกข้อมูล!C65="สังกัด","",IF(ฟอร์มกรอกข้อมูล!M65="กำหนดเพิ่ม2567","-",IF(ฟอร์มกรอกข้อมูล!M65="กำหนดเพิ่ม2568","-",IF(ฟอร์มกรอกข้อมูล!M65="กำหนดเพิ่ม2569","-",1)))))</f>
        <v>1</v>
      </c>
      <c r="E64" s="75">
        <f>IF(ฟอร์มกรอกข้อมูล!C65=0,"",IF(ฟอร์มกรอกข้อมูล!C65="สังกัด","",IF(ฟอร์มกรอกข้อมูล!M65="ว่างเดิม","-",IF(ฟอร์มกรอกข้อมูล!M65="เงินอุดหนุน (ว่าง)","-",IF(ฟอร์มกรอกข้อมูล!M65="จ่ายจากเงินรายได้ (ว่าง)","-",IF(ฟอร์มกรอกข้อมูล!M65="กำหนดเพิ่ม2567","-",IF(ฟอร์มกรอกข้อมูล!M65="กำหนดเพิ่ม2568","-",IF(ฟอร์มกรอกข้อมูล!M65="กำหนดเพิ่ม2569","-",IF(ฟอร์มกรอกข้อมูล!M65="ว่างยุบเลิก2567","-",IF(ฟอร์มกรอกข้อมูล!M65="ว่างยุบเลิก2568","-",IF(ฟอร์มกรอกข้อมูล!M65="ว่างยุบเลิก2569","-",1)))))))))))</f>
        <v>1</v>
      </c>
      <c r="F64" s="81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(ว่าง)",0,IF(ฟอร์มกรอกข้อมูล!M65="ข้าราชการถ่ายโอน",0,ฟอร์มกรอกข้อมูล!BE65)))))</f>
        <v>108000</v>
      </c>
      <c r="G64" s="108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IF(ฟอร์มกรอกข้อมูล!M65="กำหนดเพิ่ม2567",0,IF(ฟอร์มกรอกข้อมูล!M65="กำหนดเพิ่ม2568",0,IF(ฟอร์มกรอกข้อมูล!M65="กำหนดเพิ่ม2569",0,IF(ฟอร์มกรอกข้อมูล!J65=0,0,(ฟอร์มกรอกข้อมูล!J65+ฟอร์มกรอกข้อมูล!K65)*12)))))))))</f>
        <v>0</v>
      </c>
      <c r="H64" s="75">
        <f>IF(ฟอร์มกรอกข้อมูล!C65=0,"",IF(ฟอร์มกรอกข้อมูล!C65="สังกัด","",IF(ฟอร์มกรอกข้อมูล!M65="กำหนดเพิ่ม2568","-",IF(ฟอร์มกรอกข้อมูล!M65="กำหนดเพิ่ม2569","-",IF(ฟอร์มกรอกข้อมูล!M65="ว่างยุบเลิก2567","-",IF(ฟอร์มกรอกข้อมูล!M65="ยุบเลิก2567","-",1))))))</f>
        <v>1</v>
      </c>
      <c r="I64" s="75">
        <f>IF(ฟอร์มกรอกข้อมูล!C65=0,"",IF(ฟอร์มกรอกข้อมูล!C65="สังกัด","",IF(ฟอร์มกรอกข้อมูล!M65="กำหนดเพิ่ม2569","-",IF(ฟอร์มกรอกข้อมูล!M65="ว่างยุบเลิก2567","-",IF(ฟอร์มกรอกข้อมูล!M65="ว่างยุบเลิก2568","-",IF(ฟอร์มกรอกข้อมูล!M65="ยุบเลิก2567","-",IF(ฟอร์มกรอกข้อมูล!M65="ยุบเลิก2568","-",1)))))))</f>
        <v>1</v>
      </c>
      <c r="J64" s="75">
        <f>IF(ฟอร์มกรอกข้อมูล!C65=0,"",IF(ฟอร์มกรอกข้อมูล!C65="สังกัด","",IF(ฟอร์มกรอกข้อมูล!M65="ว่างยุบเลิก2567","-",IF(ฟอร์มกรอกข้อมูล!M65="ว่างยุบเลิก2568","-",IF(ฟอร์มกรอกข้อมูล!M65="ว่างยุบเลิก2569","-",IF(ฟอร์มกรอกข้อมูล!M65="ยุบเลิก2567","-",IF(ฟอร์มกรอกข้อมูล!M65="ยุบเลิก2568","-",IF(ฟอร์มกรอกข้อมูล!M65="ยุบเลิก2569","-",1))))))))</f>
        <v>1</v>
      </c>
      <c r="K64" s="75" t="str">
        <f>IF(ฟอร์มกรอกข้อมูล!C65=0,"",IF(ฟอร์มกรอกข้อมูล!C65="สังกัด","",IF(ฟอร์มกรอกข้อมูล!M65="กำหนดเพิ่ม2567",1,IF(ฟอร์มกรอกข้อมูล!M65="ว่างยุบเลิก2567",-1,IF(ฟอร์มกรอกข้อมูล!M65="ยุบเลิก2567",-1,"-")))))</f>
        <v>-</v>
      </c>
      <c r="L64" s="75" t="str">
        <f>IF(ฟอร์มกรอกข้อมูล!C65=0,"",IF(ฟอร์มกรอกข้อมูล!C65="สังกัด","",IF(ฟอร์มกรอกข้อมูล!M65="กำหนดเพิ่ม2568",1,IF(ฟอร์มกรอกข้อมูล!M65="ว่างยุบเลิก2568",-1,IF(ฟอร์มกรอกข้อมูล!M65="ยุบเลิก2568",-1,"-")))))</f>
        <v>-</v>
      </c>
      <c r="M64" s="75" t="str">
        <f>IF(ฟอร์มกรอกข้อมูล!C65=0,"",IF(ฟอร์มกรอกข้อมูล!C65="สังกัด","",IF(ฟอร์มกรอกข้อมูล!M65="กำหนดเพิ่ม2569",1,IF(ฟอร์มกรอกข้อมูล!M65="ว่างยุบเลิก2569",-1,IF(ฟอร์มกรอกข้อมูล!M65="ยุบเลิก2569",-1,"-")))))</f>
        <v>-</v>
      </c>
      <c r="N64" s="81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(ว่าง)",0,IF(ฟอร์มกรอกข้อมูล!M65="ข้าราชการถ่ายโอน",0,ฟอร์มกรอกข้อมูล!BH65)))))</f>
        <v>0</v>
      </c>
      <c r="O64" s="81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(ว่าง)",0,IF(ฟอร์มกรอกข้อมูล!M65="ข้าราชการถ่ายโอน",0,ฟอร์มกรอกข้อมูล!BK65)))))</f>
        <v>0</v>
      </c>
      <c r="P64" s="81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(ว่าง)",0,IF(ฟอร์มกรอกข้อมูล!M65="ข้าราชการถ่ายโอน",0,ฟอร์มกรอกข้อมูล!BN65)))))</f>
        <v>0</v>
      </c>
      <c r="Q64" s="82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IF(ฟอร์มกรอกข้อมูล!M65="ว่างยุบเลิก2567",0,IF(ฟอร์มกรอกข้อมูล!M65="ยุบเลิก2567",0,F64+G64+N64)))))))</f>
        <v>108000</v>
      </c>
      <c r="R64" s="81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IF(ฟอร์มกรอกข้อมูล!M65="ว่างยุบเลิก2568",0,IF(ฟอร์มกรอกข้อมูล!M65="ยุบเลิก2568",0,Q64+O64)))))))</f>
        <v>108000</v>
      </c>
      <c r="S64" s="81">
        <f>IF(ฟอร์มกรอกข้อมูล!C65=0,"",IF(ฟอร์มกรอกข้อมูล!C65="สังกัด","",IF(ฟอร์มกรอกข้อมูล!M65="เงินอุดหนุน",0,IF(ฟอร์มกรอกข้อมูล!M65="เงินอุดหนุน (ว่าง)",0,IF(ฟอร์มกรอกข้อมูล!M65="ข้าราชการถ่ายโอน",0,IF(ฟอร์มกรอกข้อมูล!M65="ว่างยุบเลิก2569",0,IF(ฟอร์มกรอกข้อมูล!M65="ยุบเลิก2569",0,R64+P64)))))))</f>
        <v>108000</v>
      </c>
      <c r="T64" s="83">
        <f>IF(ฟอร์มกรอกข้อมูล!C65=0,"",IF(ฟอร์มกรอกข้อมูล!C65="สังกัด","",IF(ฟอร์มกรอกข้อมูล!M65="ว่างเดิม","ว่างเดิม",IF(ฟอร์มกรอกข้อมูล!M65="กำหนดเพิ่ม2567","กำหนดเพิ่มปี 67",IF(ฟอร์มกรอกข้อมูล!M65="กำหนดเพิ่ม2568","กำหนดเพิ่มปี 68",IF(ฟอร์มกรอกข้อมูล!M65="กำหนดเพิ่ม2569","กำหนดเพิ่มปี 69",IF(ฟอร์มกรอกข้อมูล!M65="ว่างยุบเลิก2567","ว่างเดิม ยุบเลิกปี 67",IF(ฟอร์มกรอกข้อมูล!M65="ว่างยุบเลิก2568","ว่างเดิม ยุบเลิกปี 68",IF(ฟอร์มกรอกข้อมูล!M65="ว่างยุบเลิก2569","ว่างเดิม ยุบเลิกปี 69",IF(ฟอร์มกรอกข้อมูล!M65="ยุบเลิก2567","เกษียณปี 66 ยุบเลิกปี 67",IF(ฟอร์มกรอกข้อมูล!M65="ยุบเลิก2568","เกษียณปี 67 ยุบเลิกปี 68",IF(ฟอร์มกรอกข้อมูล!M65="ยุบเลิก2569","เกษียณปี 68 ยุบเลิกปี 69",IF(ฟอร์มกรอกข้อมูล!M65="เงินอุดหนุน","เงินอุดหนุน",IF(ฟอร์มกรอกข้อมูล!M65="เงินอุดหนุน (ว่าง)","เงินอุดหนุน",IF(ฟอร์มกรอกข้อมูล!M65="ข้าราชการถ่ายโอน","ข้าราชการถ่ายโอน",IF(ฟอร์มกรอกข้อมูล!M65="จ่ายจากเงินรายได้","จ่ายจากเงินรายได้",IF(ฟอร์มกรอกข้อมูล!M65="จ่ายจากเงินรายได้ (ว่าง)","จ่ายจากเงินรายได้ (ว่าง)",ฟอร์มกรอกข้อมูล!I65)))))))))))))))))</f>
        <v>9000</v>
      </c>
    </row>
    <row r="65" spans="1:20" s="12" customFormat="1">
      <c r="A65" s="75">
        <f>IF(ฟอร์มกรอกข้อมูล!C66="สังกัด","",IF(B65="","",SUBTOTAL(3,$B$6:B65)*1-COUNTBLANK($D$6:D65)))</f>
        <v>47</v>
      </c>
      <c r="B65" s="80" t="str">
        <f>IF(ฟอร์มกรอกข้อมูล!C66=0,"",IF(ฟอร์มกรอกข้อมูล!C66="บริหารท้องถิ่น",ฟอร์มกรอกข้อมูล!F66&amp;" ("&amp;ฟอร์มกรอกข้อมูล!E66&amp;")",IF(ฟอร์มกรอกข้อมูล!C66="อำนวยการท้องถิ่น",ฟอร์มกรอกข้อมูล!F66&amp;" ("&amp;ฟอร์มกรอกข้อมูล!E66&amp;")",IF(ฟอร์มกรอกข้อมูล!C66="บริหารสถานศึกษา",ฟอร์มกรอกข้อมูล!F66&amp;" ("&amp;ฟอร์มกรอกข้อมูล!E66&amp;")",IF(ฟอร์มกรอกข้อมูล!C66&amp;ฟอร์มกรอกข้อมูล!G66="วิชาการหัวหน้ากลุ่มงาน",ฟอร์มกรอกข้อมูล!F66&amp;" ("&amp;ฟอร์มกรอกข้อมูล!E66&amp;")",ฟอร์มกรอกข้อมูล!E66)))))</f>
        <v>คนงานทั่วไป (ผู้ดูแลเด็ก)</v>
      </c>
      <c r="C65" s="75" t="str">
        <f>IF(ฟอร์มกรอกข้อมูล!C66=0,"",IF(ฟอร์มกรอกข้อมูล!C66="สังกัด","",IF(ฟอร์มกรอกข้อมูล!H66="","",IF(ฟอร์มกรอกข้อมูล!C66="บริหารสถานศึกษา",ฟอร์มกรอกข้อมูล!H66,IF(ฟอร์มกรอกข้อมูล!C66="ครูผู้ช่วย",ฟอร์มกรอกข้อมูล!H66,IF(ฟอร์มกรอกข้อมูล!C66="ครู",ฟอร์มกรอกข้อมูล!H66,IF(ฟอร์มกรอกข้อมูล!C66="บุคลากรทางการศึกษา",ฟอร์มกรอกข้อมูล!H66,IF(ฟอร์มกรอกข้อมูล!H66="ปง.","ปง./ชง.",IF(ฟอร์มกรอกข้อมูล!H66="ชง.","ปง./ชง.",IF(ฟอร์มกรอกข้อมูล!H66="ปก.","ปก./ชก.",IF(ฟอร์มกรอกข้อมูล!H66="ชก.","ปก./ชก.",ฟอร์มกรอกข้อมูล!H66)))))))))))</f>
        <v/>
      </c>
      <c r="D65" s="75">
        <f>IF(ฟอร์มกรอกข้อมูล!C66=0,"",IF(ฟอร์มกรอกข้อมูล!C66="สังกัด","",IF(ฟอร์มกรอกข้อมูล!M66="กำหนดเพิ่ม2567","-",IF(ฟอร์มกรอกข้อมูล!M66="กำหนดเพิ่ม2568","-",IF(ฟอร์มกรอกข้อมูล!M66="กำหนดเพิ่ม2569","-",1)))))</f>
        <v>1</v>
      </c>
      <c r="E65" s="75">
        <f>IF(ฟอร์มกรอกข้อมูล!C66=0,"",IF(ฟอร์มกรอกข้อมูล!C66="สังกัด","",IF(ฟอร์มกรอกข้อมูล!M66="ว่างเดิม","-",IF(ฟอร์มกรอกข้อมูล!M66="เงินอุดหนุน (ว่าง)","-",IF(ฟอร์มกรอกข้อมูล!M66="จ่ายจากเงินรายได้ (ว่าง)","-",IF(ฟอร์มกรอกข้อมูล!M66="กำหนดเพิ่ม2567","-",IF(ฟอร์มกรอกข้อมูล!M66="กำหนดเพิ่ม2568","-",IF(ฟอร์มกรอกข้อมูล!M66="กำหนดเพิ่ม2569","-",IF(ฟอร์มกรอกข้อมูล!M66="ว่างยุบเลิก2567","-",IF(ฟอร์มกรอกข้อมูล!M66="ว่างยุบเลิก2568","-",IF(ฟอร์มกรอกข้อมูล!M66="ว่างยุบเลิก2569","-",1)))))))))))</f>
        <v>1</v>
      </c>
      <c r="F65" s="81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(ว่าง)",0,IF(ฟอร์มกรอกข้อมูล!M66="ข้าราชการถ่ายโอน",0,ฟอร์มกรอกข้อมูล!BE66)))))</f>
        <v>108000</v>
      </c>
      <c r="G65" s="108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IF(ฟอร์มกรอกข้อมูล!M66="กำหนดเพิ่ม2567",0,IF(ฟอร์มกรอกข้อมูล!M66="กำหนดเพิ่ม2568",0,IF(ฟอร์มกรอกข้อมูล!M66="กำหนดเพิ่ม2569",0,IF(ฟอร์มกรอกข้อมูล!J66=0,0,(ฟอร์มกรอกข้อมูล!J66+ฟอร์มกรอกข้อมูล!K66)*12)))))))))</f>
        <v>0</v>
      </c>
      <c r="H65" s="75">
        <f>IF(ฟอร์มกรอกข้อมูล!C66=0,"",IF(ฟอร์มกรอกข้อมูล!C66="สังกัด","",IF(ฟอร์มกรอกข้อมูล!M66="กำหนดเพิ่ม2568","-",IF(ฟอร์มกรอกข้อมูล!M66="กำหนดเพิ่ม2569","-",IF(ฟอร์มกรอกข้อมูล!M66="ว่างยุบเลิก2567","-",IF(ฟอร์มกรอกข้อมูล!M66="ยุบเลิก2567","-",1))))))</f>
        <v>1</v>
      </c>
      <c r="I65" s="75">
        <f>IF(ฟอร์มกรอกข้อมูล!C66=0,"",IF(ฟอร์มกรอกข้อมูล!C66="สังกัด","",IF(ฟอร์มกรอกข้อมูล!M66="กำหนดเพิ่ม2569","-",IF(ฟอร์มกรอกข้อมูล!M66="ว่างยุบเลิก2567","-",IF(ฟอร์มกรอกข้อมูล!M66="ว่างยุบเลิก2568","-",IF(ฟอร์มกรอกข้อมูล!M66="ยุบเลิก2567","-",IF(ฟอร์มกรอกข้อมูล!M66="ยุบเลิก2568","-",1)))))))</f>
        <v>1</v>
      </c>
      <c r="J65" s="75">
        <f>IF(ฟอร์มกรอกข้อมูล!C66=0,"",IF(ฟอร์มกรอกข้อมูล!C66="สังกัด","",IF(ฟอร์มกรอกข้อมูล!M66="ว่างยุบเลิก2567","-",IF(ฟอร์มกรอกข้อมูล!M66="ว่างยุบเลิก2568","-",IF(ฟอร์มกรอกข้อมูล!M66="ว่างยุบเลิก2569","-",IF(ฟอร์มกรอกข้อมูล!M66="ยุบเลิก2567","-",IF(ฟอร์มกรอกข้อมูล!M66="ยุบเลิก2568","-",IF(ฟอร์มกรอกข้อมูล!M66="ยุบเลิก2569","-",1))))))))</f>
        <v>1</v>
      </c>
      <c r="K65" s="75" t="str">
        <f>IF(ฟอร์มกรอกข้อมูล!C66=0,"",IF(ฟอร์มกรอกข้อมูล!C66="สังกัด","",IF(ฟอร์มกรอกข้อมูล!M66="กำหนดเพิ่ม2567",1,IF(ฟอร์มกรอกข้อมูล!M66="ว่างยุบเลิก2567",-1,IF(ฟอร์มกรอกข้อมูล!M66="ยุบเลิก2567",-1,"-")))))</f>
        <v>-</v>
      </c>
      <c r="L65" s="75" t="str">
        <f>IF(ฟอร์มกรอกข้อมูล!C66=0,"",IF(ฟอร์มกรอกข้อมูล!C66="สังกัด","",IF(ฟอร์มกรอกข้อมูล!M66="กำหนดเพิ่ม2568",1,IF(ฟอร์มกรอกข้อมูล!M66="ว่างยุบเลิก2568",-1,IF(ฟอร์มกรอกข้อมูล!M66="ยุบเลิก2568",-1,"-")))))</f>
        <v>-</v>
      </c>
      <c r="M65" s="75" t="str">
        <f>IF(ฟอร์มกรอกข้อมูล!C66=0,"",IF(ฟอร์มกรอกข้อมูล!C66="สังกัด","",IF(ฟอร์มกรอกข้อมูล!M66="กำหนดเพิ่ม2569",1,IF(ฟอร์มกรอกข้อมูล!M66="ว่างยุบเลิก2569",-1,IF(ฟอร์มกรอกข้อมูล!M66="ยุบเลิก2569",-1,"-")))))</f>
        <v>-</v>
      </c>
      <c r="N65" s="81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(ว่าง)",0,IF(ฟอร์มกรอกข้อมูล!M66="ข้าราชการถ่ายโอน",0,ฟอร์มกรอกข้อมูล!BH66)))))</f>
        <v>0</v>
      </c>
      <c r="O65" s="81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(ว่าง)",0,IF(ฟอร์มกรอกข้อมูล!M66="ข้าราชการถ่ายโอน",0,ฟอร์มกรอกข้อมูล!BK66)))))</f>
        <v>0</v>
      </c>
      <c r="P65" s="81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(ว่าง)",0,IF(ฟอร์มกรอกข้อมูล!M66="ข้าราชการถ่ายโอน",0,ฟอร์มกรอกข้อมูล!BN66)))))</f>
        <v>0</v>
      </c>
      <c r="Q65" s="82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IF(ฟอร์มกรอกข้อมูล!M66="ว่างยุบเลิก2567",0,IF(ฟอร์มกรอกข้อมูล!M66="ยุบเลิก2567",0,F65+G65+N65)))))))</f>
        <v>108000</v>
      </c>
      <c r="R65" s="81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IF(ฟอร์มกรอกข้อมูล!M66="ว่างยุบเลิก2568",0,IF(ฟอร์มกรอกข้อมูล!M66="ยุบเลิก2568",0,Q65+O65)))))))</f>
        <v>108000</v>
      </c>
      <c r="S65" s="81">
        <f>IF(ฟอร์มกรอกข้อมูล!C66=0,"",IF(ฟอร์มกรอกข้อมูล!C66="สังกัด","",IF(ฟอร์มกรอกข้อมูล!M66="เงินอุดหนุน",0,IF(ฟอร์มกรอกข้อมูล!M66="เงินอุดหนุน (ว่าง)",0,IF(ฟอร์มกรอกข้อมูล!M66="ข้าราชการถ่ายโอน",0,IF(ฟอร์มกรอกข้อมูล!M66="ว่างยุบเลิก2569",0,IF(ฟอร์มกรอกข้อมูล!M66="ยุบเลิก2569",0,R65+P65)))))))</f>
        <v>108000</v>
      </c>
      <c r="T65" s="83">
        <f>IF(ฟอร์มกรอกข้อมูล!C66=0,"",IF(ฟอร์มกรอกข้อมูล!C66="สังกัด","",IF(ฟอร์มกรอกข้อมูล!M66="ว่างเดิม","ว่างเดิม",IF(ฟอร์มกรอกข้อมูล!M66="กำหนดเพิ่ม2567","กำหนดเพิ่มปี 67",IF(ฟอร์มกรอกข้อมูล!M66="กำหนดเพิ่ม2568","กำหนดเพิ่มปี 68",IF(ฟอร์มกรอกข้อมูล!M66="กำหนดเพิ่ม2569","กำหนดเพิ่มปี 69",IF(ฟอร์มกรอกข้อมูล!M66="ว่างยุบเลิก2567","ว่างเดิม ยุบเลิกปี 67",IF(ฟอร์มกรอกข้อมูล!M66="ว่างยุบเลิก2568","ว่างเดิม ยุบเลิกปี 68",IF(ฟอร์มกรอกข้อมูล!M66="ว่างยุบเลิก2569","ว่างเดิม ยุบเลิกปี 69",IF(ฟอร์มกรอกข้อมูล!M66="ยุบเลิก2567","เกษียณปี 66 ยุบเลิกปี 67",IF(ฟอร์มกรอกข้อมูล!M66="ยุบเลิก2568","เกษียณปี 67 ยุบเลิกปี 68",IF(ฟอร์มกรอกข้อมูล!M66="ยุบเลิก2569","เกษียณปี 68 ยุบเลิกปี 69",IF(ฟอร์มกรอกข้อมูล!M66="เงินอุดหนุน","เงินอุดหนุน",IF(ฟอร์มกรอกข้อมูล!M66="เงินอุดหนุน (ว่าง)","เงินอุดหนุน",IF(ฟอร์มกรอกข้อมูล!M66="ข้าราชการถ่ายโอน","ข้าราชการถ่ายโอน",IF(ฟอร์มกรอกข้อมูล!M66="จ่ายจากเงินรายได้","จ่ายจากเงินรายได้",IF(ฟอร์มกรอกข้อมูล!M66="จ่ายจากเงินรายได้ (ว่าง)","จ่ายจากเงินรายได้ (ว่าง)",ฟอร์มกรอกข้อมูล!I66)))))))))))))))))</f>
        <v>9000</v>
      </c>
    </row>
    <row r="66" spans="1:20" s="12" customFormat="1">
      <c r="A66" s="75"/>
      <c r="B66" s="218" t="s">
        <v>1401</v>
      </c>
      <c r="C66" s="75" t="str">
        <f>IF(ฟอร์มกรอกข้อมูล!C67=0,"",IF(ฟอร์มกรอกข้อมูล!C67="สังกัด","",IF(ฟอร์มกรอกข้อมูล!H67="","",IF(ฟอร์มกรอกข้อมูล!C67="บริหารสถานศึกษา",ฟอร์มกรอกข้อมูล!H67,IF(ฟอร์มกรอกข้อมูล!C67="ครูผู้ช่วย",ฟอร์มกรอกข้อมูล!H67,IF(ฟอร์มกรอกข้อมูล!C67="ครู",ฟอร์มกรอกข้อมูล!H67,IF(ฟอร์มกรอกข้อมูล!C67="บุคลากรทางการศึกษา",ฟอร์มกรอกข้อมูล!H67,IF(ฟอร์มกรอกข้อมูล!H67="ปง.","ปง./ชง.",IF(ฟอร์มกรอกข้อมูล!H67="ชง.","ปง./ชง.",IF(ฟอร์มกรอกข้อมูล!H67="ปก.","ปก./ชก.",IF(ฟอร์มกรอกข้อมูล!H67="ชก.","ปก./ชก.",ฟอร์มกรอกข้อมูล!H67)))))))))))</f>
        <v/>
      </c>
      <c r="D66" s="75" t="str">
        <f>IF(ฟอร์มกรอกข้อมูล!C67=0,"",IF(ฟอร์มกรอกข้อมูล!C67="สังกัด","",IF(ฟอร์มกรอกข้อมูล!M67="กำหนดเพิ่ม2567","-",IF(ฟอร์มกรอกข้อมูล!M67="กำหนดเพิ่ม2568","-",IF(ฟอร์มกรอกข้อมูล!M67="กำหนดเพิ่ม2569","-",1)))))</f>
        <v/>
      </c>
      <c r="E66" s="75" t="str">
        <f>IF(ฟอร์มกรอกข้อมูล!C67=0,"",IF(ฟอร์มกรอกข้อมูล!C67="สังกัด","",IF(ฟอร์มกรอกข้อมูล!M67="ว่างเดิม","-",IF(ฟอร์มกรอกข้อมูล!M67="เงินอุดหนุน (ว่าง)","-",IF(ฟอร์มกรอกข้อมูล!M67="จ่ายจากเงินรายได้ (ว่าง)","-",IF(ฟอร์มกรอกข้อมูล!M67="กำหนดเพิ่ม2567","-",IF(ฟอร์มกรอกข้อมูล!M67="กำหนดเพิ่ม2568","-",IF(ฟอร์มกรอกข้อมูล!M67="กำหนดเพิ่ม2569","-",IF(ฟอร์มกรอกข้อมูล!M67="ว่างยุบเลิก2567","-",IF(ฟอร์มกรอกข้อมูล!M67="ว่างยุบเลิก2568","-",IF(ฟอร์มกรอกข้อมูล!M67="ว่างยุบเลิก2569","-",1)))))))))))</f>
        <v/>
      </c>
      <c r="F66" s="81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(ว่าง)",0,IF(ฟอร์มกรอกข้อมูล!M67="ข้าราชการถ่ายโอน",0,ฟอร์มกรอกข้อมูล!BE67)))))</f>
        <v/>
      </c>
      <c r="G66" s="108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IF(ฟอร์มกรอกข้อมูล!M67="กำหนดเพิ่ม2567",0,IF(ฟอร์มกรอกข้อมูล!M67="กำหนดเพิ่ม2568",0,IF(ฟอร์มกรอกข้อมูล!M67="กำหนดเพิ่ม2569",0,IF(ฟอร์มกรอกข้อมูล!J67=0,0,(ฟอร์มกรอกข้อมูล!J67+ฟอร์มกรอกข้อมูล!K67)*12)))))))))</f>
        <v/>
      </c>
      <c r="H66" s="75" t="str">
        <f>IF(ฟอร์มกรอกข้อมูล!C67=0,"",IF(ฟอร์มกรอกข้อมูล!C67="สังกัด","",IF(ฟอร์มกรอกข้อมูล!M67="กำหนดเพิ่ม2568","-",IF(ฟอร์มกรอกข้อมูล!M67="กำหนดเพิ่ม2569","-",IF(ฟอร์มกรอกข้อมูล!M67="ว่างยุบเลิก2567","-",IF(ฟอร์มกรอกข้อมูล!M67="ยุบเลิก2567","-",1))))))</f>
        <v/>
      </c>
      <c r="I66" s="75" t="str">
        <f>IF(ฟอร์มกรอกข้อมูล!C67=0,"",IF(ฟอร์มกรอกข้อมูล!C67="สังกัด","",IF(ฟอร์มกรอกข้อมูล!M67="กำหนดเพิ่ม2569","-",IF(ฟอร์มกรอกข้อมูล!M67="ว่างยุบเลิก2567","-",IF(ฟอร์มกรอกข้อมูล!M67="ว่างยุบเลิก2568","-",IF(ฟอร์มกรอกข้อมูล!M67="ยุบเลิก2567","-",IF(ฟอร์มกรอกข้อมูล!M67="ยุบเลิก2568","-",1)))))))</f>
        <v/>
      </c>
      <c r="J66" s="75" t="str">
        <f>IF(ฟอร์มกรอกข้อมูล!C67=0,"",IF(ฟอร์มกรอกข้อมูล!C67="สังกัด","",IF(ฟอร์มกรอกข้อมูล!M67="ว่างยุบเลิก2567","-",IF(ฟอร์มกรอกข้อมูล!M67="ว่างยุบเลิก2568","-",IF(ฟอร์มกรอกข้อมูล!M67="ว่างยุบเลิก2569","-",IF(ฟอร์มกรอกข้อมูล!M67="ยุบเลิก2567","-",IF(ฟอร์มกรอกข้อมูล!M67="ยุบเลิก2568","-",IF(ฟอร์มกรอกข้อมูล!M67="ยุบเลิก2569","-",1))))))))</f>
        <v/>
      </c>
      <c r="K66" s="75" t="str">
        <f>IF(ฟอร์มกรอกข้อมูล!C67=0,"",IF(ฟอร์มกรอกข้อมูล!C67="สังกัด","",IF(ฟอร์มกรอกข้อมูล!M67="กำหนดเพิ่ม2567",1,IF(ฟอร์มกรอกข้อมูล!M67="ว่างยุบเลิก2567",-1,IF(ฟอร์มกรอกข้อมูล!M67="ยุบเลิก2567",-1,"-")))))</f>
        <v/>
      </c>
      <c r="L66" s="75" t="str">
        <f>IF(ฟอร์มกรอกข้อมูล!C67=0,"",IF(ฟอร์มกรอกข้อมูล!C67="สังกัด","",IF(ฟอร์มกรอกข้อมูล!M67="กำหนดเพิ่ม2568",1,IF(ฟอร์มกรอกข้อมูล!M67="ว่างยุบเลิก2568",-1,IF(ฟอร์มกรอกข้อมูล!M67="ยุบเลิก2568",-1,"-")))))</f>
        <v/>
      </c>
      <c r="M66" s="75" t="str">
        <f>IF(ฟอร์มกรอกข้อมูล!C67=0,"",IF(ฟอร์มกรอกข้อมูล!C67="สังกัด","",IF(ฟอร์มกรอกข้อมูล!M67="กำหนดเพิ่ม2569",1,IF(ฟอร์มกรอกข้อมูล!M67="ว่างยุบเลิก2569",-1,IF(ฟอร์มกรอกข้อมูล!M67="ยุบเลิก2569",-1,"-")))))</f>
        <v/>
      </c>
      <c r="N66" s="81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(ว่าง)",0,IF(ฟอร์มกรอกข้อมูล!M67="ข้าราชการถ่ายโอน",0,ฟอร์มกรอกข้อมูล!BH67)))))</f>
        <v/>
      </c>
      <c r="O66" s="81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(ว่าง)",0,IF(ฟอร์มกรอกข้อมูล!M67="ข้าราชการถ่ายโอน",0,ฟอร์มกรอกข้อมูล!BK67)))))</f>
        <v/>
      </c>
      <c r="P66" s="81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(ว่าง)",0,IF(ฟอร์มกรอกข้อมูล!M67="ข้าราชการถ่ายโอน",0,ฟอร์มกรอกข้อมูล!BN67)))))</f>
        <v/>
      </c>
      <c r="Q66" s="82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IF(ฟอร์มกรอกข้อมูล!M67="ว่างยุบเลิก2567",0,IF(ฟอร์มกรอกข้อมูล!M67="ยุบเลิก2567",0,F66+G66+N66)))))))</f>
        <v/>
      </c>
      <c r="R66" s="81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IF(ฟอร์มกรอกข้อมูล!M67="ว่างยุบเลิก2568",0,IF(ฟอร์มกรอกข้อมูล!M67="ยุบเลิก2568",0,Q66+O66)))))))</f>
        <v/>
      </c>
      <c r="S66" s="81" t="str">
        <f>IF(ฟอร์มกรอกข้อมูล!C67=0,"",IF(ฟอร์มกรอกข้อมูล!C67="สังกัด","",IF(ฟอร์มกรอกข้อมูล!M67="เงินอุดหนุน",0,IF(ฟอร์มกรอกข้อมูล!M67="เงินอุดหนุน (ว่าง)",0,IF(ฟอร์มกรอกข้อมูล!M67="ข้าราชการถ่ายโอน",0,IF(ฟอร์มกรอกข้อมูล!M67="ว่างยุบเลิก2569",0,IF(ฟอร์มกรอกข้อมูล!M67="ยุบเลิก2569",0,R66+P66)))))))</f>
        <v/>
      </c>
      <c r="T66" s="83" t="str">
        <f>IF(ฟอร์มกรอกข้อมูล!C67=0,"",IF(ฟอร์มกรอกข้อมูล!C67="สังกัด","",IF(ฟอร์มกรอกข้อมูล!M67="ว่างเดิม","ว่างเดิม",IF(ฟอร์มกรอกข้อมูล!M67="กำหนดเพิ่ม2567","กำหนดเพิ่มปี 67",IF(ฟอร์มกรอกข้อมูล!M67="กำหนดเพิ่ม2568","กำหนดเพิ่มปี 68",IF(ฟอร์มกรอกข้อมูล!M67="กำหนดเพิ่ม2569","กำหนดเพิ่มปี 69",IF(ฟอร์มกรอกข้อมูล!M67="ว่างยุบเลิก2567","ว่างเดิม ยุบเลิกปี 67",IF(ฟอร์มกรอกข้อมูล!M67="ว่างยุบเลิก2568","ว่างเดิม ยุบเลิกปี 68",IF(ฟอร์มกรอกข้อมูล!M67="ว่างยุบเลิก2569","ว่างเดิม ยุบเลิกปี 69",IF(ฟอร์มกรอกข้อมูล!M67="ยุบเลิก2567","เกษียณปี 66 ยุบเลิกปี 67",IF(ฟอร์มกรอกข้อมูล!M67="ยุบเลิก2568","เกษียณปี 67 ยุบเลิกปี 68",IF(ฟอร์มกรอกข้อมูล!M67="ยุบเลิก2569","เกษียณปี 68 ยุบเลิกปี 69",IF(ฟอร์มกรอกข้อมูล!M67="เงินอุดหนุน","เงินอุดหนุน",IF(ฟอร์มกรอกข้อมูล!M67="เงินอุดหนุน (ว่าง)","เงินอุดหนุน",IF(ฟอร์มกรอกข้อมูล!M67="ข้าราชการถ่ายโอน","ข้าราชการถ่ายโอน",IF(ฟอร์มกรอกข้อมูล!M67="จ่ายจากเงินรายได้","จ่ายจากเงินรายได้",IF(ฟอร์มกรอกข้อมูล!M67="จ่ายจากเงินรายได้ (ว่าง)","จ่ายจากเงินรายได้ (ว่าง)",ฟอร์มกรอกข้อมูล!I67)))))))))))))))))</f>
        <v/>
      </c>
    </row>
    <row r="67" spans="1:20" s="12" customFormat="1">
      <c r="A67" s="75">
        <f>IF(ฟอร์มกรอกข้อมูล!C68="สังกัด","",IF(B67="","",SUBTOTAL(3,$B$6:B67)*1-COUNTBLANK($D$6:D67)))</f>
        <v>48</v>
      </c>
      <c r="B67" s="80" t="str">
        <f>IF(ฟอร์มกรอกข้อมูล!C68=0,"",IF(ฟอร์มกรอกข้อมูล!C68="บริหารท้องถิ่น",ฟอร์มกรอกข้อมูล!F68&amp;" ("&amp;ฟอร์มกรอกข้อมูล!E68&amp;")",IF(ฟอร์มกรอกข้อมูล!C68="อำนวยการท้องถิ่น",ฟอร์มกรอกข้อมูล!F68&amp;" ("&amp;ฟอร์มกรอกข้อมูล!E68&amp;")",IF(ฟอร์มกรอกข้อมูล!C68="บริหารสถานศึกษา",ฟอร์มกรอกข้อมูล!F68&amp;" ("&amp;ฟอร์มกรอกข้อมูล!E68&amp;")",IF(ฟอร์มกรอกข้อมูล!C68&amp;ฟอร์มกรอกข้อมูล!G68="วิชาการหัวหน้ากลุ่มงาน",ฟอร์มกรอกข้อมูล!F68&amp;" ("&amp;ฟอร์มกรอกข้อมูล!E68&amp;")",ฟอร์มกรอกข้อมูล!E68)))))</f>
        <v>นักวิชาการตรวจสอบภายใน</v>
      </c>
      <c r="C67" s="75" t="str">
        <f>IF(ฟอร์มกรอกข้อมูล!C68=0,"",IF(ฟอร์มกรอกข้อมูล!C68="สังกัด","",IF(ฟอร์มกรอกข้อมูล!H68="","",IF(ฟอร์มกรอกข้อมูล!C68="บริหารสถานศึกษา",ฟอร์มกรอกข้อมูล!H68,IF(ฟอร์มกรอกข้อมูล!C68="ครูผู้ช่วย",ฟอร์มกรอกข้อมูล!H68,IF(ฟอร์มกรอกข้อมูล!C68="ครู",ฟอร์มกรอกข้อมูล!H68,IF(ฟอร์มกรอกข้อมูล!C68="บุคลากรทางการศึกษา",ฟอร์มกรอกข้อมูล!H68,IF(ฟอร์มกรอกข้อมูล!H68="ปง.","ปง./ชง.",IF(ฟอร์มกรอกข้อมูล!H68="ชง.","ปง./ชง.",IF(ฟอร์มกรอกข้อมูล!H68="ปก.","ปก./ชก.",IF(ฟอร์มกรอกข้อมูล!H68="ชก.","ปก./ชก.",ฟอร์มกรอกข้อมูล!H68)))))))))))</f>
        <v>ปก./ชก.</v>
      </c>
      <c r="D67" s="75">
        <f>IF(ฟอร์มกรอกข้อมูล!C68=0,"",IF(ฟอร์มกรอกข้อมูล!C68="สังกัด","",IF(ฟอร์มกรอกข้อมูล!M68="กำหนดเพิ่ม2567","-",IF(ฟอร์มกรอกข้อมูล!M68="กำหนดเพิ่ม2568","-",IF(ฟอร์มกรอกข้อมูล!M68="กำหนดเพิ่ม2569","-",1)))))</f>
        <v>1</v>
      </c>
      <c r="E67" s="75" t="str">
        <f>IF(ฟอร์มกรอกข้อมูล!C68=0,"",IF(ฟอร์มกรอกข้อมูล!C68="สังกัด","",IF(ฟอร์มกรอกข้อมูล!M68="ว่างเดิม","-",IF(ฟอร์มกรอกข้อมูล!M68="เงินอุดหนุน (ว่าง)","-",IF(ฟอร์มกรอกข้อมูล!M68="จ่ายจากเงินรายได้ (ว่าง)","-",IF(ฟอร์มกรอกข้อมูล!M68="กำหนดเพิ่ม2567","-",IF(ฟอร์มกรอกข้อมูล!M68="กำหนดเพิ่ม2568","-",IF(ฟอร์มกรอกข้อมูล!M68="กำหนดเพิ่ม2569","-",IF(ฟอร์มกรอกข้อมูล!M68="ว่างยุบเลิก2567","-",IF(ฟอร์มกรอกข้อมูล!M68="ว่างยุบเลิก2568","-",IF(ฟอร์มกรอกข้อมูล!M68="ว่างยุบเลิก2569","-",1)))))))))))</f>
        <v>-</v>
      </c>
      <c r="F67" s="81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(ว่าง)",0,IF(ฟอร์มกรอกข้อมูล!M68="ข้าราชการถ่ายโอน",0,ฟอร์มกรอกข้อมูล!BE68)))))</f>
        <v>355320</v>
      </c>
      <c r="G67" s="108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IF(ฟอร์มกรอกข้อมูล!M68="กำหนดเพิ่ม2567",0,IF(ฟอร์มกรอกข้อมูล!M68="กำหนดเพิ่ม2568",0,IF(ฟอร์มกรอกข้อมูล!M68="กำหนดเพิ่ม2569",0,IF(ฟอร์มกรอกข้อมูล!J68=0,0,(ฟอร์มกรอกข้อมูล!J68+ฟอร์มกรอกข้อมูล!K68)*12)))))))))</f>
        <v>0</v>
      </c>
      <c r="H67" s="75">
        <f>IF(ฟอร์มกรอกข้อมูล!C68=0,"",IF(ฟอร์มกรอกข้อมูล!C68="สังกัด","",IF(ฟอร์มกรอกข้อมูล!M68="กำหนดเพิ่ม2568","-",IF(ฟอร์มกรอกข้อมูล!M68="กำหนดเพิ่ม2569","-",IF(ฟอร์มกรอกข้อมูล!M68="ว่างยุบเลิก2567","-",IF(ฟอร์มกรอกข้อมูล!M68="ยุบเลิก2567","-",1))))))</f>
        <v>1</v>
      </c>
      <c r="I67" s="75">
        <f>IF(ฟอร์มกรอกข้อมูล!C68=0,"",IF(ฟอร์มกรอกข้อมูล!C68="สังกัด","",IF(ฟอร์มกรอกข้อมูล!M68="กำหนดเพิ่ม2569","-",IF(ฟอร์มกรอกข้อมูล!M68="ว่างยุบเลิก2567","-",IF(ฟอร์มกรอกข้อมูล!M68="ว่างยุบเลิก2568","-",IF(ฟอร์มกรอกข้อมูล!M68="ยุบเลิก2567","-",IF(ฟอร์มกรอกข้อมูล!M68="ยุบเลิก2568","-",1)))))))</f>
        <v>1</v>
      </c>
      <c r="J67" s="75">
        <f>IF(ฟอร์มกรอกข้อมูล!C68=0,"",IF(ฟอร์มกรอกข้อมูล!C68="สังกัด","",IF(ฟอร์มกรอกข้อมูล!M68="ว่างยุบเลิก2567","-",IF(ฟอร์มกรอกข้อมูล!M68="ว่างยุบเลิก2568","-",IF(ฟอร์มกรอกข้อมูล!M68="ว่างยุบเลิก2569","-",IF(ฟอร์มกรอกข้อมูล!M68="ยุบเลิก2567","-",IF(ฟอร์มกรอกข้อมูล!M68="ยุบเลิก2568","-",IF(ฟอร์มกรอกข้อมูล!M68="ยุบเลิก2569","-",1))))))))</f>
        <v>1</v>
      </c>
      <c r="K67" s="75" t="str">
        <f>IF(ฟอร์มกรอกข้อมูล!C68=0,"",IF(ฟอร์มกรอกข้อมูล!C68="สังกัด","",IF(ฟอร์มกรอกข้อมูล!M68="กำหนดเพิ่ม2567",1,IF(ฟอร์มกรอกข้อมูล!M68="ว่างยุบเลิก2567",-1,IF(ฟอร์มกรอกข้อมูล!M68="ยุบเลิก2567",-1,"-")))))</f>
        <v>-</v>
      </c>
      <c r="L67" s="75" t="str">
        <f>IF(ฟอร์มกรอกข้อมูล!C68=0,"",IF(ฟอร์มกรอกข้อมูล!C68="สังกัด","",IF(ฟอร์มกรอกข้อมูล!M68="กำหนดเพิ่ม2568",1,IF(ฟอร์มกรอกข้อมูล!M68="ว่างยุบเลิก2568",-1,IF(ฟอร์มกรอกข้อมูล!M68="ยุบเลิก2568",-1,"-")))))</f>
        <v>-</v>
      </c>
      <c r="M67" s="75" t="str">
        <f>IF(ฟอร์มกรอกข้อมูล!C68=0,"",IF(ฟอร์มกรอกข้อมูล!C68="สังกัด","",IF(ฟอร์มกรอกข้อมูล!M68="กำหนดเพิ่ม2569",1,IF(ฟอร์มกรอกข้อมูล!M68="ว่างยุบเลิก2569",-1,IF(ฟอร์มกรอกข้อมูล!M68="ยุบเลิก2569",-1,"-")))))</f>
        <v>-</v>
      </c>
      <c r="N67" s="81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(ว่าง)",0,IF(ฟอร์มกรอกข้อมูล!M68="ข้าราชการถ่ายโอน",0,ฟอร์มกรอกข้อมูล!BH68)))))</f>
        <v>12000</v>
      </c>
      <c r="O67" s="81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(ว่าง)",0,IF(ฟอร์มกรอกข้อมูล!M68="ข้าราชการถ่ายโอน",0,ฟอร์มกรอกข้อมูล!BK68)))))</f>
        <v>12000</v>
      </c>
      <c r="P67" s="81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(ว่าง)",0,IF(ฟอร์มกรอกข้อมูล!M68="ข้าราชการถ่ายโอน",0,ฟอร์มกรอกข้อมูล!BN68)))))</f>
        <v>12000</v>
      </c>
      <c r="Q67" s="82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IF(ฟอร์มกรอกข้อมูล!M68="ว่างยุบเลิก2567",0,IF(ฟอร์มกรอกข้อมูล!M68="ยุบเลิก2567",0,F67+G67+N67)))))))</f>
        <v>367320</v>
      </c>
      <c r="R67" s="81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IF(ฟอร์มกรอกข้อมูล!M68="ว่างยุบเลิก2568",0,IF(ฟอร์มกรอกข้อมูล!M68="ยุบเลิก2568",0,Q67+O67)))))))</f>
        <v>379320</v>
      </c>
      <c r="S67" s="81">
        <f>IF(ฟอร์มกรอกข้อมูล!C68=0,"",IF(ฟอร์มกรอกข้อมูล!C68="สังกัด","",IF(ฟอร์มกรอกข้อมูล!M68="เงินอุดหนุน",0,IF(ฟอร์มกรอกข้อมูล!M68="เงินอุดหนุน (ว่าง)",0,IF(ฟอร์มกรอกข้อมูล!M68="ข้าราชการถ่ายโอน",0,IF(ฟอร์มกรอกข้อมูล!M68="ว่างยุบเลิก2569",0,IF(ฟอร์มกรอกข้อมูล!M68="ยุบเลิก2569",0,R67+P67)))))))</f>
        <v>391320</v>
      </c>
      <c r="T67" s="83" t="str">
        <f>IF(ฟอร์มกรอกข้อมูล!C68=0,"",IF(ฟอร์มกรอกข้อมูล!C68="สังกัด","",IF(ฟอร์มกรอกข้อมูล!M68="ว่างเดิม","ว่างเดิม",IF(ฟอร์มกรอกข้อมูล!M68="กำหนดเพิ่ม2567","กำหนดเพิ่มปี 67",IF(ฟอร์มกรอกข้อมูล!M68="กำหนดเพิ่ม2568","กำหนดเพิ่มปี 68",IF(ฟอร์มกรอกข้อมูล!M68="กำหนดเพิ่ม2569","กำหนดเพิ่มปี 69",IF(ฟอร์มกรอกข้อมูล!M68="ว่างยุบเลิก2567","ว่างเดิม ยุบเลิกปี 67",IF(ฟอร์มกรอกข้อมูล!M68="ว่างยุบเลิก2568","ว่างเดิม ยุบเลิกปี 68",IF(ฟอร์มกรอกข้อมูล!M68="ว่างยุบเลิก2569","ว่างเดิม ยุบเลิกปี 69",IF(ฟอร์มกรอกข้อมูล!M68="ยุบเลิก2567","เกษียณปี 66 ยุบเลิกปี 67",IF(ฟอร์มกรอกข้อมูล!M68="ยุบเลิก2568","เกษียณปี 67 ยุบเลิกปี 68",IF(ฟอร์มกรอกข้อมูล!M68="ยุบเลิก2569","เกษียณปี 68 ยุบเลิกปี 69",IF(ฟอร์มกรอกข้อมูล!M68="เงินอุดหนุน","เงินอุดหนุน",IF(ฟอร์มกรอกข้อมูล!M68="เงินอุดหนุน (ว่าง)","เงินอุดหนุน",IF(ฟอร์มกรอกข้อมูล!M68="ข้าราชการถ่ายโอน","ข้าราชการถ่ายโอน",IF(ฟอร์มกรอกข้อมูล!M68="จ่ายจากเงินรายได้","จ่ายจากเงินรายได้",IF(ฟอร์มกรอกข้อมูล!M68="จ่ายจากเงินรายได้ (ว่าง)","จ่ายจากเงินรายได้ (ว่าง)",ฟอร์มกรอกข้อมูล!I68)))))))))))))))))</f>
        <v>ว่างเดิม</v>
      </c>
    </row>
    <row r="68" spans="1:20" s="12" customFormat="1">
      <c r="A68" s="75" t="str">
        <f>IF(ฟอร์มกรอกข้อมูล!C69="สังกัด","",IF(B68="","",SUBTOTAL(3,$B$6:B68)*1-COUNTBLANK($D$6:D68)))</f>
        <v/>
      </c>
      <c r="B68" s="80" t="str">
        <f>IF(ฟอร์มกรอกข้อมูล!C69=0,"",IF(ฟอร์มกรอกข้อมูล!C69="บริหารท้องถิ่น",ฟอร์มกรอกข้อมูล!F69&amp;" ("&amp;ฟอร์มกรอกข้อมูล!E69&amp;")",IF(ฟอร์มกรอกข้อมูล!C69="อำนวยการท้องถิ่น",ฟอร์มกรอกข้อมูล!F69&amp;" ("&amp;ฟอร์มกรอกข้อมูล!E69&amp;")",IF(ฟอร์มกรอกข้อมูล!C69="บริหารสถานศึกษา",ฟอร์มกรอกข้อมูล!F69&amp;" ("&amp;ฟอร์มกรอกข้อมูล!E69&amp;")",IF(ฟอร์มกรอกข้อมูล!C69&amp;ฟอร์มกรอกข้อมูล!G69="วิชาการหัวหน้ากลุ่มงาน",ฟอร์มกรอกข้อมูล!F69&amp;" ("&amp;ฟอร์มกรอกข้อมูล!E69&amp;")",ฟอร์มกรอกข้อมูล!E69)))))</f>
        <v/>
      </c>
      <c r="C68" s="75" t="str">
        <f>IF(ฟอร์มกรอกข้อมูล!C69=0,"",IF(ฟอร์มกรอกข้อมูล!C69="สังกัด","",IF(ฟอร์มกรอกข้อมูล!H69="","",IF(ฟอร์มกรอกข้อมูล!C69="บริหารสถานศึกษา",ฟอร์มกรอกข้อมูล!H69,IF(ฟอร์มกรอกข้อมูล!C69="ครูผู้ช่วย",ฟอร์มกรอกข้อมูล!H69,IF(ฟอร์มกรอกข้อมูล!C69="ครู",ฟอร์มกรอกข้อมูล!H69,IF(ฟอร์มกรอกข้อมูล!C69="บุคลากรทางการศึกษา",ฟอร์มกรอกข้อมูล!H69,IF(ฟอร์มกรอกข้อมูล!H69="ปง.","ปง./ชง.",IF(ฟอร์มกรอกข้อมูล!H69="ชง.","ปง./ชง.",IF(ฟอร์มกรอกข้อมูล!H69="ปก.","ปก./ชก.",IF(ฟอร์มกรอกข้อมูล!H69="ชก.","ปก./ชก.",ฟอร์มกรอกข้อมูล!H69)))))))))))</f>
        <v/>
      </c>
      <c r="D68" s="75" t="str">
        <f>IF(ฟอร์มกรอกข้อมูล!C69=0,"",IF(ฟอร์มกรอกข้อมูล!C69="สังกัด","",IF(ฟอร์มกรอกข้อมูล!M69="กำหนดเพิ่ม2567","-",IF(ฟอร์มกรอกข้อมูล!M69="กำหนดเพิ่ม2568","-",IF(ฟอร์มกรอกข้อมูล!M69="กำหนดเพิ่ม2569","-",1)))))</f>
        <v/>
      </c>
      <c r="E68" s="75" t="str">
        <f>IF(ฟอร์มกรอกข้อมูล!C69=0,"",IF(ฟอร์มกรอกข้อมูล!C69="สังกัด","",IF(ฟอร์มกรอกข้อมูล!M69="ว่างเดิม","-",IF(ฟอร์มกรอกข้อมูล!M69="เงินอุดหนุน (ว่าง)","-",IF(ฟอร์มกรอกข้อมูล!M69="จ่ายจากเงินรายได้ (ว่าง)","-",IF(ฟอร์มกรอกข้อมูล!M69="กำหนดเพิ่ม2567","-",IF(ฟอร์มกรอกข้อมูล!M69="กำหนดเพิ่ม2568","-",IF(ฟอร์มกรอกข้อมูล!M69="กำหนดเพิ่ม2569","-",IF(ฟอร์มกรอกข้อมูล!M69="ว่างยุบเลิก2567","-",IF(ฟอร์มกรอกข้อมูล!M69="ว่างยุบเลิก2568","-",IF(ฟอร์มกรอกข้อมูล!M69="ว่างยุบเลิก2569","-",1)))))))))))</f>
        <v/>
      </c>
      <c r="F68" s="81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(ว่าง)",0,IF(ฟอร์มกรอกข้อมูล!M69="ข้าราชการถ่ายโอน",0,ฟอร์มกรอกข้อมูล!BE69)))))</f>
        <v/>
      </c>
      <c r="G68" s="108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IF(ฟอร์มกรอกข้อมูล!M69="กำหนดเพิ่ม2567",0,IF(ฟอร์มกรอกข้อมูล!M69="กำหนดเพิ่ม2568",0,IF(ฟอร์มกรอกข้อมูล!M69="กำหนดเพิ่ม2569",0,IF(ฟอร์มกรอกข้อมูล!J69=0,0,(ฟอร์มกรอกข้อมูล!J69+ฟอร์มกรอกข้อมูล!K69)*12)))))))))</f>
        <v/>
      </c>
      <c r="H68" s="75" t="str">
        <f>IF(ฟอร์มกรอกข้อมูล!C69=0,"",IF(ฟอร์มกรอกข้อมูล!C69="สังกัด","",IF(ฟอร์มกรอกข้อมูล!M69="กำหนดเพิ่ม2568","-",IF(ฟอร์มกรอกข้อมูล!M69="กำหนดเพิ่ม2569","-",IF(ฟอร์มกรอกข้อมูล!M69="ว่างยุบเลิก2567","-",IF(ฟอร์มกรอกข้อมูล!M69="ยุบเลิก2567","-",1))))))</f>
        <v/>
      </c>
      <c r="I68" s="75" t="str">
        <f>IF(ฟอร์มกรอกข้อมูล!C69=0,"",IF(ฟอร์มกรอกข้อมูล!C69="สังกัด","",IF(ฟอร์มกรอกข้อมูล!M69="กำหนดเพิ่ม2569","-",IF(ฟอร์มกรอกข้อมูล!M69="ว่างยุบเลิก2567","-",IF(ฟอร์มกรอกข้อมูล!M69="ว่างยุบเลิก2568","-",IF(ฟอร์มกรอกข้อมูล!M69="ยุบเลิก2567","-",IF(ฟอร์มกรอกข้อมูล!M69="ยุบเลิก2568","-",1)))))))</f>
        <v/>
      </c>
      <c r="J68" s="75" t="str">
        <f>IF(ฟอร์มกรอกข้อมูล!C69=0,"",IF(ฟอร์มกรอกข้อมูล!C69="สังกัด","",IF(ฟอร์มกรอกข้อมูล!M69="ว่างยุบเลิก2567","-",IF(ฟอร์มกรอกข้อมูล!M69="ว่างยุบเลิก2568","-",IF(ฟอร์มกรอกข้อมูล!M69="ว่างยุบเลิก2569","-",IF(ฟอร์มกรอกข้อมูล!M69="ยุบเลิก2567","-",IF(ฟอร์มกรอกข้อมูล!M69="ยุบเลิก2568","-",IF(ฟอร์มกรอกข้อมูล!M69="ยุบเลิก2569","-",1))))))))</f>
        <v/>
      </c>
      <c r="K68" s="75" t="str">
        <f>IF(ฟอร์มกรอกข้อมูล!C69=0,"",IF(ฟอร์มกรอกข้อมูล!C69="สังกัด","",IF(ฟอร์มกรอกข้อมูล!M69="กำหนดเพิ่ม2567",1,IF(ฟอร์มกรอกข้อมูล!M69="ว่างยุบเลิก2567",-1,IF(ฟอร์มกรอกข้อมูล!M69="ยุบเลิก2567",-1,"-")))))</f>
        <v/>
      </c>
      <c r="L68" s="75" t="str">
        <f>IF(ฟอร์มกรอกข้อมูล!C69=0,"",IF(ฟอร์มกรอกข้อมูล!C69="สังกัด","",IF(ฟอร์มกรอกข้อมูล!M69="กำหนดเพิ่ม2568",1,IF(ฟอร์มกรอกข้อมูล!M69="ว่างยุบเลิก2568",-1,IF(ฟอร์มกรอกข้อมูล!M69="ยุบเลิก2568",-1,"-")))))</f>
        <v/>
      </c>
      <c r="M68" s="75" t="str">
        <f>IF(ฟอร์มกรอกข้อมูล!C69=0,"",IF(ฟอร์มกรอกข้อมูล!C69="สังกัด","",IF(ฟอร์มกรอกข้อมูล!M69="กำหนดเพิ่ม2569",1,IF(ฟอร์มกรอกข้อมูล!M69="ว่างยุบเลิก2569",-1,IF(ฟอร์มกรอกข้อมูล!M69="ยุบเลิก2569",-1,"-")))))</f>
        <v/>
      </c>
      <c r="N68" s="81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(ว่าง)",0,IF(ฟอร์มกรอกข้อมูล!M69="ข้าราชการถ่ายโอน",0,ฟอร์มกรอกข้อมูล!BH69)))))</f>
        <v/>
      </c>
      <c r="O68" s="81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(ว่าง)",0,IF(ฟอร์มกรอกข้อมูล!M69="ข้าราชการถ่ายโอน",0,ฟอร์มกรอกข้อมูล!BK69)))))</f>
        <v/>
      </c>
      <c r="P68" s="81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(ว่าง)",0,IF(ฟอร์มกรอกข้อมูล!M69="ข้าราชการถ่ายโอน",0,ฟอร์มกรอกข้อมูล!BN69)))))</f>
        <v/>
      </c>
      <c r="Q68" s="82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IF(ฟอร์มกรอกข้อมูล!M69="ว่างยุบเลิก2567",0,IF(ฟอร์มกรอกข้อมูล!M69="ยุบเลิก2567",0,F68+G68+N68)))))))</f>
        <v/>
      </c>
      <c r="R68" s="81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IF(ฟอร์มกรอกข้อมูล!M69="ว่างยุบเลิก2568",0,IF(ฟอร์มกรอกข้อมูล!M69="ยุบเลิก2568",0,Q68+O68)))))))</f>
        <v/>
      </c>
      <c r="S68" s="81" t="str">
        <f>IF(ฟอร์มกรอกข้อมูล!C69=0,"",IF(ฟอร์มกรอกข้อมูล!C69="สังกัด","",IF(ฟอร์มกรอกข้อมูล!M69="เงินอุดหนุน",0,IF(ฟอร์มกรอกข้อมูล!M69="เงินอุดหนุน (ว่าง)",0,IF(ฟอร์มกรอกข้อมูล!M69="ข้าราชการถ่ายโอน",0,IF(ฟอร์มกรอกข้อมูล!M69="ว่างยุบเลิก2569",0,IF(ฟอร์มกรอกข้อมูล!M69="ยุบเลิก2569",0,R68+P68)))))))</f>
        <v/>
      </c>
      <c r="T68" s="83" t="str">
        <f>IF(ฟอร์มกรอกข้อมูล!C69=0,"",IF(ฟอร์มกรอกข้อมูล!C69="สังกัด","",IF(ฟอร์มกรอกข้อมูล!M69="ว่างเดิม","ว่างเดิม",IF(ฟอร์มกรอกข้อมูล!M69="กำหนดเพิ่ม2567","กำหนดเพิ่มปี 67",IF(ฟอร์มกรอกข้อมูล!M69="กำหนดเพิ่ม2568","กำหนดเพิ่มปี 68",IF(ฟอร์มกรอกข้อมูล!M69="กำหนดเพิ่ม2569","กำหนดเพิ่มปี 69",IF(ฟอร์มกรอกข้อมูล!M69="ว่างยุบเลิก2567","ว่างเดิม ยุบเลิกปี 67",IF(ฟอร์มกรอกข้อมูล!M69="ว่างยุบเลิก2568","ว่างเดิม ยุบเลิกปี 68",IF(ฟอร์มกรอกข้อมูล!M69="ว่างยุบเลิก2569","ว่างเดิม ยุบเลิกปี 69",IF(ฟอร์มกรอกข้อมูล!M69="ยุบเลิก2567","เกษียณปี 66 ยุบเลิกปี 67",IF(ฟอร์มกรอกข้อมูล!M69="ยุบเลิก2568","เกษียณปี 67 ยุบเลิกปี 68",IF(ฟอร์มกรอกข้อมูล!M69="ยุบเลิก2569","เกษียณปี 68 ยุบเลิกปี 69",IF(ฟอร์มกรอกข้อมูล!M69="เงินอุดหนุน","เงินอุดหนุน",IF(ฟอร์มกรอกข้อมูล!M69="เงินอุดหนุน (ว่าง)","เงินอุดหนุน",IF(ฟอร์มกรอกข้อมูล!M69="ข้าราชการถ่ายโอน","ข้าราชการถ่ายโอน",IF(ฟอร์มกรอกข้อมูล!M69="จ่ายจากเงินรายได้","จ่ายจากเงินรายได้",IF(ฟอร์มกรอกข้อมูล!M69="จ่ายจากเงินรายได้ (ว่าง)","จ่ายจากเงินรายได้ (ว่าง)",ฟอร์มกรอกข้อมูล!I69)))))))))))))))))</f>
        <v/>
      </c>
    </row>
    <row r="69" spans="1:20" s="12" customFormat="1">
      <c r="A69" s="75" t="str">
        <f>IF(ฟอร์มกรอกข้อมูล!C257="สังกัด","",IF(B69="","",SUBTOTAL(3,$B$6:B69)*1-COUNTBLANK($D$6:D69)))</f>
        <v/>
      </c>
      <c r="B69" s="80" t="str">
        <f>IF(ฟอร์มกรอกข้อมูล!C257=0,"",IF(ฟอร์มกรอกข้อมูล!C257="บริหารท้องถิ่น",ฟอร์มกรอกข้อมูล!F257&amp;" ("&amp;ฟอร์มกรอกข้อมูล!E257&amp;")",IF(ฟอร์มกรอกข้อมูล!C257="อำนวยการท้องถิ่น",ฟอร์มกรอกข้อมูล!F257&amp;" ("&amp;ฟอร์มกรอกข้อมูล!E257&amp;")",IF(ฟอร์มกรอกข้อมูล!C257="บริหารสถานศึกษา",ฟอร์มกรอกข้อมูล!F257&amp;" ("&amp;ฟอร์มกรอกข้อมูล!E257&amp;")",IF(ฟอร์มกรอกข้อมูล!C257&amp;ฟอร์มกรอกข้อมูล!G257="วิชาการหัวหน้ากลุ่มงาน",ฟอร์มกรอกข้อมูล!F257&amp;" ("&amp;ฟอร์มกรอกข้อมูล!E257&amp;")",ฟอร์มกรอกข้อมูล!E257)))))</f>
        <v/>
      </c>
      <c r="C69" s="75" t="str">
        <f>IF(ฟอร์มกรอกข้อมูล!C257=0,"",IF(ฟอร์มกรอกข้อมูล!C257="สังกัด","",IF(ฟอร์มกรอกข้อมูล!H257="","",IF(ฟอร์มกรอกข้อมูล!C257="บริหารสถานศึกษา",ฟอร์มกรอกข้อมูล!H257,IF(ฟอร์มกรอกข้อมูล!C257="ครูผู้ช่วย",ฟอร์มกรอกข้อมูล!H257,IF(ฟอร์มกรอกข้อมูล!C257="ครู",ฟอร์มกรอกข้อมูล!H257,IF(ฟอร์มกรอกข้อมูล!C257="บุคลากรทางการศึกษา",ฟอร์มกรอกข้อมูล!H257,IF(ฟอร์มกรอกข้อมูล!H257="ปง.","ปง./ชง.",IF(ฟอร์มกรอกข้อมูล!H257="ชง.","ปง./ชง.",IF(ฟอร์มกรอกข้อมูล!H257="ปก.","ปก./ชก.",IF(ฟอร์มกรอกข้อมูล!H257="ชก.","ปก./ชก.",ฟอร์มกรอกข้อมูล!H257)))))))))))</f>
        <v/>
      </c>
      <c r="D69" s="75" t="str">
        <f>IF(ฟอร์มกรอกข้อมูล!C257=0,"",IF(ฟอร์มกรอกข้อมูล!C257="สังกัด","",IF(ฟอร์มกรอกข้อมูล!M257="กำหนดเพิ่ม2567","-",IF(ฟอร์มกรอกข้อมูล!M257="กำหนดเพิ่ม2568","-",IF(ฟอร์มกรอกข้อมูล!M257="กำหนดเพิ่ม2569","-",1)))))</f>
        <v/>
      </c>
      <c r="E69" s="75" t="str">
        <f>IF(ฟอร์มกรอกข้อมูล!C257=0,"",IF(ฟอร์มกรอกข้อมูล!C257="สังกัด","",IF(ฟอร์มกรอกข้อมูล!M257="ว่างเดิม","-",IF(ฟอร์มกรอกข้อมูล!M257="เงินอุดหนุน (ว่าง)","-",IF(ฟอร์มกรอกข้อมูล!M257="จ่ายจากเงินรายได้ (ว่าง)","-",IF(ฟอร์มกรอกข้อมูล!M257="กำหนดเพิ่ม2567","-",IF(ฟอร์มกรอกข้อมูล!M257="กำหนดเพิ่ม2568","-",IF(ฟอร์มกรอกข้อมูล!M257="กำหนดเพิ่ม2569","-",IF(ฟอร์มกรอกข้อมูล!M257="ว่างยุบเลิก2567","-",IF(ฟอร์มกรอกข้อมูล!M257="ว่างยุบเลิก2568","-",IF(ฟอร์มกรอกข้อมูล!M257="ว่างยุบเลิก2569","-",1)))))))))))</f>
        <v/>
      </c>
      <c r="F69" s="81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(ว่าง)",0,IF(ฟอร์มกรอกข้อมูล!M257="ข้าราชการถ่ายโอน",0,ฟอร์มกรอกข้อมูล!BE257)))))</f>
        <v/>
      </c>
      <c r="G69" s="108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IF(ฟอร์มกรอกข้อมูล!M257="กำหนดเพิ่ม2567",0,IF(ฟอร์มกรอกข้อมูล!M257="กำหนดเพิ่ม2568",0,IF(ฟอร์มกรอกข้อมูล!M257="กำหนดเพิ่ม2569",0,IF(ฟอร์มกรอกข้อมูล!J257=0,0,(ฟอร์มกรอกข้อมูล!J257+ฟอร์มกรอกข้อมูล!K257)*12)))))))))</f>
        <v/>
      </c>
      <c r="H69" s="75" t="str">
        <f>IF(ฟอร์มกรอกข้อมูล!C257=0,"",IF(ฟอร์มกรอกข้อมูล!C257="สังกัด","",IF(ฟอร์มกรอกข้อมูล!M257="กำหนดเพิ่ม2568","-",IF(ฟอร์มกรอกข้อมูล!M257="กำหนดเพิ่ม2569","-",IF(ฟอร์มกรอกข้อมูล!M257="ว่างยุบเลิก2567","-",IF(ฟอร์มกรอกข้อมูล!M257="ยุบเลิก2567","-",1))))))</f>
        <v/>
      </c>
      <c r="I69" s="75" t="str">
        <f>IF(ฟอร์มกรอกข้อมูล!C257=0,"",IF(ฟอร์มกรอกข้อมูล!C257="สังกัด","",IF(ฟอร์มกรอกข้อมูล!M257="กำหนดเพิ่ม2569","-",IF(ฟอร์มกรอกข้อมูล!M257="ว่างยุบเลิก2567","-",IF(ฟอร์มกรอกข้อมูล!M257="ว่างยุบเลิก2568","-",IF(ฟอร์มกรอกข้อมูล!M257="ยุบเลิก2567","-",IF(ฟอร์มกรอกข้อมูล!M257="ยุบเลิก2568","-",1)))))))</f>
        <v/>
      </c>
      <c r="J69" s="75" t="str">
        <f>IF(ฟอร์มกรอกข้อมูล!C257=0,"",IF(ฟอร์มกรอกข้อมูล!C257="สังกัด","",IF(ฟอร์มกรอกข้อมูล!M257="ว่างยุบเลิก2567","-",IF(ฟอร์มกรอกข้อมูล!M257="ว่างยุบเลิก2568","-",IF(ฟอร์มกรอกข้อมูล!M257="ว่างยุบเลิก2569","-",IF(ฟอร์มกรอกข้อมูล!M257="ยุบเลิก2567","-",IF(ฟอร์มกรอกข้อมูล!M257="ยุบเลิก2568","-",IF(ฟอร์มกรอกข้อมูล!M257="ยุบเลิก2569","-",1))))))))</f>
        <v/>
      </c>
      <c r="K69" s="75" t="str">
        <f>IF(ฟอร์มกรอกข้อมูล!C257=0,"",IF(ฟอร์มกรอกข้อมูล!C257="สังกัด","",IF(ฟอร์มกรอกข้อมูล!M257="กำหนดเพิ่ม2567",1,IF(ฟอร์มกรอกข้อมูล!M257="ว่างยุบเลิก2567",-1,IF(ฟอร์มกรอกข้อมูล!M257="ยุบเลิก2567",-1,"-")))))</f>
        <v/>
      </c>
      <c r="L69" s="75" t="str">
        <f>IF(ฟอร์มกรอกข้อมูล!C257=0,"",IF(ฟอร์มกรอกข้อมูล!C257="สังกัด","",IF(ฟอร์มกรอกข้อมูล!M257="กำหนดเพิ่ม2568",1,IF(ฟอร์มกรอกข้อมูล!M257="ว่างยุบเลิก2568",-1,IF(ฟอร์มกรอกข้อมูล!M257="ยุบเลิก2568",-1,"-")))))</f>
        <v/>
      </c>
      <c r="M69" s="75" t="str">
        <f>IF(ฟอร์มกรอกข้อมูล!C257=0,"",IF(ฟอร์มกรอกข้อมูล!C257="สังกัด","",IF(ฟอร์มกรอกข้อมูล!M257="กำหนดเพิ่ม2569",1,IF(ฟอร์มกรอกข้อมูล!M257="ว่างยุบเลิก2569",-1,IF(ฟอร์มกรอกข้อมูล!M257="ยุบเลิก2569",-1,"-")))))</f>
        <v/>
      </c>
      <c r="N69" s="81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(ว่าง)",0,IF(ฟอร์มกรอกข้อมูล!M257="ข้าราชการถ่ายโอน",0,ฟอร์มกรอกข้อมูล!BH257)))))</f>
        <v/>
      </c>
      <c r="O69" s="81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(ว่าง)",0,IF(ฟอร์มกรอกข้อมูล!M257="ข้าราชการถ่ายโอน",0,ฟอร์มกรอกข้อมูล!BK257)))))</f>
        <v/>
      </c>
      <c r="P69" s="81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(ว่าง)",0,IF(ฟอร์มกรอกข้อมูล!M257="ข้าราชการถ่ายโอน",0,ฟอร์มกรอกข้อมูล!BN257)))))</f>
        <v/>
      </c>
      <c r="Q69" s="82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IF(ฟอร์มกรอกข้อมูล!M257="ว่างยุบเลิก2567",0,IF(ฟอร์มกรอกข้อมูล!M257="ยุบเลิก2567",0,F69+G69+N69)))))))</f>
        <v/>
      </c>
      <c r="R69" s="81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IF(ฟอร์มกรอกข้อมูล!M257="ว่างยุบเลิก2568",0,IF(ฟอร์มกรอกข้อมูล!M257="ยุบเลิก2568",0,Q69+O69)))))))</f>
        <v/>
      </c>
      <c r="S69" s="81" t="str">
        <f>IF(ฟอร์มกรอกข้อมูล!C257=0,"",IF(ฟอร์มกรอกข้อมูล!C257="สังกัด","",IF(ฟอร์มกรอกข้อมูล!M257="เงินอุดหนุน",0,IF(ฟอร์มกรอกข้อมูล!M257="เงินอุดหนุน (ว่าง)",0,IF(ฟอร์มกรอกข้อมูล!M257="ข้าราชการถ่ายโอน",0,IF(ฟอร์มกรอกข้อมูล!M257="ว่างยุบเลิก2569",0,IF(ฟอร์มกรอกข้อมูล!M257="ยุบเลิก2569",0,R69+P69)))))))</f>
        <v/>
      </c>
      <c r="T69" s="83" t="str">
        <f>IF(ฟอร์มกรอกข้อมูล!C257=0,"",IF(ฟอร์มกรอกข้อมูล!C257="สังกัด","",IF(ฟอร์มกรอกข้อมูล!M257="ว่างเดิม","ว่างเดิม",IF(ฟอร์มกรอกข้อมูล!M257="กำหนดเพิ่ม2567","กำหนดเพิ่มปี 67",IF(ฟอร์มกรอกข้อมูล!M257="กำหนดเพิ่ม2568","กำหนดเพิ่มปี 68",IF(ฟอร์มกรอกข้อมูล!M257="กำหนดเพิ่ม2569","กำหนดเพิ่มปี 69",IF(ฟอร์มกรอกข้อมูล!M257="ว่างยุบเลิก2567","ว่างเดิม ยุบเลิกปี 67",IF(ฟอร์มกรอกข้อมูล!M257="ว่างยุบเลิก2568","ว่างเดิม ยุบเลิกปี 68",IF(ฟอร์มกรอกข้อมูล!M257="ว่างยุบเลิก2569","ว่างเดิม ยุบเลิกปี 69",IF(ฟอร์มกรอกข้อมูล!M257="ยุบเลิก2567","เกษียณปี 66 ยุบเลิกปี 67",IF(ฟอร์มกรอกข้อมูล!M257="ยุบเลิก2568","เกษียณปี 67 ยุบเลิกปี 68",IF(ฟอร์มกรอกข้อมูล!M257="ยุบเลิก2569","เกษียณปี 68 ยุบเลิกปี 69",IF(ฟอร์มกรอกข้อมูล!M257="เงินอุดหนุน","เงินอุดหนุน",IF(ฟอร์มกรอกข้อมูล!M257="เงินอุดหนุน (ว่าง)","เงินอุดหนุน",IF(ฟอร์มกรอกข้อมูล!M257="ข้าราชการถ่ายโอน","ข้าราชการถ่ายโอน",IF(ฟอร์มกรอกข้อมูล!M257="จ่ายจากเงินรายได้","จ่ายจากเงินรายได้",IF(ฟอร์มกรอกข้อมูล!M257="จ่ายจากเงินรายได้ (ว่าง)","จ่ายจากเงินรายได้ (ว่าง)",ฟอร์มกรอกข้อมูล!I257)))))))))))))))))</f>
        <v/>
      </c>
    </row>
    <row r="70" spans="1:20" s="12" customFormat="1">
      <c r="A70" s="78" t="s">
        <v>32</v>
      </c>
      <c r="B70" s="15" t="s">
        <v>3</v>
      </c>
      <c r="C70" s="84"/>
      <c r="D70" s="15">
        <f t="shared" ref="D70:S70" si="0">SUM(D6:D69)</f>
        <v>48</v>
      </c>
      <c r="E70" s="15">
        <f t="shared" si="0"/>
        <v>35</v>
      </c>
      <c r="F70" s="16">
        <f t="shared" si="0"/>
        <v>8877060</v>
      </c>
      <c r="G70" s="16">
        <f t="shared" si="0"/>
        <v>428400</v>
      </c>
      <c r="H70" s="16">
        <f t="shared" si="0"/>
        <v>48</v>
      </c>
      <c r="I70" s="16">
        <f t="shared" si="0"/>
        <v>48</v>
      </c>
      <c r="J70" s="16">
        <f t="shared" si="0"/>
        <v>48</v>
      </c>
      <c r="K70" s="15">
        <f t="shared" si="0"/>
        <v>0</v>
      </c>
      <c r="L70" s="15">
        <f t="shared" si="0"/>
        <v>0</v>
      </c>
      <c r="M70" s="15">
        <f t="shared" si="0"/>
        <v>0</v>
      </c>
      <c r="N70" s="16">
        <f t="shared" si="0"/>
        <v>249840</v>
      </c>
      <c r="O70" s="16">
        <f t="shared" si="0"/>
        <v>256080</v>
      </c>
      <c r="P70" s="16">
        <f t="shared" si="0"/>
        <v>260880</v>
      </c>
      <c r="Q70" s="16">
        <f t="shared" si="0"/>
        <v>9555300</v>
      </c>
      <c r="R70" s="16">
        <f t="shared" si="0"/>
        <v>9811380</v>
      </c>
      <c r="S70" s="16">
        <f t="shared" si="0"/>
        <v>10072260</v>
      </c>
      <c r="T70" s="17"/>
    </row>
    <row r="71" spans="1:20">
      <c r="A71" s="79" t="s">
        <v>33</v>
      </c>
      <c r="B71" s="40" t="s">
        <v>34</v>
      </c>
      <c r="C71" s="41"/>
      <c r="D71" s="41"/>
      <c r="E71" s="41"/>
      <c r="F71" s="41"/>
      <c r="G71" s="41"/>
      <c r="H71" s="42"/>
      <c r="I71" s="42"/>
      <c r="J71" s="42"/>
      <c r="K71" s="42"/>
      <c r="L71" s="42"/>
      <c r="M71" s="42"/>
      <c r="N71" s="42"/>
      <c r="O71" s="42"/>
      <c r="P71" s="43"/>
      <c r="Q71" s="44">
        <f>Q70*15/100</f>
        <v>1433295</v>
      </c>
      <c r="R71" s="44">
        <f>R70*15/100</f>
        <v>1471707</v>
      </c>
      <c r="S71" s="44">
        <f>S70*15/100</f>
        <v>1510839</v>
      </c>
      <c r="T71" s="45"/>
    </row>
    <row r="72" spans="1:20">
      <c r="A72" s="79" t="s">
        <v>35</v>
      </c>
      <c r="B72" s="40" t="s">
        <v>36</v>
      </c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3"/>
      <c r="Q72" s="44">
        <f>Q70+Q71</f>
        <v>10988595</v>
      </c>
      <c r="R72" s="44">
        <f>R70+R71</f>
        <v>11283087</v>
      </c>
      <c r="S72" s="44">
        <f>S70+S71</f>
        <v>11583099</v>
      </c>
      <c r="T72" s="45"/>
    </row>
    <row r="73" spans="1:20">
      <c r="A73" s="79" t="s">
        <v>37</v>
      </c>
      <c r="B73" s="46" t="s">
        <v>38</v>
      </c>
      <c r="C73" s="47"/>
      <c r="D73" s="47"/>
      <c r="E73" s="47"/>
      <c r="F73" s="48"/>
      <c r="G73" s="47"/>
      <c r="H73" s="48"/>
      <c r="I73" s="48"/>
      <c r="J73" s="48"/>
      <c r="K73" s="48"/>
      <c r="L73" s="48"/>
      <c r="M73" s="48"/>
      <c r="N73" s="48"/>
      <c r="O73" s="48"/>
      <c r="P73" s="49"/>
      <c r="Q73" s="50">
        <f>Q72*100/H75</f>
        <v>33.759124423963137</v>
      </c>
      <c r="R73" s="50">
        <f>R72*100/H76</f>
        <v>33.01320166776388</v>
      </c>
      <c r="S73" s="50">
        <f>S72*100/H77</f>
        <v>32.277149753910784</v>
      </c>
      <c r="T73" s="45"/>
    </row>
    <row r="74" spans="1:20">
      <c r="N74" s="20"/>
      <c r="O74" s="19"/>
      <c r="P74" s="19"/>
      <c r="Q74" s="19"/>
      <c r="R74" s="19"/>
      <c r="S74" s="19"/>
    </row>
    <row r="75" spans="1:20">
      <c r="B75" s="21" t="s">
        <v>39</v>
      </c>
      <c r="C75" s="22" t="s">
        <v>56</v>
      </c>
      <c r="D75" s="23"/>
      <c r="E75" s="23"/>
      <c r="F75" s="23"/>
      <c r="G75" s="23"/>
      <c r="H75" s="278">
        <f>IF(ฟอร์มกรอกข้อมูล!$I$2=0,ฟอร์มกรอกข้อมูล!$E$2*5%+ฟอร์มกรอกข้อมูล!$E$2,IF(ฟอร์มกรอกข้อมูล!$E$2=0,ฟอร์มกรอกข้อมูล!$I$2))</f>
        <v>32550000</v>
      </c>
      <c r="I75" s="278"/>
      <c r="J75" s="278"/>
      <c r="K75" s="278"/>
      <c r="L75" s="280" t="s">
        <v>40</v>
      </c>
      <c r="M75" s="280"/>
      <c r="N75" s="281" t="str">
        <f>IF(ฟอร์มกรอกข้อมูล!$I$2=0,"(คิดจากร้อยละ 5 ของงบประมาณรายจ่ายประจำปี 2566)",IF(ฟอร์มกรอกข้อมูล!$E$2=0,""))</f>
        <v>(คิดจากร้อยละ 5 ของงบประมาณรายจ่ายประจำปี 2566)</v>
      </c>
      <c r="O75" s="281"/>
      <c r="P75" s="281"/>
      <c r="Q75" s="281"/>
      <c r="R75" s="281"/>
      <c r="S75" s="281"/>
      <c r="T75" s="281"/>
    </row>
    <row r="76" spans="1:20">
      <c r="C76" s="22" t="s">
        <v>57</v>
      </c>
      <c r="D76" s="23"/>
      <c r="E76" s="23"/>
      <c r="F76" s="23"/>
      <c r="G76" s="23"/>
      <c r="H76" s="279">
        <f>H75*5%+H75</f>
        <v>34177500</v>
      </c>
      <c r="I76" s="279"/>
      <c r="J76" s="279"/>
      <c r="K76" s="279"/>
      <c r="L76" s="280" t="s">
        <v>40</v>
      </c>
      <c r="M76" s="280"/>
      <c r="N76" s="282" t="s">
        <v>1163</v>
      </c>
      <c r="O76" s="282"/>
      <c r="P76" s="282"/>
      <c r="Q76" s="282"/>
      <c r="R76" s="282"/>
      <c r="S76" s="282"/>
      <c r="T76" s="282"/>
    </row>
    <row r="77" spans="1:20">
      <c r="C77" s="22" t="s">
        <v>58</v>
      </c>
      <c r="D77" s="23"/>
      <c r="E77" s="23"/>
      <c r="F77" s="23"/>
      <c r="G77" s="23"/>
      <c r="H77" s="279">
        <f>H76*5%+H76</f>
        <v>35886375</v>
      </c>
      <c r="I77" s="279"/>
      <c r="J77" s="279"/>
      <c r="K77" s="279"/>
      <c r="L77" s="280" t="s">
        <v>40</v>
      </c>
      <c r="M77" s="280"/>
      <c r="N77" s="282" t="s">
        <v>1164</v>
      </c>
      <c r="O77" s="282"/>
      <c r="P77" s="282"/>
      <c r="Q77" s="282"/>
      <c r="R77" s="282"/>
      <c r="S77" s="282"/>
      <c r="T77" s="282"/>
    </row>
    <row r="78" spans="1:20">
      <c r="N78" s="20"/>
      <c r="O78" s="19"/>
      <c r="P78" s="19"/>
      <c r="Q78" s="19"/>
      <c r="R78" s="19"/>
      <c r="S78" s="19"/>
    </row>
    <row r="79" spans="1:20">
      <c r="A79" s="283" t="str">
        <f>IF(ฟอร์มกรอกข้อมูล!I2=0,"***งบประมาณรายจ่ายประจำปี 2566",IF(ฟอร์มกรอกข้อมูล!E2=0,""))</f>
        <v>***งบประมาณรายจ่ายประจำปี 2566</v>
      </c>
      <c r="B79" s="283"/>
      <c r="C79" s="283"/>
      <c r="D79" s="283"/>
      <c r="E79" s="283"/>
      <c r="F79" s="283"/>
      <c r="G79" s="283"/>
      <c r="H79" s="283"/>
      <c r="I79" s="276">
        <f>IF(ฟอร์มกรอกข้อมูล!$I$2=0,ฟอร์มกรอกข้อมูล!$E$2,IF(ฟอร์มกรอกข้อมูล!$E$2=0,""))</f>
        <v>31000000</v>
      </c>
      <c r="J79" s="276"/>
      <c r="K79" s="276"/>
      <c r="L79" s="276"/>
      <c r="M79" s="277" t="str">
        <f>IF(ฟอร์มกรอกข้อมูล!I2=0,"  บาท***",IF(ฟอร์มกรอกข้อมูล!E2=0,""))</f>
        <v xml:space="preserve">  บาท***</v>
      </c>
      <c r="N79" s="277"/>
      <c r="O79" s="277"/>
      <c r="P79" s="277"/>
      <c r="Q79" s="12"/>
      <c r="R79" s="12"/>
      <c r="S79" s="12"/>
      <c r="T79" s="12"/>
    </row>
    <row r="80" spans="1:20">
      <c r="N80" s="20"/>
      <c r="O80" s="19"/>
      <c r="P80" s="19"/>
      <c r="Q80" s="19"/>
      <c r="R80" s="19"/>
      <c r="S80" s="19"/>
    </row>
    <row r="81" spans="14:19">
      <c r="N81" s="20"/>
      <c r="O81" s="19"/>
      <c r="P81" s="19"/>
      <c r="Q81" s="19"/>
      <c r="R81" s="19"/>
      <c r="S81" s="19"/>
    </row>
    <row r="82" spans="14:19">
      <c r="N82" s="20"/>
      <c r="O82" s="19"/>
      <c r="P82" s="19"/>
      <c r="Q82" s="19"/>
      <c r="R82" s="19"/>
      <c r="S82" s="19"/>
    </row>
    <row r="83" spans="14:19">
      <c r="N83" s="20"/>
      <c r="O83" s="19"/>
      <c r="P83" s="19"/>
      <c r="Q83" s="19"/>
      <c r="R83" s="19"/>
      <c r="S83" s="19"/>
    </row>
    <row r="84" spans="14:19">
      <c r="N84" s="20"/>
      <c r="O84" s="19"/>
      <c r="P84" s="19"/>
      <c r="Q84" s="19"/>
      <c r="R84" s="19"/>
      <c r="S84" s="19"/>
    </row>
    <row r="85" spans="14:19">
      <c r="N85" s="20"/>
      <c r="O85" s="19"/>
      <c r="P85" s="19"/>
      <c r="Q85" s="19"/>
      <c r="R85" s="19"/>
      <c r="S85" s="19"/>
    </row>
  </sheetData>
  <sheetProtection algorithmName="SHA-512" hashValue="eCcSdnt1TAHZbA9OUZrGQsWjEtm6gAmx64XT7g91ICrhphDxWLEn+x1arsNh/kjUPqHAcTX8LSDIRZ3XPjXEeg==" saltValue="l88btS8r2IHvWyNfobogwQ==" spinCount="100000" sheet="1" formatCells="0" formatColumns="0" formatRows="0" insertRows="0" deleteRows="0" autoFilter="0"/>
  <autoFilter ref="A1:T73"/>
  <mergeCells count="33">
    <mergeCell ref="T2:T5"/>
    <mergeCell ref="H3:J3"/>
    <mergeCell ref="K3:M3"/>
    <mergeCell ref="N2:P3"/>
    <mergeCell ref="P4:P5"/>
    <mergeCell ref="O4:O5"/>
    <mergeCell ref="N4:N5"/>
    <mergeCell ref="Q2:S3"/>
    <mergeCell ref="Q4:Q5"/>
    <mergeCell ref="R4:R5"/>
    <mergeCell ref="S4:S5"/>
    <mergeCell ref="E2:G3"/>
    <mergeCell ref="H2:J2"/>
    <mergeCell ref="K2:M2"/>
    <mergeCell ref="F4:F5"/>
    <mergeCell ref="J4:J5"/>
    <mergeCell ref="I4:I5"/>
    <mergeCell ref="H4:H5"/>
    <mergeCell ref="M4:M5"/>
    <mergeCell ref="L4:L5"/>
    <mergeCell ref="K4:K5"/>
    <mergeCell ref="I79:L79"/>
    <mergeCell ref="M79:P79"/>
    <mergeCell ref="H75:K75"/>
    <mergeCell ref="H76:K76"/>
    <mergeCell ref="H77:K77"/>
    <mergeCell ref="L75:M75"/>
    <mergeCell ref="L76:M76"/>
    <mergeCell ref="L77:M77"/>
    <mergeCell ref="N75:T75"/>
    <mergeCell ref="N76:T76"/>
    <mergeCell ref="N77:T77"/>
    <mergeCell ref="A79:H79"/>
  </mergeCells>
  <conditionalFormatting sqref="A6:T69">
    <cfRule type="expression" dxfId="2" priority="1">
      <formula>$T6="ข้าราชการถ่ายโอน"</formula>
    </cfRule>
    <cfRule type="expression" dxfId="1" priority="2">
      <formula>$T6="เงินอุดหนุน"</formula>
    </cfRule>
  </conditionalFormatting>
  <pageMargins left="0.19685039370078741" right="0.19685039370078741" top="0.78740157480314965" bottom="0.35433070866141736" header="0.55118110236220474" footer="0.31496062992125984"/>
  <pageSetup paperSize="9" scale="76" firstPageNumber="26" orientation="landscape" horizontalDpi="4294967292" r:id="rId1"/>
  <headerFooter differentFirst="1"/>
  <rowBreaks count="2" manualBreakCount="2">
    <brk id="35" max="19" man="1"/>
    <brk id="68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I506"/>
  <sheetViews>
    <sheetView view="pageBreakPreview" topLeftCell="A121" zoomScale="90" zoomScaleNormal="100" zoomScaleSheetLayoutView="90" workbookViewId="0">
      <selection activeCell="E133" sqref="E133"/>
    </sheetView>
  </sheetViews>
  <sheetFormatPr defaultColWidth="8.88671875" defaultRowHeight="25.5" customHeight="1"/>
  <cols>
    <col min="1" max="1" width="3.6640625" style="91" customWidth="1"/>
    <col min="2" max="2" width="16.88671875" style="91" customWidth="1"/>
    <col min="3" max="3" width="11.77734375" style="100" customWidth="1"/>
    <col min="4" max="4" width="13" style="100" customWidth="1"/>
    <col min="5" max="5" width="23.6640625" style="100" customWidth="1"/>
    <col min="6" max="6" width="5.6640625" style="91" customWidth="1"/>
    <col min="7" max="7" width="13" style="100" customWidth="1"/>
    <col min="8" max="8" width="22.88671875" style="100" customWidth="1"/>
    <col min="9" max="9" width="5.6640625" style="91" customWidth="1"/>
    <col min="10" max="10" width="9.109375" style="91" bestFit="1" customWidth="1"/>
    <col min="11" max="12" width="10.109375" style="91" customWidth="1"/>
    <col min="13" max="13" width="10.88671875" style="100" customWidth="1"/>
    <col min="14" max="53" width="10.88671875" style="151" customWidth="1"/>
    <col min="54" max="54" width="17.21875" style="139" hidden="1" customWidth="1"/>
    <col min="55" max="60" width="8.88671875" style="139" hidden="1" customWidth="1"/>
    <col min="61" max="61" width="8.88671875" style="128"/>
    <col min="62" max="16384" width="8.88671875" style="91"/>
  </cols>
  <sheetData>
    <row r="1" spans="1:60" s="128" customFormat="1" ht="25.5" customHeight="1">
      <c r="A1" s="89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37"/>
      <c r="BC1" s="137"/>
      <c r="BD1" s="137"/>
      <c r="BE1" s="137"/>
      <c r="BF1" s="137"/>
      <c r="BG1" s="137"/>
      <c r="BH1" s="137"/>
    </row>
    <row r="2" spans="1:60" s="128" customFormat="1" ht="25.5" customHeight="1">
      <c r="A2" s="310" t="s">
        <v>55</v>
      </c>
      <c r="B2" s="304" t="s">
        <v>51</v>
      </c>
      <c r="C2" s="304" t="s">
        <v>45</v>
      </c>
      <c r="D2" s="307" t="s">
        <v>0</v>
      </c>
      <c r="E2" s="308"/>
      <c r="F2" s="309"/>
      <c r="G2" s="307" t="s">
        <v>15</v>
      </c>
      <c r="H2" s="308"/>
      <c r="I2" s="308"/>
      <c r="J2" s="307" t="s">
        <v>16</v>
      </c>
      <c r="K2" s="308"/>
      <c r="L2" s="309"/>
      <c r="M2" s="304" t="s">
        <v>2</v>
      </c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8"/>
      <c r="BC2" s="138"/>
      <c r="BD2" s="138"/>
      <c r="BE2" s="138"/>
      <c r="BF2" s="138"/>
      <c r="BG2" s="138"/>
      <c r="BH2" s="138"/>
    </row>
    <row r="3" spans="1:60" s="128" customFormat="1" ht="25.5" customHeight="1">
      <c r="A3" s="311"/>
      <c r="B3" s="305"/>
      <c r="C3" s="305"/>
      <c r="D3" s="304" t="s">
        <v>18</v>
      </c>
      <c r="E3" s="304" t="s">
        <v>19</v>
      </c>
      <c r="F3" s="304" t="s">
        <v>6</v>
      </c>
      <c r="G3" s="304" t="s">
        <v>18</v>
      </c>
      <c r="H3" s="304" t="s">
        <v>19</v>
      </c>
      <c r="I3" s="304" t="s">
        <v>6</v>
      </c>
      <c r="J3" s="304" t="s">
        <v>16</v>
      </c>
      <c r="K3" s="304" t="s">
        <v>52</v>
      </c>
      <c r="L3" s="131" t="s">
        <v>53</v>
      </c>
      <c r="M3" s="305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8"/>
      <c r="BC3" s="138"/>
      <c r="BD3" s="138"/>
      <c r="BE3" s="138"/>
      <c r="BF3" s="138"/>
      <c r="BG3" s="138"/>
      <c r="BH3" s="138"/>
    </row>
    <row r="4" spans="1:60" s="128" customFormat="1" ht="25.5" customHeight="1">
      <c r="A4" s="312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132" t="s">
        <v>54</v>
      </c>
      <c r="M4" s="306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8"/>
      <c r="BC4" s="138"/>
      <c r="BD4" s="138"/>
      <c r="BE4" s="138"/>
      <c r="BF4" s="138"/>
      <c r="BG4" s="138"/>
      <c r="BH4" s="138"/>
    </row>
    <row r="5" spans="1:60" ht="25.5" customHeight="1">
      <c r="A5" s="92">
        <f>IF(B5="","",IF(M5="","",SUBTOTAL(3,$E$5:E5)*1)-COUNTBLANK($B$5:B5))</f>
        <v>1</v>
      </c>
      <c r="B5" s="93" t="str">
        <f>IF(ฟอร์มกรอกข้อมูล!C7=0,"",IF(ฟอร์มกรอกข้อมูล!C7="สังกัด","",IF(M5="กำหนดเพิ่มปี 67","-",IF(M5="กำหนดเพิ่มปี 68","-",IF(M5="กำหนดเพิ่มปี 69","-",ฟอร์มกรอกข้อมูล!D7)))))</f>
        <v>พันจ่าเอกเทพมงคล เจริญนิช</v>
      </c>
      <c r="C5" s="94" t="str">
        <f>IF(ฟอร์มกรอกข้อมูล!C7=0,"",IF(ฟอร์มกรอกข้อมูล!C7="สังกัด","",IF(M5="กำหนดเพิ่มปี 67","-",IF(M5="กำหนดเพิ่มปี 68","-",IF(M5="กำหนดเพิ่มปี 69","-",ฟอร์มกรอกข้อมูล!L7)))))</f>
        <v>ปริญญาโท</v>
      </c>
      <c r="D5" s="95">
        <f>IF(ฟอร์มกรอกข้อมูล!C7=0,"",IF(ฟอร์มกรอกข้อมูล!C7="สังกัด","",IF(ฟอร์มกรอกข้อมูล!B7="","-",IF(M5="กำหนดเพิ่มปี 67","-",IF(M5="กำหนดเพิ่มปี 68","-",IF(M5="กำหนดเพิ่มปี 69","-",ฟอร์มกรอกข้อมูล!B7))))))</f>
        <v>133001101001</v>
      </c>
      <c r="E5" s="94" t="str">
        <f>IF(ฟอร์มกรอกข้อมูล!C7=0,"",IF(M5="กำหนดเพิ่มปี 67","-",IF(M5="กำหนดเพิ่มปี 68","-",IF(M5="กำหนดเพิ่มปี 69","-",IF(ฟอร์มกรอกข้อมูล!C7="บริหารท้องถิ่น",ฟอร์มกรอกข้อมูล!F7,IF(ฟอร์มกรอกข้อมูล!C7="อำนวยการท้องถิ่น",ฟอร์มกรอกข้อมูล!F7,IF(ฟอร์มกรอกข้อมูล!C7="บริหารสถานศึกษา",ฟอร์มกรอกข้อมูล!F7,IF(ฟอร์มกรอกข้อมูล!C7&amp;ฟอร์มกรอกข้อมูล!G7="วิชาการหัวหน้ากลุ่มงาน",ฟอร์มกรอกข้อมูล!F7,ฟอร์มกรอกข้อมูล!E7))))))))</f>
        <v>ปลัดองค์การบริหารส่วนตำบล</v>
      </c>
      <c r="F5" s="92" t="str">
        <f>IF(ฟอร์มกรอกข้อมูล!C7=0,"",IF(ฟอร์มกรอกข้อมูล!C7="สังกัด","",IF(ฟอร์มกรอกข้อมูล!H7="","-",IF(M5="กำหนดเพิ่มปี 67","-",IF(M5="กำหนดเพิ่มปี 68","-",IF(M5="กำหนดเพิ่มปี 69","-",ฟอร์มกรอกข้อมูล!H7))))))</f>
        <v>กลาง</v>
      </c>
      <c r="G5" s="95">
        <f>IF(ฟอร์มกรอกข้อมูล!C7=0,"",IF(ฟอร์มกรอกข้อมูล!C7="สังกัด","",IF(ฟอร์มกรอกข้อมูล!B7="","-",IF(M5="เกษียณปี 66 ยุบเลิกปี 67","-",IF(M5="ว่างเดิม ยุบเลิกปี 67","-",ฟอร์มกรอกข้อมูล!B7)))))</f>
        <v>133001101001</v>
      </c>
      <c r="H5" s="94" t="str">
        <f>IF(ฟอร์มกรอกข้อมูล!C7=0,"",IF(M5="เกษียณปี 66 ยุบเลิกปี 67","-",IF(M5="ว่างเดิม ยุบเลิกปี 67","-",IF(ฟอร์มกรอกข้อมูล!C7="บริหารท้องถิ่น",ฟอร์มกรอกข้อมูล!F7,IF(ฟอร์มกรอกข้อมูล!C7="อำนวยการท้องถิ่น",ฟอร์มกรอกข้อมูล!F7,IF(ฟอร์มกรอกข้อมูล!C7="บริหารสถานศึกษา",ฟอร์มกรอกข้อมูล!F7,IF(ฟอร์มกรอกข้อมูล!C7&amp;ฟอร์มกรอกข้อมูล!G7="วิชาการหัวหน้ากลุ่มงาน",ฟอร์มกรอกข้อมูล!F7,ฟอร์มกรอกข้อมูล!E7)))))))</f>
        <v>ปลัดองค์การบริหารส่วนตำบล</v>
      </c>
      <c r="I5" s="92" t="str">
        <f>IF(ฟอร์มกรอกข้อมูล!C7=0,"",IF(ฟอร์มกรอกข้อมูล!C7="สังกัด","",IF(ฟอร์มกรอกข้อมูล!H7="","-",IF(M5="เกษียณปี 66 ยุบเลิกปี 67","-",IF(M5="ว่างเดิม ยุบเลิกปี 67","-",ฟอร์มกรอกข้อมูล!H7)))))</f>
        <v>กลาง</v>
      </c>
      <c r="J5" s="96">
        <f>IF(ฟอร์มกรอกข้อมูล!C7=0,"",IF(ฟอร์มกรอกข้อมูล!C7="สังกัด","",IF(M5="กำหนดเพิ่มปี 67",0,IF(M5="กำหนดเพิ่มปี 68",0,IF(M5="กำหนดเพิ่มปี 69",0,IF(M5="เกษียณปี 66 ยุบเลิกปี 67",0,IF(M5="ว่างเดิม ยุบเลิกปี 67",0,ฟอร์มกรอกข้อมูล!BE7)))))))</f>
        <v>618240</v>
      </c>
      <c r="K5" s="97">
        <f>IF(ฟอร์มกรอกข้อมูล!C7=0,"",IF(ฟอร์มกรอกข้อมูล!C7="สังกัด","",IF(M5="กำหนดเพิ่มปี 67",0,IF(M5="กำหนดเพิ่มปี 68",0,IF(M5="กำหนดเพิ่มปี 69",0,IF(M5="เกษียณปี 66 ยุบเลิกปี 67",0,IF(M5="ว่างเดิม ยุบเลิกปี 67",0,IF(ฟอร์มกรอกข้อมูล!J7=0,0,(BF5*12)))))))))</f>
        <v>84000</v>
      </c>
      <c r="L5" s="97">
        <f>IF(ฟอร์มกรอกข้อมูล!C7=0,"",IF(ฟอร์มกรอกข้อมูล!C7="สังกัด","",IF(M5="กำหนดเพิ่มปี 67",0,IF(M5="กำหนดเพิ่มปี 68",0,IF(M5="กำหนดเพิ่มปี 69",0,IF(M5="เกษียณปี 66 ยุบเลิกปี 67",0,IF(M5="ว่างเดิม ยุบเลิกปี 67",0,IF(ฟอร์มกรอกข้อมูล!K7=0,0,(BG5*12)))))))))</f>
        <v>84000</v>
      </c>
      <c r="M5" s="98">
        <f>IF(ฟอร์มกรอกข้อมูล!C7=0,"",IF(ฟอร์มกรอกข้อมูล!C7="สังกัด","",IF(ฟอร์มกรอกข้อมูล!M7="ว่างเดิม","(ว่างเดิม)",IF(ฟอร์มกรอกข้อมูล!M7="เงินอุดหนุน","(เงินอุดหนุน)",IF(ฟอร์มกรอกข้อมูล!M7="เงินอุดหนุน (ว่าง)","(เงินอุดหนุน)",IF(ฟอร์มกรอกข้อมูล!M7="จ่ายจากเงินรายได้","(จ่ายจากเงินรายได้)",IF(ฟอร์มกรอกข้อมูล!M7="จ่ายจากเงินรายได้ (ว่าง)","(จ่ายจากเงินรายได้ (ว่างเดิม))",IF(ฟอร์มกรอกข้อมูล!M7="กำหนดเพิ่ม2567","กำหนดเพิ่มปี 67",IF(ฟอร์มกรอกข้อมูล!M7="กำหนดเพิ่ม2568","กำหนดเพิ่มปี 68",IF(ฟอร์มกรอกข้อมูล!M7="กำหนดเพิ่ม2569","กำหนดเพิ่มปี 69",IF(ฟอร์มกรอกข้อมูล!M7="ว่างยุบเลิก2567","ว่างเดิม ยุบเลิกปี 67",IF(ฟอร์มกรอกข้อมูล!M7="ว่างยุบเลิก2568","ว่างเดิม ยุบเลิกปี 68",IF(ฟอร์มกรอกข้อมูล!M7="ว่างยุบเลิก2569","ว่างเดิม ยุบเลิกปี 69",IF(ฟอร์มกรอกข้อมูล!M7="ยุบเลิก2567","เกษียณปี 66 ยุบเลิกปี 67",IF(ฟอร์มกรอกข้อมูล!M7="ยุบเลิก2568","เกษียณปี 67 ยุบเลิกปี 68",IF(ฟอร์มกรอกข้อมูล!M7="ยุบเลิก2569","เกษียณปี 68 ยุบเลิกปี 69",(ฟอร์มกรอกข้อมูล!I7*12)+(ฟอร์มกรอกข้อมูล!J7*12)+(ฟอร์มกรอกข้อมูล!K7*12)))))))))))))))))</f>
        <v>786240</v>
      </c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39" t="str">
        <f>IF(ฟอร์มกรอกข้อมูล!C7=0,"",ฟอร์มกรอกข้อมูล!C7)</f>
        <v>บริหารท้องถิ่น</v>
      </c>
      <c r="BC5" s="139" t="str">
        <f>IF(ฟอร์มกรอกข้อมูล!G7=0,"",ฟอร์มกรอกข้อมูล!G7)</f>
        <v/>
      </c>
      <c r="BD5" s="139" t="str">
        <f>IF(ฟอร์มกรอกข้อมูล!E7=0,"",ฟอร์มกรอกข้อมูล!E7)</f>
        <v>นักบริหารงานท้องถิ่น</v>
      </c>
      <c r="BE5" s="139">
        <f>IF(ฟอร์มกรอกข้อมูล!I7=0,"",ฟอร์มกรอกข้อมูล!I7)</f>
        <v>51520</v>
      </c>
      <c r="BF5" s="139">
        <f>IF(ฟอร์มกรอกข้อมูล!J7=0,"",ฟอร์มกรอกข้อมูล!J7)</f>
        <v>7000</v>
      </c>
      <c r="BG5" s="139">
        <f>IF(ฟอร์มกรอกข้อมูล!K7=0,"",ฟอร์มกรอกข้อมูล!K7)</f>
        <v>7000</v>
      </c>
      <c r="BH5" s="139" t="str">
        <f>IF(ฟอร์มกรอกข้อมูล!M7=0,"",ฟอร์มกรอกข้อมูล!M7)</f>
        <v/>
      </c>
    </row>
    <row r="6" spans="1:60" ht="25.5" customHeight="1">
      <c r="A6" s="99"/>
      <c r="B6" s="99"/>
      <c r="C6" s="140"/>
      <c r="D6" s="140"/>
      <c r="E6" s="140" t="str">
        <f>IF(BB5=0,"",IF(BB5="บริหารท้องถิ่น","("&amp;BD5&amp;")",IF(BB5="อำนวยการท้องถิ่น","("&amp;BD5&amp;")",IF(BB5="บริหารสถานศึกษา","("&amp;BD5&amp;")",IF(BB5&amp;BC5="วิชาการหัวหน้ากลุ่มงาน","("&amp;BD5&amp;")",IF(M5="กำหนดเพิ่มปี 67","-",IF(M5="กำหนดเพิ่มปี 68","",IF(M5="กำหนดเพิ่มปี 69","",""))))))))</f>
        <v>(นักบริหารงานท้องถิ่น)</v>
      </c>
      <c r="F6" s="99"/>
      <c r="G6" s="140"/>
      <c r="H6" s="140" t="str">
        <f>IF(BB5=0,"",IF(M5="เกษียณปี 66 ยุบเลิกปี 67","",IF(M5="ว่างเดิม ยุบเลิกปี 67","",IF(BB5="บริหารท้องถิ่น","("&amp;BD5&amp;")",IF(BB5="อำนวยการท้องถิ่น","("&amp;BD5&amp;")",IF(BB5="บริหารสถานศึกษา","("&amp;BD5&amp;")",IF(BB5&amp;BC5="วิชาการหัวหน้ากลุ่มงาน","("&amp;BD5&amp;")","")))))))</f>
        <v>(นักบริหารงานท้องถิ่น)</v>
      </c>
      <c r="I6" s="99"/>
      <c r="J6" s="141" t="str">
        <f>IF(BB5=0,"",IF(BB5="","",IF(BH5="ว่างเดิม","(ค่ากลางเงินเดือน)",IF(BH5="เงินอุดหนุน (ว่าง)","(ค่ากลางเงินเดือน)",IF(BH5="จ่ายจากเงินรายได้ (ว่าง)","(ค่ากลางเงินเดือน)",IF(BH5="ว่างยุบเลิก2568","(ค่ากลางเงินเดือน)",IF(BH5="ว่างยุบเลิก2569","(ค่ากลางเงินเดือน)",IF(M5="กำหนดเพิ่มปี 67","",IF(M5="กำหนดเพิ่มปี 68","",IF(M5="กำหนดเพิ่มปี 69","",IF(M5="เกษียณปี 66 ยุบเลิกปี 67","",IF(M5="ว่างเดิม ยุบเลิกปี 67","",TEXT(BE5,"(0,000"&amp;" x 12)")))))))))))))</f>
        <v>(51,520 x 12)</v>
      </c>
      <c r="K6" s="141" t="str">
        <f>IF(BB5=0,"",IF(BB5="","",IF(M5="กำหนดเพิ่มปี 67","",IF(M5="กำหนดเพิ่มปี 68","",IF(M5="กำหนดเพิ่มปี 69","",IF(M5="เกษียณปี 66 ยุบเลิกปี 67","",IF(M5="ว่างเดิม ยุบเลิกปี 67","",TEXT(BF5,"(0,000"&amp;" x 12)"))))))))</f>
        <v>(7,000 x 12)</v>
      </c>
      <c r="L6" s="141" t="str">
        <f>IF(BB5=0,"",IF(BB5="","",IF(M5="กำหนดเพิ่มปี 67","",IF(M5="กำหนดเพิ่มปี 68","",IF(M5="กำหนดเพิ่มปี 69","",IF(M5="เกษียณปี 66 ยุบเลิกปี 67","",IF(M5="ว่างเดิม ยุบเลิกปี 67","",TEXT(BG5,"(0,000"&amp;" x 12)"))))))))</f>
        <v>(7,000 x 12)</v>
      </c>
      <c r="M6" s="14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</row>
    <row r="7" spans="1:60" ht="25.5" customHeight="1">
      <c r="A7" s="101" t="str">
        <f>IF(B7="","",IF(M7="","",SUBTOTAL(3,$E$5:E7)*1)-COUNTBLANK($B$5:B7))</f>
        <v/>
      </c>
      <c r="B7" s="142" t="str">
        <f>IF(ฟอร์มกรอกข้อมูล!C8=0,"",IF(ฟอร์มกรอกข้อมูล!C8="สังกัด","",IF(M7="กำหนดเพิ่มปี 67","-",IF(M7="กำหนดเพิ่มปี 68","-",IF(M7="กำหนดเพิ่มปี 69","-",ฟอร์มกรอกข้อมูล!D8)))))</f>
        <v/>
      </c>
      <c r="C7" s="140" t="str">
        <f>IF(ฟอร์มกรอกข้อมูล!C8=0,"",IF(ฟอร์มกรอกข้อมูล!C8="สังกัด","",IF(M7="กำหนดเพิ่มปี 67","-",IF(M7="กำหนดเพิ่มปี 68","-",IF(M7="กำหนดเพิ่มปี 69","-",ฟอร์มกรอกข้อมูล!L8)))))</f>
        <v/>
      </c>
      <c r="D7" s="143" t="str">
        <f>IF(ฟอร์มกรอกข้อมูล!C8=0,"",IF(ฟอร์มกรอกข้อมูล!C8="สังกัด","",IF(ฟอร์มกรอกข้อมูล!B8="","-",IF(M7="กำหนดเพิ่มปี 67","-",IF(M7="กำหนดเพิ่มปี 68","-",IF(M7="กำหนดเพิ่มปี 69","-",ฟอร์มกรอกข้อมูล!B8))))))</f>
        <v/>
      </c>
      <c r="E7" s="140" t="str">
        <f>IF(ฟอร์มกรอกข้อมูล!C8=0,"",IF(M7="กำหนดเพิ่มปี 67","-",IF(M7="กำหนดเพิ่มปี 68","-",IF(M7="กำหนดเพิ่มปี 69","-",IF(ฟอร์มกรอกข้อมูล!C8="บริหารท้องถิ่น",ฟอร์มกรอกข้อมูล!F8,IF(ฟอร์มกรอกข้อมูล!C8="อำนวยการท้องถิ่น",ฟอร์มกรอกข้อมูล!F8,IF(ฟอร์มกรอกข้อมูล!C8="บริหารสถานศึกษา",ฟอร์มกรอกข้อมูล!F8,IF(ฟอร์มกรอกข้อมูล!C8&amp;ฟอร์มกรอกข้อมูล!G8="วิชาการหัวหน้ากลุ่มงาน",ฟอร์มกรอกข้อมูล!F8,ฟอร์มกรอกข้อมูล!E8))))))))</f>
        <v/>
      </c>
      <c r="F7" s="101" t="str">
        <f>IF(ฟอร์มกรอกข้อมูล!C8=0,"",IF(ฟอร์มกรอกข้อมูล!C8="สังกัด","",IF(ฟอร์มกรอกข้อมูล!H8="","-",IF(M7="กำหนดเพิ่มปี 67","-",IF(M7="กำหนดเพิ่มปี 68","-",IF(M7="กำหนดเพิ่มปี 69","-",ฟอร์มกรอกข้อมูล!H8))))))</f>
        <v/>
      </c>
      <c r="G7" s="143" t="str">
        <f>IF(ฟอร์มกรอกข้อมูล!C8=0,"",IF(ฟอร์มกรอกข้อมูล!C8="สังกัด","",IF(ฟอร์มกรอกข้อมูล!B8="","-",IF(M7="เกษียณปี 66 ยุบเลิกปี 67","-",IF(M7="ว่างเดิม ยุบเลิกปี 67","-",ฟอร์มกรอกข้อมูล!B8)))))</f>
        <v/>
      </c>
      <c r="H7" s="140" t="str">
        <f>IF(ฟอร์มกรอกข้อมูล!C8=0,"",IF(M7="เกษียณปี 66 ยุบเลิกปี 67","-",IF(M7="ว่างเดิม ยุบเลิกปี 67","-",IF(ฟอร์มกรอกข้อมูล!C8="บริหารท้องถิ่น",ฟอร์มกรอกข้อมูล!F8,IF(ฟอร์มกรอกข้อมูล!C8="อำนวยการท้องถิ่น",ฟอร์มกรอกข้อมูล!F8,IF(ฟอร์มกรอกข้อมูล!C8="บริหารสถานศึกษา",ฟอร์มกรอกข้อมูล!F8,IF(ฟอร์มกรอกข้อมูล!C8&amp;ฟอร์มกรอกข้อมูล!G8="วิชาการหัวหน้ากลุ่มงาน",ฟอร์มกรอกข้อมูล!F8,ฟอร์มกรอกข้อมูล!E8)))))))</f>
        <v/>
      </c>
      <c r="I7" s="101" t="str">
        <f>IF(ฟอร์มกรอกข้อมูล!C8=0,"",IF(ฟอร์มกรอกข้อมูล!C8="สังกัด","",IF(ฟอร์มกรอกข้อมูล!H8="","-",IF(M7="เกษียณปี 66 ยุบเลิกปี 67","-",IF(M7="ว่างเดิม ยุบเลิกปี 67","-",ฟอร์มกรอกข้อมูล!H8)))))</f>
        <v/>
      </c>
      <c r="J7" s="144" t="str">
        <f>IF(ฟอร์มกรอกข้อมูล!C8=0,"",IF(ฟอร์มกรอกข้อมูล!C8="สังกัด","",IF(M7="กำหนดเพิ่มปี 67",0,IF(M7="กำหนดเพิ่มปี 68",0,IF(M7="กำหนดเพิ่มปี 69",0,IF(M7="เกษียณปี 66 ยุบเลิกปี 67",0,IF(M7="ว่างเดิม ยุบเลิกปี 67",0,ฟอร์มกรอกข้อมูล!BE8)))))))</f>
        <v/>
      </c>
      <c r="K7" s="145" t="str">
        <f>IF(ฟอร์มกรอกข้อมูล!C8=0,"",IF(ฟอร์มกรอกข้อมูล!C8="สังกัด","",IF(M7="กำหนดเพิ่มปี 67",0,IF(M7="กำหนดเพิ่มปี 68",0,IF(M7="กำหนดเพิ่มปี 69",0,IF(M7="เกษียณปี 66 ยุบเลิกปี 67",0,IF(M7="ว่างเดิม ยุบเลิกปี 67",0,IF(ฟอร์มกรอกข้อมูล!J8=0,0,(BF7*12)))))))))</f>
        <v/>
      </c>
      <c r="L7" s="145" t="str">
        <f>IF(ฟอร์มกรอกข้อมูล!C8=0,"",IF(ฟอร์มกรอกข้อมูล!C8="สังกัด","",IF(M7="กำหนดเพิ่มปี 67",0,IF(M7="กำหนดเพิ่มปี 68",0,IF(M7="กำหนดเพิ่มปี 69",0,IF(M7="เกษียณปี 66 ยุบเลิกปี 67",0,IF(M7="ว่างเดิม ยุบเลิกปี 67",0,IF(ฟอร์มกรอกข้อมูล!K8=0,0,(BG7*12)))))))))</f>
        <v/>
      </c>
      <c r="M7" s="146" t="str">
        <f>IF(ฟอร์มกรอกข้อมูล!C8=0,"",IF(ฟอร์มกรอกข้อมูล!C8="สังกัด","",IF(ฟอร์มกรอกข้อมูล!M8="ว่างเดิม","(ว่างเดิม)",IF(ฟอร์มกรอกข้อมูล!M8="เงินอุดหนุน","(เงินอุดหนุน)",IF(ฟอร์มกรอกข้อมูล!M8="เงินอุดหนุน (ว่าง)","(เงินอุดหนุน)",IF(ฟอร์มกรอกข้อมูล!M8="จ่ายจากเงินรายได้","(จ่ายจากเงินรายได้)",IF(ฟอร์มกรอกข้อมูล!M8="จ่ายจากเงินรายได้ (ว่าง)","(จ่ายจากเงินรายได้ (ว่างเดิม))",IF(ฟอร์มกรอกข้อมูล!M8="กำหนดเพิ่ม2567","กำหนดเพิ่มปี 67",IF(ฟอร์มกรอกข้อมูล!M8="กำหนดเพิ่ม2568","กำหนดเพิ่มปี 68",IF(ฟอร์มกรอกข้อมูล!M8="กำหนดเพิ่ม2569","กำหนดเพิ่มปี 69",IF(ฟอร์มกรอกข้อมูล!M8="ว่างยุบเลิก2567","ว่างเดิม ยุบเลิกปี 67",IF(ฟอร์มกรอกข้อมูล!M8="ว่างยุบเลิก2568","ว่างเดิม ยุบเลิกปี 68",IF(ฟอร์มกรอกข้อมูล!M8="ว่างยุบเลิก2569","ว่างเดิม ยุบเลิกปี 69",IF(ฟอร์มกรอกข้อมูล!M8="ยุบเลิก2567","เกษียณปี 66 ยุบเลิกปี 67",IF(ฟอร์มกรอกข้อมูล!M8="ยุบเลิก2568","เกษียณปี 67 ยุบเลิกปี 68",IF(ฟอร์มกรอกข้อมูล!M8="ยุบเลิก2569","เกษียณปี 68 ยุบเลิกปี 69",(ฟอร์มกรอกข้อมูล!I8*12)+(ฟอร์มกรอกข้อมูล!J8*12)+(ฟอร์มกรอกข้อมูล!K8*12)))))))))))))))))</f>
        <v/>
      </c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39" t="str">
        <f>IF(ฟอร์มกรอกข้อมูล!C8=0,"",ฟอร์มกรอกข้อมูล!C8)</f>
        <v/>
      </c>
      <c r="BC7" s="139" t="str">
        <f>IF(ฟอร์มกรอกข้อมูล!G8=0,"",ฟอร์มกรอกข้อมูล!G8)</f>
        <v/>
      </c>
      <c r="BD7" s="139" t="str">
        <f>IF(ฟอร์มกรอกข้อมูล!E8=0,"",ฟอร์มกรอกข้อมูล!E8)</f>
        <v/>
      </c>
      <c r="BE7" s="139" t="str">
        <f>IF(ฟอร์มกรอกข้อมูล!I8=0,"",ฟอร์มกรอกข้อมูล!I8)</f>
        <v/>
      </c>
      <c r="BF7" s="139" t="str">
        <f>IF(ฟอร์มกรอกข้อมูล!J8=0,"",ฟอร์มกรอกข้อมูล!J8)</f>
        <v/>
      </c>
      <c r="BG7" s="139" t="str">
        <f>IF(ฟอร์มกรอกข้อมูล!K8=0,"",ฟอร์มกรอกข้อมูล!K8)</f>
        <v/>
      </c>
      <c r="BH7" s="139" t="str">
        <f>IF(ฟอร์มกรอกข้อมูล!M8=0,"",ฟอร์มกรอกข้อมูล!M8)</f>
        <v/>
      </c>
    </row>
    <row r="8" spans="1:60" ht="25.5" customHeight="1">
      <c r="A8" s="99"/>
      <c r="B8" s="202" t="s">
        <v>1404</v>
      </c>
      <c r="C8" s="140"/>
      <c r="D8" s="140"/>
      <c r="E8" s="140" t="str">
        <f>IF(BB7=0,"",IF(BB7="บริหารท้องถิ่น","("&amp;BD7&amp;")",IF(BB7="อำนวยการท้องถิ่น","("&amp;BD7&amp;")",IF(BB7="บริหารสถานศึกษา","("&amp;BD7&amp;")",IF(BB7&amp;BC7="วิชาการหัวหน้ากลุ่มงาน","("&amp;BD7&amp;")",IF(M7="กำหนดเพิ่มปี 67","-",IF(M7="กำหนดเพิ่มปี 68","",IF(M7="กำหนดเพิ่มปี 69","",""))))))))</f>
        <v/>
      </c>
      <c r="F8" s="99"/>
      <c r="G8" s="140"/>
      <c r="H8" s="140" t="str">
        <f>IF(BB7=0,"",IF(M7="เกษียณปี 66 ยุบเลิกปี 67","",IF(M7="ว่างเดิม ยุบเลิกปี 67","",IF(BB7="บริหารท้องถิ่น","("&amp;BD7&amp;")",IF(BB7="อำนวยการท้องถิ่น","("&amp;BD7&amp;")",IF(BB7="บริหารสถานศึกษา","("&amp;BD7&amp;")",IF(BB7&amp;BC7="วิชาการหัวหน้ากลุ่มงาน","("&amp;BD7&amp;")","")))))))</f>
        <v/>
      </c>
      <c r="I8" s="99"/>
      <c r="J8" s="141" t="str">
        <f>IF(BB7=0,"",IF(BB7="","",IF(BH7="ว่างเดิม","(ค่ากลางเงินเดือน)",IF(BH7="เงินอุดหนุน (ว่าง)","(ค่ากลางเงินเดือน)",IF(BH7="จ่ายจากเงินรายได้ (ว่าง)","(ค่ากลางเงินเดือน)",IF(BH7="ว่างยุบเลิก2568","(ค่ากลางเงินเดือน)",IF(BH7="ว่างยุบเลิก2569","(ค่ากลางเงินเดือน)",IF(M7="กำหนดเพิ่มปี 67","",IF(M7="กำหนดเพิ่มปี 68","",IF(M7="กำหนดเพิ่มปี 69","",IF(M7="เกษียณปี 66 ยุบเลิกปี 67","",IF(M7="ว่างเดิม ยุบเลิกปี 67","",TEXT(BE7,"(0,000"&amp;" x 12)")))))))))))))</f>
        <v/>
      </c>
      <c r="K8" s="141" t="str">
        <f>IF(BB7=0,"",IF(BB7="","",IF(M7="กำหนดเพิ่มปี 67","",IF(M7="กำหนดเพิ่มปี 68","",IF(M7="กำหนดเพิ่มปี 69","",IF(M7="เกษียณปี 66 ยุบเลิกปี 67","",IF(M7="ว่างเดิม ยุบเลิกปี 67","",TEXT(BF7,"(0,000"&amp;" x 12)"))))))))</f>
        <v/>
      </c>
      <c r="L8" s="141" t="str">
        <f>IF(BB7=0,"",IF(BB7="","",IF(M7="กำหนดเพิ่มปี 67","",IF(M7="กำหนดเพิ่มปี 68","",IF(M7="กำหนดเพิ่มปี 69","",IF(M7="เกษียณปี 66 ยุบเลิกปี 67","",IF(M7="ว่างเดิม ยุบเลิกปี 67","",TEXT(BG7,"(0,000"&amp;" x 12)"))))))))</f>
        <v/>
      </c>
      <c r="M8" s="14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</row>
    <row r="9" spans="1:60" ht="25.5" customHeight="1">
      <c r="A9" s="101">
        <v>2</v>
      </c>
      <c r="B9" s="142" t="str">
        <f>IF(ฟอร์มกรอกข้อมูล!C9=0,"",IF(ฟอร์มกรอกข้อมูล!C9="สังกัด","",IF(M9="กำหนดเพิ่มปี 67","-",IF(M9="กำหนดเพิ่มปี 68","-",IF(M9="กำหนดเพิ่มปี 69","-",ฟอร์มกรอกข้อมูล!D9)))))</f>
        <v>นางมาณิศา สมชื่อ</v>
      </c>
      <c r="C9" s="140" t="str">
        <f>IF(ฟอร์มกรอกข้อมูล!C9=0,"",IF(ฟอร์มกรอกข้อมูล!C9="สังกัด","",IF(M9="กำหนดเพิ่มปี 67","-",IF(M9="กำหนดเพิ่มปี 68","-",IF(M9="กำหนดเพิ่มปี 69","-",ฟอร์มกรอกข้อมูล!L9)))))</f>
        <v>ปริญญาโท</v>
      </c>
      <c r="D9" s="143" t="str">
        <f>IF(ฟอร์มกรอกข้อมูล!C9=0,"",IF(ฟอร์มกรอกข้อมูล!C9="สังกัด","",IF(ฟอร์มกรอกข้อมูล!B9="","-",IF(M9="กำหนดเพิ่มปี 67","-",IF(M9="กำหนดเพิ่มปี 68","-",IF(M9="กำหนดเพิ่มปี 69","-",ฟอร์มกรอกข้อมูล!B9))))))</f>
        <v>13-3-01-2101-001</v>
      </c>
      <c r="E9" s="140" t="str">
        <f>IF(ฟอร์มกรอกข้อมูล!C9=0,"",IF(M9="กำหนดเพิ่มปี 67","-",IF(M9="กำหนดเพิ่มปี 68","-",IF(M9="กำหนดเพิ่มปี 69","-",IF(ฟอร์มกรอกข้อมูล!C9="บริหารท้องถิ่น",ฟอร์มกรอกข้อมูล!F9,IF(ฟอร์มกรอกข้อมูล!C9="อำนวยการท้องถิ่น",ฟอร์มกรอกข้อมูล!F9,IF(ฟอร์มกรอกข้อมูล!C9="บริหารสถานศึกษา",ฟอร์มกรอกข้อมูล!F9,IF(ฟอร์มกรอกข้อมูล!C9&amp;ฟอร์มกรอกข้อมูล!G9="วิชาการหัวหน้ากลุ่มงาน",ฟอร์มกรอกข้อมูล!F9,ฟอร์มกรอกข้อมูล!E9))))))))</f>
        <v>หัวหน้าสำนักปลัด</v>
      </c>
      <c r="F9" s="101" t="str">
        <f>IF(ฟอร์มกรอกข้อมูล!C9=0,"",IF(ฟอร์มกรอกข้อมูล!C9="สังกัด","",IF(ฟอร์มกรอกข้อมูล!H9="","-",IF(M9="กำหนดเพิ่มปี 67","-",IF(M9="กำหนดเพิ่มปี 68","-",IF(M9="กำหนดเพิ่มปี 69","-",ฟอร์มกรอกข้อมูล!H9))))))</f>
        <v>กลาง</v>
      </c>
      <c r="G9" s="143" t="str">
        <f>IF(ฟอร์มกรอกข้อมูล!C9=0,"",IF(ฟอร์มกรอกข้อมูล!C9="สังกัด","",IF(ฟอร์มกรอกข้อมูล!B9="","-",IF(M9="เกษียณปี 66 ยุบเลิกปี 67","-",IF(M9="ว่างเดิม ยุบเลิกปี 67","-",ฟอร์มกรอกข้อมูล!B9)))))</f>
        <v>13-3-01-2101-001</v>
      </c>
      <c r="H9" s="140" t="str">
        <f>IF(ฟอร์มกรอกข้อมูล!C9=0,"",IF(M9="เกษียณปี 66 ยุบเลิกปี 67","-",IF(M9="ว่างเดิม ยุบเลิกปี 67","-",IF(ฟอร์มกรอกข้อมูล!C9="บริหารท้องถิ่น",ฟอร์มกรอกข้อมูล!F9,IF(ฟอร์มกรอกข้อมูล!C9="อำนวยการท้องถิ่น",ฟอร์มกรอกข้อมูล!F9,IF(ฟอร์มกรอกข้อมูล!C9="บริหารสถานศึกษา",ฟอร์มกรอกข้อมูล!F9,IF(ฟอร์มกรอกข้อมูล!C9&amp;ฟอร์มกรอกข้อมูล!G9="วิชาการหัวหน้ากลุ่มงาน",ฟอร์มกรอกข้อมูล!F9,ฟอร์มกรอกข้อมูล!E9)))))))</f>
        <v>หัวหน้าสำนักปลัด</v>
      </c>
      <c r="I9" s="101" t="str">
        <f>IF(ฟอร์มกรอกข้อมูล!C9=0,"",IF(ฟอร์มกรอกข้อมูล!C9="สังกัด","",IF(ฟอร์มกรอกข้อมูล!H9="","-",IF(M9="เกษียณปี 66 ยุบเลิกปี 67","-",IF(M9="ว่างเดิม ยุบเลิกปี 67","-",ฟอร์มกรอกข้อมูล!H9)))))</f>
        <v>กลาง</v>
      </c>
      <c r="J9" s="144">
        <f>IF(ฟอร์มกรอกข้อมูล!C9=0,"",IF(ฟอร์มกรอกข้อมูล!C9="สังกัด","",IF(M9="กำหนดเพิ่มปี 67",0,IF(M9="กำหนดเพิ่มปี 68",0,IF(M9="กำหนดเพิ่มปี 69",0,IF(M9="เกษียณปี 66 ยุบเลิกปี 67",0,IF(M9="ว่างเดิม ยุบเลิกปี 67",0,ฟอร์มกรอกข้อมูล!BE9)))))))</f>
        <v>478560</v>
      </c>
      <c r="K9" s="145">
        <f>IF(ฟอร์มกรอกข้อมูล!C9=0,"",IF(ฟอร์มกรอกข้อมูล!C9="สังกัด","",IF(M9="กำหนดเพิ่มปี 67",0,IF(M9="กำหนดเพิ่มปี 68",0,IF(M9="กำหนดเพิ่มปี 69",0,IF(M9="เกษียณปี 66 ยุบเลิกปี 67",0,IF(M9="ว่างเดิม ยุบเลิกปี 67",0,IF(ฟอร์มกรอกข้อมูล!J9=0,0,(BF9*12)))))))))</f>
        <v>67200</v>
      </c>
      <c r="L9" s="145">
        <f>IF(ฟอร์มกรอกข้อมูล!C9=0,"",IF(ฟอร์มกรอกข้อมูล!C9="สังกัด","",IF(M9="กำหนดเพิ่มปี 67",0,IF(M9="กำหนดเพิ่มปี 68",0,IF(M9="กำหนดเพิ่มปี 69",0,IF(M9="เกษียณปี 66 ยุบเลิกปี 67",0,IF(M9="ว่างเดิม ยุบเลิกปี 67",0,IF(ฟอร์มกรอกข้อมูล!K9=0,0,(BG9*12)))))))))</f>
        <v>67200</v>
      </c>
      <c r="M9" s="146">
        <f>IF(ฟอร์มกรอกข้อมูล!C9=0,"",IF(ฟอร์มกรอกข้อมูล!C9="สังกัด","",IF(ฟอร์มกรอกข้อมูล!M9="ว่างเดิม","(ว่างเดิม)",IF(ฟอร์มกรอกข้อมูล!M9="เงินอุดหนุน","(เงินอุดหนุน)",IF(ฟอร์มกรอกข้อมูล!M9="เงินอุดหนุน (ว่าง)","(เงินอุดหนุน)",IF(ฟอร์มกรอกข้อมูล!M9="จ่ายจากเงินรายได้","(จ่ายจากเงินรายได้)",IF(ฟอร์มกรอกข้อมูล!M9="จ่ายจากเงินรายได้ (ว่าง)","(จ่ายจากเงินรายได้ (ว่างเดิม))",IF(ฟอร์มกรอกข้อมูล!M9="กำหนดเพิ่ม2567","กำหนดเพิ่มปี 67",IF(ฟอร์มกรอกข้อมูล!M9="กำหนดเพิ่ม2568","กำหนดเพิ่มปี 68",IF(ฟอร์มกรอกข้อมูล!M9="กำหนดเพิ่ม2569","กำหนดเพิ่มปี 69",IF(ฟอร์มกรอกข้อมูล!M9="ว่างยุบเลิก2567","ว่างเดิม ยุบเลิกปี 67",IF(ฟอร์มกรอกข้อมูล!M9="ว่างยุบเลิก2568","ว่างเดิม ยุบเลิกปี 68",IF(ฟอร์มกรอกข้อมูล!M9="ว่างยุบเลิก2569","ว่างเดิม ยุบเลิกปี 69",IF(ฟอร์มกรอกข้อมูล!M9="ยุบเลิก2567","เกษียณปี 66 ยุบเลิกปี 67",IF(ฟอร์มกรอกข้อมูล!M9="ยุบเลิก2568","เกษียณปี 67 ยุบเลิกปี 68",IF(ฟอร์มกรอกข้อมูล!M9="ยุบเลิก2569","เกษียณปี 68 ยุบเลิกปี 69",(ฟอร์มกรอกข้อมูล!I9*12)+(ฟอร์มกรอกข้อมูล!J9*12)+(ฟอร์มกรอกข้อมูล!K9*12)))))))))))))))))</f>
        <v>612960</v>
      </c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39" t="str">
        <f>IF(ฟอร์มกรอกข้อมูล!C9=0,"",ฟอร์มกรอกข้อมูล!C9)</f>
        <v>อำนวยการท้องถิ่น</v>
      </c>
      <c r="BC9" s="139" t="str">
        <f>IF(ฟอร์มกรอกข้อมูล!G9=0,"",ฟอร์มกรอกข้อมูล!G9)</f>
        <v/>
      </c>
      <c r="BD9" s="139" t="str">
        <f>IF(ฟอร์มกรอกข้อมูล!E9=0,"",ฟอร์มกรอกข้อมูล!E9)</f>
        <v>นักบริหารงานทั่วไป</v>
      </c>
      <c r="BE9" s="139">
        <f>IF(ฟอร์มกรอกข้อมูล!I9=0,"",ฟอร์มกรอกข้อมูล!I9)</f>
        <v>39880</v>
      </c>
      <c r="BF9" s="139">
        <f>IF(ฟอร์มกรอกข้อมูล!J9=0,"",ฟอร์มกรอกข้อมูล!J9)</f>
        <v>5600</v>
      </c>
      <c r="BG9" s="139">
        <f>IF(ฟอร์มกรอกข้อมูล!K9=0,"",ฟอร์มกรอกข้อมูล!K9)</f>
        <v>5600</v>
      </c>
      <c r="BH9" s="139" t="str">
        <f>IF(ฟอร์มกรอกข้อมูล!M9=0,"",ฟอร์มกรอกข้อมูล!M9)</f>
        <v/>
      </c>
    </row>
    <row r="10" spans="1:60" ht="25.5" customHeight="1">
      <c r="A10" s="99"/>
      <c r="B10" s="99"/>
      <c r="C10" s="140"/>
      <c r="D10" s="140"/>
      <c r="E10" s="140" t="str">
        <f>IF(BB9=0,"",IF(BB9="บริหารท้องถิ่น","("&amp;BD9&amp;")",IF(BB9="อำนวยการท้องถิ่น","("&amp;BD9&amp;")",IF(BB9="บริหารสถานศึกษา","("&amp;BD9&amp;")",IF(BB9&amp;BC9="วิชาการหัวหน้ากลุ่มงาน","("&amp;BD9&amp;")",IF(M9="กำหนดเพิ่มปี 67","-",IF(M9="กำหนดเพิ่มปี 68","",IF(M9="กำหนดเพิ่มปี 69","",""))))))))</f>
        <v>(นักบริหารงานทั่วไป)</v>
      </c>
      <c r="F10" s="99"/>
      <c r="G10" s="140"/>
      <c r="H10" s="140" t="str">
        <f>IF(BB9=0,"",IF(M9="เกษียณปี 66 ยุบเลิกปี 67","",IF(M9="ว่างเดิม ยุบเลิกปี 67","",IF(BB9="บริหารท้องถิ่น","("&amp;BD9&amp;")",IF(BB9="อำนวยการท้องถิ่น","("&amp;BD9&amp;")",IF(BB9="บริหารสถานศึกษา","("&amp;BD9&amp;")",IF(BB9&amp;BC9="วิชาการหัวหน้ากลุ่มงาน","("&amp;BD9&amp;")","")))))))</f>
        <v>(นักบริหารงานทั่วไป)</v>
      </c>
      <c r="I10" s="99"/>
      <c r="J10" s="141" t="str">
        <f>IF(BB9=0,"",IF(BB9="","",IF(BH9="ว่างเดิม","(ค่ากลางเงินเดือน)",IF(BH9="เงินอุดหนุน (ว่าง)","(ค่ากลางเงินเดือน)",IF(BH9="จ่ายจากเงินรายได้ (ว่าง)","(ค่ากลางเงินเดือน)",IF(BH9="ว่างยุบเลิก2568","(ค่ากลางเงินเดือน)",IF(BH9="ว่างยุบเลิก2569","(ค่ากลางเงินเดือน)",IF(M9="กำหนดเพิ่มปี 67","",IF(M9="กำหนดเพิ่มปี 68","",IF(M9="กำหนดเพิ่มปี 69","",IF(M9="เกษียณปี 66 ยุบเลิกปี 67","",IF(M9="ว่างเดิม ยุบเลิกปี 67","",TEXT(BE9,"(0,000"&amp;" x 12)")))))))))))))</f>
        <v>(39,880 x 12)</v>
      </c>
      <c r="K10" s="141" t="str">
        <f>IF(BB9=0,"",IF(BB9="","",IF(M9="กำหนดเพิ่มปี 67","",IF(M9="กำหนดเพิ่มปี 68","",IF(M9="กำหนดเพิ่มปี 69","",IF(M9="เกษียณปี 66 ยุบเลิกปี 67","",IF(M9="ว่างเดิม ยุบเลิกปี 67","",TEXT(BF9,"(0,000"&amp;" x 12)"))))))))</f>
        <v>(5,600 x 12)</v>
      </c>
      <c r="L10" s="141" t="str">
        <f>IF(BB9=0,"",IF(BB9="","",IF(M9="กำหนดเพิ่มปี 67","",IF(M9="กำหนดเพิ่มปี 68","",IF(M9="กำหนดเพิ่มปี 69","",IF(M9="เกษียณปี 66 ยุบเลิกปี 67","",IF(M9="ว่างเดิม ยุบเลิกปี 67","",TEXT(BG9,"(0,000"&amp;" x 12)"))))))))</f>
        <v>(5,600 x 12)</v>
      </c>
      <c r="M10" s="14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</row>
    <row r="11" spans="1:60" ht="25.5" customHeight="1">
      <c r="A11" s="101">
        <v>3</v>
      </c>
      <c r="B11" s="142" t="str">
        <f>IF(ฟอร์มกรอกข้อมูล!C10=0,"",IF(ฟอร์มกรอกข้อมูล!C10="สังกัด","",IF(M11="กำหนดเพิ่มปี 67","-",IF(M11="กำหนดเพิ่มปี 68","-",IF(M11="กำหนดเพิ่มปี 69","-",ฟอร์มกรอกข้อมูล!D10)))))</f>
        <v>ว่าง</v>
      </c>
      <c r="C11" s="140">
        <f>IF(ฟอร์มกรอกข้อมูล!C10=0,"",IF(ฟอร์มกรอกข้อมูล!C10="สังกัด","",IF(M11="กำหนดเพิ่มปี 67","-",IF(M11="กำหนดเพิ่มปี 68","-",IF(M11="กำหนดเพิ่มปี 69","-",ฟอร์มกรอกข้อมูล!L10)))))</f>
        <v>0</v>
      </c>
      <c r="D11" s="143" t="str">
        <f>IF(ฟอร์มกรอกข้อมูล!C10=0,"",IF(ฟอร์มกรอกข้อมูล!C10="สังกัด","",IF(ฟอร์มกรอกข้อมูล!B10="","-",IF(M11="กำหนดเพิ่มปี 67","-",IF(M11="กำหนดเพิ่มปี 68","-",IF(M11="กำหนดเพิ่มปี 69","-",ฟอร์มกรอกข้อมูล!B10))))))</f>
        <v>-</v>
      </c>
      <c r="E11" s="140" t="str">
        <f>IF(ฟอร์มกรอกข้อมูล!C10=0,"",IF(M11="กำหนดเพิ่มปี 67","-",IF(M11="กำหนดเพิ่มปี 68","-",IF(M11="กำหนดเพิ่มปี 69","-",IF(ฟอร์มกรอกข้อมูล!C10="บริหารท้องถิ่น",ฟอร์มกรอกข้อมูล!F10,IF(ฟอร์มกรอกข้อมูล!C10="อำนวยการท้องถิ่น",ฟอร์มกรอกข้อมูล!F10,IF(ฟอร์มกรอกข้อมูล!C10="บริหารสถานศึกษา",ฟอร์มกรอกข้อมูล!F10,IF(ฟอร์มกรอกข้อมูล!C10&amp;ฟอร์มกรอกข้อมูล!G10="วิชาการหัวหน้ากลุ่มงาน",ฟอร์มกรอกข้อมูล!F10,ฟอร์มกรอกข้อมูล!E10))))))))</f>
        <v>หัวหน้ากลุ่มงานอำนวยการ</v>
      </c>
      <c r="F11" s="101" t="str">
        <f>IF(ฟอร์มกรอกข้อมูล!C10=0,"",IF(ฟอร์มกรอกข้อมูล!C10="สังกัด","",IF(ฟอร์มกรอกข้อมูล!H10="","-",IF(M11="กำหนดเพิ่มปี 67","-",IF(M11="กำหนดเพิ่มปี 68","-",IF(M11="กำหนดเพิ่มปี 69","-",ฟอร์มกรอกข้อมูล!H10))))))</f>
        <v>-</v>
      </c>
      <c r="G11" s="143" t="str">
        <f>IF(ฟอร์มกรอกข้อมูล!C10=0,"",IF(ฟอร์มกรอกข้อมูล!C10="สังกัด","",IF(ฟอร์มกรอกข้อมูล!B10="","-",IF(M11="เกษียณปี 66 ยุบเลิกปี 67","-",IF(M11="ว่างเดิม ยุบเลิกปี 67","-",ฟอร์มกรอกข้อมูล!B10)))))</f>
        <v>-</v>
      </c>
      <c r="H11" s="140" t="str">
        <f>IF(ฟอร์มกรอกข้อมูล!C10=0,"",IF(M11="เกษียณปี 66 ยุบเลิกปี 67","-",IF(M11="ว่างเดิม ยุบเลิกปี 67","-",IF(ฟอร์มกรอกข้อมูล!C10="บริหารท้องถิ่น",ฟอร์มกรอกข้อมูล!F10,IF(ฟอร์มกรอกข้อมูล!C10="อำนวยการท้องถิ่น",ฟอร์มกรอกข้อมูล!F10,IF(ฟอร์มกรอกข้อมูล!C10="บริหารสถานศึกษา",ฟอร์มกรอกข้อมูล!F10,IF(ฟอร์มกรอกข้อมูล!C10&amp;ฟอร์มกรอกข้อมูล!G10="วิชาการหัวหน้ากลุ่มงาน",ฟอร์มกรอกข้อมูล!F10,ฟอร์มกรอกข้อมูล!E10)))))))</f>
        <v>หัวหน้ากลุ่มงานอำนวยการ</v>
      </c>
      <c r="I11" s="101" t="str">
        <f>IF(ฟอร์มกรอกข้อมูล!C10=0,"",IF(ฟอร์มกรอกข้อมูล!C10="สังกัด","",IF(ฟอร์มกรอกข้อมูล!H10="","-",IF(M11="เกษียณปี 66 ยุบเลิกปี 67","-",IF(M11="ว่างเดิม ยุบเลิกปี 67","-",ฟอร์มกรอกข้อมูล!H10)))))</f>
        <v>-</v>
      </c>
      <c r="J11" s="144">
        <f>IF(ฟอร์มกรอกข้อมูล!C10=0,"",IF(ฟอร์มกรอกข้อมูล!C10="สังกัด","",IF(M11="กำหนดเพิ่มปี 67",0,IF(M11="กำหนดเพิ่มปี 68",0,IF(M11="กำหนดเพิ่มปี 69",0,IF(M11="เกษียณปี 66 ยุบเลิกปี 67",0,IF(M11="ว่างเดิม ยุบเลิกปี 67",0,ฟอร์มกรอกข้อมูล!BE10)))))))</f>
        <v>0</v>
      </c>
      <c r="K11" s="145">
        <f>IF(ฟอร์มกรอกข้อมูล!C10=0,"",IF(ฟอร์มกรอกข้อมูล!C10="สังกัด","",IF(M11="กำหนดเพิ่มปี 67",0,IF(M11="กำหนดเพิ่มปี 68",0,IF(M11="กำหนดเพิ่มปี 69",0,IF(M11="เกษียณปี 66 ยุบเลิกปี 67",0,IF(M11="ว่างเดิม ยุบเลิกปี 67",0,IF(ฟอร์มกรอกข้อมูล!J10=0,0,(BF11*12)))))))))</f>
        <v>0</v>
      </c>
      <c r="L11" s="145">
        <f>IF(ฟอร์มกรอกข้อมูล!C10=0,"",IF(ฟอร์มกรอกข้อมูล!C10="สังกัด","",IF(M11="กำหนดเพิ่มปี 67",0,IF(M11="กำหนดเพิ่มปี 68",0,IF(M11="กำหนดเพิ่มปี 69",0,IF(M11="เกษียณปี 66 ยุบเลิกปี 67",0,IF(M11="ว่างเดิม ยุบเลิกปี 67",0,IF(ฟอร์มกรอกข้อมูล!K10=0,0,(BG11*12)))))))))</f>
        <v>0</v>
      </c>
      <c r="M11" s="146">
        <f>IF(ฟอร์มกรอกข้อมูล!C10=0,"",IF(ฟอร์มกรอกข้อมูล!C10="สังกัด","",IF(ฟอร์มกรอกข้อมูล!M10="ว่างเดิม","(ว่างเดิม)",IF(ฟอร์มกรอกข้อมูล!M10="เงินอุดหนุน","(เงินอุดหนุน)",IF(ฟอร์มกรอกข้อมูล!M10="เงินอุดหนุน (ว่าง)","(เงินอุดหนุน)",IF(ฟอร์มกรอกข้อมูล!M10="จ่ายจากเงินรายได้","(จ่ายจากเงินรายได้)",IF(ฟอร์มกรอกข้อมูล!M10="จ่ายจากเงินรายได้ (ว่าง)","(จ่ายจากเงินรายได้ (ว่างเดิม))",IF(ฟอร์มกรอกข้อมูล!M10="กำหนดเพิ่ม2567","กำหนดเพิ่มปี 67",IF(ฟอร์มกรอกข้อมูล!M10="กำหนดเพิ่ม2568","กำหนดเพิ่มปี 68",IF(ฟอร์มกรอกข้อมูล!M10="กำหนดเพิ่ม2569","กำหนดเพิ่มปี 69",IF(ฟอร์มกรอกข้อมูล!M10="ว่างยุบเลิก2567","ว่างเดิม ยุบเลิกปี 67",IF(ฟอร์มกรอกข้อมูล!M10="ว่างยุบเลิก2568","ว่างเดิม ยุบเลิกปี 68",IF(ฟอร์มกรอกข้อมูล!M10="ว่างยุบเลิก2569","ว่างเดิม ยุบเลิกปี 69",IF(ฟอร์มกรอกข้อมูล!M10="ยุบเลิก2567","เกษียณปี 66 ยุบเลิกปี 67",IF(ฟอร์มกรอกข้อมูล!M10="ยุบเลิก2568","เกษียณปี 67 ยุบเลิกปี 68",IF(ฟอร์มกรอกข้อมูล!M10="ยุบเลิก2569","เกษียณปี 68 ยุบเลิกปี 69",(ฟอร์มกรอกข้อมูล!I10*12)+(ฟอร์มกรอกข้อมูล!J10*12)+(ฟอร์มกรอกข้อมูล!K10*12)))))))))))))))))</f>
        <v>0</v>
      </c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39" t="str">
        <f>IF(ฟอร์มกรอกข้อมูล!C10=0,"",ฟอร์มกรอกข้อมูล!C10)</f>
        <v>วิชาการ</v>
      </c>
      <c r="BC11" s="139" t="str">
        <f>IF(ฟอร์มกรอกข้อมูล!G10=0,"",ฟอร์มกรอกข้อมูล!G10)</f>
        <v/>
      </c>
      <c r="BD11" s="139" t="str">
        <f>IF(ฟอร์มกรอกข้อมูล!E10=0,"",ฟอร์มกรอกข้อมูล!E10)</f>
        <v>หัวหน้ากลุ่มงานอำนวยการ</v>
      </c>
      <c r="BE11" s="139" t="str">
        <f>IF(ฟอร์มกรอกข้อมูล!I10=0,"",ฟอร์มกรอกข้อมูล!I10)</f>
        <v/>
      </c>
      <c r="BF11" s="139" t="str">
        <f>IF(ฟอร์มกรอกข้อมูล!J10=0,"",ฟอร์มกรอกข้อมูล!J10)</f>
        <v/>
      </c>
      <c r="BG11" s="139" t="str">
        <f>IF(ฟอร์มกรอกข้อมูล!K10=0,"",ฟอร์มกรอกข้อมูล!K10)</f>
        <v/>
      </c>
      <c r="BH11" s="139" t="str">
        <f>IF(ฟอร์มกรอกข้อมูล!M10=0,"",ฟอร์มกรอกข้อมูล!M10)</f>
        <v/>
      </c>
    </row>
    <row r="12" spans="1:60" ht="25.5" customHeight="1">
      <c r="A12" s="99"/>
      <c r="B12" s="205"/>
      <c r="C12" s="140"/>
      <c r="D12" s="140"/>
      <c r="E12" s="140" t="str">
        <f>IF(BB11=0,"",IF(BB11="บริหารท้องถิ่น","("&amp;BD11&amp;")",IF(BB11="อำนวยการท้องถิ่น","("&amp;BD11&amp;")",IF(BB11="บริหารสถานศึกษา","("&amp;BD11&amp;")",IF(BB11&amp;BC11="วิชาการหัวหน้ากลุ่มงาน","("&amp;BD11&amp;")",IF(M11="กำหนดเพิ่มปี 67","-",IF(M11="กำหนดเพิ่มปี 68","",IF(M11="กำหนดเพิ่มปี 69","",""))))))))</f>
        <v/>
      </c>
      <c r="F12" s="99"/>
      <c r="G12" s="140"/>
      <c r="H12" s="140" t="str">
        <f>IF(BB11=0,"",IF(M11="เกษียณปี 66 ยุบเลิกปี 67","",IF(M11="ว่างเดิม ยุบเลิกปี 67","",IF(BB11="บริหารท้องถิ่น","("&amp;BD11&amp;")",IF(BB11="อำนวยการท้องถิ่น","("&amp;BD11&amp;")",IF(BB11="บริหารสถานศึกษา","("&amp;BD11&amp;")",IF(BB11&amp;BC11="วิชาการหัวหน้ากลุ่มงาน","("&amp;BD11&amp;")","")))))))</f>
        <v/>
      </c>
      <c r="I12" s="99"/>
      <c r="J12" s="141" t="str">
        <f>IF(BB11=0,"",IF(BB11="","",IF(BH11="ว่างเดิม","(ค่ากลางเงินเดือน)",IF(BH11="เงินอุดหนุน (ว่าง)","(ค่ากลางเงินเดือน)",IF(BH11="จ่ายจากเงินรายได้ (ว่าง)","(ค่ากลางเงินเดือน)",IF(BH11="ว่างยุบเลิก2568","(ค่ากลางเงินเดือน)",IF(BH11="ว่างยุบเลิก2569","(ค่ากลางเงินเดือน)",IF(M11="กำหนดเพิ่มปี 67","",IF(M11="กำหนดเพิ่มปี 68","",IF(M11="กำหนดเพิ่มปี 69","",IF(M11="เกษียณปี 66 ยุบเลิกปี 67","",IF(M11="ว่างเดิม ยุบเลิกปี 67","",TEXT(BE11,"(0,000"&amp;" x 12)")))))))))))))</f>
        <v/>
      </c>
      <c r="K12" s="141" t="str">
        <f>IF(BB11=0,"",IF(BB11="","",IF(M11="กำหนดเพิ่มปี 67","",IF(M11="กำหนดเพิ่มปี 68","",IF(M11="กำหนดเพิ่มปี 69","",IF(M11="เกษียณปี 66 ยุบเลิกปี 67","",IF(M11="ว่างเดิม ยุบเลิกปี 67","",TEXT(BF11,"(0,000"&amp;" x 12)"))))))))</f>
        <v/>
      </c>
      <c r="L12" s="141" t="str">
        <f>IF(BB11=0,"",IF(BB11="","",IF(M11="กำหนดเพิ่มปี 67","",IF(M11="กำหนดเพิ่มปี 68","",IF(M11="กำหนดเพิ่มปี 69","",IF(M11="เกษียณปี 66 ยุบเลิกปี 67","",IF(M11="ว่างเดิม ยุบเลิกปี 67","",TEXT(BG11,"(0,000"&amp;" x 12)"))))))))</f>
        <v/>
      </c>
      <c r="M12" s="14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</row>
    <row r="13" spans="1:60" ht="25.5" customHeight="1">
      <c r="A13" s="101">
        <v>4</v>
      </c>
      <c r="B13" s="142" t="str">
        <f>IF(ฟอร์มกรอกข้อมูล!C11=0,"",IF(ฟอร์มกรอกข้อมูล!C11="สังกัด","",IF(M13="กำหนดเพิ่มปี 67","-",IF(M13="กำหนดเพิ่มปี 68","-",IF(M13="กำหนดเพิ่มปี 69","-",ฟอร์มกรอกข้อมูล!D11)))))</f>
        <v>ว่าง</v>
      </c>
      <c r="C13" s="140">
        <f>IF(ฟอร์มกรอกข้อมูล!C11=0,"",IF(ฟอร์มกรอกข้อมูล!C11="สังกัด","",IF(M13="กำหนดเพิ่มปี 67","-",IF(M13="กำหนดเพิ่มปี 68","-",IF(M13="กำหนดเพิ่มปี 69","-",ฟอร์มกรอกข้อมูล!L11)))))</f>
        <v>0</v>
      </c>
      <c r="D13" s="143" t="str">
        <f>IF(ฟอร์มกรอกข้อมูล!C11=0,"",IF(ฟอร์มกรอกข้อมูล!C11="สังกัด","",IF(ฟอร์มกรอกข้อมูล!B11="","-",IF(M13="กำหนดเพิ่มปี 67","-",IF(M13="กำหนดเพิ่มปี 68","-",IF(M13="กำหนดเพิ่มปี 69","-",ฟอร์มกรอกข้อมูล!B11))))))</f>
        <v>-</v>
      </c>
      <c r="E13" s="140" t="str">
        <f>IF(ฟอร์มกรอกข้อมูล!C11=0,"",IF(M13="กำหนดเพิ่มปี 67","-",IF(M13="กำหนดเพิ่มปี 68","-",IF(M13="กำหนดเพิ่มปี 69","-",IF(ฟอร์มกรอกข้อมูล!C11="บริหารท้องถิ่น",ฟอร์มกรอกข้อมูล!F11,IF(ฟอร์มกรอกข้อมูล!C11="อำนวยการท้องถิ่น",ฟอร์มกรอกข้อมูล!F11,IF(ฟอร์มกรอกข้อมูล!C11="บริหารสถานศึกษา",ฟอร์มกรอกข้อมูล!F11,IF(ฟอร์มกรอกข้อมูล!C11&amp;ฟอร์มกรอกข้อมูล!G11="วิชาการหัวหน้ากลุ่มงาน",ฟอร์มกรอกข้อมูล!F11,ฟอร์มกรอกข้อมูล!E11))))))))</f>
        <v>หัวหน้ากลุ่มงานปกครอง</v>
      </c>
      <c r="F13" s="101" t="str">
        <f>IF(ฟอร์มกรอกข้อมูล!C11=0,"",IF(ฟอร์มกรอกข้อมูล!C11="สังกัด","",IF(ฟอร์มกรอกข้อมูล!H11="","-",IF(M13="กำหนดเพิ่มปี 67","-",IF(M13="กำหนดเพิ่มปี 68","-",IF(M13="กำหนดเพิ่มปี 69","-",ฟอร์มกรอกข้อมูล!H11))))))</f>
        <v>-</v>
      </c>
      <c r="G13" s="143" t="str">
        <f>IF(ฟอร์มกรอกข้อมูล!C11=0,"",IF(ฟอร์มกรอกข้อมูล!C11="สังกัด","",IF(ฟอร์มกรอกข้อมูล!B11="","-",IF(M13="เกษียณปี 66 ยุบเลิกปี 67","-",IF(M13="ว่างเดิม ยุบเลิกปี 67","-",ฟอร์มกรอกข้อมูล!B11)))))</f>
        <v>-</v>
      </c>
      <c r="H13" s="140" t="str">
        <f>IF(ฟอร์มกรอกข้อมูล!C11=0,"",IF(M13="เกษียณปี 66 ยุบเลิกปี 67","-",IF(M13="ว่างเดิม ยุบเลิกปี 67","-",IF(ฟอร์มกรอกข้อมูล!C11="บริหารท้องถิ่น",ฟอร์มกรอกข้อมูล!F11,IF(ฟอร์มกรอกข้อมูล!C11="อำนวยการท้องถิ่น",ฟอร์มกรอกข้อมูล!F11,IF(ฟอร์มกรอกข้อมูล!C11="บริหารสถานศึกษา",ฟอร์มกรอกข้อมูล!F11,IF(ฟอร์มกรอกข้อมูล!C11&amp;ฟอร์มกรอกข้อมูล!G11="วิชาการหัวหน้ากลุ่มงาน",ฟอร์มกรอกข้อมูล!F11,ฟอร์มกรอกข้อมูล!E11)))))))</f>
        <v>หัวหน้ากลุ่มงานปกครอง</v>
      </c>
      <c r="I13" s="101" t="str">
        <f>IF(ฟอร์มกรอกข้อมูล!C11=0,"",IF(ฟอร์มกรอกข้อมูล!C11="สังกัด","",IF(ฟอร์มกรอกข้อมูล!H11="","-",IF(M13="เกษียณปี 66 ยุบเลิกปี 67","-",IF(M13="ว่างเดิม ยุบเลิกปี 67","-",ฟอร์มกรอกข้อมูล!H11)))))</f>
        <v>-</v>
      </c>
      <c r="J13" s="144">
        <f>IF(ฟอร์มกรอกข้อมูล!C11=0,"",IF(ฟอร์มกรอกข้อมูล!C11="สังกัด","",IF(M13="กำหนดเพิ่มปี 67",0,IF(M13="กำหนดเพิ่มปี 68",0,IF(M13="กำหนดเพิ่มปี 69",0,IF(M13="เกษียณปี 66 ยุบเลิกปี 67",0,IF(M13="ว่างเดิม ยุบเลิกปี 67",0,ฟอร์มกรอกข้อมูล!BE11)))))))</f>
        <v>0</v>
      </c>
      <c r="K13" s="145">
        <f>IF(ฟอร์มกรอกข้อมูล!C11=0,"",IF(ฟอร์มกรอกข้อมูล!C11="สังกัด","",IF(M13="กำหนดเพิ่มปี 67",0,IF(M13="กำหนดเพิ่มปี 68",0,IF(M13="กำหนดเพิ่มปี 69",0,IF(M13="เกษียณปี 66 ยุบเลิกปี 67",0,IF(M13="ว่างเดิม ยุบเลิกปี 67",0,IF(ฟอร์มกรอกข้อมูล!J11=0,0,(BF13*12)))))))))</f>
        <v>0</v>
      </c>
      <c r="L13" s="145">
        <f>IF(ฟอร์มกรอกข้อมูล!C11=0,"",IF(ฟอร์มกรอกข้อมูล!C11="สังกัด","",IF(M13="กำหนดเพิ่มปี 67",0,IF(M13="กำหนดเพิ่มปี 68",0,IF(M13="กำหนดเพิ่มปี 69",0,IF(M13="เกษียณปี 66 ยุบเลิกปี 67",0,IF(M13="ว่างเดิม ยุบเลิกปี 67",0,IF(ฟอร์มกรอกข้อมูล!K11=0,0,(BG13*12)))))))))</f>
        <v>0</v>
      </c>
      <c r="M13" s="146">
        <f>IF(ฟอร์มกรอกข้อมูล!C11=0,"",IF(ฟอร์มกรอกข้อมูล!C11="สังกัด","",IF(ฟอร์มกรอกข้อมูล!M11="ว่างเดิม","(ว่างเดิม)",IF(ฟอร์มกรอกข้อมูล!M11="เงินอุดหนุน","(เงินอุดหนุน)",IF(ฟอร์มกรอกข้อมูล!M11="เงินอุดหนุน (ว่าง)","(เงินอุดหนุน)",IF(ฟอร์มกรอกข้อมูล!M11="จ่ายจากเงินรายได้","(จ่ายจากเงินรายได้)",IF(ฟอร์มกรอกข้อมูล!M11="จ่ายจากเงินรายได้ (ว่าง)","(จ่ายจากเงินรายได้ (ว่างเดิม))",IF(ฟอร์มกรอกข้อมูล!M11="กำหนดเพิ่ม2567","กำหนดเพิ่มปี 67",IF(ฟอร์มกรอกข้อมูล!M11="กำหนดเพิ่ม2568","กำหนดเพิ่มปี 68",IF(ฟอร์มกรอกข้อมูล!M11="กำหนดเพิ่ม2569","กำหนดเพิ่มปี 69",IF(ฟอร์มกรอกข้อมูล!M11="ว่างยุบเลิก2567","ว่างเดิม ยุบเลิกปี 67",IF(ฟอร์มกรอกข้อมูล!M11="ว่างยุบเลิก2568","ว่างเดิม ยุบเลิกปี 68",IF(ฟอร์มกรอกข้อมูล!M11="ว่างยุบเลิก2569","ว่างเดิม ยุบเลิกปี 69",IF(ฟอร์มกรอกข้อมูล!M11="ยุบเลิก2567","เกษียณปี 66 ยุบเลิกปี 67",IF(ฟอร์มกรอกข้อมูล!M11="ยุบเลิก2568","เกษียณปี 67 ยุบเลิกปี 68",IF(ฟอร์มกรอกข้อมูล!M11="ยุบเลิก2569","เกษียณปี 68 ยุบเลิกปี 69",(ฟอร์มกรอกข้อมูล!I11*12)+(ฟอร์มกรอกข้อมูล!J11*12)+(ฟอร์มกรอกข้อมูล!K11*12)))))))))))))))))</f>
        <v>0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39" t="str">
        <f>IF(ฟอร์มกรอกข้อมูล!C11=0,"",ฟอร์มกรอกข้อมูล!C11)</f>
        <v>วิชาการ</v>
      </c>
      <c r="BC13" s="139" t="str">
        <f>IF(ฟอร์มกรอกข้อมูล!G11=0,"",ฟอร์มกรอกข้อมูล!G11)</f>
        <v/>
      </c>
      <c r="BD13" s="139" t="str">
        <f>IF(ฟอร์มกรอกข้อมูล!E11=0,"",ฟอร์มกรอกข้อมูล!E11)</f>
        <v>หัวหน้ากลุ่มงานปกครอง</v>
      </c>
      <c r="BE13" s="139" t="str">
        <f>IF(ฟอร์มกรอกข้อมูล!I11=0,"",ฟอร์มกรอกข้อมูล!I11)</f>
        <v/>
      </c>
      <c r="BF13" s="139" t="str">
        <f>IF(ฟอร์มกรอกข้อมูล!J11=0,"",ฟอร์มกรอกข้อมูล!J11)</f>
        <v/>
      </c>
      <c r="BG13" s="139" t="str">
        <f>IF(ฟอร์มกรอกข้อมูล!K11=0,"",ฟอร์มกรอกข้อมูล!K11)</f>
        <v/>
      </c>
      <c r="BH13" s="139" t="str">
        <f>IF(ฟอร์มกรอกข้อมูล!M11=0,"",ฟอร์มกรอกข้อมูล!M11)</f>
        <v/>
      </c>
    </row>
    <row r="14" spans="1:60" ht="25.5" customHeight="1">
      <c r="A14" s="99"/>
      <c r="B14" s="99"/>
      <c r="C14" s="140"/>
      <c r="D14" s="140"/>
      <c r="E14" s="140" t="str">
        <f>IF(BB13=0,"",IF(BB13="บริหารท้องถิ่น","("&amp;BD13&amp;")",IF(BB13="อำนวยการท้องถิ่น","("&amp;BD13&amp;")",IF(BB13="บริหารสถานศึกษา","("&amp;BD13&amp;")",IF(BB13&amp;BC13="วิชาการหัวหน้ากลุ่มงาน","("&amp;BD13&amp;")",IF(M13="กำหนดเพิ่มปี 67","-",IF(M13="กำหนดเพิ่มปี 68","",IF(M13="กำหนดเพิ่มปี 69","",""))))))))</f>
        <v/>
      </c>
      <c r="F14" s="99"/>
      <c r="G14" s="140"/>
      <c r="H14" s="140" t="str">
        <f>IF(BB13=0,"",IF(M13="เกษียณปี 66 ยุบเลิกปี 67","",IF(M13="ว่างเดิม ยุบเลิกปี 67","",IF(BB13="บริหารท้องถิ่น","("&amp;BD13&amp;")",IF(BB13="อำนวยการท้องถิ่น","("&amp;BD13&amp;")",IF(BB13="บริหารสถานศึกษา","("&amp;BD13&amp;")",IF(BB13&amp;BC13="วิชาการหัวหน้ากลุ่มงาน","("&amp;BD13&amp;")","")))))))</f>
        <v/>
      </c>
      <c r="I14" s="99"/>
      <c r="J14" s="141" t="str">
        <f>IF(BB13=0,"",IF(BB13="","",IF(BH13="ว่างเดิม","(ค่ากลางเงินเดือน)",IF(BH13="เงินอุดหนุน (ว่าง)","(ค่ากลางเงินเดือน)",IF(BH13="จ่ายจากเงินรายได้ (ว่าง)","(ค่ากลางเงินเดือน)",IF(BH13="ว่างยุบเลิก2568","(ค่ากลางเงินเดือน)",IF(BH13="ว่างยุบเลิก2569","(ค่ากลางเงินเดือน)",IF(M13="กำหนดเพิ่มปี 67","",IF(M13="กำหนดเพิ่มปี 68","",IF(M13="กำหนดเพิ่มปี 69","",IF(M13="เกษียณปี 66 ยุบเลิกปี 67","",IF(M13="ว่างเดิม ยุบเลิกปี 67","",TEXT(BE13,"(0,000"&amp;" x 12)")))))))))))))</f>
        <v/>
      </c>
      <c r="K14" s="141" t="str">
        <f>IF(BB13=0,"",IF(BB13="","",IF(M13="กำหนดเพิ่มปี 67","",IF(M13="กำหนดเพิ่มปี 68","",IF(M13="กำหนดเพิ่มปี 69","",IF(M13="เกษียณปี 66 ยุบเลิกปี 67","",IF(M13="ว่างเดิม ยุบเลิกปี 67","",TEXT(BF13,"(0,000"&amp;" x 12)"))))))))</f>
        <v/>
      </c>
      <c r="L14" s="141" t="str">
        <f>IF(BB13=0,"",IF(BB13="","",IF(M13="กำหนดเพิ่มปี 67","",IF(M13="กำหนดเพิ่มปี 68","",IF(M13="กำหนดเพิ่มปี 69","",IF(M13="เกษียณปี 66 ยุบเลิกปี 67","",IF(M13="ว่างเดิม ยุบเลิกปี 67","",TEXT(BG13,"(0,000"&amp;" x 12)"))))))))</f>
        <v/>
      </c>
      <c r="M14" s="14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</row>
    <row r="15" spans="1:60" ht="25.5" customHeight="1">
      <c r="A15" s="101">
        <v>5</v>
      </c>
      <c r="B15" s="142" t="str">
        <f>IF(ฟอร์มกรอกข้อมูล!C12=0,"",IF(ฟอร์มกรอกข้อมูล!C12="สังกัด","",IF(M15="กำหนดเพิ่มปี 67","-",IF(M15="กำหนดเพิ่มปี 68","-",IF(M15="กำหนดเพิ่มปี 69","-",ฟอร์มกรอกข้อมูล!D12)))))</f>
        <v>นางณัชชนิษฐ์ วรพัชร์อุดมเดช</v>
      </c>
      <c r="C15" s="140" t="str">
        <f>IF(ฟอร์มกรอกข้อมูล!C12=0,"",IF(ฟอร์มกรอกข้อมูล!C12="สังกัด","",IF(M15="กำหนดเพิ่มปี 67","-",IF(M15="กำหนดเพิ่มปี 68","-",IF(M15="กำหนดเพิ่มปี 69","-",ฟอร์มกรอกข้อมูล!L12)))))</f>
        <v>ปริญญาโท</v>
      </c>
      <c r="D15" s="143" t="str">
        <f>IF(ฟอร์มกรอกข้อมูล!C12=0,"",IF(ฟอร์มกรอกข้อมูล!C12="สังกัด","",IF(ฟอร์มกรอกข้อมูล!B12="","-",IF(M15="กำหนดเพิ่มปี 67","-",IF(M15="กำหนดเพิ่มปี 68","-",IF(M15="กำหนดเพิ่มปี 69","-",ฟอร์มกรอกข้อมูล!B12))))))</f>
        <v>13-3-01-3103-001</v>
      </c>
      <c r="E15" s="140" t="str">
        <f>IF(ฟอร์มกรอกข้อมูล!C12=0,"",IF(M15="กำหนดเพิ่มปี 67","-",IF(M15="กำหนดเพิ่มปี 68","-",IF(M15="กำหนดเพิ่มปี 69","-",IF(ฟอร์มกรอกข้อมูล!C12="บริหารท้องถิ่น",ฟอร์มกรอกข้อมูล!F12,IF(ฟอร์มกรอกข้อมูล!C12="อำนวยการท้องถิ่น",ฟอร์มกรอกข้อมูล!F12,IF(ฟอร์มกรอกข้อมูล!C12="บริหารสถานศึกษา",ฟอร์มกรอกข้อมูล!F12,IF(ฟอร์มกรอกข้อมูล!C12&amp;ฟอร์มกรอกข้อมูล!G12="วิชาการหัวหน้ากลุ่มงาน",ฟอร์มกรอกข้อมูล!F12,ฟอร์มกรอกข้อมูล!E12))))))))</f>
        <v>นักวิเคราะห์นโยบายและแผน</v>
      </c>
      <c r="F15" s="101" t="str">
        <f>IF(ฟอร์มกรอกข้อมูล!C12=0,"",IF(ฟอร์มกรอกข้อมูล!C12="สังกัด","",IF(ฟอร์มกรอกข้อมูล!H12="","-",IF(M15="กำหนดเพิ่มปี 67","-",IF(M15="กำหนดเพิ่มปี 68","-",IF(M15="กำหนดเพิ่มปี 69","-",ฟอร์มกรอกข้อมูล!H12))))))</f>
        <v>ชก.</v>
      </c>
      <c r="G15" s="143" t="str">
        <f>IF(ฟอร์มกรอกข้อมูล!C12=0,"",IF(ฟอร์มกรอกข้อมูล!C12="สังกัด","",IF(ฟอร์มกรอกข้อมูล!B12="","-",IF(M15="เกษียณปี 66 ยุบเลิกปี 67","-",IF(M15="ว่างเดิม ยุบเลิกปี 67","-",ฟอร์มกรอกข้อมูล!B12)))))</f>
        <v>13-3-01-3103-001</v>
      </c>
      <c r="H15" s="140" t="str">
        <f>IF(ฟอร์มกรอกข้อมูล!C12=0,"",IF(M15="เกษียณปี 66 ยุบเลิกปี 67","-",IF(M15="ว่างเดิม ยุบเลิกปี 67","-",IF(ฟอร์มกรอกข้อมูล!C12="บริหารท้องถิ่น",ฟอร์มกรอกข้อมูล!F12,IF(ฟอร์มกรอกข้อมูล!C12="อำนวยการท้องถิ่น",ฟอร์มกรอกข้อมูล!F12,IF(ฟอร์มกรอกข้อมูล!C12="บริหารสถานศึกษา",ฟอร์มกรอกข้อมูล!F12,IF(ฟอร์มกรอกข้อมูล!C12&amp;ฟอร์มกรอกข้อมูล!G12="วิชาการหัวหน้ากลุ่มงาน",ฟอร์มกรอกข้อมูล!F12,ฟอร์มกรอกข้อมูล!E12)))))))</f>
        <v>นักวิเคราะห์นโยบายและแผน</v>
      </c>
      <c r="I15" s="101" t="str">
        <f>IF(ฟอร์มกรอกข้อมูล!C12=0,"",IF(ฟอร์มกรอกข้อมูล!C12="สังกัด","",IF(ฟอร์มกรอกข้อมูล!H12="","-",IF(M15="เกษียณปี 66 ยุบเลิกปี 67","-",IF(M15="ว่างเดิม ยุบเลิกปี 67","-",ฟอร์มกรอกข้อมูล!H12)))))</f>
        <v>ชก.</v>
      </c>
      <c r="J15" s="144">
        <f>IF(ฟอร์มกรอกข้อมูล!C12=0,"",IF(ฟอร์มกรอกข้อมูล!C12="สังกัด","",IF(M15="กำหนดเพิ่มปี 67",0,IF(M15="กำหนดเพิ่มปี 68",0,IF(M15="กำหนดเพิ่มปี 69",0,IF(M15="เกษียณปี 66 ยุบเลิกปี 67",0,IF(M15="ว่างเดิม ยุบเลิกปี 67",0,ฟอร์มกรอกข้อมูล!BE12)))))))</f>
        <v>382560</v>
      </c>
      <c r="K15" s="145">
        <f>IF(ฟอร์มกรอกข้อมูล!C12=0,"",IF(ฟอร์มกรอกข้อมูล!C12="สังกัด","",IF(M15="กำหนดเพิ่มปี 67",0,IF(M15="กำหนดเพิ่มปี 68",0,IF(M15="กำหนดเพิ่มปี 69",0,IF(M15="เกษียณปี 66 ยุบเลิกปี 67",0,IF(M15="ว่างเดิม ยุบเลิกปี 67",0,IF(ฟอร์มกรอกข้อมูล!J12=0,0,(BF15*12)))))))))</f>
        <v>0</v>
      </c>
      <c r="L15" s="145">
        <f>IF(ฟอร์มกรอกข้อมูล!C12=0,"",IF(ฟอร์มกรอกข้อมูล!C12="สังกัด","",IF(M15="กำหนดเพิ่มปี 67",0,IF(M15="กำหนดเพิ่มปี 68",0,IF(M15="กำหนดเพิ่มปี 69",0,IF(M15="เกษียณปี 66 ยุบเลิกปี 67",0,IF(M15="ว่างเดิม ยุบเลิกปี 67",0,IF(ฟอร์มกรอกข้อมูล!K12=0,0,(BG15*12)))))))))</f>
        <v>0</v>
      </c>
      <c r="M15" s="146">
        <f>IF(ฟอร์มกรอกข้อมูล!C12=0,"",IF(ฟอร์มกรอกข้อมูล!C12="สังกัด","",IF(ฟอร์มกรอกข้อมูล!M12="ว่างเดิม","(ว่างเดิม)",IF(ฟอร์มกรอกข้อมูล!M12="เงินอุดหนุน","(เงินอุดหนุน)",IF(ฟอร์มกรอกข้อมูล!M12="เงินอุดหนุน (ว่าง)","(เงินอุดหนุน)",IF(ฟอร์มกรอกข้อมูล!M12="จ่ายจากเงินรายได้","(จ่ายจากเงินรายได้)",IF(ฟอร์มกรอกข้อมูล!M12="จ่ายจากเงินรายได้ (ว่าง)","(จ่ายจากเงินรายได้ (ว่างเดิม))",IF(ฟอร์มกรอกข้อมูล!M12="กำหนดเพิ่ม2567","กำหนดเพิ่มปี 67",IF(ฟอร์มกรอกข้อมูล!M12="กำหนดเพิ่ม2568","กำหนดเพิ่มปี 68",IF(ฟอร์มกรอกข้อมูล!M12="กำหนดเพิ่ม2569","กำหนดเพิ่มปี 69",IF(ฟอร์มกรอกข้อมูล!M12="ว่างยุบเลิก2567","ว่างเดิม ยุบเลิกปี 67",IF(ฟอร์มกรอกข้อมูล!M12="ว่างยุบเลิก2568","ว่างเดิม ยุบเลิกปี 68",IF(ฟอร์มกรอกข้อมูล!M12="ว่างยุบเลิก2569","ว่างเดิม ยุบเลิกปี 69",IF(ฟอร์มกรอกข้อมูล!M12="ยุบเลิก2567","เกษียณปี 66 ยุบเลิกปี 67",IF(ฟอร์มกรอกข้อมูล!M12="ยุบเลิก2568","เกษียณปี 67 ยุบเลิกปี 68",IF(ฟอร์มกรอกข้อมูล!M12="ยุบเลิก2569","เกษียณปี 68 ยุบเลิกปี 69",(ฟอร์มกรอกข้อมูล!I12*12)+(ฟอร์มกรอกข้อมูล!J12*12)+(ฟอร์มกรอกข้อมูล!K12*12)))))))))))))))))</f>
        <v>382560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39" t="str">
        <f>IF(ฟอร์มกรอกข้อมูล!C12=0,"",ฟอร์มกรอกข้อมูล!C12)</f>
        <v>วิชาการ</v>
      </c>
      <c r="BC15" s="139" t="str">
        <f>IF(ฟอร์มกรอกข้อมูล!G12=0,"",ฟอร์มกรอกข้อมูล!G12)</f>
        <v/>
      </c>
      <c r="BD15" s="139" t="str">
        <f>IF(ฟอร์มกรอกข้อมูล!E12=0,"",ฟอร์มกรอกข้อมูล!E12)</f>
        <v>นักวิเคราะห์นโยบายและแผน</v>
      </c>
      <c r="BE15" s="139">
        <f>IF(ฟอร์มกรอกข้อมูล!I12=0,"",ฟอร์มกรอกข้อมูล!I12)</f>
        <v>31880</v>
      </c>
      <c r="BF15" s="139" t="str">
        <f>IF(ฟอร์มกรอกข้อมูล!J12=0,"",ฟอร์มกรอกข้อมูล!J12)</f>
        <v/>
      </c>
      <c r="BG15" s="139" t="str">
        <f>IF(ฟอร์มกรอกข้อมูล!K12=0,"",ฟอร์มกรอกข้อมูล!K12)</f>
        <v/>
      </c>
      <c r="BH15" s="139" t="str">
        <f>IF(ฟอร์มกรอกข้อมูล!M12=0,"",ฟอร์มกรอกข้อมูล!M12)</f>
        <v/>
      </c>
    </row>
    <row r="16" spans="1:60" ht="25.5" customHeight="1">
      <c r="A16" s="99"/>
      <c r="B16" s="99"/>
      <c r="C16" s="140"/>
      <c r="D16" s="140"/>
      <c r="E16" s="140" t="str">
        <f>IF(BB15=0,"",IF(BB15="บริหารท้องถิ่น","("&amp;BD15&amp;")",IF(BB15="อำนวยการท้องถิ่น","("&amp;BD15&amp;")",IF(BB15="บริหารสถานศึกษา","("&amp;BD15&amp;")",IF(BB15&amp;BC15="วิชาการหัวหน้ากลุ่มงาน","("&amp;BD15&amp;")",IF(M15="กำหนดเพิ่มปี 67","-",IF(M15="กำหนดเพิ่มปี 68","",IF(M15="กำหนดเพิ่มปี 69","",""))))))))</f>
        <v/>
      </c>
      <c r="F16" s="99"/>
      <c r="G16" s="140"/>
      <c r="H16" s="140" t="str">
        <f>IF(BB15=0,"",IF(M15="เกษียณปี 66 ยุบเลิกปี 67","",IF(M15="ว่างเดิม ยุบเลิกปี 67","",IF(BB15="บริหารท้องถิ่น","("&amp;BD15&amp;")",IF(BB15="อำนวยการท้องถิ่น","("&amp;BD15&amp;")",IF(BB15="บริหารสถานศึกษา","("&amp;BD15&amp;")",IF(BB15&amp;BC15="วิชาการหัวหน้ากลุ่มงาน","("&amp;BD15&amp;")","")))))))</f>
        <v/>
      </c>
      <c r="I16" s="99"/>
      <c r="J16" s="141" t="str">
        <f>IF(BB15=0,"",IF(BB15="","",IF(BH15="ว่างเดิม","(ค่ากลางเงินเดือน)",IF(BH15="เงินอุดหนุน (ว่าง)","(ค่ากลางเงินเดือน)",IF(BH15="จ่ายจากเงินรายได้ (ว่าง)","(ค่ากลางเงินเดือน)",IF(BH15="ว่างยุบเลิก2568","(ค่ากลางเงินเดือน)",IF(BH15="ว่างยุบเลิก2569","(ค่ากลางเงินเดือน)",IF(M15="กำหนดเพิ่มปี 67","",IF(M15="กำหนดเพิ่มปี 68","",IF(M15="กำหนดเพิ่มปี 69","",IF(M15="เกษียณปี 66 ยุบเลิกปี 67","",IF(M15="ว่างเดิม ยุบเลิกปี 67","",TEXT(BE15,"(0,000"&amp;" x 12)")))))))))))))</f>
        <v>(31,880 x 12)</v>
      </c>
      <c r="K16" s="141" t="str">
        <f>IF(BB15=0,"",IF(BB15="","",IF(M15="กำหนดเพิ่มปี 67","",IF(M15="กำหนดเพิ่มปี 68","",IF(M15="กำหนดเพิ่มปี 69","",IF(M15="เกษียณปี 66 ยุบเลิกปี 67","",IF(M15="ว่างเดิม ยุบเลิกปี 67","",TEXT(BF15,"(0,000"&amp;" x 12)"))))))))</f>
        <v/>
      </c>
      <c r="L16" s="141" t="str">
        <f>IF(BB15=0,"",IF(BB15="","",IF(M15="กำหนดเพิ่มปี 67","",IF(M15="กำหนดเพิ่มปี 68","",IF(M15="กำหนดเพิ่มปี 69","",IF(M15="เกษียณปี 66 ยุบเลิกปี 67","",IF(M15="ว่างเดิม ยุบเลิกปี 67","",TEXT(BG15,"(0,000"&amp;" x 12)"))))))))</f>
        <v/>
      </c>
      <c r="M16" s="14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</row>
    <row r="17" spans="1:60" ht="25.5" customHeight="1">
      <c r="A17" s="101">
        <v>6</v>
      </c>
      <c r="B17" s="142" t="str">
        <f>IF(ฟอร์มกรอกข้อมูล!C13=0,"",IF(ฟอร์มกรอกข้อมูล!C13="สังกัด","",IF(M17="กำหนดเพิ่มปี 67","-",IF(M17="กำหนดเพิ่มปี 68","-",IF(M17="กำหนดเพิ่มปี 69","-",ฟอร์มกรอกข้อมูล!D13)))))</f>
        <v>นายสรายุธ มาตันบุญ</v>
      </c>
      <c r="C17" s="140" t="str">
        <f>IF(ฟอร์มกรอกข้อมูล!C13=0,"",IF(ฟอร์มกรอกข้อมูล!C13="สังกัด","",IF(M17="กำหนดเพิ่มปี 67","-",IF(M17="กำหนดเพิ่มปี 68","-",IF(M17="กำหนดเพิ่มปี 69","-",ฟอร์มกรอกข้อมูล!L13)))))</f>
        <v>ปริญญาตรี</v>
      </c>
      <c r="D17" s="143" t="str">
        <f>IF(ฟอร์มกรอกข้อมูล!C13=0,"",IF(ฟอร์มกรอกข้อมูล!C13="สังกัด","",IF(ฟอร์มกรอกข้อมูล!B13="","-",IF(M17="กำหนดเพิ่มปี 67","-",IF(M17="กำหนดเพิ่มปี 68","-",IF(M17="กำหนดเพิ่มปี 69","-",ฟอร์มกรอกข้อมูล!B13))))))</f>
        <v>13-3-01-3801-001</v>
      </c>
      <c r="E17" s="140" t="str">
        <f>IF(ฟอร์มกรอกข้อมูล!C13=0,"",IF(M17="กำหนดเพิ่มปี 67","-",IF(M17="กำหนดเพิ่มปี 68","-",IF(M17="กำหนดเพิ่มปี 69","-",IF(ฟอร์มกรอกข้อมูล!C13="บริหารท้องถิ่น",ฟอร์มกรอกข้อมูล!F13,IF(ฟอร์มกรอกข้อมูล!C13="อำนวยการท้องถิ่น",ฟอร์มกรอกข้อมูล!F13,IF(ฟอร์มกรอกข้อมูล!C13="บริหารสถานศึกษา",ฟอร์มกรอกข้อมูล!F13,IF(ฟอร์มกรอกข้อมูล!C13&amp;ฟอร์มกรอกข้อมูล!G13="วิชาการหัวหน้ากลุ่มงาน",ฟอร์มกรอกข้อมูล!F13,ฟอร์มกรอกข้อมูล!E13))))))))</f>
        <v>นักพัฒนาชุมชน</v>
      </c>
      <c r="F17" s="101" t="str">
        <f>IF(ฟอร์มกรอกข้อมูล!C13=0,"",IF(ฟอร์มกรอกข้อมูล!C13="สังกัด","",IF(ฟอร์มกรอกข้อมูล!H13="","-",IF(M17="กำหนดเพิ่มปี 67","-",IF(M17="กำหนดเพิ่มปี 68","-",IF(M17="กำหนดเพิ่มปี 69","-",ฟอร์มกรอกข้อมูล!H13))))))</f>
        <v>ชก.</v>
      </c>
      <c r="G17" s="143" t="str">
        <f>IF(ฟอร์มกรอกข้อมูล!C13=0,"",IF(ฟอร์มกรอกข้อมูล!C13="สังกัด","",IF(ฟอร์มกรอกข้อมูล!B13="","-",IF(M17="เกษียณปี 66 ยุบเลิกปี 67","-",IF(M17="ว่างเดิม ยุบเลิกปี 67","-",ฟอร์มกรอกข้อมูล!B13)))))</f>
        <v>13-3-01-3801-001</v>
      </c>
      <c r="H17" s="140" t="str">
        <f>IF(ฟอร์มกรอกข้อมูล!C13=0,"",IF(M17="เกษียณปี 66 ยุบเลิกปี 67","-",IF(M17="ว่างเดิม ยุบเลิกปี 67","-",IF(ฟอร์มกรอกข้อมูล!C13="บริหารท้องถิ่น",ฟอร์มกรอกข้อมูล!F13,IF(ฟอร์มกรอกข้อมูล!C13="อำนวยการท้องถิ่น",ฟอร์มกรอกข้อมูล!F13,IF(ฟอร์มกรอกข้อมูล!C13="บริหารสถานศึกษา",ฟอร์มกรอกข้อมูล!F13,IF(ฟอร์มกรอกข้อมูล!C13&amp;ฟอร์มกรอกข้อมูล!G13="วิชาการหัวหน้ากลุ่มงาน",ฟอร์มกรอกข้อมูล!F13,ฟอร์มกรอกข้อมูล!E13)))))))</f>
        <v>นักพัฒนาชุมชน</v>
      </c>
      <c r="I17" s="101" t="str">
        <f>IF(ฟอร์มกรอกข้อมูล!C13=0,"",IF(ฟอร์มกรอกข้อมูล!C13="สังกัด","",IF(ฟอร์มกรอกข้อมูล!H13="","-",IF(M17="เกษียณปี 66 ยุบเลิกปี 67","-",IF(M17="ว่างเดิม ยุบเลิกปี 67","-",ฟอร์มกรอกข้อมูล!H13)))))</f>
        <v>ชก.</v>
      </c>
      <c r="J17" s="144">
        <f>IF(ฟอร์มกรอกข้อมูล!C13=0,"",IF(ฟอร์มกรอกข้อมูล!C13="สังกัด","",IF(M17="กำหนดเพิ่มปี 67",0,IF(M17="กำหนดเพิ่มปี 68",0,IF(M17="กำหนดเพิ่มปี 69",0,IF(M17="เกษียณปี 66 ยุบเลิกปี 67",0,IF(M17="ว่างเดิม ยุบเลิกปี 67",0,ฟอร์มกรอกข้อมูล!BE13)))))))</f>
        <v>402720</v>
      </c>
      <c r="K17" s="145">
        <f>IF(ฟอร์มกรอกข้อมูล!C13=0,"",IF(ฟอร์มกรอกข้อมูล!C13="สังกัด","",IF(M17="กำหนดเพิ่มปี 67",0,IF(M17="กำหนดเพิ่มปี 68",0,IF(M17="กำหนดเพิ่มปี 69",0,IF(M17="เกษียณปี 66 ยุบเลิกปี 67",0,IF(M17="ว่างเดิม ยุบเลิกปี 67",0,IF(ฟอร์มกรอกข้อมูล!J13=0,0,(BF17*12)))))))))</f>
        <v>0</v>
      </c>
      <c r="L17" s="145">
        <f>IF(ฟอร์มกรอกข้อมูล!C13=0,"",IF(ฟอร์มกรอกข้อมูล!C13="สังกัด","",IF(M17="กำหนดเพิ่มปี 67",0,IF(M17="กำหนดเพิ่มปี 68",0,IF(M17="กำหนดเพิ่มปี 69",0,IF(M17="เกษียณปี 66 ยุบเลิกปี 67",0,IF(M17="ว่างเดิม ยุบเลิกปี 67",0,IF(ฟอร์มกรอกข้อมูล!K13=0,0,(BG17*12)))))))))</f>
        <v>0</v>
      </c>
      <c r="M17" s="146">
        <f>IF(ฟอร์มกรอกข้อมูล!C13=0,"",IF(ฟอร์มกรอกข้อมูล!C13="สังกัด","",IF(ฟอร์มกรอกข้อมูล!M13="ว่างเดิม","(ว่างเดิม)",IF(ฟอร์มกรอกข้อมูล!M13="เงินอุดหนุน","(เงินอุดหนุน)",IF(ฟอร์มกรอกข้อมูล!M13="เงินอุดหนุน (ว่าง)","(เงินอุดหนุน)",IF(ฟอร์มกรอกข้อมูล!M13="จ่ายจากเงินรายได้","(จ่ายจากเงินรายได้)",IF(ฟอร์มกรอกข้อมูล!M13="จ่ายจากเงินรายได้ (ว่าง)","(จ่ายจากเงินรายได้ (ว่างเดิม))",IF(ฟอร์มกรอกข้อมูล!M13="กำหนดเพิ่ม2567","กำหนดเพิ่มปี 67",IF(ฟอร์มกรอกข้อมูล!M13="กำหนดเพิ่ม2568","กำหนดเพิ่มปี 68",IF(ฟอร์มกรอกข้อมูล!M13="กำหนดเพิ่ม2569","กำหนดเพิ่มปี 69",IF(ฟอร์มกรอกข้อมูล!M13="ว่างยุบเลิก2567","ว่างเดิม ยุบเลิกปี 67",IF(ฟอร์มกรอกข้อมูล!M13="ว่างยุบเลิก2568","ว่างเดิม ยุบเลิกปี 68",IF(ฟอร์มกรอกข้อมูล!M13="ว่างยุบเลิก2569","ว่างเดิม ยุบเลิกปี 69",IF(ฟอร์มกรอกข้อมูล!M13="ยุบเลิก2567","เกษียณปี 66 ยุบเลิกปี 67",IF(ฟอร์มกรอกข้อมูล!M13="ยุบเลิก2568","เกษียณปี 67 ยุบเลิกปี 68",IF(ฟอร์มกรอกข้อมูล!M13="ยุบเลิก2569","เกษียณปี 68 ยุบเลิกปี 69",(ฟอร์มกรอกข้อมูล!I13*12)+(ฟอร์มกรอกข้อมูล!J13*12)+(ฟอร์มกรอกข้อมูล!K13*12)))))))))))))))))</f>
        <v>402720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39" t="str">
        <f>IF(ฟอร์มกรอกข้อมูล!C13=0,"",ฟอร์มกรอกข้อมูล!C13)</f>
        <v>วิชาการ</v>
      </c>
      <c r="BC17" s="139" t="str">
        <f>IF(ฟอร์มกรอกข้อมูล!G13=0,"",ฟอร์มกรอกข้อมูล!G13)</f>
        <v/>
      </c>
      <c r="BD17" s="139" t="str">
        <f>IF(ฟอร์มกรอกข้อมูล!E13=0,"",ฟอร์มกรอกข้อมูล!E13)</f>
        <v>นักพัฒนาชุมชน</v>
      </c>
      <c r="BE17" s="139">
        <f>IF(ฟอร์มกรอกข้อมูล!I13=0,"",ฟอร์มกรอกข้อมูล!I13)</f>
        <v>33560</v>
      </c>
      <c r="BF17" s="139" t="str">
        <f>IF(ฟอร์มกรอกข้อมูล!J13=0,"",ฟอร์มกรอกข้อมูล!J13)</f>
        <v/>
      </c>
      <c r="BG17" s="139" t="str">
        <f>IF(ฟอร์มกรอกข้อมูล!K13=0,"",ฟอร์มกรอกข้อมูล!K13)</f>
        <v/>
      </c>
      <c r="BH17" s="139" t="str">
        <f>IF(ฟอร์มกรอกข้อมูล!M13=0,"",ฟอร์มกรอกข้อมูล!M13)</f>
        <v/>
      </c>
    </row>
    <row r="18" spans="1:60" ht="25.5" customHeight="1">
      <c r="A18" s="99"/>
      <c r="B18" s="99"/>
      <c r="C18" s="140"/>
      <c r="D18" s="140"/>
      <c r="E18" s="140" t="str">
        <f>IF(BB17=0,"",IF(BB17="บริหารท้องถิ่น","("&amp;BD17&amp;")",IF(BB17="อำนวยการท้องถิ่น","("&amp;BD17&amp;")",IF(BB17="บริหารสถานศึกษา","("&amp;BD17&amp;")",IF(BB17&amp;BC17="วิชาการหัวหน้ากลุ่มงาน","("&amp;BD17&amp;")",IF(M17="กำหนดเพิ่มปี 67","-",IF(M17="กำหนดเพิ่มปี 68","",IF(M17="กำหนดเพิ่มปี 69","",""))))))))</f>
        <v/>
      </c>
      <c r="F18" s="99"/>
      <c r="G18" s="140"/>
      <c r="H18" s="140" t="str">
        <f>IF(BB17=0,"",IF(M17="เกษียณปี 66 ยุบเลิกปี 67","",IF(M17="ว่างเดิม ยุบเลิกปี 67","",IF(BB17="บริหารท้องถิ่น","("&amp;BD17&amp;")",IF(BB17="อำนวยการท้องถิ่น","("&amp;BD17&amp;")",IF(BB17="บริหารสถานศึกษา","("&amp;BD17&amp;")",IF(BB17&amp;BC17="วิชาการหัวหน้ากลุ่มงาน","("&amp;BD17&amp;")","")))))))</f>
        <v/>
      </c>
      <c r="I18" s="99"/>
      <c r="J18" s="141" t="str">
        <f>IF(BB17=0,"",IF(BB17="","",IF(BH17="ว่างเดิม","(ค่ากลางเงินเดือน)",IF(BH17="เงินอุดหนุน (ว่าง)","(ค่ากลางเงินเดือน)",IF(BH17="จ่ายจากเงินรายได้ (ว่าง)","(ค่ากลางเงินเดือน)",IF(BH17="ว่างยุบเลิก2568","(ค่ากลางเงินเดือน)",IF(BH17="ว่างยุบเลิก2569","(ค่ากลางเงินเดือน)",IF(M17="กำหนดเพิ่มปี 67","",IF(M17="กำหนดเพิ่มปี 68","",IF(M17="กำหนดเพิ่มปี 69","",IF(M17="เกษียณปี 66 ยุบเลิกปี 67","",IF(M17="ว่างเดิม ยุบเลิกปี 67","",TEXT(BE17,"(0,000"&amp;" x 12)")))))))))))))</f>
        <v>(33,560 x 12)</v>
      </c>
      <c r="K18" s="141" t="str">
        <f>IF(BB17=0,"",IF(BB17="","",IF(M17="กำหนดเพิ่มปี 67","",IF(M17="กำหนดเพิ่มปี 68","",IF(M17="กำหนดเพิ่มปี 69","",IF(M17="เกษียณปี 66 ยุบเลิกปี 67","",IF(M17="ว่างเดิม ยุบเลิกปี 67","",TEXT(BF17,"(0,000"&amp;" x 12)"))))))))</f>
        <v/>
      </c>
      <c r="L18" s="141" t="str">
        <f>IF(BB17=0,"",IF(BB17="","",IF(M17="กำหนดเพิ่มปี 67","",IF(M17="กำหนดเพิ่มปี 68","",IF(M17="กำหนดเพิ่มปี 69","",IF(M17="เกษียณปี 66 ยุบเลิกปี 67","",IF(M17="ว่างเดิม ยุบเลิกปี 67","",TEXT(BG17,"(0,000"&amp;" x 12)"))))))))</f>
        <v/>
      </c>
      <c r="M18" s="14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</row>
    <row r="19" spans="1:60" ht="25.5" customHeight="1">
      <c r="A19" s="101">
        <v>7</v>
      </c>
      <c r="B19" s="142" t="str">
        <f>IF(ฟอร์มกรอกข้อมูล!C14=0,"",IF(ฟอร์มกรอกข้อมูล!C14="สังกัด","",IF(M19="กำหนดเพิ่มปี 67","-",IF(M19="กำหนดเพิ่มปี 68","-",IF(M19="กำหนดเพิ่มปี 69","-",ฟอร์มกรอกข้อมูล!D14)))))</f>
        <v>ว่าง</v>
      </c>
      <c r="C19" s="140">
        <f>IF(ฟอร์มกรอกข้อมูล!C14=0,"",IF(ฟอร์มกรอกข้อมูล!C14="สังกัด","",IF(M19="กำหนดเพิ่มปี 67","-",IF(M19="กำหนดเพิ่มปี 68","-",IF(M19="กำหนดเพิ่มปี 69","-",ฟอร์มกรอกข้อมูล!L14)))))</f>
        <v>0</v>
      </c>
      <c r="D19" s="143" t="str">
        <f>IF(ฟอร์มกรอกข้อมูล!C14=0,"",IF(ฟอร์มกรอกข้อมูล!C14="สังกัด","",IF(ฟอร์มกรอกข้อมูล!B14="","-",IF(M19="กำหนดเพิ่มปี 67","-",IF(M19="กำหนดเพิ่มปี 68","-",IF(M19="กำหนดเพิ่มปี 69","-",ฟอร์มกรอกข้อมูล!B14))))))</f>
        <v>13-3-01-3102-001</v>
      </c>
      <c r="E19" s="140" t="str">
        <f>IF(ฟอร์มกรอกข้อมูล!C14=0,"",IF(M19="กำหนดเพิ่มปี 67","-",IF(M19="กำหนดเพิ่มปี 68","-",IF(M19="กำหนดเพิ่มปี 69","-",IF(ฟอร์มกรอกข้อมูล!C14="บริหารท้องถิ่น",ฟอร์มกรอกข้อมูล!F14,IF(ฟอร์มกรอกข้อมูล!C14="อำนวยการท้องถิ่น",ฟอร์มกรอกข้อมูล!F14,IF(ฟอร์มกรอกข้อมูล!C14="บริหารสถานศึกษา",ฟอร์มกรอกข้อมูล!F14,IF(ฟอร์มกรอกข้อมูล!C14&amp;ฟอร์มกรอกข้อมูล!G14="วิชาการหัวหน้ากลุ่มงาน",ฟอร์มกรอกข้อมูล!F14,ฟอร์มกรอกข้อมูล!E14))))))))</f>
        <v>นักทรัพยากรบุคคล</v>
      </c>
      <c r="F19" s="101" t="str">
        <f>IF(ฟอร์มกรอกข้อมูล!C14=0,"",IF(ฟอร์มกรอกข้อมูล!C14="สังกัด","",IF(ฟอร์มกรอกข้อมูล!H14="","-",IF(M19="กำหนดเพิ่มปี 67","-",IF(M19="กำหนดเพิ่มปี 68","-",IF(M19="กำหนดเพิ่มปี 69","-",ฟอร์มกรอกข้อมูล!H14))))))</f>
        <v>ปก./ชก.</v>
      </c>
      <c r="G19" s="143" t="str">
        <f>IF(ฟอร์มกรอกข้อมูล!C14=0,"",IF(ฟอร์มกรอกข้อมูล!C14="สังกัด","",IF(ฟอร์มกรอกข้อมูล!B14="","-",IF(M19="เกษียณปี 66 ยุบเลิกปี 67","-",IF(M19="ว่างเดิม ยุบเลิกปี 67","-",ฟอร์มกรอกข้อมูล!B14)))))</f>
        <v>13-3-01-3102-001</v>
      </c>
      <c r="H19" s="140" t="str">
        <f>IF(ฟอร์มกรอกข้อมูล!C14=0,"",IF(M19="เกษียณปี 66 ยุบเลิกปี 67","-",IF(M19="ว่างเดิม ยุบเลิกปี 67","-",IF(ฟอร์มกรอกข้อมูล!C14="บริหารท้องถิ่น",ฟอร์มกรอกข้อมูล!F14,IF(ฟอร์มกรอกข้อมูล!C14="อำนวยการท้องถิ่น",ฟอร์มกรอกข้อมูล!F14,IF(ฟอร์มกรอกข้อมูล!C14="บริหารสถานศึกษา",ฟอร์มกรอกข้อมูล!F14,IF(ฟอร์มกรอกข้อมูล!C14&amp;ฟอร์มกรอกข้อมูล!G14="วิชาการหัวหน้ากลุ่มงาน",ฟอร์มกรอกข้อมูล!F14,ฟอร์มกรอกข้อมูล!E14)))))))</f>
        <v>นักทรัพยากรบุคคล</v>
      </c>
      <c r="I19" s="101" t="str">
        <f>IF(ฟอร์มกรอกข้อมูล!C14=0,"",IF(ฟอร์มกรอกข้อมูล!C14="สังกัด","",IF(ฟอร์มกรอกข้อมูล!H14="","-",IF(M19="เกษียณปี 66 ยุบเลิกปี 67","-",IF(M19="ว่างเดิม ยุบเลิกปี 67","-",ฟอร์มกรอกข้อมูล!H14)))))</f>
        <v>ปก./ชก.</v>
      </c>
      <c r="J19" s="144">
        <f>IF(ฟอร์มกรอกข้อมูล!C14=0,"",IF(ฟอร์มกรอกข้อมูล!C14="สังกัด","",IF(M19="กำหนดเพิ่มปี 67",0,IF(M19="กำหนดเพิ่มปี 68",0,IF(M19="กำหนดเพิ่มปี 69",0,IF(M19="เกษียณปี 66 ยุบเลิกปี 67",0,IF(M19="ว่างเดิม ยุบเลิกปี 67",0,ฟอร์มกรอกข้อมูล!BE14)))))))</f>
        <v>355320</v>
      </c>
      <c r="K19" s="145">
        <f>IF(ฟอร์มกรอกข้อมูล!C14=0,"",IF(ฟอร์มกรอกข้อมูล!C14="สังกัด","",IF(M19="กำหนดเพิ่มปี 67",0,IF(M19="กำหนดเพิ่มปี 68",0,IF(M19="กำหนดเพิ่มปี 69",0,IF(M19="เกษียณปี 66 ยุบเลิกปี 67",0,IF(M19="ว่างเดิม ยุบเลิกปี 67",0,IF(ฟอร์มกรอกข้อมูล!J14=0,0,(BF19*12)))))))))</f>
        <v>0</v>
      </c>
      <c r="L19" s="145">
        <f>IF(ฟอร์มกรอกข้อมูล!C14=0,"",IF(ฟอร์มกรอกข้อมูล!C14="สังกัด","",IF(M19="กำหนดเพิ่มปี 67",0,IF(M19="กำหนดเพิ่มปี 68",0,IF(M19="กำหนดเพิ่มปี 69",0,IF(M19="เกษียณปี 66 ยุบเลิกปี 67",0,IF(M19="ว่างเดิม ยุบเลิกปี 67",0,IF(ฟอร์มกรอกข้อมูล!K14=0,0,(BG19*12)))))))))</f>
        <v>0</v>
      </c>
      <c r="M19" s="146" t="str">
        <f>IF(ฟอร์มกรอกข้อมูล!C14=0,"",IF(ฟอร์มกรอกข้อมูล!C14="สังกัด","",IF(ฟอร์มกรอกข้อมูล!M14="ว่างเดิม","(ว่างเดิม)",IF(ฟอร์มกรอกข้อมูล!M14="เงินอุดหนุน","(เงินอุดหนุน)",IF(ฟอร์มกรอกข้อมูล!M14="เงินอุดหนุน (ว่าง)","(เงินอุดหนุน)",IF(ฟอร์มกรอกข้อมูล!M14="จ่ายจากเงินรายได้","(จ่ายจากเงินรายได้)",IF(ฟอร์มกรอกข้อมูล!M14="จ่ายจากเงินรายได้ (ว่าง)","(จ่ายจากเงินรายได้ (ว่างเดิม))",IF(ฟอร์มกรอกข้อมูล!M14="กำหนดเพิ่ม2567","กำหนดเพิ่มปี 67",IF(ฟอร์มกรอกข้อมูล!M14="กำหนดเพิ่ม2568","กำหนดเพิ่มปี 68",IF(ฟอร์มกรอกข้อมูล!M14="กำหนดเพิ่ม2569","กำหนดเพิ่มปี 69",IF(ฟอร์มกรอกข้อมูล!M14="ว่างยุบเลิก2567","ว่างเดิม ยุบเลิกปี 67",IF(ฟอร์มกรอกข้อมูล!M14="ว่างยุบเลิก2568","ว่างเดิม ยุบเลิกปี 68",IF(ฟอร์มกรอกข้อมูล!M14="ว่างยุบเลิก2569","ว่างเดิม ยุบเลิกปี 69",IF(ฟอร์มกรอกข้อมูล!M14="ยุบเลิก2567","เกษียณปี 66 ยุบเลิกปี 67",IF(ฟอร์มกรอกข้อมูล!M14="ยุบเลิก2568","เกษียณปี 67 ยุบเลิกปี 68",IF(ฟอร์มกรอกข้อมูล!M14="ยุบเลิก2569","เกษียณปี 68 ยุบเลิกปี 69",(ฟอร์มกรอกข้อมูล!I14*12)+(ฟอร์มกรอกข้อมูล!J14*12)+(ฟอร์มกรอกข้อมูล!K14*12)))))))))))))))))</f>
        <v>(ว่างเดิม)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39" t="str">
        <f>IF(ฟอร์มกรอกข้อมูล!C14=0,"",ฟอร์มกรอกข้อมูล!C14)</f>
        <v>วิชาการ</v>
      </c>
      <c r="BC19" s="139" t="str">
        <f>IF(ฟอร์มกรอกข้อมูล!G14=0,"",ฟอร์มกรอกข้อมูล!G14)</f>
        <v/>
      </c>
      <c r="BD19" s="139" t="str">
        <f>IF(ฟอร์มกรอกข้อมูล!E14=0,"",ฟอร์มกรอกข้อมูล!E14)</f>
        <v>นักทรัพยากรบุคคล</v>
      </c>
      <c r="BE19" s="139" t="str">
        <f>IF(ฟอร์มกรอกข้อมูล!I14=0,"",ฟอร์มกรอกข้อมูล!I14)</f>
        <v/>
      </c>
      <c r="BF19" s="139" t="str">
        <f>IF(ฟอร์มกรอกข้อมูล!J14=0,"",ฟอร์มกรอกข้อมูล!J14)</f>
        <v/>
      </c>
      <c r="BG19" s="139" t="str">
        <f>IF(ฟอร์มกรอกข้อมูล!K14=0,"",ฟอร์มกรอกข้อมูล!K14)</f>
        <v/>
      </c>
      <c r="BH19" s="139" t="str">
        <f>IF(ฟอร์มกรอกข้อมูล!M14=0,"",ฟอร์มกรอกข้อมูล!M14)</f>
        <v>ว่างเดิม</v>
      </c>
    </row>
    <row r="20" spans="1:60" ht="25.5" customHeight="1">
      <c r="A20" s="99"/>
      <c r="B20" s="99"/>
      <c r="C20" s="140"/>
      <c r="D20" s="140"/>
      <c r="E20" s="140" t="str">
        <f>IF(BB19=0,"",IF(BB19="บริหารท้องถิ่น","("&amp;BD19&amp;")",IF(BB19="อำนวยการท้องถิ่น","("&amp;BD19&amp;")",IF(BB19="บริหารสถานศึกษา","("&amp;BD19&amp;")",IF(BB19&amp;BC19="วิชาการหัวหน้ากลุ่มงาน","("&amp;BD19&amp;")",IF(M19="กำหนดเพิ่มปี 67","-",IF(M19="กำหนดเพิ่มปี 68","",IF(M19="กำหนดเพิ่มปี 69","",""))))))))</f>
        <v/>
      </c>
      <c r="F20" s="99"/>
      <c r="G20" s="140"/>
      <c r="H20" s="140" t="str">
        <f>IF(BB19=0,"",IF(M19="เกษียณปี 66 ยุบเลิกปี 67","",IF(M19="ว่างเดิม ยุบเลิกปี 67","",IF(BB19="บริหารท้องถิ่น","("&amp;BD19&amp;")",IF(BB19="อำนวยการท้องถิ่น","("&amp;BD19&amp;")",IF(BB19="บริหารสถานศึกษา","("&amp;BD19&amp;")",IF(BB19&amp;BC19="วิชาการหัวหน้ากลุ่มงาน","("&amp;BD19&amp;")","")))))))</f>
        <v/>
      </c>
      <c r="I20" s="99"/>
      <c r="J20" s="141" t="str">
        <f>IF(BB19=0,"",IF(BB19="","",IF(BH19="ว่างเดิม","(ค่ากลางเงินเดือน)",IF(BH19="เงินอุดหนุน (ว่าง)","(ค่ากลางเงินเดือน)",IF(BH19="จ่ายจากเงินรายได้ (ว่าง)","(ค่ากลางเงินเดือน)",IF(BH19="ว่างยุบเลิก2568","(ค่ากลางเงินเดือน)",IF(BH19="ว่างยุบเลิก2569","(ค่ากลางเงินเดือน)",IF(M19="กำหนดเพิ่มปี 67","",IF(M19="กำหนดเพิ่มปี 68","",IF(M19="กำหนดเพิ่มปี 69","",IF(M19="เกษียณปี 66 ยุบเลิกปี 67","",IF(M19="ว่างเดิม ยุบเลิกปี 67","",TEXT(BE19,"(0,000"&amp;" x 12)")))))))))))))</f>
        <v>(ค่ากลางเงินเดือน)</v>
      </c>
      <c r="K20" s="141" t="str">
        <f>IF(BB19=0,"",IF(BB19="","",IF(M19="กำหนดเพิ่มปี 67","",IF(M19="กำหนดเพิ่มปี 68","",IF(M19="กำหนดเพิ่มปี 69","",IF(M19="เกษียณปี 66 ยุบเลิกปี 67","",IF(M19="ว่างเดิม ยุบเลิกปี 67","",TEXT(BF19,"(0,000"&amp;" x 12)"))))))))</f>
        <v/>
      </c>
      <c r="L20" s="141" t="str">
        <f>IF(BB19=0,"",IF(BB19="","",IF(M19="กำหนดเพิ่มปี 67","",IF(M19="กำหนดเพิ่มปี 68","",IF(M19="กำหนดเพิ่มปี 69","",IF(M19="เกษียณปี 66 ยุบเลิกปี 67","",IF(M19="ว่างเดิม ยุบเลิกปี 67","",TEXT(BG19,"(0,000"&amp;" x 12)"))))))))</f>
        <v/>
      </c>
      <c r="M20" s="14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</row>
    <row r="21" spans="1:60" ht="25.5" customHeight="1">
      <c r="A21" s="101">
        <v>8</v>
      </c>
      <c r="B21" s="142" t="str">
        <f>IF(ฟอร์มกรอกข้อมูล!C15=0,"",IF(ฟอร์มกรอกข้อมูล!C15="สังกัด","",IF(M21="กำหนดเพิ่มปี 67","-",IF(M21="กำหนดเพิ่มปี 68","-",IF(M21="กำหนดเพิ่มปี 69","-",ฟอร์มกรอกข้อมูล!D15)))))</f>
        <v>ว่าง</v>
      </c>
      <c r="C21" s="140">
        <f>IF(ฟอร์มกรอกข้อมูล!C15=0,"",IF(ฟอร์มกรอกข้อมูล!C15="สังกัด","",IF(M21="กำหนดเพิ่มปี 67","-",IF(M21="กำหนดเพิ่มปี 68","-",IF(M21="กำหนดเพิ่มปี 69","-",ฟอร์มกรอกข้อมูล!L15)))))</f>
        <v>0</v>
      </c>
      <c r="D21" s="143" t="str">
        <f>IF(ฟอร์มกรอกข้อมูล!C15=0,"",IF(ฟอร์มกรอกข้อมูล!C15="สังกัด","",IF(ฟอร์มกรอกข้อมูล!B15="","-",IF(M21="กำหนดเพิ่มปี 67","-",IF(M21="กำหนดเพิ่มปี 68","-",IF(M21="กำหนดเพิ่มปี 69","-",ฟอร์มกรอกข้อมูล!B15))))))</f>
        <v>13-3-01-3601-001</v>
      </c>
      <c r="E21" s="140" t="str">
        <f>IF(ฟอร์มกรอกข้อมูล!C15=0,"",IF(M21="กำหนดเพิ่มปี 67","-",IF(M21="กำหนดเพิ่มปี 68","-",IF(M21="กำหนดเพิ่มปี 69","-",IF(ฟอร์มกรอกข้อมูล!C15="บริหารท้องถิ่น",ฟอร์มกรอกข้อมูล!F15,IF(ฟอร์มกรอกข้อมูล!C15="อำนวยการท้องถิ่น",ฟอร์มกรอกข้อมูล!F15,IF(ฟอร์มกรอกข้อมูล!C15="บริหารสถานศึกษา",ฟอร์มกรอกข้อมูล!F15,IF(ฟอร์มกรอกข้อมูล!C15&amp;ฟอร์มกรอกข้อมูล!G15="วิชาการหัวหน้ากลุ่มงาน",ฟอร์มกรอกข้อมูล!F15,ฟอร์มกรอกข้อมูล!E15))))))))</f>
        <v>นักวิชาการสาธารณสุข</v>
      </c>
      <c r="F21" s="101" t="str">
        <f>IF(ฟอร์มกรอกข้อมูล!C15=0,"",IF(ฟอร์มกรอกข้อมูล!C15="สังกัด","",IF(ฟอร์มกรอกข้อมูล!H15="","-",IF(M21="กำหนดเพิ่มปี 67","-",IF(M21="กำหนดเพิ่มปี 68","-",IF(M21="กำหนดเพิ่มปี 69","-",ฟอร์มกรอกข้อมูล!H15))))))</f>
        <v>ปก./ชก.</v>
      </c>
      <c r="G21" s="143" t="str">
        <f>IF(ฟอร์มกรอกข้อมูล!C15=0,"",IF(ฟอร์มกรอกข้อมูล!C15="สังกัด","",IF(ฟอร์มกรอกข้อมูล!B15="","-",IF(M21="เกษียณปี 66 ยุบเลิกปี 67","-",IF(M21="ว่างเดิม ยุบเลิกปี 67","-",ฟอร์มกรอกข้อมูล!B15)))))</f>
        <v>13-3-01-3601-001</v>
      </c>
      <c r="H21" s="140" t="str">
        <f>IF(ฟอร์มกรอกข้อมูล!C15=0,"",IF(M21="เกษียณปี 66 ยุบเลิกปี 67","-",IF(M21="ว่างเดิม ยุบเลิกปี 67","-",IF(ฟอร์มกรอกข้อมูล!C15="บริหารท้องถิ่น",ฟอร์มกรอกข้อมูล!F15,IF(ฟอร์มกรอกข้อมูล!C15="อำนวยการท้องถิ่น",ฟอร์มกรอกข้อมูล!F15,IF(ฟอร์มกรอกข้อมูล!C15="บริหารสถานศึกษา",ฟอร์มกรอกข้อมูล!F15,IF(ฟอร์มกรอกข้อมูล!C15&amp;ฟอร์มกรอกข้อมูล!G15="วิชาการหัวหน้ากลุ่มงาน",ฟอร์มกรอกข้อมูล!F15,ฟอร์มกรอกข้อมูล!E15)))))))</f>
        <v>นักวิชาการสาธารณสุข</v>
      </c>
      <c r="I21" s="101" t="str">
        <f>IF(ฟอร์มกรอกข้อมูล!C15=0,"",IF(ฟอร์มกรอกข้อมูล!C15="สังกัด","",IF(ฟอร์มกรอกข้อมูล!H15="","-",IF(M21="เกษียณปี 66 ยุบเลิกปี 67","-",IF(M21="ว่างเดิม ยุบเลิกปี 67","-",ฟอร์มกรอกข้อมูล!H15)))))</f>
        <v>ปก./ชก.</v>
      </c>
      <c r="J21" s="144">
        <f>IF(ฟอร์มกรอกข้อมูล!C15=0,"",IF(ฟอร์มกรอกข้อมูล!C15="สังกัด","",IF(M21="กำหนดเพิ่มปี 67",0,IF(M21="กำหนดเพิ่มปี 68",0,IF(M21="กำหนดเพิ่มปี 69",0,IF(M21="เกษียณปี 66 ยุบเลิกปี 67",0,IF(M21="ว่างเดิม ยุบเลิกปี 67",0,ฟอร์มกรอกข้อมูล!BE15)))))))</f>
        <v>355320</v>
      </c>
      <c r="K21" s="145">
        <f>IF(ฟอร์มกรอกข้อมูล!C15=0,"",IF(ฟอร์มกรอกข้อมูล!C15="สังกัด","",IF(M21="กำหนดเพิ่มปี 67",0,IF(M21="กำหนดเพิ่มปี 68",0,IF(M21="กำหนดเพิ่มปี 69",0,IF(M21="เกษียณปี 66 ยุบเลิกปี 67",0,IF(M21="ว่างเดิม ยุบเลิกปี 67",0,IF(ฟอร์มกรอกข้อมูล!J15=0,0,(BF21*12)))))))))</f>
        <v>0</v>
      </c>
      <c r="L21" s="145">
        <f>IF(ฟอร์มกรอกข้อมูล!C15=0,"",IF(ฟอร์มกรอกข้อมูล!C15="สังกัด","",IF(M21="กำหนดเพิ่มปี 67",0,IF(M21="กำหนดเพิ่มปี 68",0,IF(M21="กำหนดเพิ่มปี 69",0,IF(M21="เกษียณปี 66 ยุบเลิกปี 67",0,IF(M21="ว่างเดิม ยุบเลิกปี 67",0,IF(ฟอร์มกรอกข้อมูล!K15=0,0,(BG21*12)))))))))</f>
        <v>0</v>
      </c>
      <c r="M21" s="146" t="str">
        <f>IF(ฟอร์มกรอกข้อมูล!C15=0,"",IF(ฟอร์มกรอกข้อมูล!C15="สังกัด","",IF(ฟอร์มกรอกข้อมูล!M15="ว่างเดิม","(ว่างเดิม)",IF(ฟอร์มกรอกข้อมูล!M15="เงินอุดหนุน","(เงินอุดหนุน)",IF(ฟอร์มกรอกข้อมูล!M15="เงินอุดหนุน (ว่าง)","(เงินอุดหนุน)",IF(ฟอร์มกรอกข้อมูล!M15="จ่ายจากเงินรายได้","(จ่ายจากเงินรายได้)",IF(ฟอร์มกรอกข้อมูล!M15="จ่ายจากเงินรายได้ (ว่าง)","(จ่ายจากเงินรายได้ (ว่างเดิม))",IF(ฟอร์มกรอกข้อมูล!M15="กำหนดเพิ่ม2567","กำหนดเพิ่มปี 67",IF(ฟอร์มกรอกข้อมูล!M15="กำหนดเพิ่ม2568","กำหนดเพิ่มปี 68",IF(ฟอร์มกรอกข้อมูล!M15="กำหนดเพิ่ม2569","กำหนดเพิ่มปี 69",IF(ฟอร์มกรอกข้อมูล!M15="ว่างยุบเลิก2567","ว่างเดิม ยุบเลิกปี 67",IF(ฟอร์มกรอกข้อมูล!M15="ว่างยุบเลิก2568","ว่างเดิม ยุบเลิกปี 68",IF(ฟอร์มกรอกข้อมูล!M15="ว่างยุบเลิก2569","ว่างเดิม ยุบเลิกปี 69",IF(ฟอร์มกรอกข้อมูล!M15="ยุบเลิก2567","เกษียณปี 66 ยุบเลิกปี 67",IF(ฟอร์มกรอกข้อมูล!M15="ยุบเลิก2568","เกษียณปี 67 ยุบเลิกปี 68",IF(ฟอร์มกรอกข้อมูล!M15="ยุบเลิก2569","เกษียณปี 68 ยุบเลิกปี 69",(ฟอร์มกรอกข้อมูล!I15*12)+(ฟอร์มกรอกข้อมูล!J15*12)+(ฟอร์มกรอกข้อมูล!K15*12)))))))))))))))))</f>
        <v>(ว่างเดิม)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39" t="str">
        <f>IF(ฟอร์มกรอกข้อมูล!C15=0,"",ฟอร์มกรอกข้อมูล!C15)</f>
        <v>วิชาการ</v>
      </c>
      <c r="BC21" s="139" t="str">
        <f>IF(ฟอร์มกรอกข้อมูล!G15=0,"",ฟอร์มกรอกข้อมูล!G15)</f>
        <v/>
      </c>
      <c r="BD21" s="139" t="str">
        <f>IF(ฟอร์มกรอกข้อมูล!E15=0,"",ฟอร์มกรอกข้อมูล!E15)</f>
        <v>นักวิชาการสาธารณสุข</v>
      </c>
      <c r="BE21" s="139" t="str">
        <f>IF(ฟอร์มกรอกข้อมูล!I15=0,"",ฟอร์มกรอกข้อมูล!I15)</f>
        <v/>
      </c>
      <c r="BF21" s="139" t="str">
        <f>IF(ฟอร์มกรอกข้อมูล!J15=0,"",ฟอร์มกรอกข้อมูล!J15)</f>
        <v/>
      </c>
      <c r="BG21" s="139" t="str">
        <f>IF(ฟอร์มกรอกข้อมูล!K15=0,"",ฟอร์มกรอกข้อมูล!K15)</f>
        <v/>
      </c>
      <c r="BH21" s="139" t="str">
        <f>IF(ฟอร์มกรอกข้อมูล!M15=0,"",ฟอร์มกรอกข้อมูล!M15)</f>
        <v>ว่างเดิม</v>
      </c>
    </row>
    <row r="22" spans="1:60" ht="25.5" customHeight="1">
      <c r="A22" s="99"/>
      <c r="B22" s="99"/>
      <c r="C22" s="140"/>
      <c r="D22" s="140"/>
      <c r="E22" s="140" t="str">
        <f>IF(BB21=0,"",IF(BB21="บริหารท้องถิ่น","("&amp;BD21&amp;")",IF(BB21="อำนวยการท้องถิ่น","("&amp;BD21&amp;")",IF(BB21="บริหารสถานศึกษา","("&amp;BD21&amp;")",IF(BB21&amp;BC21="วิชาการหัวหน้ากลุ่มงาน","("&amp;BD21&amp;")",IF(M21="กำหนดเพิ่มปี 67","-",IF(M21="กำหนดเพิ่มปี 68","",IF(M21="กำหนดเพิ่มปี 69","",""))))))))</f>
        <v/>
      </c>
      <c r="F22" s="99"/>
      <c r="G22" s="140"/>
      <c r="H22" s="140" t="str">
        <f>IF(BB21=0,"",IF(M21="เกษียณปี 66 ยุบเลิกปี 67","",IF(M21="ว่างเดิม ยุบเลิกปี 67","",IF(BB21="บริหารท้องถิ่น","("&amp;BD21&amp;")",IF(BB21="อำนวยการท้องถิ่น","("&amp;BD21&amp;")",IF(BB21="บริหารสถานศึกษา","("&amp;BD21&amp;")",IF(BB21&amp;BC21="วิชาการหัวหน้ากลุ่มงาน","("&amp;BD21&amp;")","")))))))</f>
        <v/>
      </c>
      <c r="I22" s="99"/>
      <c r="J22" s="141" t="str">
        <f>IF(BB21=0,"",IF(BB21="","",IF(BH21="ว่างเดิม","(ค่ากลางเงินเดือน)",IF(BH21="เงินอุดหนุน (ว่าง)","(ค่ากลางเงินเดือน)",IF(BH21="จ่ายจากเงินรายได้ (ว่าง)","(ค่ากลางเงินเดือน)",IF(BH21="ว่างยุบเลิก2568","(ค่ากลางเงินเดือน)",IF(BH21="ว่างยุบเลิก2569","(ค่ากลางเงินเดือน)",IF(M21="กำหนดเพิ่มปี 67","",IF(M21="กำหนดเพิ่มปี 68","",IF(M21="กำหนดเพิ่มปี 69","",IF(M21="เกษียณปี 66 ยุบเลิกปี 67","",IF(M21="ว่างเดิม ยุบเลิกปี 67","",TEXT(BE21,"(0,000"&amp;" x 12)")))))))))))))</f>
        <v>(ค่ากลางเงินเดือน)</v>
      </c>
      <c r="K22" s="141" t="str">
        <f>IF(BB21=0,"",IF(BB21="","",IF(M21="กำหนดเพิ่มปี 67","",IF(M21="กำหนดเพิ่มปี 68","",IF(M21="กำหนดเพิ่มปี 69","",IF(M21="เกษียณปี 66 ยุบเลิกปี 67","",IF(M21="ว่างเดิม ยุบเลิกปี 67","",TEXT(BF21,"(0,000"&amp;" x 12)"))))))))</f>
        <v/>
      </c>
      <c r="L22" s="141" t="str">
        <f>IF(BB21=0,"",IF(BB21="","",IF(M21="กำหนดเพิ่มปี 67","",IF(M21="กำหนดเพิ่มปี 68","",IF(M21="กำหนดเพิ่มปี 69","",IF(M21="เกษียณปี 66 ยุบเลิกปี 67","",IF(M21="ว่างเดิม ยุบเลิกปี 67","",TEXT(BG21,"(0,000"&amp;" x 12)"))))))))</f>
        <v/>
      </c>
      <c r="M22" s="14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</row>
    <row r="23" spans="1:60" ht="25.5" customHeight="1">
      <c r="A23" s="101">
        <v>9</v>
      </c>
      <c r="B23" s="142" t="str">
        <f>IF(ฟอร์มกรอกข้อมูล!C16=0,"",IF(ฟอร์มกรอกข้อมูล!C16="สังกัด","",IF(M23="กำหนดเพิ่มปี 67","-",IF(M23="กำหนดเพิ่มปี 68","-",IF(M23="กำหนดเพิ่มปี 69","-",ฟอร์มกรอกข้อมูล!D16)))))</f>
        <v>ว่าง</v>
      </c>
      <c r="C23" s="140">
        <f>IF(ฟอร์มกรอกข้อมูล!C16=0,"",IF(ฟอร์มกรอกข้อมูล!C16="สังกัด","",IF(M23="กำหนดเพิ่มปี 67","-",IF(M23="กำหนดเพิ่มปี 68","-",IF(M23="กำหนดเพิ่มปี 69","-",ฟอร์มกรอกข้อมูล!L16)))))</f>
        <v>0</v>
      </c>
      <c r="D23" s="143" t="str">
        <f>IF(ฟอร์มกรอกข้อมูล!C16=0,"",IF(ฟอร์มกรอกข้อมูล!C16="สังกัด","",IF(ฟอร์มกรอกข้อมูล!B16="","-",IF(M23="กำหนดเพิ่มปี 67","-",IF(M23="กำหนดเพิ่มปี 68","-",IF(M23="กำหนดเพิ่มปี 69","-",ฟอร์มกรอกข้อมูล!B16))))))</f>
        <v>13-3-01-3105-001</v>
      </c>
      <c r="E23" s="140" t="str">
        <f>IF(ฟอร์มกรอกข้อมูล!C16=0,"",IF(M23="กำหนดเพิ่มปี 67","-",IF(M23="กำหนดเพิ่มปี 68","-",IF(M23="กำหนดเพิ่มปี 69","-",IF(ฟอร์มกรอกข้อมูล!C16="บริหารท้องถิ่น",ฟอร์มกรอกข้อมูล!F16,IF(ฟอร์มกรอกข้อมูล!C16="อำนวยการท้องถิ่น",ฟอร์มกรอกข้อมูล!F16,IF(ฟอร์มกรอกข้อมูล!C16="บริหารสถานศึกษา",ฟอร์มกรอกข้อมูล!F16,IF(ฟอร์มกรอกข้อมูล!C16&amp;ฟอร์มกรอกข้อมูล!G16="วิชาการหัวหน้ากลุ่มงาน",ฟอร์มกรอกข้อมูล!F16,ฟอร์มกรอกข้อมูล!E16))))))))</f>
        <v>นิติกร</v>
      </c>
      <c r="F23" s="101" t="str">
        <f>IF(ฟอร์มกรอกข้อมูล!C16=0,"",IF(ฟอร์มกรอกข้อมูล!C16="สังกัด","",IF(ฟอร์มกรอกข้อมูล!H16="","-",IF(M23="กำหนดเพิ่มปี 67","-",IF(M23="กำหนดเพิ่มปี 68","-",IF(M23="กำหนดเพิ่มปี 69","-",ฟอร์มกรอกข้อมูล!H16))))))</f>
        <v>ปก./ชก.</v>
      </c>
      <c r="G23" s="143" t="str">
        <f>IF(ฟอร์มกรอกข้อมูล!C16=0,"",IF(ฟอร์มกรอกข้อมูล!C16="สังกัด","",IF(ฟอร์มกรอกข้อมูล!B16="","-",IF(M23="เกษียณปี 66 ยุบเลิกปี 67","-",IF(M23="ว่างเดิม ยุบเลิกปี 67","-",ฟอร์มกรอกข้อมูล!B16)))))</f>
        <v>13-3-01-3105-001</v>
      </c>
      <c r="H23" s="140" t="str">
        <f>IF(ฟอร์มกรอกข้อมูล!C16=0,"",IF(M23="เกษียณปี 66 ยุบเลิกปี 67","-",IF(M23="ว่างเดิม ยุบเลิกปี 67","-",IF(ฟอร์มกรอกข้อมูล!C16="บริหารท้องถิ่น",ฟอร์มกรอกข้อมูล!F16,IF(ฟอร์มกรอกข้อมูล!C16="อำนวยการท้องถิ่น",ฟอร์มกรอกข้อมูล!F16,IF(ฟอร์มกรอกข้อมูล!C16="บริหารสถานศึกษา",ฟอร์มกรอกข้อมูล!F16,IF(ฟอร์มกรอกข้อมูล!C16&amp;ฟอร์มกรอกข้อมูล!G16="วิชาการหัวหน้ากลุ่มงาน",ฟอร์มกรอกข้อมูล!F16,ฟอร์มกรอกข้อมูล!E16)))))))</f>
        <v>นิติกร</v>
      </c>
      <c r="I23" s="101" t="str">
        <f>IF(ฟอร์มกรอกข้อมูล!C16=0,"",IF(ฟอร์มกรอกข้อมูล!C16="สังกัด","",IF(ฟอร์มกรอกข้อมูล!H16="","-",IF(M23="เกษียณปี 66 ยุบเลิกปี 67","-",IF(M23="ว่างเดิม ยุบเลิกปี 67","-",ฟอร์มกรอกข้อมูล!H16)))))</f>
        <v>ปก./ชก.</v>
      </c>
      <c r="J23" s="144">
        <f>IF(ฟอร์มกรอกข้อมูล!C16=0,"",IF(ฟอร์มกรอกข้อมูล!C16="สังกัด","",IF(M23="กำหนดเพิ่มปี 67",0,IF(M23="กำหนดเพิ่มปี 68",0,IF(M23="กำหนดเพิ่มปี 69",0,IF(M23="เกษียณปี 66 ยุบเลิกปี 67",0,IF(M23="ว่างเดิม ยุบเลิกปี 67",0,ฟอร์มกรอกข้อมูล!BE16)))))))</f>
        <v>355320</v>
      </c>
      <c r="K23" s="145">
        <f>IF(ฟอร์มกรอกข้อมูล!C16=0,"",IF(ฟอร์มกรอกข้อมูล!C16="สังกัด","",IF(M23="กำหนดเพิ่มปี 67",0,IF(M23="กำหนดเพิ่มปี 68",0,IF(M23="กำหนดเพิ่มปี 69",0,IF(M23="เกษียณปี 66 ยุบเลิกปี 67",0,IF(M23="ว่างเดิม ยุบเลิกปี 67",0,IF(ฟอร์มกรอกข้อมูล!J16=0,0,(BF23*12)))))))))</f>
        <v>0</v>
      </c>
      <c r="L23" s="145">
        <f>IF(ฟอร์มกรอกข้อมูล!C16=0,"",IF(ฟอร์มกรอกข้อมูล!C16="สังกัด","",IF(M23="กำหนดเพิ่มปี 67",0,IF(M23="กำหนดเพิ่มปี 68",0,IF(M23="กำหนดเพิ่มปี 69",0,IF(M23="เกษียณปี 66 ยุบเลิกปี 67",0,IF(M23="ว่างเดิม ยุบเลิกปี 67",0,IF(ฟอร์มกรอกข้อมูล!K16=0,0,(BG23*12)))))))))</f>
        <v>0</v>
      </c>
      <c r="M23" s="146" t="str">
        <f>IF(ฟอร์มกรอกข้อมูล!C16=0,"",IF(ฟอร์มกรอกข้อมูล!C16="สังกัด","",IF(ฟอร์มกรอกข้อมูล!M16="ว่างเดิม","(ว่างเดิม)",IF(ฟอร์มกรอกข้อมูล!M16="เงินอุดหนุน","(เงินอุดหนุน)",IF(ฟอร์มกรอกข้อมูล!M16="เงินอุดหนุน (ว่าง)","(เงินอุดหนุน)",IF(ฟอร์มกรอกข้อมูล!M16="จ่ายจากเงินรายได้","(จ่ายจากเงินรายได้)",IF(ฟอร์มกรอกข้อมูล!M16="จ่ายจากเงินรายได้ (ว่าง)","(จ่ายจากเงินรายได้ (ว่างเดิม))",IF(ฟอร์มกรอกข้อมูล!M16="กำหนดเพิ่ม2567","กำหนดเพิ่มปี 67",IF(ฟอร์มกรอกข้อมูล!M16="กำหนดเพิ่ม2568","กำหนดเพิ่มปี 68",IF(ฟอร์มกรอกข้อมูล!M16="กำหนดเพิ่ม2569","กำหนดเพิ่มปี 69",IF(ฟอร์มกรอกข้อมูล!M16="ว่างยุบเลิก2567","ว่างเดิม ยุบเลิกปี 67",IF(ฟอร์มกรอกข้อมูล!M16="ว่างยุบเลิก2568","ว่างเดิม ยุบเลิกปี 68",IF(ฟอร์มกรอกข้อมูล!M16="ว่างยุบเลิก2569","ว่างเดิม ยุบเลิกปี 69",IF(ฟอร์มกรอกข้อมูล!M16="ยุบเลิก2567","เกษียณปี 66 ยุบเลิกปี 67",IF(ฟอร์มกรอกข้อมูล!M16="ยุบเลิก2568","เกษียณปี 67 ยุบเลิกปี 68",IF(ฟอร์มกรอกข้อมูล!M16="ยุบเลิก2569","เกษียณปี 68 ยุบเลิกปี 69",(ฟอร์มกรอกข้อมูล!I16*12)+(ฟอร์มกรอกข้อมูล!J16*12)+(ฟอร์มกรอกข้อมูล!K16*12)))))))))))))))))</f>
        <v>(ว่างเดิม)</v>
      </c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39" t="str">
        <f>IF(ฟอร์มกรอกข้อมูล!C16=0,"",ฟอร์มกรอกข้อมูล!C16)</f>
        <v>วิชาการ</v>
      </c>
      <c r="BC23" s="139" t="str">
        <f>IF(ฟอร์มกรอกข้อมูล!G16=0,"",ฟอร์มกรอกข้อมูล!G16)</f>
        <v/>
      </c>
      <c r="BD23" s="139" t="str">
        <f>IF(ฟอร์มกรอกข้อมูล!E16=0,"",ฟอร์มกรอกข้อมูล!E16)</f>
        <v>นิติกร</v>
      </c>
      <c r="BE23" s="139" t="str">
        <f>IF(ฟอร์มกรอกข้อมูล!I16=0,"",ฟอร์มกรอกข้อมูล!I16)</f>
        <v/>
      </c>
      <c r="BF23" s="139" t="str">
        <f>IF(ฟอร์มกรอกข้อมูล!J16=0,"",ฟอร์มกรอกข้อมูล!J16)</f>
        <v/>
      </c>
      <c r="BG23" s="139" t="str">
        <f>IF(ฟอร์มกรอกข้อมูล!K16=0,"",ฟอร์มกรอกข้อมูล!K16)</f>
        <v/>
      </c>
      <c r="BH23" s="139" t="str">
        <f>IF(ฟอร์มกรอกข้อมูล!M16=0,"",ฟอร์มกรอกข้อมูล!M16)</f>
        <v>ว่างเดิม</v>
      </c>
    </row>
    <row r="24" spans="1:60" ht="25.5" customHeight="1">
      <c r="A24" s="99"/>
      <c r="B24" s="99"/>
      <c r="C24" s="140"/>
      <c r="D24" s="140"/>
      <c r="E24" s="140" t="str">
        <f>IF(BB23=0,"",IF(BB23="บริหารท้องถิ่น","("&amp;BD23&amp;")",IF(BB23="อำนวยการท้องถิ่น","("&amp;BD23&amp;")",IF(BB23="บริหารสถานศึกษา","("&amp;BD23&amp;")",IF(BB23&amp;BC23="วิชาการหัวหน้ากลุ่มงาน","("&amp;BD23&amp;")",IF(M23="กำหนดเพิ่มปี 67","-",IF(M23="กำหนดเพิ่มปี 68","",IF(M23="กำหนดเพิ่มปี 69","",""))))))))</f>
        <v/>
      </c>
      <c r="F24" s="99"/>
      <c r="G24" s="140"/>
      <c r="H24" s="140" t="str">
        <f>IF(BB23=0,"",IF(M23="เกษียณปี 66 ยุบเลิกปี 67","",IF(M23="ว่างเดิม ยุบเลิกปี 67","",IF(BB23="บริหารท้องถิ่น","("&amp;BD23&amp;")",IF(BB23="อำนวยการท้องถิ่น","("&amp;BD23&amp;")",IF(BB23="บริหารสถานศึกษา","("&amp;BD23&amp;")",IF(BB23&amp;BC23="วิชาการหัวหน้ากลุ่มงาน","("&amp;BD23&amp;")","")))))))</f>
        <v/>
      </c>
      <c r="I24" s="99"/>
      <c r="J24" s="141" t="str">
        <f>IF(BB23=0,"",IF(BB23="","",IF(BH23="ว่างเดิม","(ค่ากลางเงินเดือน)",IF(BH23="เงินอุดหนุน (ว่าง)","(ค่ากลางเงินเดือน)",IF(BH23="จ่ายจากเงินรายได้ (ว่าง)","(ค่ากลางเงินเดือน)",IF(BH23="ว่างยุบเลิก2568","(ค่ากลางเงินเดือน)",IF(BH23="ว่างยุบเลิก2569","(ค่ากลางเงินเดือน)",IF(M23="กำหนดเพิ่มปี 67","",IF(M23="กำหนดเพิ่มปี 68","",IF(M23="กำหนดเพิ่มปี 69","",IF(M23="เกษียณปี 66 ยุบเลิกปี 67","",IF(M23="ว่างเดิม ยุบเลิกปี 67","",TEXT(BE23,"(0,000"&amp;" x 12)")))))))))))))</f>
        <v>(ค่ากลางเงินเดือน)</v>
      </c>
      <c r="K24" s="141" t="str">
        <f>IF(BB23=0,"",IF(BB23="","",IF(M23="กำหนดเพิ่มปี 67","",IF(M23="กำหนดเพิ่มปี 68","",IF(M23="กำหนดเพิ่มปี 69","",IF(M23="เกษียณปี 66 ยุบเลิกปี 67","",IF(M23="ว่างเดิม ยุบเลิกปี 67","",TEXT(BF23,"(0,000"&amp;" x 12)"))))))))</f>
        <v/>
      </c>
      <c r="L24" s="141" t="str">
        <f>IF(BB23=0,"",IF(BB23="","",IF(M23="กำหนดเพิ่มปี 67","",IF(M23="กำหนดเพิ่มปี 68","",IF(M23="กำหนดเพิ่มปี 69","",IF(M23="เกษียณปี 66 ยุบเลิกปี 67","",IF(M23="ว่างเดิม ยุบเลิกปี 67","",TEXT(BG23,"(0,000"&amp;" x 12)"))))))))</f>
        <v/>
      </c>
      <c r="M24" s="14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</row>
    <row r="25" spans="1:60" ht="25.5" customHeight="1">
      <c r="A25" s="101">
        <v>10</v>
      </c>
      <c r="B25" s="142" t="str">
        <f>IF(ฟอร์มกรอกข้อมูล!C17=0,"",IF(ฟอร์มกรอกข้อมูล!C17="สังกัด","",IF(M25="กำหนดเพิ่มปี 67","-",IF(M25="กำหนดเพิ่มปี 68","-",IF(M25="กำหนดเพิ่มปี 69","-",ฟอร์มกรอกข้อมูล!D17)))))</f>
        <v>ว่าง</v>
      </c>
      <c r="C25" s="140">
        <f>IF(ฟอร์มกรอกข้อมูล!C17=0,"",IF(ฟอร์มกรอกข้อมูล!C17="สังกัด","",IF(M25="กำหนดเพิ่มปี 67","-",IF(M25="กำหนดเพิ่มปี 68","-",IF(M25="กำหนดเพิ่มปี 69","-",ฟอร์มกรอกข้อมูล!L17)))))</f>
        <v>0</v>
      </c>
      <c r="D25" s="143" t="str">
        <f>IF(ฟอร์มกรอกข้อมูล!C17=0,"",IF(ฟอร์มกรอกข้อมูล!C17="สังกัด","",IF(ฟอร์มกรอกข้อมูล!B17="","-",IF(M25="กำหนดเพิ่มปี 67","-",IF(M25="กำหนดเพิ่มปี 68","-",IF(M25="กำหนดเพิ่มปี 69","-",ฟอร์มกรอกข้อมูล!B17))))))</f>
        <v>13-3-01-4805-001</v>
      </c>
      <c r="E25" s="140" t="str">
        <f>IF(ฟอร์มกรอกข้อมูล!C17=0,"",IF(M25="กำหนดเพิ่มปี 67","-",IF(M25="กำหนดเพิ่มปี 68","-",IF(M25="กำหนดเพิ่มปี 69","-",IF(ฟอร์มกรอกข้อมูล!C17="บริหารท้องถิ่น",ฟอร์มกรอกข้อมูล!F17,IF(ฟอร์มกรอกข้อมูล!C17="อำนวยการท้องถิ่น",ฟอร์มกรอกข้อมูล!F17,IF(ฟอร์มกรอกข้อมูล!C17="บริหารสถานศึกษา",ฟอร์มกรอกข้อมูล!F17,IF(ฟอร์มกรอกข้อมูล!C17&amp;ฟอร์มกรอกข้อมูล!G17="วิชาการหัวหน้ากลุ่มงาน",ฟอร์มกรอกข้อมูล!F17,ฟอร์มกรอกข้อมูล!E17))))))))</f>
        <v>จพง.ป้องกันและบรรเทาสาธารภัย</v>
      </c>
      <c r="F25" s="101" t="str">
        <f>IF(ฟอร์มกรอกข้อมูล!C17=0,"",IF(ฟอร์มกรอกข้อมูล!C17="สังกัด","",IF(ฟอร์มกรอกข้อมูล!H17="","-",IF(M25="กำหนดเพิ่มปี 67","-",IF(M25="กำหนดเพิ่มปี 68","-",IF(M25="กำหนดเพิ่มปี 69","-",ฟอร์มกรอกข้อมูล!H17))))))</f>
        <v>ปง./ชง.</v>
      </c>
      <c r="G25" s="143" t="str">
        <f>IF(ฟอร์มกรอกข้อมูล!C17=0,"",IF(ฟอร์มกรอกข้อมูล!C17="สังกัด","",IF(ฟอร์มกรอกข้อมูล!B17="","-",IF(M25="เกษียณปี 66 ยุบเลิกปี 67","-",IF(M25="ว่างเดิม ยุบเลิกปี 67","-",ฟอร์มกรอกข้อมูล!B17)))))</f>
        <v>13-3-01-4805-001</v>
      </c>
      <c r="H25" s="140" t="str">
        <f>IF(ฟอร์มกรอกข้อมูล!C17=0,"",IF(M25="เกษียณปี 66 ยุบเลิกปี 67","-",IF(M25="ว่างเดิม ยุบเลิกปี 67","-",IF(ฟอร์มกรอกข้อมูล!C17="บริหารท้องถิ่น",ฟอร์มกรอกข้อมูล!F17,IF(ฟอร์มกรอกข้อมูล!C17="อำนวยการท้องถิ่น",ฟอร์มกรอกข้อมูล!F17,IF(ฟอร์มกรอกข้อมูล!C17="บริหารสถานศึกษา",ฟอร์มกรอกข้อมูล!F17,IF(ฟอร์มกรอกข้อมูล!C17&amp;ฟอร์มกรอกข้อมูล!G17="วิชาการหัวหน้ากลุ่มงาน",ฟอร์มกรอกข้อมูล!F17,ฟอร์มกรอกข้อมูล!E17)))))))</f>
        <v>จพง.ป้องกันและบรรเทาสาธารภัย</v>
      </c>
      <c r="I25" s="101" t="str">
        <f>IF(ฟอร์มกรอกข้อมูล!C17=0,"",IF(ฟอร์มกรอกข้อมูล!C17="สังกัด","",IF(ฟอร์มกรอกข้อมูล!H17="","-",IF(M25="เกษียณปี 66 ยุบเลิกปี 67","-",IF(M25="ว่างเดิม ยุบเลิกปี 67","-",ฟอร์มกรอกข้อมูล!H17)))))</f>
        <v>ปง./ชง.</v>
      </c>
      <c r="J25" s="144">
        <f>IF(ฟอร์มกรอกข้อมูล!C17=0,"",IF(ฟอร์มกรอกข้อมูล!C17="สังกัด","",IF(M25="กำหนดเพิ่มปี 67",0,IF(M25="กำหนดเพิ่มปี 68",0,IF(M25="กำหนดเพิ่มปี 69",0,IF(M25="เกษียณปี 66 ยุบเลิกปี 67",0,IF(M25="ว่างเดิม ยุบเลิกปี 67",0,ฟอร์มกรอกข้อมูล!BE17)))))))</f>
        <v>297900</v>
      </c>
      <c r="K25" s="145">
        <f>IF(ฟอร์มกรอกข้อมูล!C17=0,"",IF(ฟอร์มกรอกข้อมูล!C17="สังกัด","",IF(M25="กำหนดเพิ่มปี 67",0,IF(M25="กำหนดเพิ่มปี 68",0,IF(M25="กำหนดเพิ่มปี 69",0,IF(M25="เกษียณปี 66 ยุบเลิกปี 67",0,IF(M25="ว่างเดิม ยุบเลิกปี 67",0,IF(ฟอร์มกรอกข้อมูล!J17=0,0,(BF25*12)))))))))</f>
        <v>0</v>
      </c>
      <c r="L25" s="145">
        <f>IF(ฟอร์มกรอกข้อมูล!C17=0,"",IF(ฟอร์มกรอกข้อมูล!C17="สังกัด","",IF(M25="กำหนดเพิ่มปี 67",0,IF(M25="กำหนดเพิ่มปี 68",0,IF(M25="กำหนดเพิ่มปี 69",0,IF(M25="เกษียณปี 66 ยุบเลิกปี 67",0,IF(M25="ว่างเดิม ยุบเลิกปี 67",0,IF(ฟอร์มกรอกข้อมูล!K17=0,0,(BG25*12)))))))))</f>
        <v>0</v>
      </c>
      <c r="M25" s="146" t="str">
        <f>IF(ฟอร์มกรอกข้อมูล!C17=0,"",IF(ฟอร์มกรอกข้อมูล!C17="สังกัด","",IF(ฟอร์มกรอกข้อมูล!M17="ว่างเดิม","(ว่างเดิม)",IF(ฟอร์มกรอกข้อมูล!M17="เงินอุดหนุน","(เงินอุดหนุน)",IF(ฟอร์มกรอกข้อมูล!M17="เงินอุดหนุน (ว่าง)","(เงินอุดหนุน)",IF(ฟอร์มกรอกข้อมูล!M17="จ่ายจากเงินรายได้","(จ่ายจากเงินรายได้)",IF(ฟอร์มกรอกข้อมูล!M17="จ่ายจากเงินรายได้ (ว่าง)","(จ่ายจากเงินรายได้ (ว่างเดิม))",IF(ฟอร์มกรอกข้อมูล!M17="กำหนดเพิ่ม2567","กำหนดเพิ่มปี 67",IF(ฟอร์มกรอกข้อมูล!M17="กำหนดเพิ่ม2568","กำหนดเพิ่มปี 68",IF(ฟอร์มกรอกข้อมูล!M17="กำหนดเพิ่ม2569","กำหนดเพิ่มปี 69",IF(ฟอร์มกรอกข้อมูล!M17="ว่างยุบเลิก2567","ว่างเดิม ยุบเลิกปี 67",IF(ฟอร์มกรอกข้อมูล!M17="ว่างยุบเลิก2568","ว่างเดิม ยุบเลิกปี 68",IF(ฟอร์มกรอกข้อมูล!M17="ว่างยุบเลิก2569","ว่างเดิม ยุบเลิกปี 69",IF(ฟอร์มกรอกข้อมูล!M17="ยุบเลิก2567","เกษียณปี 66 ยุบเลิกปี 67",IF(ฟอร์มกรอกข้อมูล!M17="ยุบเลิก2568","เกษียณปี 67 ยุบเลิกปี 68",IF(ฟอร์มกรอกข้อมูล!M17="ยุบเลิก2569","เกษียณปี 68 ยุบเลิกปี 69",(ฟอร์มกรอกข้อมูล!I17*12)+(ฟอร์มกรอกข้อมูล!J17*12)+(ฟอร์มกรอกข้อมูล!K17*12)))))))))))))))))</f>
        <v>(ว่างเดิม)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39" t="str">
        <f>IF(ฟอร์มกรอกข้อมูล!C17=0,"",ฟอร์มกรอกข้อมูล!C17)</f>
        <v>ทั่วไป</v>
      </c>
      <c r="BC25" s="139" t="str">
        <f>IF(ฟอร์มกรอกข้อมูล!G17=0,"",ฟอร์มกรอกข้อมูล!G17)</f>
        <v/>
      </c>
      <c r="BD25" s="139" t="str">
        <f>IF(ฟอร์มกรอกข้อมูล!E17=0,"",ฟอร์มกรอกข้อมูล!E17)</f>
        <v>จพง.ป้องกันและบรรเทาสาธารภัย</v>
      </c>
      <c r="BE25" s="139" t="str">
        <f>IF(ฟอร์มกรอกข้อมูล!I17=0,"",ฟอร์มกรอกข้อมูล!I17)</f>
        <v/>
      </c>
      <c r="BF25" s="139" t="str">
        <f>IF(ฟอร์มกรอกข้อมูล!J17=0,"",ฟอร์มกรอกข้อมูล!J17)</f>
        <v/>
      </c>
      <c r="BG25" s="139" t="str">
        <f>IF(ฟอร์มกรอกข้อมูล!K17=0,"",ฟอร์มกรอกข้อมูล!K17)</f>
        <v/>
      </c>
      <c r="BH25" s="139" t="str">
        <f>IF(ฟอร์มกรอกข้อมูล!M17=0,"",ฟอร์มกรอกข้อมูล!M17)</f>
        <v>ว่างเดิม</v>
      </c>
    </row>
    <row r="26" spans="1:60" ht="25.5" customHeight="1">
      <c r="A26" s="99"/>
      <c r="B26" s="99"/>
      <c r="C26" s="140"/>
      <c r="D26" s="140"/>
      <c r="E26" s="140" t="str">
        <f>IF(BB25=0,"",IF(BB25="บริหารท้องถิ่น","("&amp;BD25&amp;")",IF(BB25="อำนวยการท้องถิ่น","("&amp;BD25&amp;")",IF(BB25="บริหารสถานศึกษา","("&amp;BD25&amp;")",IF(BB25&amp;BC25="วิชาการหัวหน้ากลุ่มงาน","("&amp;BD25&amp;")",IF(M25="กำหนดเพิ่มปี 67","-",IF(M25="กำหนดเพิ่มปี 68","",IF(M25="กำหนดเพิ่มปี 69","",""))))))))</f>
        <v/>
      </c>
      <c r="F26" s="99"/>
      <c r="G26" s="140"/>
      <c r="H26" s="140" t="str">
        <f>IF(BB25=0,"",IF(M25="เกษียณปี 66 ยุบเลิกปี 67","",IF(M25="ว่างเดิม ยุบเลิกปี 67","",IF(BB25="บริหารท้องถิ่น","("&amp;BD25&amp;")",IF(BB25="อำนวยการท้องถิ่น","("&amp;BD25&amp;")",IF(BB25="บริหารสถานศึกษา","("&amp;BD25&amp;")",IF(BB25&amp;BC25="วิชาการหัวหน้ากลุ่มงาน","("&amp;BD25&amp;")","")))))))</f>
        <v/>
      </c>
      <c r="I26" s="99"/>
      <c r="J26" s="141" t="str">
        <f>IF(BB25=0,"",IF(BB25="","",IF(BH25="ว่างเดิม","(ค่ากลางเงินเดือน)",IF(BH25="เงินอุดหนุน (ว่าง)","(ค่ากลางเงินเดือน)",IF(BH25="จ่ายจากเงินรายได้ (ว่าง)","(ค่ากลางเงินเดือน)",IF(BH25="ว่างยุบเลิก2568","(ค่ากลางเงินเดือน)",IF(BH25="ว่างยุบเลิก2569","(ค่ากลางเงินเดือน)",IF(M25="กำหนดเพิ่มปี 67","",IF(M25="กำหนดเพิ่มปี 68","",IF(M25="กำหนดเพิ่มปี 69","",IF(M25="เกษียณปี 66 ยุบเลิกปี 67","",IF(M25="ว่างเดิม ยุบเลิกปี 67","",TEXT(BE25,"(0,000"&amp;" x 12)")))))))))))))</f>
        <v>(ค่ากลางเงินเดือน)</v>
      </c>
      <c r="K26" s="141" t="str">
        <f>IF(BB25=0,"",IF(BB25="","",IF(M25="กำหนดเพิ่มปี 67","",IF(M25="กำหนดเพิ่มปี 68","",IF(M25="กำหนดเพิ่มปี 69","",IF(M25="เกษียณปี 66 ยุบเลิกปี 67","",IF(M25="ว่างเดิม ยุบเลิกปี 67","",TEXT(BF25,"(0,000"&amp;" x 12)"))))))))</f>
        <v/>
      </c>
      <c r="L26" s="141" t="str">
        <f>IF(BB25=0,"",IF(BB25="","",IF(M25="กำหนดเพิ่มปี 67","",IF(M25="กำหนดเพิ่มปี 68","",IF(M25="กำหนดเพิ่มปี 69","",IF(M25="เกษียณปี 66 ยุบเลิกปี 67","",IF(M25="ว่างเดิม ยุบเลิกปี 67","",TEXT(BG25,"(0,000"&amp;" x 12)"))))))))</f>
        <v/>
      </c>
      <c r="M26" s="14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</row>
    <row r="27" spans="1:60" ht="25.5" customHeight="1">
      <c r="A27" s="101"/>
      <c r="B27" s="224" t="s">
        <v>1421</v>
      </c>
      <c r="C27" s="140" t="str">
        <f>IF(ฟอร์มกรอกข้อมูล!C18=0,"",IF(ฟอร์มกรอกข้อมูล!C18="สังกัด","",IF(M27="กำหนดเพิ่มปี 67","-",IF(M27="กำหนดเพิ่มปี 68","-",IF(M27="กำหนดเพิ่มปี 69","-",ฟอร์มกรอกข้อมูล!L18)))))</f>
        <v/>
      </c>
      <c r="D27" s="143" t="str">
        <f>IF(ฟอร์มกรอกข้อมูล!C18=0,"",IF(ฟอร์มกรอกข้อมูล!C18="สังกัด","",IF(ฟอร์มกรอกข้อมูล!B18="","-",IF(M27="กำหนดเพิ่มปี 67","-",IF(M27="กำหนดเพิ่มปี 68","-",IF(M27="กำหนดเพิ่มปี 69","-",ฟอร์มกรอกข้อมูล!B18))))))</f>
        <v/>
      </c>
      <c r="E27" s="140" t="str">
        <f>IF(ฟอร์มกรอกข้อมูล!C18=0,"",IF(M27="กำหนดเพิ่มปี 67","-",IF(M27="กำหนดเพิ่มปี 68","-",IF(M27="กำหนดเพิ่มปี 69","-",IF(ฟอร์มกรอกข้อมูล!C18="บริหารท้องถิ่น",ฟอร์มกรอกข้อมูล!F18,IF(ฟอร์มกรอกข้อมูล!C18="อำนวยการท้องถิ่น",ฟอร์มกรอกข้อมูล!F18,IF(ฟอร์มกรอกข้อมูล!C18="บริหารสถานศึกษา",ฟอร์มกรอกข้อมูล!F18,IF(ฟอร์มกรอกข้อมูล!C18&amp;ฟอร์มกรอกข้อมูล!G18="วิชาการหัวหน้ากลุ่มงาน",ฟอร์มกรอกข้อมูล!F18,ฟอร์มกรอกข้อมูล!E18))))))))</f>
        <v/>
      </c>
      <c r="F27" s="101" t="str">
        <f>IF(ฟอร์มกรอกข้อมูล!C18=0,"",IF(ฟอร์มกรอกข้อมูล!C18="สังกัด","",IF(ฟอร์มกรอกข้อมูล!H18="","-",IF(M27="กำหนดเพิ่มปี 67","-",IF(M27="กำหนดเพิ่มปี 68","-",IF(M27="กำหนดเพิ่มปี 69","-",ฟอร์มกรอกข้อมูล!H18))))))</f>
        <v/>
      </c>
      <c r="G27" s="143" t="str">
        <f>IF(ฟอร์มกรอกข้อมูล!C18=0,"",IF(ฟอร์มกรอกข้อมูล!C18="สังกัด","",IF(ฟอร์มกรอกข้อมูล!B18="","-",IF(M27="เกษียณปี 66 ยุบเลิกปี 67","-",IF(M27="ว่างเดิม ยุบเลิกปี 67","-",ฟอร์มกรอกข้อมูล!B18)))))</f>
        <v/>
      </c>
      <c r="H27" s="140" t="str">
        <f>IF(ฟอร์มกรอกข้อมูล!C18=0,"",IF(M27="เกษียณปี 66 ยุบเลิกปี 67","-",IF(M27="ว่างเดิม ยุบเลิกปี 67","-",IF(ฟอร์มกรอกข้อมูล!C18="บริหารท้องถิ่น",ฟอร์มกรอกข้อมูล!F18,IF(ฟอร์มกรอกข้อมูล!C18="อำนวยการท้องถิ่น",ฟอร์มกรอกข้อมูล!F18,IF(ฟอร์มกรอกข้อมูล!C18="บริหารสถานศึกษา",ฟอร์มกรอกข้อมูล!F18,IF(ฟอร์มกรอกข้อมูล!C18&amp;ฟอร์มกรอกข้อมูล!G18="วิชาการหัวหน้ากลุ่มงาน",ฟอร์มกรอกข้อมูล!F18,ฟอร์มกรอกข้อมูล!E18)))))))</f>
        <v/>
      </c>
      <c r="I27" s="101" t="str">
        <f>IF(ฟอร์มกรอกข้อมูล!C18=0,"",IF(ฟอร์มกรอกข้อมูล!C18="สังกัด","",IF(ฟอร์มกรอกข้อมูล!H18="","-",IF(M27="เกษียณปี 66 ยุบเลิกปี 67","-",IF(M27="ว่างเดิม ยุบเลิกปี 67","-",ฟอร์มกรอกข้อมูล!H18)))))</f>
        <v/>
      </c>
      <c r="J27" s="144" t="str">
        <f>IF(ฟอร์มกรอกข้อมูล!C18=0,"",IF(ฟอร์มกรอกข้อมูล!C18="สังกัด","",IF(M27="กำหนดเพิ่มปี 67",0,IF(M27="กำหนดเพิ่มปี 68",0,IF(M27="กำหนดเพิ่มปี 69",0,IF(M27="เกษียณปี 66 ยุบเลิกปี 67",0,IF(M27="ว่างเดิม ยุบเลิกปี 67",0,ฟอร์มกรอกข้อมูล!BE18)))))))</f>
        <v/>
      </c>
      <c r="K27" s="145" t="str">
        <f>IF(ฟอร์มกรอกข้อมูล!C18=0,"",IF(ฟอร์มกรอกข้อมูล!C18="สังกัด","",IF(M27="กำหนดเพิ่มปี 67",0,IF(M27="กำหนดเพิ่มปี 68",0,IF(M27="กำหนดเพิ่มปี 69",0,IF(M27="เกษียณปี 66 ยุบเลิกปี 67",0,IF(M27="ว่างเดิม ยุบเลิกปี 67",0,IF(ฟอร์มกรอกข้อมูล!J18=0,0,(BF27*12)))))))))</f>
        <v/>
      </c>
      <c r="L27" s="145" t="str">
        <f>IF(ฟอร์มกรอกข้อมูล!C18=0,"",IF(ฟอร์มกรอกข้อมูล!C18="สังกัด","",IF(M27="กำหนดเพิ่มปี 67",0,IF(M27="กำหนดเพิ่มปี 68",0,IF(M27="กำหนดเพิ่มปี 69",0,IF(M27="เกษียณปี 66 ยุบเลิกปี 67",0,IF(M27="ว่างเดิม ยุบเลิกปี 67",0,IF(ฟอร์มกรอกข้อมูล!K18=0,0,(BG27*12)))))))))</f>
        <v/>
      </c>
      <c r="M27" s="146" t="str">
        <f>IF(ฟอร์มกรอกข้อมูล!C18=0,"",IF(ฟอร์มกรอกข้อมูล!C18="สังกัด","",IF(ฟอร์มกรอกข้อมูล!M18="ว่างเดิม","(ว่างเดิม)",IF(ฟอร์มกรอกข้อมูล!M18="เงินอุดหนุน","(เงินอุดหนุน)",IF(ฟอร์มกรอกข้อมูล!M18="เงินอุดหนุน (ว่าง)","(เงินอุดหนุน)",IF(ฟอร์มกรอกข้อมูล!M18="จ่ายจากเงินรายได้","(จ่ายจากเงินรายได้)",IF(ฟอร์มกรอกข้อมูล!M18="จ่ายจากเงินรายได้ (ว่าง)","(จ่ายจากเงินรายได้ (ว่างเดิม))",IF(ฟอร์มกรอกข้อมูล!M18="กำหนดเพิ่ม2567","กำหนดเพิ่มปี 67",IF(ฟอร์มกรอกข้อมูล!M18="กำหนดเพิ่ม2568","กำหนดเพิ่มปี 68",IF(ฟอร์มกรอกข้อมูล!M18="กำหนดเพิ่ม2569","กำหนดเพิ่มปี 69",IF(ฟอร์มกรอกข้อมูล!M18="ว่างยุบเลิก2567","ว่างเดิม ยุบเลิกปี 67",IF(ฟอร์มกรอกข้อมูล!M18="ว่างยุบเลิก2568","ว่างเดิม ยุบเลิกปี 68",IF(ฟอร์มกรอกข้อมูล!M18="ว่างยุบเลิก2569","ว่างเดิม ยุบเลิกปี 69",IF(ฟอร์มกรอกข้อมูล!M18="ยุบเลิก2567","เกษียณปี 66 ยุบเลิกปี 67",IF(ฟอร์มกรอกข้อมูล!M18="ยุบเลิก2568","เกษียณปี 67 ยุบเลิกปี 68",IF(ฟอร์มกรอกข้อมูล!M18="ยุบเลิก2569","เกษียณปี 68 ยุบเลิกปี 69",(ฟอร์มกรอกข้อมูล!I18*12)+(ฟอร์มกรอกข้อมูล!J18*12)+(ฟอร์มกรอกข้อมูล!K18*12)))))))))))))))))</f>
        <v/>
      </c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39" t="str">
        <f>IF(ฟอร์มกรอกข้อมูล!C18=0,"",ฟอร์มกรอกข้อมูล!C18)</f>
        <v/>
      </c>
      <c r="BC27" s="139" t="str">
        <f>IF(ฟอร์มกรอกข้อมูล!G18=0,"",ฟอร์มกรอกข้อมูล!G18)</f>
        <v/>
      </c>
      <c r="BD27" s="139" t="str">
        <f>IF(ฟอร์มกรอกข้อมูล!E18=0,"",ฟอร์มกรอกข้อมูล!E18)</f>
        <v/>
      </c>
      <c r="BE27" s="139" t="str">
        <f>IF(ฟอร์มกรอกข้อมูล!I18=0,"",ฟอร์มกรอกข้อมูล!I18)</f>
        <v/>
      </c>
      <c r="BF27" s="139" t="str">
        <f>IF(ฟอร์มกรอกข้อมูล!J18=0,"",ฟอร์มกรอกข้อมูล!J18)</f>
        <v/>
      </c>
      <c r="BG27" s="139" t="str">
        <f>IF(ฟอร์มกรอกข้อมูล!K18=0,"",ฟอร์มกรอกข้อมูล!K18)</f>
        <v/>
      </c>
      <c r="BH27" s="139" t="str">
        <f>IF(ฟอร์มกรอกข้อมูล!M18=0,"",ฟอร์มกรอกข้อมูล!M18)</f>
        <v/>
      </c>
    </row>
    <row r="28" spans="1:60" ht="25.5" customHeight="1">
      <c r="A28" s="99"/>
      <c r="B28" s="99"/>
      <c r="C28" s="140"/>
      <c r="D28" s="140"/>
      <c r="E28" s="140" t="str">
        <f>IF(BB27=0,"",IF(BB27="บริหารท้องถิ่น","("&amp;BD27&amp;")",IF(BB27="อำนวยการท้องถิ่น","("&amp;BD27&amp;")",IF(BB27="บริหารสถานศึกษา","("&amp;BD27&amp;")",IF(BB27&amp;BC27="วิชาการหัวหน้ากลุ่มงาน","("&amp;BD27&amp;")",IF(M27="กำหนดเพิ่มปี 67","-",IF(M27="กำหนดเพิ่มปี 68","",IF(M27="กำหนดเพิ่มปี 69","",""))))))))</f>
        <v/>
      </c>
      <c r="F28" s="99"/>
      <c r="G28" s="140"/>
      <c r="H28" s="140" t="str">
        <f>IF(BB27=0,"",IF(M27="เกษียณปี 66 ยุบเลิกปี 67","",IF(M27="ว่างเดิม ยุบเลิกปี 67","",IF(BB27="บริหารท้องถิ่น","("&amp;BD27&amp;")",IF(BB27="อำนวยการท้องถิ่น","("&amp;BD27&amp;")",IF(BB27="บริหารสถานศึกษา","("&amp;BD27&amp;")",IF(BB27&amp;BC27="วิชาการหัวหน้ากลุ่มงาน","("&amp;BD27&amp;")","")))))))</f>
        <v/>
      </c>
      <c r="I28" s="99"/>
      <c r="J28" s="141" t="str">
        <f>IF(BB27=0,"",IF(BB27="","",IF(BH27="ว่างเดิม","(ค่ากลางเงินเดือน)",IF(BH27="เงินอุดหนุน (ว่าง)","(ค่ากลางเงินเดือน)",IF(BH27="จ่ายจากเงินรายได้ (ว่าง)","(ค่ากลางเงินเดือน)",IF(BH27="ว่างยุบเลิก2568","(ค่ากลางเงินเดือน)",IF(BH27="ว่างยุบเลิก2569","(ค่ากลางเงินเดือน)",IF(M27="กำหนดเพิ่มปี 67","",IF(M27="กำหนดเพิ่มปี 68","",IF(M27="กำหนดเพิ่มปี 69","",IF(M27="เกษียณปี 66 ยุบเลิกปี 67","",IF(M27="ว่างเดิม ยุบเลิกปี 67","",TEXT(BE27,"(0,000"&amp;" x 12)")))))))))))))</f>
        <v/>
      </c>
      <c r="K28" s="141" t="str">
        <f>IF(BB27=0,"",IF(BB27="","",IF(M27="กำหนดเพิ่มปี 67","",IF(M27="กำหนดเพิ่มปี 68","",IF(M27="กำหนดเพิ่มปี 69","",IF(M27="เกษียณปี 66 ยุบเลิกปี 67","",IF(M27="ว่างเดิม ยุบเลิกปี 67","",TEXT(BF27,"(0,000"&amp;" x 12)"))))))))</f>
        <v/>
      </c>
      <c r="L28" s="141" t="str">
        <f>IF(BB27=0,"",IF(BB27="","",IF(M27="กำหนดเพิ่มปี 67","",IF(M27="กำหนดเพิ่มปี 68","",IF(M27="กำหนดเพิ่มปี 69","",IF(M27="เกษียณปี 66 ยุบเลิกปี 67","",IF(M27="ว่างเดิม ยุบเลิกปี 67","",TEXT(BG27,"(0,000"&amp;" x 12)"))))))))</f>
        <v/>
      </c>
      <c r="M28" s="14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</row>
    <row r="29" spans="1:60" ht="25.5" customHeight="1">
      <c r="A29" s="196">
        <v>11</v>
      </c>
      <c r="B29" s="197" t="str">
        <f>IF(ฟอร์มกรอกข้อมูล!C19=0,"",IF(ฟอร์มกรอกข้อมูล!C19="สังกัด","",IF(M29="กำหนดเพิ่มปี 67","-",IF(M29="กำหนดเพิ่มปี 68","-",IF(M29="กำหนดเพิ่มปี 69","-",ฟอร์มกรอกข้อมูล!D19)))))</f>
        <v>นางศิราณี  แก้วมณี</v>
      </c>
      <c r="C29" s="148" t="str">
        <f>IF(ฟอร์มกรอกข้อมูล!C19=0,"",IF(ฟอร์มกรอกข้อมูล!C19="สังกัด","",IF(M29="กำหนดเพิ่มปี 67","-",IF(M29="กำหนดเพิ่มปี 68","-",IF(M29="กำหนดเพิ่มปี 69","-",ฟอร์มกรอกข้อมูล!L19)))))</f>
        <v>ปวส</v>
      </c>
      <c r="D29" s="198" t="str">
        <f>IF(ฟอร์มกรอกข้อมูล!C19=0,"",IF(ฟอร์มกรอกข้อมูล!C19="สังกัด","",IF(ฟอร์มกรอกข้อมูล!B19="","-",IF(M29="กำหนดเพิ่มปี 67","-",IF(M29="กำหนดเพิ่มปี 68","-",IF(M29="กำหนดเพิ่มปี 69","-",ฟอร์มกรอกข้อมูล!B19))))))</f>
        <v>-</v>
      </c>
      <c r="E29" s="148" t="str">
        <f>IF(ฟอร์มกรอกข้อมูล!C19=0,"",IF(M29="กำหนดเพิ่มปี 67","-",IF(M29="กำหนดเพิ่มปี 68","-",IF(M29="กำหนดเพิ่มปี 69","-",IF(ฟอร์มกรอกข้อมูล!C19="บริหารท้องถิ่น",ฟอร์มกรอกข้อมูล!F19,IF(ฟอร์มกรอกข้อมูล!C19="อำนวยการท้องถิ่น",ฟอร์มกรอกข้อมูล!F19,IF(ฟอร์มกรอกข้อมูล!C19="บริหารสถานศึกษา",ฟอร์มกรอกข้อมูล!F19,IF(ฟอร์มกรอกข้อมูล!C19&amp;ฟอร์มกรอกข้อมูล!G19="วิชาการหัวหน้ากลุ่มงาน",ฟอร์มกรอกข้อมูล!F19,ฟอร์มกรอกข้อมูล!E19))))))))</f>
        <v>ผช.จพง.ธุรการ (คุณวุฒิ)</v>
      </c>
      <c r="F29" s="196" t="str">
        <f>IF(ฟอร์มกรอกข้อมูล!C19=0,"",IF(ฟอร์มกรอกข้อมูล!C19="สังกัด","",IF(ฟอร์มกรอกข้อมูล!H19="","-",IF(M29="กำหนดเพิ่มปี 67","-",IF(M29="กำหนดเพิ่มปี 68","-",IF(M29="กำหนดเพิ่มปี 69","-",ฟอร์มกรอกข้อมูล!H19))))))</f>
        <v>-</v>
      </c>
      <c r="G29" s="198" t="str">
        <f>IF(ฟอร์มกรอกข้อมูล!C19=0,"",IF(ฟอร์มกรอกข้อมูล!C19="สังกัด","",IF(ฟอร์มกรอกข้อมูล!B19="","-",IF(M29="เกษียณปี 66 ยุบเลิกปี 67","-",IF(M29="ว่างเดิม ยุบเลิกปี 67","-",ฟอร์มกรอกข้อมูล!B19)))))</f>
        <v>-</v>
      </c>
      <c r="H29" s="148" t="str">
        <f>IF(ฟอร์มกรอกข้อมูล!C19=0,"",IF(M29="เกษียณปี 66 ยุบเลิกปี 67","-",IF(M29="ว่างเดิม ยุบเลิกปี 67","-",IF(ฟอร์มกรอกข้อมูล!C19="บริหารท้องถิ่น",ฟอร์มกรอกข้อมูล!F19,IF(ฟอร์มกรอกข้อมูล!C19="อำนวยการท้องถิ่น",ฟอร์มกรอกข้อมูล!F19,IF(ฟอร์มกรอกข้อมูล!C19="บริหารสถานศึกษา",ฟอร์มกรอกข้อมูล!F19,IF(ฟอร์มกรอกข้อมูล!C19&amp;ฟอร์มกรอกข้อมูล!G19="วิชาการหัวหน้ากลุ่มงาน",ฟอร์มกรอกข้อมูล!F19,ฟอร์มกรอกข้อมูล!E19)))))))</f>
        <v>ผช.จพง.ธุรการ (คุณวุฒิ)</v>
      </c>
      <c r="I29" s="196" t="str">
        <f>IF(ฟอร์มกรอกข้อมูล!C19=0,"",IF(ฟอร์มกรอกข้อมูล!C19="สังกัด","",IF(ฟอร์มกรอกข้อมูล!H19="","-",IF(M29="เกษียณปี 66 ยุบเลิกปี 67","-",IF(M29="ว่างเดิม ยุบเลิกปี 67","-",ฟอร์มกรอกข้อมูล!H19)))))</f>
        <v>-</v>
      </c>
      <c r="J29" s="199">
        <f>IF(ฟอร์มกรอกข้อมูล!C19=0,"",IF(ฟอร์มกรอกข้อมูล!C19="สังกัด","",IF(M29="กำหนดเพิ่มปี 67",0,IF(M29="กำหนดเพิ่มปี 68",0,IF(M29="กำหนดเพิ่มปี 69",0,IF(M29="เกษียณปี 66 ยุบเลิกปี 67",0,IF(M29="ว่างเดิม ยุบเลิกปี 67",0,ฟอร์มกรอกข้อมูล!BE19)))))))</f>
        <v>204840</v>
      </c>
      <c r="K29" s="200">
        <f>IF(ฟอร์มกรอกข้อมูล!C19=0,"",IF(ฟอร์มกรอกข้อมูล!C19="สังกัด","",IF(M29="กำหนดเพิ่มปี 67",0,IF(M29="กำหนดเพิ่มปี 68",0,IF(M29="กำหนดเพิ่มปี 69",0,IF(M29="เกษียณปี 66 ยุบเลิกปี 67",0,IF(M29="ว่างเดิม ยุบเลิกปี 67",0,IF(ฟอร์มกรอกข้อมูล!J19=0,0,(BF29*12)))))))))</f>
        <v>0</v>
      </c>
      <c r="L29" s="200">
        <f>IF(ฟอร์มกรอกข้อมูล!C19=0,"",IF(ฟอร์มกรอกข้อมูล!C19="สังกัด","",IF(M29="กำหนดเพิ่มปี 67",0,IF(M29="กำหนดเพิ่มปี 68",0,IF(M29="กำหนดเพิ่มปี 69",0,IF(M29="เกษียณปี 66 ยุบเลิกปี 67",0,IF(M29="ว่างเดิม ยุบเลิกปี 67",0,IF(ฟอร์มกรอกข้อมูล!K19=0,0,(BG29*12)))))))))</f>
        <v>0</v>
      </c>
      <c r="M29" s="201">
        <f>IF(ฟอร์มกรอกข้อมูล!C19=0,"",IF(ฟอร์มกรอกข้อมูล!C19="สังกัด","",IF(ฟอร์มกรอกข้อมูล!M19="ว่างเดิม","(ว่างเดิม)",IF(ฟอร์มกรอกข้อมูล!M19="เงินอุดหนุน","(เงินอุดหนุน)",IF(ฟอร์มกรอกข้อมูล!M19="เงินอุดหนุน (ว่าง)","(เงินอุดหนุน)",IF(ฟอร์มกรอกข้อมูล!M19="จ่ายจากเงินรายได้","(จ่ายจากเงินรายได้)",IF(ฟอร์มกรอกข้อมูล!M19="จ่ายจากเงินรายได้ (ว่าง)","(จ่ายจากเงินรายได้ (ว่างเดิม))",IF(ฟอร์มกรอกข้อมูล!M19="กำหนดเพิ่ม2567","กำหนดเพิ่มปี 67",IF(ฟอร์มกรอกข้อมูล!M19="กำหนดเพิ่ม2568","กำหนดเพิ่มปี 68",IF(ฟอร์มกรอกข้อมูล!M19="กำหนดเพิ่ม2569","กำหนดเพิ่มปี 69",IF(ฟอร์มกรอกข้อมูล!M19="ว่างยุบเลิก2567","ว่างเดิม ยุบเลิกปี 67",IF(ฟอร์มกรอกข้อมูล!M19="ว่างยุบเลิก2568","ว่างเดิม ยุบเลิกปี 68",IF(ฟอร์มกรอกข้อมูล!M19="ว่างยุบเลิก2569","ว่างเดิม ยุบเลิกปี 69",IF(ฟอร์มกรอกข้อมูล!M19="ยุบเลิก2567","เกษียณปี 66 ยุบเลิกปี 67",IF(ฟอร์มกรอกข้อมูล!M19="ยุบเลิก2568","เกษียณปี 67 ยุบเลิกปี 68",IF(ฟอร์มกรอกข้อมูล!M19="ยุบเลิก2569","เกษียณปี 68 ยุบเลิกปี 69",(ฟอร์มกรอกข้อมูล!I19*12)+(ฟอร์มกรอกข้อมูล!J19*12)+(ฟอร์มกรอกข้อมูล!K19*12)))))))))))))))))</f>
        <v>204840</v>
      </c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39" t="str">
        <f>IF(ฟอร์มกรอกข้อมูล!C19=0,"",ฟอร์มกรอกข้อมูล!C19)</f>
        <v>พนจ.ภารกิจ(ทักษะ)</v>
      </c>
      <c r="BC29" s="139" t="str">
        <f>IF(ฟอร์มกรอกข้อมูล!G19=0,"",ฟอร์มกรอกข้อมูล!G19)</f>
        <v/>
      </c>
      <c r="BD29" s="139" t="str">
        <f>IF(ฟอร์มกรอกข้อมูล!E19=0,"",ฟอร์มกรอกข้อมูล!E19)</f>
        <v>ผช.จพง.ธุรการ (คุณวุฒิ)</v>
      </c>
      <c r="BE29" s="139">
        <f>IF(ฟอร์มกรอกข้อมูล!I19=0,"",ฟอร์มกรอกข้อมูล!I19)</f>
        <v>17070</v>
      </c>
      <c r="BF29" s="139" t="str">
        <f>IF(ฟอร์มกรอกข้อมูล!J19=0,"",ฟอร์มกรอกข้อมูล!J19)</f>
        <v/>
      </c>
      <c r="BG29" s="139" t="str">
        <f>IF(ฟอร์มกรอกข้อมูล!K19=0,"",ฟอร์มกรอกข้อมูล!K19)</f>
        <v/>
      </c>
      <c r="BH29" s="139" t="str">
        <f>IF(ฟอร์มกรอกข้อมูล!M19=0,"",ฟอร์มกรอกข้อมูล!M19)</f>
        <v/>
      </c>
    </row>
    <row r="30" spans="1:60" ht="25.5" customHeight="1">
      <c r="A30" s="99"/>
      <c r="B30" s="99"/>
      <c r="C30" s="140"/>
      <c r="D30" s="140"/>
      <c r="E30" s="140" t="str">
        <f>IF(BB29=0,"",IF(BB29="บริหารท้องถิ่น","("&amp;BD29&amp;")",IF(BB29="อำนวยการท้องถิ่น","("&amp;BD29&amp;")",IF(BB29="บริหารสถานศึกษา","("&amp;BD29&amp;")",IF(BB29&amp;BC29="วิชาการหัวหน้ากลุ่มงาน","("&amp;BD29&amp;")",IF(M29="กำหนดเพิ่มปี 67","-",IF(M29="กำหนดเพิ่มปี 68","",IF(M29="กำหนดเพิ่มปี 69","",""))))))))</f>
        <v/>
      </c>
      <c r="F30" s="99"/>
      <c r="G30" s="140"/>
      <c r="H30" s="140" t="str">
        <f>IF(BB29=0,"",IF(M29="เกษียณปี 66 ยุบเลิกปี 67","",IF(M29="ว่างเดิม ยุบเลิกปี 67","",IF(BB29="บริหารท้องถิ่น","("&amp;BD29&amp;")",IF(BB29="อำนวยการท้องถิ่น","("&amp;BD29&amp;")",IF(BB29="บริหารสถานศึกษา","("&amp;BD29&amp;")",IF(BB29&amp;BC29="วิชาการหัวหน้ากลุ่มงาน","("&amp;BD29&amp;")","")))))))</f>
        <v/>
      </c>
      <c r="I30" s="99"/>
      <c r="J30" s="141" t="str">
        <f>IF(BB29=0,"",IF(BB29="","",IF(BH29="ว่างเดิม","(ค่ากลางเงินเดือน)",IF(BH29="เงินอุดหนุน (ว่าง)","(ค่ากลางเงินเดือน)",IF(BH29="จ่ายจากเงินรายได้ (ว่าง)","(ค่ากลางเงินเดือน)",IF(BH29="ว่างยุบเลิก2568","(ค่ากลางเงินเดือน)",IF(BH29="ว่างยุบเลิก2569","(ค่ากลางเงินเดือน)",IF(M29="กำหนดเพิ่มปี 67","",IF(M29="กำหนดเพิ่มปี 68","",IF(M29="กำหนดเพิ่มปี 69","",IF(M29="เกษียณปี 66 ยุบเลิกปี 67","",IF(M29="ว่างเดิม ยุบเลิกปี 67","",TEXT(BE29,"(0,000"&amp;" x 12)")))))))))))))</f>
        <v>(17,070 x 12)</v>
      </c>
      <c r="K30" s="141" t="str">
        <f>IF(BB29=0,"",IF(BB29="","",IF(M29="กำหนดเพิ่มปี 67","",IF(M29="กำหนดเพิ่มปี 68","",IF(M29="กำหนดเพิ่มปี 69","",IF(M29="เกษียณปี 66 ยุบเลิกปี 67","",IF(M29="ว่างเดิม ยุบเลิกปี 67","",TEXT(BF29,"(0,000"&amp;" x 12)"))))))))</f>
        <v/>
      </c>
      <c r="L30" s="141" t="str">
        <f>IF(BB29=0,"",IF(BB29="","",IF(M29="กำหนดเพิ่มปี 67","",IF(M29="กำหนดเพิ่มปี 68","",IF(M29="กำหนดเพิ่มปี 69","",IF(M29="เกษียณปี 66 ยุบเลิกปี 67","",IF(M29="ว่างเดิม ยุบเลิกปี 67","",TEXT(BG29,"(0,000"&amp;" x 12)"))))))))</f>
        <v/>
      </c>
      <c r="M30" s="14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</row>
    <row r="31" spans="1:60" ht="25.5" customHeight="1">
      <c r="A31" s="101">
        <v>12</v>
      </c>
      <c r="B31" s="142" t="str">
        <f>IF(ฟอร์มกรอกข้อมูล!C20=0,"",IF(ฟอร์มกรอกข้อมูล!C20="สังกัด","",IF(M31="กำหนดเพิ่มปี 67","-",IF(M31="กำหนดเพิ่มปี 68","-",IF(M31="กำหนดเพิ่มปี 69","-",ฟอร์มกรอกข้อมูล!D20)))))</f>
        <v>นายนริทร์ เป็งเรือน</v>
      </c>
      <c r="C31" s="140" t="str">
        <f>IF(ฟอร์มกรอกข้อมูล!C20=0,"",IF(ฟอร์มกรอกข้อมูล!C20="สังกัด","",IF(M31="กำหนดเพิ่มปี 67","-",IF(M31="กำหนดเพิ่มปี 68","-",IF(M31="กำหนดเพิ่มปี 69","-",ฟอร์มกรอกข้อมูล!L20)))))</f>
        <v>ม.3</v>
      </c>
      <c r="D31" s="143" t="str">
        <f>IF(ฟอร์มกรอกข้อมูล!C20=0,"",IF(ฟอร์มกรอกข้อมูล!C20="สังกัด","",IF(ฟอร์มกรอกข้อมูล!B20="","-",IF(M31="กำหนดเพิ่มปี 67","-",IF(M31="กำหนดเพิ่มปี 68","-",IF(M31="กำหนดเพิ่มปี 69","-",ฟอร์มกรอกข้อมูล!B20))))))</f>
        <v>-</v>
      </c>
      <c r="E31" s="140" t="str">
        <f>IF(ฟอร์มกรอกข้อมูล!C20=0,"",IF(M31="กำหนดเพิ่มปี 67","-",IF(M31="กำหนดเพิ่มปี 68","-",IF(M31="กำหนดเพิ่มปี 69","-",IF(ฟอร์มกรอกข้อมูล!C20="บริหารท้องถิ่น",ฟอร์มกรอกข้อมูล!F20,IF(ฟอร์มกรอกข้อมูล!C20="อำนวยการท้องถิ่น",ฟอร์มกรอกข้อมูล!F20,IF(ฟอร์มกรอกข้อมูล!C20="บริหารสถานศึกษา",ฟอร์มกรอกข้อมูล!F20,IF(ฟอร์มกรอกข้อมูล!C20&amp;ฟอร์มกรอกข้อมูล!G20="วิชาการหัวหน้ากลุ่มงาน",ฟอร์มกรอกข้อมูล!F20,ฟอร์มกรอกข้อมูล!E20))))))))</f>
        <v>พนักงานขับเครื่องจักรกลขนาดเบา</v>
      </c>
      <c r="F31" s="101" t="str">
        <f>IF(ฟอร์มกรอกข้อมูล!C20=0,"",IF(ฟอร์มกรอกข้อมูล!C20="สังกัด","",IF(ฟอร์มกรอกข้อมูล!H20="","-",IF(M31="กำหนดเพิ่มปี 67","-",IF(M31="กำหนดเพิ่มปี 68","-",IF(M31="กำหนดเพิ่มปี 69","-",ฟอร์มกรอกข้อมูล!H20))))))</f>
        <v>-</v>
      </c>
      <c r="G31" s="143" t="str">
        <f>IF(ฟอร์มกรอกข้อมูล!C20=0,"",IF(ฟอร์มกรอกข้อมูล!C20="สังกัด","",IF(ฟอร์มกรอกข้อมูล!B20="","-",IF(M31="เกษียณปี 66 ยุบเลิกปี 67","-",IF(M31="ว่างเดิม ยุบเลิกปี 67","-",ฟอร์มกรอกข้อมูล!B20)))))</f>
        <v>-</v>
      </c>
      <c r="H31" s="140" t="str">
        <f>IF(ฟอร์มกรอกข้อมูล!C20=0,"",IF(M31="เกษียณปี 66 ยุบเลิกปี 67","-",IF(M31="ว่างเดิม ยุบเลิกปี 67","-",IF(ฟอร์มกรอกข้อมูล!C20="บริหารท้องถิ่น",ฟอร์มกรอกข้อมูล!F20,IF(ฟอร์มกรอกข้อมูล!C20="อำนวยการท้องถิ่น",ฟอร์มกรอกข้อมูล!F20,IF(ฟอร์มกรอกข้อมูล!C20="บริหารสถานศึกษา",ฟอร์มกรอกข้อมูล!F20,IF(ฟอร์มกรอกข้อมูล!C20&amp;ฟอร์มกรอกข้อมูล!G20="วิชาการหัวหน้ากลุ่มงาน",ฟอร์มกรอกข้อมูล!F20,ฟอร์มกรอกข้อมูล!E20)))))))</f>
        <v>พนักงานขับเครื่องจักรกลขนาดเบา</v>
      </c>
      <c r="I31" s="101" t="str">
        <f>IF(ฟอร์มกรอกข้อมูล!C20=0,"",IF(ฟอร์มกรอกข้อมูล!C20="สังกัด","",IF(ฟอร์มกรอกข้อมูล!H20="","-",IF(M31="เกษียณปี 66 ยุบเลิกปี 67","-",IF(M31="ว่างเดิม ยุบเลิกปี 67","-",ฟอร์มกรอกข้อมูล!H20)))))</f>
        <v>-</v>
      </c>
      <c r="J31" s="144">
        <f>IF(ฟอร์มกรอกข้อมูล!C20=0,"",IF(ฟอร์มกรอกข้อมูล!C20="สังกัด","",IF(M31="กำหนดเพิ่มปี 67",0,IF(M31="กำหนดเพิ่มปี 68",0,IF(M31="กำหนดเพิ่มปี 69",0,IF(M31="เกษียณปี 66 ยุบเลิกปี 67",0,IF(M31="ว่างเดิม ยุบเลิกปี 67",0,ฟอร์มกรอกข้อมูล!BE20)))))))</f>
        <v>127680</v>
      </c>
      <c r="K31" s="145">
        <f>IF(ฟอร์มกรอกข้อมูล!C20=0,"",IF(ฟอร์มกรอกข้อมูล!C20="สังกัด","",IF(M31="กำหนดเพิ่มปี 67",0,IF(M31="กำหนดเพิ่มปี 68",0,IF(M31="กำหนดเพิ่มปี 69",0,IF(M31="เกษียณปี 66 ยุบเลิกปี 67",0,IF(M31="ว่างเดิม ยุบเลิกปี 67",0,IF(ฟอร์มกรอกข้อมูล!J20=0,0,(BF31*12)))))))))</f>
        <v>0</v>
      </c>
      <c r="L31" s="145">
        <f>IF(ฟอร์มกรอกข้อมูล!C20=0,"",IF(ฟอร์มกรอกข้อมูล!C20="สังกัด","",IF(M31="กำหนดเพิ่มปี 67",0,IF(M31="กำหนดเพิ่มปี 68",0,IF(M31="กำหนดเพิ่มปี 69",0,IF(M31="เกษียณปี 66 ยุบเลิกปี 67",0,IF(M31="ว่างเดิม ยุบเลิกปี 67",0,IF(ฟอร์มกรอกข้อมูล!K20=0,0,(BG31*12)))))))))</f>
        <v>0</v>
      </c>
      <c r="M31" s="146">
        <f>IF(ฟอร์มกรอกข้อมูล!C20=0,"",IF(ฟอร์มกรอกข้อมูล!C20="สังกัด","",IF(ฟอร์มกรอกข้อมูล!M20="ว่างเดิม","(ว่างเดิม)",IF(ฟอร์มกรอกข้อมูล!M20="เงินอุดหนุน","(เงินอุดหนุน)",IF(ฟอร์มกรอกข้อมูล!M20="เงินอุดหนุน (ว่าง)","(เงินอุดหนุน)",IF(ฟอร์มกรอกข้อมูล!M20="จ่ายจากเงินรายได้","(จ่ายจากเงินรายได้)",IF(ฟอร์มกรอกข้อมูล!M20="จ่ายจากเงินรายได้ (ว่าง)","(จ่ายจากเงินรายได้ (ว่างเดิม))",IF(ฟอร์มกรอกข้อมูล!M20="กำหนดเพิ่ม2567","กำหนดเพิ่มปี 67",IF(ฟอร์มกรอกข้อมูล!M20="กำหนดเพิ่ม2568","กำหนดเพิ่มปี 68",IF(ฟอร์มกรอกข้อมูล!M20="กำหนดเพิ่ม2569","กำหนดเพิ่มปี 69",IF(ฟอร์มกรอกข้อมูล!M20="ว่างยุบเลิก2567","ว่างเดิม ยุบเลิกปี 67",IF(ฟอร์มกรอกข้อมูล!M20="ว่างยุบเลิก2568","ว่างเดิม ยุบเลิกปี 68",IF(ฟอร์มกรอกข้อมูล!M20="ว่างยุบเลิก2569","ว่างเดิม ยุบเลิกปี 69",IF(ฟอร์มกรอกข้อมูล!M20="ยุบเลิก2567","เกษียณปี 66 ยุบเลิกปี 67",IF(ฟอร์มกรอกข้อมูล!M20="ยุบเลิก2568","เกษียณปี 67 ยุบเลิกปี 68",IF(ฟอร์มกรอกข้อมูล!M20="ยุบเลิก2569","เกษียณปี 68 ยุบเลิกปี 69",(ฟอร์มกรอกข้อมูล!I20*12)+(ฟอร์มกรอกข้อมูล!J20*12)+(ฟอร์มกรอกข้อมูล!K20*12)))))))))))))))))</f>
        <v>127680</v>
      </c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39" t="str">
        <f>IF(ฟอร์มกรอกข้อมูล!C20=0,"",ฟอร์มกรอกข้อมูล!C20)</f>
        <v>พนจ.ภารกิจ(ทักษะ)</v>
      </c>
      <c r="BC31" s="139" t="str">
        <f>IF(ฟอร์มกรอกข้อมูล!G20=0,"",ฟอร์มกรอกข้อมูล!G20)</f>
        <v/>
      </c>
      <c r="BD31" s="139" t="str">
        <f>IF(ฟอร์มกรอกข้อมูล!E20=0,"",ฟอร์มกรอกข้อมูล!E20)</f>
        <v>พนักงานขับเครื่องจักรกลขนาดเบา</v>
      </c>
      <c r="BE31" s="139">
        <f>IF(ฟอร์มกรอกข้อมูล!I20=0,"",ฟอร์มกรอกข้อมูล!I20)</f>
        <v>10640</v>
      </c>
      <c r="BF31" s="139" t="str">
        <f>IF(ฟอร์มกรอกข้อมูล!J20=0,"",ฟอร์มกรอกข้อมูล!J20)</f>
        <v/>
      </c>
      <c r="BG31" s="139" t="str">
        <f>IF(ฟอร์มกรอกข้อมูล!K20=0,"",ฟอร์มกรอกข้อมูล!K20)</f>
        <v/>
      </c>
      <c r="BH31" s="139" t="str">
        <f>IF(ฟอร์มกรอกข้อมูล!M20=0,"",ฟอร์มกรอกข้อมูล!M20)</f>
        <v/>
      </c>
    </row>
    <row r="32" spans="1:60" ht="25.5" customHeight="1">
      <c r="A32" s="99"/>
      <c r="B32" s="99"/>
      <c r="C32" s="140"/>
      <c r="D32" s="140"/>
      <c r="E32" s="140" t="str">
        <f>IF(BB31=0,"",IF(BB31="บริหารท้องถิ่น","("&amp;BD31&amp;")",IF(BB31="อำนวยการท้องถิ่น","("&amp;BD31&amp;")",IF(BB31="บริหารสถานศึกษา","("&amp;BD31&amp;")",IF(BB31&amp;BC31="วิชาการหัวหน้ากลุ่มงาน","("&amp;BD31&amp;")",IF(M31="กำหนดเพิ่มปี 67","-",IF(M31="กำหนดเพิ่มปี 68","",IF(M31="กำหนดเพิ่มปี 69","",""))))))))</f>
        <v/>
      </c>
      <c r="F32" s="99"/>
      <c r="G32" s="140"/>
      <c r="H32" s="140" t="str">
        <f>IF(BB31=0,"",IF(M31="เกษียณปี 66 ยุบเลิกปี 67","",IF(M31="ว่างเดิม ยุบเลิกปี 67","",IF(BB31="บริหารท้องถิ่น","("&amp;BD31&amp;")",IF(BB31="อำนวยการท้องถิ่น","("&amp;BD31&amp;")",IF(BB31="บริหารสถานศึกษา","("&amp;BD31&amp;")",IF(BB31&amp;BC31="วิชาการหัวหน้ากลุ่มงาน","("&amp;BD31&amp;")","")))))))</f>
        <v/>
      </c>
      <c r="I32" s="99"/>
      <c r="J32" s="141" t="str">
        <f>IF(BB31=0,"",IF(BB31="","",IF(BH31="ว่างเดิม","(ค่ากลางเงินเดือน)",IF(BH31="เงินอุดหนุน (ว่าง)","(ค่ากลางเงินเดือน)",IF(BH31="จ่ายจากเงินรายได้ (ว่าง)","(ค่ากลางเงินเดือน)",IF(BH31="ว่างยุบเลิก2568","(ค่ากลางเงินเดือน)",IF(BH31="ว่างยุบเลิก2569","(ค่ากลางเงินเดือน)",IF(M31="กำหนดเพิ่มปี 67","",IF(M31="กำหนดเพิ่มปี 68","",IF(M31="กำหนดเพิ่มปี 69","",IF(M31="เกษียณปี 66 ยุบเลิกปี 67","",IF(M31="ว่างเดิม ยุบเลิกปี 67","",TEXT(BE31,"(0,000"&amp;" x 12)")))))))))))))</f>
        <v>(10,640 x 12)</v>
      </c>
      <c r="K32" s="141" t="str">
        <f>IF(BB31=0,"",IF(BB31="","",IF(M31="กำหนดเพิ่มปี 67","",IF(M31="กำหนดเพิ่มปี 68","",IF(M31="กำหนดเพิ่มปี 69","",IF(M31="เกษียณปี 66 ยุบเลิกปี 67","",IF(M31="ว่างเดิม ยุบเลิกปี 67","",TEXT(BF31,"(0,000"&amp;" x 12)"))))))))</f>
        <v/>
      </c>
      <c r="L32" s="141" t="str">
        <f>IF(BB31=0,"",IF(BB31="","",IF(M31="กำหนดเพิ่มปี 67","",IF(M31="กำหนดเพิ่มปี 68","",IF(M31="กำหนดเพิ่มปี 69","",IF(M31="เกษียณปี 66 ยุบเลิกปี 67","",IF(M31="ว่างเดิม ยุบเลิกปี 67","",TEXT(BG31,"(0,000"&amp;" x 12)"))))))))</f>
        <v/>
      </c>
      <c r="M32" s="14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</row>
    <row r="33" spans="1:60" ht="25.5" customHeight="1">
      <c r="A33" s="101"/>
      <c r="B33" s="224" t="s">
        <v>1422</v>
      </c>
      <c r="C33" s="140" t="str">
        <f>IF(ฟอร์มกรอกข้อมูล!C21=0,"",IF(ฟอร์มกรอกข้อมูล!C21="สังกัด","",IF(M33="กำหนดเพิ่มปี 67","-",IF(M33="กำหนดเพิ่มปี 68","-",IF(M33="กำหนดเพิ่มปี 69","-",ฟอร์มกรอกข้อมูล!L21)))))</f>
        <v/>
      </c>
      <c r="D33" s="143" t="str">
        <f>IF(ฟอร์มกรอกข้อมูล!C21=0,"",IF(ฟอร์มกรอกข้อมูล!C21="สังกัด","",IF(ฟอร์มกรอกข้อมูล!B21="","-",IF(M33="กำหนดเพิ่มปี 67","-",IF(M33="กำหนดเพิ่มปี 68","-",IF(M33="กำหนดเพิ่มปี 69","-",ฟอร์มกรอกข้อมูล!B21))))))</f>
        <v/>
      </c>
      <c r="E33" s="140" t="str">
        <f>IF(ฟอร์มกรอกข้อมูล!C21=0,"",IF(M33="กำหนดเพิ่มปี 67","-",IF(M33="กำหนดเพิ่มปี 68","-",IF(M33="กำหนดเพิ่มปี 69","-",IF(ฟอร์มกรอกข้อมูล!C21="บริหารท้องถิ่น",ฟอร์มกรอกข้อมูล!F21,IF(ฟอร์มกรอกข้อมูล!C21="อำนวยการท้องถิ่น",ฟอร์มกรอกข้อมูล!F21,IF(ฟอร์มกรอกข้อมูล!C21="บริหารสถานศึกษา",ฟอร์มกรอกข้อมูล!F21,IF(ฟอร์มกรอกข้อมูล!C21&amp;ฟอร์มกรอกข้อมูล!G21="วิชาการหัวหน้ากลุ่มงาน",ฟอร์มกรอกข้อมูล!F21,ฟอร์มกรอกข้อมูล!E21))))))))</f>
        <v/>
      </c>
      <c r="F33" s="101" t="str">
        <f>IF(ฟอร์มกรอกข้อมูล!C21=0,"",IF(ฟอร์มกรอกข้อมูล!C21="สังกัด","",IF(ฟอร์มกรอกข้อมูล!H21="","-",IF(M33="กำหนดเพิ่มปี 67","-",IF(M33="กำหนดเพิ่มปี 68","-",IF(M33="กำหนดเพิ่มปี 69","-",ฟอร์มกรอกข้อมูล!H21))))))</f>
        <v/>
      </c>
      <c r="G33" s="143" t="str">
        <f>IF(ฟอร์มกรอกข้อมูล!C21=0,"",IF(ฟอร์มกรอกข้อมูล!C21="สังกัด","",IF(ฟอร์มกรอกข้อมูล!B21="","-",IF(M33="เกษียณปี 66 ยุบเลิกปี 67","-",IF(M33="ว่างเดิม ยุบเลิกปี 67","-",ฟอร์มกรอกข้อมูล!B21)))))</f>
        <v/>
      </c>
      <c r="H33" s="140" t="str">
        <f>IF(ฟอร์มกรอกข้อมูล!C21=0,"",IF(M33="เกษียณปี 66 ยุบเลิกปี 67","-",IF(M33="ว่างเดิม ยุบเลิกปี 67","-",IF(ฟอร์มกรอกข้อมูล!C21="บริหารท้องถิ่น",ฟอร์มกรอกข้อมูล!F21,IF(ฟอร์มกรอกข้อมูล!C21="อำนวยการท้องถิ่น",ฟอร์มกรอกข้อมูล!F21,IF(ฟอร์มกรอกข้อมูล!C21="บริหารสถานศึกษา",ฟอร์มกรอกข้อมูล!F21,IF(ฟอร์มกรอกข้อมูล!C21&amp;ฟอร์มกรอกข้อมูล!G21="วิชาการหัวหน้ากลุ่มงาน",ฟอร์มกรอกข้อมูล!F21,ฟอร์มกรอกข้อมูล!E21)))))))</f>
        <v/>
      </c>
      <c r="I33" s="101" t="str">
        <f>IF(ฟอร์มกรอกข้อมูล!C21=0,"",IF(ฟอร์มกรอกข้อมูล!C21="สังกัด","",IF(ฟอร์มกรอกข้อมูล!H21="","-",IF(M33="เกษียณปี 66 ยุบเลิกปี 67","-",IF(M33="ว่างเดิม ยุบเลิกปี 67","-",ฟอร์มกรอกข้อมูล!H21)))))</f>
        <v/>
      </c>
      <c r="J33" s="144" t="str">
        <f>IF(ฟอร์มกรอกข้อมูล!C21=0,"",IF(ฟอร์มกรอกข้อมูล!C21="สังกัด","",IF(M33="กำหนดเพิ่มปี 67",0,IF(M33="กำหนดเพิ่มปี 68",0,IF(M33="กำหนดเพิ่มปี 69",0,IF(M33="เกษียณปี 66 ยุบเลิกปี 67",0,IF(M33="ว่างเดิม ยุบเลิกปี 67",0,ฟอร์มกรอกข้อมูล!BE21)))))))</f>
        <v/>
      </c>
      <c r="K33" s="145" t="str">
        <f>IF(ฟอร์มกรอกข้อมูล!C21=0,"",IF(ฟอร์มกรอกข้อมูล!C21="สังกัด","",IF(M33="กำหนดเพิ่มปี 67",0,IF(M33="กำหนดเพิ่มปี 68",0,IF(M33="กำหนดเพิ่มปี 69",0,IF(M33="เกษียณปี 66 ยุบเลิกปี 67",0,IF(M33="ว่างเดิม ยุบเลิกปี 67",0,IF(ฟอร์มกรอกข้อมูล!J21=0,0,(BF33*12)))))))))</f>
        <v/>
      </c>
      <c r="L33" s="145" t="str">
        <f>IF(ฟอร์มกรอกข้อมูล!C21=0,"",IF(ฟอร์มกรอกข้อมูล!C21="สังกัด","",IF(M33="กำหนดเพิ่มปี 67",0,IF(M33="กำหนดเพิ่มปี 68",0,IF(M33="กำหนดเพิ่มปี 69",0,IF(M33="เกษียณปี 66 ยุบเลิกปี 67",0,IF(M33="ว่างเดิม ยุบเลิกปี 67",0,IF(ฟอร์มกรอกข้อมูล!K21=0,0,(BG33*12)))))))))</f>
        <v/>
      </c>
      <c r="M33" s="146" t="str">
        <f>IF(ฟอร์มกรอกข้อมูล!C21=0,"",IF(ฟอร์มกรอกข้อมูล!C21="สังกัด","",IF(ฟอร์มกรอกข้อมูล!M21="ว่างเดิม","(ว่างเดิม)",IF(ฟอร์มกรอกข้อมูล!M21="เงินอุดหนุน","(เงินอุดหนุน)",IF(ฟอร์มกรอกข้อมูล!M21="เงินอุดหนุน (ว่าง)","(เงินอุดหนุน)",IF(ฟอร์มกรอกข้อมูล!M21="จ่ายจากเงินรายได้","(จ่ายจากเงินรายได้)",IF(ฟอร์มกรอกข้อมูล!M21="จ่ายจากเงินรายได้ (ว่าง)","(จ่ายจากเงินรายได้ (ว่างเดิม))",IF(ฟอร์มกรอกข้อมูล!M21="กำหนดเพิ่ม2567","กำหนดเพิ่มปี 67",IF(ฟอร์มกรอกข้อมูล!M21="กำหนดเพิ่ม2568","กำหนดเพิ่มปี 68",IF(ฟอร์มกรอกข้อมูล!M21="กำหนดเพิ่ม2569","กำหนดเพิ่มปี 69",IF(ฟอร์มกรอกข้อมูล!M21="ว่างยุบเลิก2567","ว่างเดิม ยุบเลิกปี 67",IF(ฟอร์มกรอกข้อมูล!M21="ว่างยุบเลิก2568","ว่างเดิม ยุบเลิกปี 68",IF(ฟอร์มกรอกข้อมูล!M21="ว่างยุบเลิก2569","ว่างเดิม ยุบเลิกปี 69",IF(ฟอร์มกรอกข้อมูล!M21="ยุบเลิก2567","เกษียณปี 66 ยุบเลิกปี 67",IF(ฟอร์มกรอกข้อมูล!M21="ยุบเลิก2568","เกษียณปี 67 ยุบเลิกปี 68",IF(ฟอร์มกรอกข้อมูล!M21="ยุบเลิก2569","เกษียณปี 68 ยุบเลิกปี 69",(ฟอร์มกรอกข้อมูล!I21*12)+(ฟอร์มกรอกข้อมูล!J21*12)+(ฟอร์มกรอกข้อมูล!K21*12)))))))))))))))))</f>
        <v/>
      </c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39" t="str">
        <f>IF(ฟอร์มกรอกข้อมูล!C21=0,"",ฟอร์มกรอกข้อมูล!C21)</f>
        <v/>
      </c>
      <c r="BC33" s="139" t="str">
        <f>IF(ฟอร์มกรอกข้อมูล!G21=0,"",ฟอร์มกรอกข้อมูล!G21)</f>
        <v/>
      </c>
      <c r="BD33" s="139" t="str">
        <f>IF(ฟอร์มกรอกข้อมูล!E21=0,"",ฟอร์มกรอกข้อมูล!E21)</f>
        <v/>
      </c>
      <c r="BE33" s="139" t="str">
        <f>IF(ฟอร์มกรอกข้อมูล!I21=0,"",ฟอร์มกรอกข้อมูล!I21)</f>
        <v/>
      </c>
      <c r="BF33" s="139" t="str">
        <f>IF(ฟอร์มกรอกข้อมูล!J21=0,"",ฟอร์มกรอกข้อมูล!J21)</f>
        <v/>
      </c>
      <c r="BG33" s="139" t="str">
        <f>IF(ฟอร์มกรอกข้อมูล!K21=0,"",ฟอร์มกรอกข้อมูล!K21)</f>
        <v/>
      </c>
      <c r="BH33" s="139" t="str">
        <f>IF(ฟอร์มกรอกข้อมูล!M21=0,"",ฟอร์มกรอกข้อมูล!M21)</f>
        <v/>
      </c>
    </row>
    <row r="34" spans="1:60" ht="25.5" customHeight="1">
      <c r="A34" s="99"/>
      <c r="B34" s="205"/>
      <c r="C34" s="140"/>
      <c r="D34" s="140"/>
      <c r="E34" s="140" t="str">
        <f>IF(BB33=0,"",IF(BB33="บริหารท้องถิ่น","("&amp;BD33&amp;")",IF(BB33="อำนวยการท้องถิ่น","("&amp;BD33&amp;")",IF(BB33="บริหารสถานศึกษา","("&amp;BD33&amp;")",IF(BB33&amp;BC33="วิชาการหัวหน้ากลุ่มงาน","("&amp;BD33&amp;")",IF(M33="กำหนดเพิ่มปี 67","-",IF(M33="กำหนดเพิ่มปี 68","",IF(M33="กำหนดเพิ่มปี 69","",""))))))))</f>
        <v/>
      </c>
      <c r="F34" s="99"/>
      <c r="G34" s="140"/>
      <c r="H34" s="140" t="str">
        <f>IF(BB33=0,"",IF(M33="เกษียณปี 66 ยุบเลิกปี 67","",IF(M33="ว่างเดิม ยุบเลิกปี 67","",IF(BB33="บริหารท้องถิ่น","("&amp;BD33&amp;")",IF(BB33="อำนวยการท้องถิ่น","("&amp;BD33&amp;")",IF(BB33="บริหารสถานศึกษา","("&amp;BD33&amp;")",IF(BB33&amp;BC33="วิชาการหัวหน้ากลุ่มงาน","("&amp;BD33&amp;")","")))))))</f>
        <v/>
      </c>
      <c r="I34" s="99"/>
      <c r="J34" s="141" t="str">
        <f>IF(BB33=0,"",IF(BB33="","",IF(BH33="ว่างเดิม","(ค่ากลางเงินเดือน)",IF(BH33="เงินอุดหนุน (ว่าง)","(ค่ากลางเงินเดือน)",IF(BH33="จ่ายจากเงินรายได้ (ว่าง)","(ค่ากลางเงินเดือน)",IF(BH33="ว่างยุบเลิก2568","(ค่ากลางเงินเดือน)",IF(BH33="ว่างยุบเลิก2569","(ค่ากลางเงินเดือน)",IF(M33="กำหนดเพิ่มปี 67","",IF(M33="กำหนดเพิ่มปี 68","",IF(M33="กำหนดเพิ่มปี 69","",IF(M33="เกษียณปี 66 ยุบเลิกปี 67","",IF(M33="ว่างเดิม ยุบเลิกปี 67","",TEXT(BE33,"(0,000"&amp;" x 12)")))))))))))))</f>
        <v/>
      </c>
      <c r="K34" s="141" t="str">
        <f>IF(BB33=0,"",IF(BB33="","",IF(M33="กำหนดเพิ่มปี 67","",IF(M33="กำหนดเพิ่มปี 68","",IF(M33="กำหนดเพิ่มปี 69","",IF(M33="เกษียณปี 66 ยุบเลิกปี 67","",IF(M33="ว่างเดิม ยุบเลิกปี 67","",TEXT(BF33,"(0,000"&amp;" x 12)"))))))))</f>
        <v/>
      </c>
      <c r="L34" s="141" t="str">
        <f>IF(BB33=0,"",IF(BB33="","",IF(M33="กำหนดเพิ่มปี 67","",IF(M33="กำหนดเพิ่มปี 68","",IF(M33="กำหนดเพิ่มปี 69","",IF(M33="เกษียณปี 66 ยุบเลิกปี 67","",IF(M33="ว่างเดิม ยุบเลิกปี 67","",TEXT(BG33,"(0,000"&amp;" x 12)"))))))))</f>
        <v/>
      </c>
      <c r="M34" s="14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</row>
    <row r="35" spans="1:60" ht="25.5" customHeight="1">
      <c r="A35" s="101">
        <v>13</v>
      </c>
      <c r="B35" s="142" t="str">
        <f>IF(ฟอร์มกรอกข้อมูล!C22=0,"",IF(ฟอร์มกรอกข้อมูล!C22="สังกัด","",IF(M35="กำหนดเพิ่มปี 67","-",IF(M35="กำหนดเพิ่มปี 68","-",IF(M35="กำหนดเพิ่มปี 69","-",ฟอร์มกรอกข้อมูล!D22)))))</f>
        <v>นายวุฒิ เสาสวัสดิ์</v>
      </c>
      <c r="C35" s="140" t="str">
        <f>IF(ฟอร์มกรอกข้อมูล!C22=0,"",IF(ฟอร์มกรอกข้อมูล!C22="สังกัด","",IF(M35="กำหนดเพิ่มปี 67","-",IF(M35="กำหนดเพิ่มปี 68","-",IF(M35="กำหนดเพิ่มปี 69","-",ฟอร์มกรอกข้อมูล!L22)))))</f>
        <v>ปวส.</v>
      </c>
      <c r="D35" s="143" t="str">
        <f>IF(ฟอร์มกรอกข้อมูล!C22=0,"",IF(ฟอร์มกรอกข้อมูล!C22="สังกัด","",IF(ฟอร์มกรอกข้อมูล!B22="","-",IF(M35="กำหนดเพิ่มปี 67","-",IF(M35="กำหนดเพิ่มปี 68","-",IF(M35="กำหนดเพิ่มปี 69","-",ฟอร์มกรอกข้อมูล!B22))))))</f>
        <v>-</v>
      </c>
      <c r="E35" s="140" t="str">
        <f>IF(ฟอร์มกรอกข้อมูล!C22=0,"",IF(M35="กำหนดเพิ่มปี 67","-",IF(M35="กำหนดเพิ่มปี 68","-",IF(M35="กำหนดเพิ่มปี 69","-",IF(ฟอร์มกรอกข้อมูล!C22="บริหารท้องถิ่น",ฟอร์มกรอกข้อมูล!F22,IF(ฟอร์มกรอกข้อมูล!C22="อำนวยการท้องถิ่น",ฟอร์มกรอกข้อมูล!F22,IF(ฟอร์มกรอกข้อมูล!C22="บริหารสถานศึกษา",ฟอร์มกรอกข้อมูล!F22,IF(ฟอร์มกรอกข้อมูล!C22&amp;ฟอร์มกรอกข้อมูล!G22="วิชาการหัวหน้ากลุ่มงาน",ฟอร์มกรอกข้อมูล!F22,ฟอร์มกรอกข้อมูล!E22))))))))</f>
        <v>คนงานทั่วไป (พนักงานขับรถยนต์)</v>
      </c>
      <c r="F35" s="101" t="str">
        <f>IF(ฟอร์มกรอกข้อมูล!C22=0,"",IF(ฟอร์มกรอกข้อมูล!C22="สังกัด","",IF(ฟอร์มกรอกข้อมูล!H22="","-",IF(M35="กำหนดเพิ่มปี 67","-",IF(M35="กำหนดเพิ่มปี 68","-",IF(M35="กำหนดเพิ่มปี 69","-",ฟอร์มกรอกข้อมูล!H22))))))</f>
        <v>-</v>
      </c>
      <c r="G35" s="143" t="str">
        <f>IF(ฟอร์มกรอกข้อมูล!C22=0,"",IF(ฟอร์มกรอกข้อมูล!C22="สังกัด","",IF(ฟอร์มกรอกข้อมูล!B22="","-",IF(M35="เกษียณปี 66 ยุบเลิกปี 67","-",IF(M35="ว่างเดิม ยุบเลิกปี 67","-",ฟอร์มกรอกข้อมูล!B22)))))</f>
        <v>-</v>
      </c>
      <c r="H35" s="140" t="str">
        <f>IF(ฟอร์มกรอกข้อมูล!C22=0,"",IF(M35="เกษียณปี 66 ยุบเลิกปี 67","-",IF(M35="ว่างเดิม ยุบเลิกปี 67","-",IF(ฟอร์มกรอกข้อมูล!C22="บริหารท้องถิ่น",ฟอร์มกรอกข้อมูล!F22,IF(ฟอร์มกรอกข้อมูล!C22="อำนวยการท้องถิ่น",ฟอร์มกรอกข้อมูล!F22,IF(ฟอร์มกรอกข้อมูล!C22="บริหารสถานศึกษา",ฟอร์มกรอกข้อมูล!F22,IF(ฟอร์มกรอกข้อมูล!C22&amp;ฟอร์มกรอกข้อมูล!G22="วิชาการหัวหน้ากลุ่มงาน",ฟอร์มกรอกข้อมูล!F22,ฟอร์มกรอกข้อมูล!E22)))))))</f>
        <v>คนงานทั่วไป (พนักงานขับรถยนต์)</v>
      </c>
      <c r="I35" s="101" t="str">
        <f>IF(ฟอร์มกรอกข้อมูล!C22=0,"",IF(ฟอร์มกรอกข้อมูล!C22="สังกัด","",IF(ฟอร์มกรอกข้อมูล!H22="","-",IF(M35="เกษียณปี 66 ยุบเลิกปี 67","-",IF(M35="ว่างเดิม ยุบเลิกปี 67","-",ฟอร์มกรอกข้อมูล!H22)))))</f>
        <v>-</v>
      </c>
      <c r="J35" s="144">
        <f>IF(ฟอร์มกรอกข้อมูล!C22=0,"",IF(ฟอร์มกรอกข้อมูล!C22="สังกัด","",IF(M35="กำหนดเพิ่มปี 67",0,IF(M35="กำหนดเพิ่มปี 68",0,IF(M35="กำหนดเพิ่มปี 69",0,IF(M35="เกษียณปี 66 ยุบเลิกปี 67",0,IF(M35="ว่างเดิม ยุบเลิกปี 67",0,ฟอร์มกรอกข้อมูล!BE22)))))))</f>
        <v>108000</v>
      </c>
      <c r="K35" s="145">
        <f>IF(ฟอร์มกรอกข้อมูล!C22=0,"",IF(ฟอร์มกรอกข้อมูล!C22="สังกัด","",IF(M35="กำหนดเพิ่มปี 67",0,IF(M35="กำหนดเพิ่มปี 68",0,IF(M35="กำหนดเพิ่มปี 69",0,IF(M35="เกษียณปี 66 ยุบเลิกปี 67",0,IF(M35="ว่างเดิม ยุบเลิกปี 67",0,IF(ฟอร์มกรอกข้อมูล!J22=0,0,(BF35*12)))))))))</f>
        <v>0</v>
      </c>
      <c r="L35" s="145">
        <f>IF(ฟอร์มกรอกข้อมูล!C22=0,"",IF(ฟอร์มกรอกข้อมูล!C22="สังกัด","",IF(M35="กำหนดเพิ่มปี 67",0,IF(M35="กำหนดเพิ่มปี 68",0,IF(M35="กำหนดเพิ่มปี 69",0,IF(M35="เกษียณปี 66 ยุบเลิกปี 67",0,IF(M35="ว่างเดิม ยุบเลิกปี 67",0,IF(ฟอร์มกรอกข้อมูล!K22=0,0,(BG35*12)))))))))</f>
        <v>0</v>
      </c>
      <c r="M35" s="146">
        <f>IF(ฟอร์มกรอกข้อมูล!C22=0,"",IF(ฟอร์มกรอกข้อมูล!C22="สังกัด","",IF(ฟอร์มกรอกข้อมูล!M22="ว่างเดิม","(ว่างเดิม)",IF(ฟอร์มกรอกข้อมูล!M22="เงินอุดหนุน","(เงินอุดหนุน)",IF(ฟอร์มกรอกข้อมูล!M22="เงินอุดหนุน (ว่าง)","(เงินอุดหนุน)",IF(ฟอร์มกรอกข้อมูล!M22="จ่ายจากเงินรายได้","(จ่ายจากเงินรายได้)",IF(ฟอร์มกรอกข้อมูล!M22="จ่ายจากเงินรายได้ (ว่าง)","(จ่ายจากเงินรายได้ (ว่างเดิม))",IF(ฟอร์มกรอกข้อมูล!M22="กำหนดเพิ่ม2567","กำหนดเพิ่มปี 67",IF(ฟอร์มกรอกข้อมูล!M22="กำหนดเพิ่ม2568","กำหนดเพิ่มปี 68",IF(ฟอร์มกรอกข้อมูล!M22="กำหนดเพิ่ม2569","กำหนดเพิ่มปี 69",IF(ฟอร์มกรอกข้อมูล!M22="ว่างยุบเลิก2567","ว่างเดิม ยุบเลิกปี 67",IF(ฟอร์มกรอกข้อมูล!M22="ว่างยุบเลิก2568","ว่างเดิม ยุบเลิกปี 68",IF(ฟอร์มกรอกข้อมูล!M22="ว่างยุบเลิก2569","ว่างเดิม ยุบเลิกปี 69",IF(ฟอร์มกรอกข้อมูล!M22="ยุบเลิก2567","เกษียณปี 66 ยุบเลิกปี 67",IF(ฟอร์มกรอกข้อมูล!M22="ยุบเลิก2568","เกษียณปี 67 ยุบเลิกปี 68",IF(ฟอร์มกรอกข้อมูล!M22="ยุบเลิก2569","เกษียณปี 68 ยุบเลิกปี 69",(ฟอร์มกรอกข้อมูล!I22*12)+(ฟอร์มกรอกข้อมูล!J22*12)+(ฟอร์มกรอกข้อมูล!K22*12)))))))))))))))))</f>
        <v>108000</v>
      </c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39" t="str">
        <f>IF(ฟอร์มกรอกข้อมูล!C22=0,"",ฟอร์มกรอกข้อมูล!C22)</f>
        <v>พนจ.ทั่วไป</v>
      </c>
      <c r="BC35" s="139" t="str">
        <f>IF(ฟอร์มกรอกข้อมูล!G22=0,"",ฟอร์มกรอกข้อมูล!G22)</f>
        <v/>
      </c>
      <c r="BD35" s="139" t="str">
        <f>IF(ฟอร์มกรอกข้อมูล!E22=0,"",ฟอร์มกรอกข้อมูล!E22)</f>
        <v>คนงานทั่วไป (พนักงานขับรถยนต์)</v>
      </c>
      <c r="BE35" s="139">
        <f>IF(ฟอร์มกรอกข้อมูล!I22=0,"",ฟอร์มกรอกข้อมูล!I22)</f>
        <v>9000</v>
      </c>
      <c r="BF35" s="139" t="str">
        <f>IF(ฟอร์มกรอกข้อมูล!J22=0,"",ฟอร์มกรอกข้อมูล!J22)</f>
        <v/>
      </c>
      <c r="BG35" s="139" t="str">
        <f>IF(ฟอร์มกรอกข้อมูล!K22=0,"",ฟอร์มกรอกข้อมูล!K22)</f>
        <v/>
      </c>
      <c r="BH35" s="139" t="str">
        <f>IF(ฟอร์มกรอกข้อมูล!M22=0,"",ฟอร์มกรอกข้อมูล!M22)</f>
        <v/>
      </c>
    </row>
    <row r="36" spans="1:60" ht="25.5" customHeight="1">
      <c r="A36" s="99"/>
      <c r="B36" s="99"/>
      <c r="C36" s="140"/>
      <c r="D36" s="140"/>
      <c r="E36" s="140" t="str">
        <f>IF(BB35=0,"",IF(BB35="บริหารท้องถิ่น","("&amp;BD35&amp;")",IF(BB35="อำนวยการท้องถิ่น","("&amp;BD35&amp;")",IF(BB35="บริหารสถานศึกษา","("&amp;BD35&amp;")",IF(BB35&amp;BC35="วิชาการหัวหน้ากลุ่มงาน","("&amp;BD35&amp;")",IF(M35="กำหนดเพิ่มปี 67","-",IF(M35="กำหนดเพิ่มปี 68","",IF(M35="กำหนดเพิ่มปี 69","",""))))))))</f>
        <v/>
      </c>
      <c r="F36" s="99"/>
      <c r="G36" s="140"/>
      <c r="H36" s="140" t="str">
        <f>IF(BB35=0,"",IF(M35="เกษียณปี 66 ยุบเลิกปี 67","",IF(M35="ว่างเดิม ยุบเลิกปี 67","",IF(BB35="บริหารท้องถิ่น","("&amp;BD35&amp;")",IF(BB35="อำนวยการท้องถิ่น","("&amp;BD35&amp;")",IF(BB35="บริหารสถานศึกษา","("&amp;BD35&amp;")",IF(BB35&amp;BC35="วิชาการหัวหน้ากลุ่มงาน","("&amp;BD35&amp;")","")))))))</f>
        <v/>
      </c>
      <c r="I36" s="99"/>
      <c r="J36" s="141" t="str">
        <f>IF(BB35=0,"",IF(BB35="","",IF(BH35="ว่างเดิม","(ค่ากลางเงินเดือน)",IF(BH35="เงินอุดหนุน (ว่าง)","(ค่ากลางเงินเดือน)",IF(BH35="จ่ายจากเงินรายได้ (ว่าง)","(ค่ากลางเงินเดือน)",IF(BH35="ว่างยุบเลิก2568","(ค่ากลางเงินเดือน)",IF(BH35="ว่างยุบเลิก2569","(ค่ากลางเงินเดือน)",IF(M35="กำหนดเพิ่มปี 67","",IF(M35="กำหนดเพิ่มปี 68","",IF(M35="กำหนดเพิ่มปี 69","",IF(M35="เกษียณปี 66 ยุบเลิกปี 67","",IF(M35="ว่างเดิม ยุบเลิกปี 67","",TEXT(BE35,"(0,000"&amp;" x 12)")))))))))))))</f>
        <v>(9,000 x 12)</v>
      </c>
      <c r="K36" s="141" t="str">
        <f>IF(BB35=0,"",IF(BB35="","",IF(M35="กำหนดเพิ่มปี 67","",IF(M35="กำหนดเพิ่มปี 68","",IF(M35="กำหนดเพิ่มปี 69","",IF(M35="เกษียณปี 66 ยุบเลิกปี 67","",IF(M35="ว่างเดิม ยุบเลิกปี 67","",TEXT(BF35,"(0,000"&amp;" x 12)"))))))))</f>
        <v/>
      </c>
      <c r="L36" s="141" t="str">
        <f>IF(BB35=0,"",IF(BB35="","",IF(M35="กำหนดเพิ่มปี 67","",IF(M35="กำหนดเพิ่มปี 68","",IF(M35="กำหนดเพิ่มปี 69","",IF(M35="เกษียณปี 66 ยุบเลิกปี 67","",IF(M35="ว่างเดิม ยุบเลิกปี 67","",TEXT(BG35,"(0,000"&amp;" x 12)"))))))))</f>
        <v/>
      </c>
      <c r="M36" s="14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</row>
    <row r="37" spans="1:60" ht="25.5" customHeight="1">
      <c r="A37" s="101">
        <v>14</v>
      </c>
      <c r="B37" s="142" t="str">
        <f>IF(ฟอร์มกรอกข้อมูล!C23=0,"",IF(ฟอร์มกรอกข้อมูล!C23="สังกัด","",IF(M37="กำหนดเพิ่มปี 67","-",IF(M37="กำหนดเพิ่มปี 68","-",IF(M37="กำหนดเพิ่มปี 69","-",ฟอร์มกรอกข้อมูล!D23)))))</f>
        <v>นายภานุพันธ์ ปัญญาอุทัย</v>
      </c>
      <c r="C37" s="140" t="str">
        <f>IF(ฟอร์มกรอกข้อมูล!C23=0,"",IF(ฟอร์มกรอกข้อมูล!C23="สังกัด","",IF(M37="กำหนดเพิ่มปี 67","-",IF(M37="กำหนดเพิ่มปี 68","-",IF(M37="กำหนดเพิ่มปี 69","-",ฟอร์มกรอกข้อมูล!L23)))))</f>
        <v>ปริญญาตรี</v>
      </c>
      <c r="D37" s="143" t="str">
        <f>IF(ฟอร์มกรอกข้อมูล!C23=0,"",IF(ฟอร์มกรอกข้อมูล!C23="สังกัด","",IF(ฟอร์มกรอกข้อมูล!B23="","-",IF(M37="กำหนดเพิ่มปี 67","-",IF(M37="กำหนดเพิ่มปี 68","-",IF(M37="กำหนดเพิ่มปี 69","-",ฟอร์มกรอกข้อมูล!B23))))))</f>
        <v>-</v>
      </c>
      <c r="E37" s="140" t="str">
        <f>IF(ฟอร์มกรอกข้อมูล!C23=0,"",IF(M37="กำหนดเพิ่มปี 67","-",IF(M37="กำหนดเพิ่มปี 68","-",IF(M37="กำหนดเพิ่มปี 69","-",IF(ฟอร์มกรอกข้อมูล!C23="บริหารท้องถิ่น",ฟอร์มกรอกข้อมูล!F23,IF(ฟอร์มกรอกข้อมูล!C23="อำนวยการท้องถิ่น",ฟอร์มกรอกข้อมูล!F23,IF(ฟอร์มกรอกข้อมูล!C23="บริหารสถานศึกษา",ฟอร์มกรอกข้อมูล!F23,IF(ฟอร์มกรอกข้อมูล!C23&amp;ฟอร์มกรอกข้อมูล!G23="วิชาการหัวหน้ากลุ่มงาน",ฟอร์มกรอกข้อมูล!F23,ฟอร์มกรอกข้อมูล!E23))))))))</f>
        <v>คนงานทั่วไป (พนักงานขับรถยนต์)</v>
      </c>
      <c r="F37" s="101" t="str">
        <f>IF(ฟอร์มกรอกข้อมูล!C23=0,"",IF(ฟอร์มกรอกข้อมูล!C23="สังกัด","",IF(ฟอร์มกรอกข้อมูล!H23="","-",IF(M37="กำหนดเพิ่มปี 67","-",IF(M37="กำหนดเพิ่มปี 68","-",IF(M37="กำหนดเพิ่มปี 69","-",ฟอร์มกรอกข้อมูล!H23))))))</f>
        <v>-</v>
      </c>
      <c r="G37" s="143" t="str">
        <f>IF(ฟอร์มกรอกข้อมูล!C23=0,"",IF(ฟอร์มกรอกข้อมูล!C23="สังกัด","",IF(ฟอร์มกรอกข้อมูล!B23="","-",IF(M37="เกษียณปี 66 ยุบเลิกปี 67","-",IF(M37="ว่างเดิม ยุบเลิกปี 67","-",ฟอร์มกรอกข้อมูล!B23)))))</f>
        <v>-</v>
      </c>
      <c r="H37" s="140" t="str">
        <f>IF(ฟอร์มกรอกข้อมูล!C23=0,"",IF(M37="เกษียณปี 66 ยุบเลิกปี 67","-",IF(M37="ว่างเดิม ยุบเลิกปี 67","-",IF(ฟอร์มกรอกข้อมูล!C23="บริหารท้องถิ่น",ฟอร์มกรอกข้อมูล!F23,IF(ฟอร์มกรอกข้อมูล!C23="อำนวยการท้องถิ่น",ฟอร์มกรอกข้อมูล!F23,IF(ฟอร์มกรอกข้อมูล!C23="บริหารสถานศึกษา",ฟอร์มกรอกข้อมูล!F23,IF(ฟอร์มกรอกข้อมูล!C23&amp;ฟอร์มกรอกข้อมูล!G23="วิชาการหัวหน้ากลุ่มงาน",ฟอร์มกรอกข้อมูล!F23,ฟอร์มกรอกข้อมูล!E23)))))))</f>
        <v>คนงานทั่วไป (พนักงานขับรถยนต์)</v>
      </c>
      <c r="I37" s="101" t="str">
        <f>IF(ฟอร์มกรอกข้อมูล!C23=0,"",IF(ฟอร์มกรอกข้อมูล!C23="สังกัด","",IF(ฟอร์มกรอกข้อมูล!H23="","-",IF(M37="เกษียณปี 66 ยุบเลิกปี 67","-",IF(M37="ว่างเดิม ยุบเลิกปี 67","-",ฟอร์มกรอกข้อมูล!H23)))))</f>
        <v>-</v>
      </c>
      <c r="J37" s="144">
        <f>IF(ฟอร์มกรอกข้อมูล!C23=0,"",IF(ฟอร์มกรอกข้อมูล!C23="สังกัด","",IF(M37="กำหนดเพิ่มปี 67",0,IF(M37="กำหนดเพิ่มปี 68",0,IF(M37="กำหนดเพิ่มปี 69",0,IF(M37="เกษียณปี 66 ยุบเลิกปี 67",0,IF(M37="ว่างเดิม ยุบเลิกปี 67",0,ฟอร์มกรอกข้อมูล!BE23)))))))</f>
        <v>108000</v>
      </c>
      <c r="K37" s="145">
        <f>IF(ฟอร์มกรอกข้อมูล!C23=0,"",IF(ฟอร์มกรอกข้อมูล!C23="สังกัด","",IF(M37="กำหนดเพิ่มปี 67",0,IF(M37="กำหนดเพิ่มปี 68",0,IF(M37="กำหนดเพิ่มปี 69",0,IF(M37="เกษียณปี 66 ยุบเลิกปี 67",0,IF(M37="ว่างเดิม ยุบเลิกปี 67",0,IF(ฟอร์มกรอกข้อมูล!J23=0,0,(BF37*12)))))))))</f>
        <v>0</v>
      </c>
      <c r="L37" s="145">
        <f>IF(ฟอร์มกรอกข้อมูล!C23=0,"",IF(ฟอร์มกรอกข้อมูล!C23="สังกัด","",IF(M37="กำหนดเพิ่มปี 67",0,IF(M37="กำหนดเพิ่มปี 68",0,IF(M37="กำหนดเพิ่มปี 69",0,IF(M37="เกษียณปี 66 ยุบเลิกปี 67",0,IF(M37="ว่างเดิม ยุบเลิกปี 67",0,IF(ฟอร์มกรอกข้อมูล!K23=0,0,(BG37*12)))))))))</f>
        <v>0</v>
      </c>
      <c r="M37" s="146">
        <f>IF(ฟอร์มกรอกข้อมูล!C23=0,"",IF(ฟอร์มกรอกข้อมูล!C23="สังกัด","",IF(ฟอร์มกรอกข้อมูล!M23="ว่างเดิม","(ว่างเดิม)",IF(ฟอร์มกรอกข้อมูล!M23="เงินอุดหนุน","(เงินอุดหนุน)",IF(ฟอร์มกรอกข้อมูล!M23="เงินอุดหนุน (ว่าง)","(เงินอุดหนุน)",IF(ฟอร์มกรอกข้อมูล!M23="จ่ายจากเงินรายได้","(จ่ายจากเงินรายได้)",IF(ฟอร์มกรอกข้อมูล!M23="จ่ายจากเงินรายได้ (ว่าง)","(จ่ายจากเงินรายได้ (ว่างเดิม))",IF(ฟอร์มกรอกข้อมูล!M23="กำหนดเพิ่ม2567","กำหนดเพิ่มปี 67",IF(ฟอร์มกรอกข้อมูล!M23="กำหนดเพิ่ม2568","กำหนดเพิ่มปี 68",IF(ฟอร์มกรอกข้อมูล!M23="กำหนดเพิ่ม2569","กำหนดเพิ่มปี 69",IF(ฟอร์มกรอกข้อมูล!M23="ว่างยุบเลิก2567","ว่างเดิม ยุบเลิกปี 67",IF(ฟอร์มกรอกข้อมูล!M23="ว่างยุบเลิก2568","ว่างเดิม ยุบเลิกปี 68",IF(ฟอร์มกรอกข้อมูล!M23="ว่างยุบเลิก2569","ว่างเดิม ยุบเลิกปี 69",IF(ฟอร์มกรอกข้อมูล!M23="ยุบเลิก2567","เกษียณปี 66 ยุบเลิกปี 67",IF(ฟอร์มกรอกข้อมูล!M23="ยุบเลิก2568","เกษียณปี 67 ยุบเลิกปี 68",IF(ฟอร์มกรอกข้อมูล!M23="ยุบเลิก2569","เกษียณปี 68 ยุบเลิกปี 69",(ฟอร์มกรอกข้อมูล!I23*12)+(ฟอร์มกรอกข้อมูล!J23*12)+(ฟอร์มกรอกข้อมูล!K23*12)))))))))))))))))</f>
        <v>108000</v>
      </c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39" t="str">
        <f>IF(ฟอร์มกรอกข้อมูล!C23=0,"",ฟอร์มกรอกข้อมูล!C23)</f>
        <v>พนจ.ทั่วไป</v>
      </c>
      <c r="BC37" s="139" t="str">
        <f>IF(ฟอร์มกรอกข้อมูล!G23=0,"",ฟอร์มกรอกข้อมูล!G23)</f>
        <v/>
      </c>
      <c r="BD37" s="139" t="str">
        <f>IF(ฟอร์มกรอกข้อมูล!E23=0,"",ฟอร์มกรอกข้อมูล!E23)</f>
        <v>คนงานทั่วไป (พนักงานขับรถยนต์)</v>
      </c>
      <c r="BE37" s="139">
        <f>IF(ฟอร์มกรอกข้อมูล!I23=0,"",ฟอร์มกรอกข้อมูล!I23)</f>
        <v>9000</v>
      </c>
      <c r="BF37" s="139" t="str">
        <f>IF(ฟอร์มกรอกข้อมูล!J23=0,"",ฟอร์มกรอกข้อมูล!J23)</f>
        <v/>
      </c>
      <c r="BG37" s="139" t="str">
        <f>IF(ฟอร์มกรอกข้อมูล!K23=0,"",ฟอร์มกรอกข้อมูล!K23)</f>
        <v/>
      </c>
      <c r="BH37" s="139" t="str">
        <f>IF(ฟอร์มกรอกข้อมูล!M23=0,"",ฟอร์มกรอกข้อมูล!M23)</f>
        <v/>
      </c>
    </row>
    <row r="38" spans="1:60" ht="25.5" customHeight="1">
      <c r="A38" s="99"/>
      <c r="B38" s="99"/>
      <c r="C38" s="140"/>
      <c r="D38" s="140"/>
      <c r="E38" s="140" t="str">
        <f>IF(BB37=0,"",IF(BB37="บริหารท้องถิ่น","("&amp;BD37&amp;")",IF(BB37="อำนวยการท้องถิ่น","("&amp;BD37&amp;")",IF(BB37="บริหารสถานศึกษา","("&amp;BD37&amp;")",IF(BB37&amp;BC37="วิชาการหัวหน้ากลุ่มงาน","("&amp;BD37&amp;")",IF(M37="กำหนดเพิ่มปี 67","-",IF(M37="กำหนดเพิ่มปี 68","",IF(M37="กำหนดเพิ่มปี 69","",""))))))))</f>
        <v/>
      </c>
      <c r="F38" s="99"/>
      <c r="G38" s="140"/>
      <c r="H38" s="140" t="str">
        <f>IF(BB37=0,"",IF(M37="เกษียณปี 66 ยุบเลิกปี 67","",IF(M37="ว่างเดิม ยุบเลิกปี 67","",IF(BB37="บริหารท้องถิ่น","("&amp;BD37&amp;")",IF(BB37="อำนวยการท้องถิ่น","("&amp;BD37&amp;")",IF(BB37="บริหารสถานศึกษา","("&amp;BD37&amp;")",IF(BB37&amp;BC37="วิชาการหัวหน้ากลุ่มงาน","("&amp;BD37&amp;")","")))))))</f>
        <v/>
      </c>
      <c r="I38" s="99"/>
      <c r="J38" s="141" t="str">
        <f>IF(BB37=0,"",IF(BB37="","",IF(BH37="ว่างเดิม","(ค่ากลางเงินเดือน)",IF(BH37="เงินอุดหนุน (ว่าง)","(ค่ากลางเงินเดือน)",IF(BH37="จ่ายจากเงินรายได้ (ว่าง)","(ค่ากลางเงินเดือน)",IF(BH37="ว่างยุบเลิก2568","(ค่ากลางเงินเดือน)",IF(BH37="ว่างยุบเลิก2569","(ค่ากลางเงินเดือน)",IF(M37="กำหนดเพิ่มปี 67","",IF(M37="กำหนดเพิ่มปี 68","",IF(M37="กำหนดเพิ่มปี 69","",IF(M37="เกษียณปี 66 ยุบเลิกปี 67","",IF(M37="ว่างเดิม ยุบเลิกปี 67","",TEXT(BE37,"(0,000"&amp;" x 12)")))))))))))))</f>
        <v>(9,000 x 12)</v>
      </c>
      <c r="K38" s="141" t="str">
        <f>IF(BB37=0,"",IF(BB37="","",IF(M37="กำหนดเพิ่มปี 67","",IF(M37="กำหนดเพิ่มปี 68","",IF(M37="กำหนดเพิ่มปี 69","",IF(M37="เกษียณปี 66 ยุบเลิกปี 67","",IF(M37="ว่างเดิม ยุบเลิกปี 67","",TEXT(BF37,"(0,000"&amp;" x 12)"))))))))</f>
        <v/>
      </c>
      <c r="L38" s="141" t="str">
        <f>IF(BB37=0,"",IF(BB37="","",IF(M37="กำหนดเพิ่มปี 67","",IF(M37="กำหนดเพิ่มปี 68","",IF(M37="กำหนดเพิ่มปี 69","",IF(M37="เกษียณปี 66 ยุบเลิกปี 67","",IF(M37="ว่างเดิม ยุบเลิกปี 67","",TEXT(BG37,"(0,000"&amp;" x 12)"))))))))</f>
        <v/>
      </c>
      <c r="M38" s="14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</row>
    <row r="39" spans="1:60" ht="25.5" customHeight="1">
      <c r="A39" s="101">
        <v>15</v>
      </c>
      <c r="B39" s="142" t="str">
        <f>IF(ฟอร์มกรอกข้อมูล!C24=0,"",IF(ฟอร์มกรอกข้อมูล!C24="สังกัด","",IF(M39="กำหนดเพิ่มปี 67","-",IF(M39="กำหนดเพิ่มปี 68","-",IF(M39="กำหนดเพิ่มปี 69","-",ฟอร์มกรอกข้อมูล!D24)))))</f>
        <v>นายนิคม  หอมอบ</v>
      </c>
      <c r="C39" s="140" t="str">
        <f>IF(ฟอร์มกรอกข้อมูล!C24=0,"",IF(ฟอร์มกรอกข้อมูล!C24="สังกัด","",IF(M39="กำหนดเพิ่มปี 67","-",IF(M39="กำหนดเพิ่มปี 68","-",IF(M39="กำหนดเพิ่มปี 69","-",ฟอร์มกรอกข้อมูล!L24)))))</f>
        <v>ป.4</v>
      </c>
      <c r="D39" s="143" t="str">
        <f>IF(ฟอร์มกรอกข้อมูล!C24=0,"",IF(ฟอร์มกรอกข้อมูล!C24="สังกัด","",IF(ฟอร์มกรอกข้อมูล!B24="","-",IF(M39="กำหนดเพิ่มปี 67","-",IF(M39="กำหนดเพิ่มปี 68","-",IF(M39="กำหนดเพิ่มปี 69","-",ฟอร์มกรอกข้อมูล!B24))))))</f>
        <v>-</v>
      </c>
      <c r="E39" s="140" t="str">
        <f>IF(ฟอร์มกรอกข้อมูล!C24=0,"",IF(M39="กำหนดเพิ่มปี 67","-",IF(M39="กำหนดเพิ่มปี 68","-",IF(M39="กำหนดเพิ่มปี 69","-",IF(ฟอร์มกรอกข้อมูล!C24="บริหารท้องถิ่น",ฟอร์มกรอกข้อมูล!F24,IF(ฟอร์มกรอกข้อมูล!C24="อำนวยการท้องถิ่น",ฟอร์มกรอกข้อมูล!F24,IF(ฟอร์มกรอกข้อมูล!C24="บริหารสถานศึกษา",ฟอร์มกรอกข้อมูล!F24,IF(ฟอร์มกรอกข้อมูล!C24&amp;ฟอร์มกรอกข้อมูล!G24="วิชาการหัวหน้ากลุ่มงาน",ฟอร์มกรอกข้อมูล!F24,ฟอร์มกรอกข้อมูล!E24))))))))</f>
        <v>คนงานทั่วไป (นักการภารโรง)</v>
      </c>
      <c r="F39" s="101" t="str">
        <f>IF(ฟอร์มกรอกข้อมูล!C24=0,"",IF(ฟอร์มกรอกข้อมูล!C24="สังกัด","",IF(ฟอร์มกรอกข้อมูล!H24="","-",IF(M39="กำหนดเพิ่มปี 67","-",IF(M39="กำหนดเพิ่มปี 68","-",IF(M39="กำหนดเพิ่มปี 69","-",ฟอร์มกรอกข้อมูล!H24))))))</f>
        <v>-</v>
      </c>
      <c r="G39" s="143" t="str">
        <f>IF(ฟอร์มกรอกข้อมูล!C24=0,"",IF(ฟอร์มกรอกข้อมูล!C24="สังกัด","",IF(ฟอร์มกรอกข้อมูล!B24="","-",IF(M39="เกษียณปี 66 ยุบเลิกปี 67","-",IF(M39="ว่างเดิม ยุบเลิกปี 67","-",ฟอร์มกรอกข้อมูล!B24)))))</f>
        <v>-</v>
      </c>
      <c r="H39" s="140" t="str">
        <f>IF(ฟอร์มกรอกข้อมูล!C24=0,"",IF(M39="เกษียณปี 66 ยุบเลิกปี 67","-",IF(M39="ว่างเดิม ยุบเลิกปี 67","-",IF(ฟอร์มกรอกข้อมูล!C24="บริหารท้องถิ่น",ฟอร์มกรอกข้อมูล!F24,IF(ฟอร์มกรอกข้อมูล!C24="อำนวยการท้องถิ่น",ฟอร์มกรอกข้อมูล!F24,IF(ฟอร์มกรอกข้อมูล!C24="บริหารสถานศึกษา",ฟอร์มกรอกข้อมูล!F24,IF(ฟอร์มกรอกข้อมูล!C24&amp;ฟอร์มกรอกข้อมูล!G24="วิชาการหัวหน้ากลุ่มงาน",ฟอร์มกรอกข้อมูล!F24,ฟอร์มกรอกข้อมูล!E24)))))))</f>
        <v>คนงานทั่วไป (นักการภารโรง)</v>
      </c>
      <c r="I39" s="101" t="str">
        <f>IF(ฟอร์มกรอกข้อมูล!C24=0,"",IF(ฟอร์มกรอกข้อมูล!C24="สังกัด","",IF(ฟอร์มกรอกข้อมูล!H24="","-",IF(M39="เกษียณปี 66 ยุบเลิกปี 67","-",IF(M39="ว่างเดิม ยุบเลิกปี 67","-",ฟอร์มกรอกข้อมูล!H24)))))</f>
        <v>-</v>
      </c>
      <c r="J39" s="144">
        <f>IF(ฟอร์มกรอกข้อมูล!C24=0,"",IF(ฟอร์มกรอกข้อมูล!C24="สังกัด","",IF(M39="กำหนดเพิ่มปี 67",0,IF(M39="กำหนดเพิ่มปี 68",0,IF(M39="กำหนดเพิ่มปี 69",0,IF(M39="เกษียณปี 66 ยุบเลิกปี 67",0,IF(M39="ว่างเดิม ยุบเลิกปี 67",0,ฟอร์มกรอกข้อมูล!BE24)))))))</f>
        <v>108000</v>
      </c>
      <c r="K39" s="145">
        <f>IF(ฟอร์มกรอกข้อมูล!C24=0,"",IF(ฟอร์มกรอกข้อมูล!C24="สังกัด","",IF(M39="กำหนดเพิ่มปี 67",0,IF(M39="กำหนดเพิ่มปี 68",0,IF(M39="กำหนดเพิ่มปี 69",0,IF(M39="เกษียณปี 66 ยุบเลิกปี 67",0,IF(M39="ว่างเดิม ยุบเลิกปี 67",0,IF(ฟอร์มกรอกข้อมูล!J24=0,0,(BF39*12)))))))))</f>
        <v>0</v>
      </c>
      <c r="L39" s="145">
        <f>IF(ฟอร์มกรอกข้อมูล!C24=0,"",IF(ฟอร์มกรอกข้อมูล!C24="สังกัด","",IF(M39="กำหนดเพิ่มปี 67",0,IF(M39="กำหนดเพิ่มปี 68",0,IF(M39="กำหนดเพิ่มปี 69",0,IF(M39="เกษียณปี 66 ยุบเลิกปี 67",0,IF(M39="ว่างเดิม ยุบเลิกปี 67",0,IF(ฟอร์มกรอกข้อมูล!K24=0,0,(BG39*12)))))))))</f>
        <v>0</v>
      </c>
      <c r="M39" s="146">
        <f>IF(ฟอร์มกรอกข้อมูล!C24=0,"",IF(ฟอร์มกรอกข้อมูล!C24="สังกัด","",IF(ฟอร์มกรอกข้อมูล!M24="ว่างเดิม","(ว่างเดิม)",IF(ฟอร์มกรอกข้อมูล!M24="เงินอุดหนุน","(เงินอุดหนุน)",IF(ฟอร์มกรอกข้อมูล!M24="เงินอุดหนุน (ว่าง)","(เงินอุดหนุน)",IF(ฟอร์มกรอกข้อมูล!M24="จ่ายจากเงินรายได้","(จ่ายจากเงินรายได้)",IF(ฟอร์มกรอกข้อมูล!M24="จ่ายจากเงินรายได้ (ว่าง)","(จ่ายจากเงินรายได้ (ว่างเดิม))",IF(ฟอร์มกรอกข้อมูล!M24="กำหนดเพิ่ม2567","กำหนดเพิ่มปี 67",IF(ฟอร์มกรอกข้อมูล!M24="กำหนดเพิ่ม2568","กำหนดเพิ่มปี 68",IF(ฟอร์มกรอกข้อมูล!M24="กำหนดเพิ่ม2569","กำหนดเพิ่มปี 69",IF(ฟอร์มกรอกข้อมูล!M24="ว่างยุบเลิก2567","ว่างเดิม ยุบเลิกปี 67",IF(ฟอร์มกรอกข้อมูล!M24="ว่างยุบเลิก2568","ว่างเดิม ยุบเลิกปี 68",IF(ฟอร์มกรอกข้อมูล!M24="ว่างยุบเลิก2569","ว่างเดิม ยุบเลิกปี 69",IF(ฟอร์มกรอกข้อมูล!M24="ยุบเลิก2567","เกษียณปี 66 ยุบเลิกปี 67",IF(ฟอร์มกรอกข้อมูล!M24="ยุบเลิก2568","เกษียณปี 67 ยุบเลิกปี 68",IF(ฟอร์มกรอกข้อมูล!M24="ยุบเลิก2569","เกษียณปี 68 ยุบเลิกปี 69",(ฟอร์มกรอกข้อมูล!I24*12)+(ฟอร์มกรอกข้อมูล!J24*12)+(ฟอร์มกรอกข้อมูล!K24*12)))))))))))))))))</f>
        <v>108000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39" t="str">
        <f>IF(ฟอร์มกรอกข้อมูล!C24=0,"",ฟอร์มกรอกข้อมูล!C24)</f>
        <v>พนจ.ทั่วไป</v>
      </c>
      <c r="BC39" s="139" t="str">
        <f>IF(ฟอร์มกรอกข้อมูล!G24=0,"",ฟอร์มกรอกข้อมูล!G24)</f>
        <v/>
      </c>
      <c r="BD39" s="139" t="str">
        <f>IF(ฟอร์มกรอกข้อมูล!E24=0,"",ฟอร์มกรอกข้อมูล!E24)</f>
        <v>คนงานทั่วไป (นักการภารโรง)</v>
      </c>
      <c r="BE39" s="139">
        <f>IF(ฟอร์มกรอกข้อมูล!I24=0,"",ฟอร์มกรอกข้อมูล!I24)</f>
        <v>9000</v>
      </c>
      <c r="BF39" s="139" t="str">
        <f>IF(ฟอร์มกรอกข้อมูล!J24=0,"",ฟอร์มกรอกข้อมูล!J24)</f>
        <v/>
      </c>
      <c r="BG39" s="139" t="str">
        <f>IF(ฟอร์มกรอกข้อมูล!K24=0,"",ฟอร์มกรอกข้อมูล!K24)</f>
        <v/>
      </c>
      <c r="BH39" s="139" t="str">
        <f>IF(ฟอร์มกรอกข้อมูล!M24=0,"",ฟอร์มกรอกข้อมูล!M24)</f>
        <v/>
      </c>
    </row>
    <row r="40" spans="1:60" ht="25.5" customHeight="1">
      <c r="A40" s="99"/>
      <c r="B40" s="99"/>
      <c r="C40" s="140"/>
      <c r="D40" s="140"/>
      <c r="E40" s="140" t="str">
        <f>IF(BB39=0,"",IF(BB39="บริหารท้องถิ่น","("&amp;BD39&amp;")",IF(BB39="อำนวยการท้องถิ่น","("&amp;BD39&amp;")",IF(BB39="บริหารสถานศึกษา","("&amp;BD39&amp;")",IF(BB39&amp;BC39="วิชาการหัวหน้ากลุ่มงาน","("&amp;BD39&amp;")",IF(M39="กำหนดเพิ่มปี 67","-",IF(M39="กำหนดเพิ่มปี 68","",IF(M39="กำหนดเพิ่มปี 69","",""))))))))</f>
        <v/>
      </c>
      <c r="F40" s="99"/>
      <c r="G40" s="140"/>
      <c r="H40" s="140" t="str">
        <f>IF(BB39=0,"",IF(M39="เกษียณปี 66 ยุบเลิกปี 67","",IF(M39="ว่างเดิม ยุบเลิกปี 67","",IF(BB39="บริหารท้องถิ่น","("&amp;BD39&amp;")",IF(BB39="อำนวยการท้องถิ่น","("&amp;BD39&amp;")",IF(BB39="บริหารสถานศึกษา","("&amp;BD39&amp;")",IF(BB39&amp;BC39="วิชาการหัวหน้ากลุ่มงาน","("&amp;BD39&amp;")","")))))))</f>
        <v/>
      </c>
      <c r="I40" s="99"/>
      <c r="J40" s="141" t="str">
        <f>IF(BB39=0,"",IF(BB39="","",IF(BH39="ว่างเดิม","(ค่ากลางเงินเดือน)",IF(BH39="เงินอุดหนุน (ว่าง)","(ค่ากลางเงินเดือน)",IF(BH39="จ่ายจากเงินรายได้ (ว่าง)","(ค่ากลางเงินเดือน)",IF(BH39="ว่างยุบเลิก2568","(ค่ากลางเงินเดือน)",IF(BH39="ว่างยุบเลิก2569","(ค่ากลางเงินเดือน)",IF(M39="กำหนดเพิ่มปี 67","",IF(M39="กำหนดเพิ่มปี 68","",IF(M39="กำหนดเพิ่มปี 69","",IF(M39="เกษียณปี 66 ยุบเลิกปี 67","",IF(M39="ว่างเดิม ยุบเลิกปี 67","",TEXT(BE39,"(0,000"&amp;" x 12)")))))))))))))</f>
        <v>(9,000 x 12)</v>
      </c>
      <c r="K40" s="141" t="str">
        <f>IF(BB39=0,"",IF(BB39="","",IF(M39="กำหนดเพิ่มปี 67","",IF(M39="กำหนดเพิ่มปี 68","",IF(M39="กำหนดเพิ่มปี 69","",IF(M39="เกษียณปี 66 ยุบเลิกปี 67","",IF(M39="ว่างเดิม ยุบเลิกปี 67","",TEXT(BF39,"(0,000"&amp;" x 12)"))))))))</f>
        <v/>
      </c>
      <c r="L40" s="141" t="str">
        <f>IF(BB39=0,"",IF(BB39="","",IF(M39="กำหนดเพิ่มปี 67","",IF(M39="กำหนดเพิ่มปี 68","",IF(M39="กำหนดเพิ่มปี 69","",IF(M39="เกษียณปี 66 ยุบเลิกปี 67","",IF(M39="ว่างเดิม ยุบเลิกปี 67","",TEXT(BG39,"(0,000"&amp;" x 12)"))))))))</f>
        <v/>
      </c>
      <c r="M40" s="14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</row>
    <row r="41" spans="1:60" ht="25.5" customHeight="1">
      <c r="A41" s="101">
        <v>16</v>
      </c>
      <c r="B41" s="142" t="str">
        <f>IF(ฟอร์มกรอกข้อมูล!C25=0,"",IF(ฟอร์มกรอกข้อมูล!C25="สังกัด","",IF(M41="กำหนดเพิ่มปี 67","-",IF(M41="กำหนดเพิ่มปี 68","-",IF(M41="กำหนดเพิ่มปี 69","-",ฟอร์มกรอกข้อมูล!D25)))))</f>
        <v>นายอนุกูล สุวรรณเลิศ</v>
      </c>
      <c r="C41" s="140" t="str">
        <f>IF(ฟอร์มกรอกข้อมูล!C25=0,"",IF(ฟอร์มกรอกข้อมูล!C25="สังกัด","",IF(M41="กำหนดเพิ่มปี 67","-",IF(M41="กำหนดเพิ่มปี 68","-",IF(M41="กำหนดเพิ่มปี 69","-",ฟอร์มกรอกข้อมูล!L25)))))</f>
        <v>ม.3</v>
      </c>
      <c r="D41" s="143" t="str">
        <f>IF(ฟอร์มกรอกข้อมูล!C25=0,"",IF(ฟอร์มกรอกข้อมูล!C25="สังกัด","",IF(ฟอร์มกรอกข้อมูล!B25="","-",IF(M41="กำหนดเพิ่มปี 67","-",IF(M41="กำหนดเพิ่มปี 68","-",IF(M41="กำหนดเพิ่มปี 69","-",ฟอร์มกรอกข้อมูล!B25))))))</f>
        <v>-</v>
      </c>
      <c r="E41" s="140" t="str">
        <f>IF(ฟอร์มกรอกข้อมูล!C25=0,"",IF(M41="กำหนดเพิ่มปี 67","-",IF(M41="กำหนดเพิ่มปี 68","-",IF(M41="กำหนดเพิ่มปี 69","-",IF(ฟอร์มกรอกข้อมูล!C25="บริหารท้องถิ่น",ฟอร์มกรอกข้อมูล!F25,IF(ฟอร์มกรอกข้อมูล!C25="อำนวยการท้องถิ่น",ฟอร์มกรอกข้อมูล!F25,IF(ฟอร์มกรอกข้อมูล!C25="บริหารสถานศึกษา",ฟอร์มกรอกข้อมูล!F25,IF(ฟอร์มกรอกข้อมูล!C25&amp;ฟอร์มกรอกข้อมูล!G25="วิชาการหัวหน้ากลุ่มงาน",ฟอร์มกรอกข้อมูล!F25,ฟอร์มกรอกข้อมูล!E25))))))))</f>
        <v>คนงานทั่วไป (กู้ชีพกู้ภัย)</v>
      </c>
      <c r="F41" s="101" t="str">
        <f>IF(ฟอร์มกรอกข้อมูล!C25=0,"",IF(ฟอร์มกรอกข้อมูล!C25="สังกัด","",IF(ฟอร์มกรอกข้อมูล!H25="","-",IF(M41="กำหนดเพิ่มปี 67","-",IF(M41="กำหนดเพิ่มปี 68","-",IF(M41="กำหนดเพิ่มปี 69","-",ฟอร์มกรอกข้อมูล!H25))))))</f>
        <v>-</v>
      </c>
      <c r="G41" s="143" t="str">
        <f>IF(ฟอร์มกรอกข้อมูล!C25=0,"",IF(ฟอร์มกรอกข้อมูล!C25="สังกัด","",IF(ฟอร์มกรอกข้อมูล!B25="","-",IF(M41="เกษียณปี 66 ยุบเลิกปี 67","-",IF(M41="ว่างเดิม ยุบเลิกปี 67","-",ฟอร์มกรอกข้อมูล!B25)))))</f>
        <v>-</v>
      </c>
      <c r="H41" s="140" t="str">
        <f>IF(ฟอร์มกรอกข้อมูล!C25=0,"",IF(M41="เกษียณปี 66 ยุบเลิกปี 67","-",IF(M41="ว่างเดิม ยุบเลิกปี 67","-",IF(ฟอร์มกรอกข้อมูล!C25="บริหารท้องถิ่น",ฟอร์มกรอกข้อมูล!F25,IF(ฟอร์มกรอกข้อมูล!C25="อำนวยการท้องถิ่น",ฟอร์มกรอกข้อมูล!F25,IF(ฟอร์มกรอกข้อมูล!C25="บริหารสถานศึกษา",ฟอร์มกรอกข้อมูล!F25,IF(ฟอร์มกรอกข้อมูล!C25&amp;ฟอร์มกรอกข้อมูล!G25="วิชาการหัวหน้ากลุ่มงาน",ฟอร์มกรอกข้อมูล!F25,ฟอร์มกรอกข้อมูล!E25)))))))</f>
        <v>คนงานทั่วไป (กู้ชีพกู้ภัย)</v>
      </c>
      <c r="I41" s="101" t="str">
        <f>IF(ฟอร์มกรอกข้อมูล!C25=0,"",IF(ฟอร์มกรอกข้อมูล!C25="สังกัด","",IF(ฟอร์มกรอกข้อมูล!H25="","-",IF(M41="เกษียณปี 66 ยุบเลิกปี 67","-",IF(M41="ว่างเดิม ยุบเลิกปี 67","-",ฟอร์มกรอกข้อมูล!H25)))))</f>
        <v>-</v>
      </c>
      <c r="J41" s="144">
        <f>IF(ฟอร์มกรอกข้อมูล!C25=0,"",IF(ฟอร์มกรอกข้อมูล!C25="สังกัด","",IF(M41="กำหนดเพิ่มปี 67",0,IF(M41="กำหนดเพิ่มปี 68",0,IF(M41="กำหนดเพิ่มปี 69",0,IF(M41="เกษียณปี 66 ยุบเลิกปี 67",0,IF(M41="ว่างเดิม ยุบเลิกปี 67",0,ฟอร์มกรอกข้อมูล!BE25)))))))</f>
        <v>108000</v>
      </c>
      <c r="K41" s="145">
        <f>IF(ฟอร์มกรอกข้อมูล!C25=0,"",IF(ฟอร์มกรอกข้อมูล!C25="สังกัด","",IF(M41="กำหนดเพิ่มปี 67",0,IF(M41="กำหนดเพิ่มปี 68",0,IF(M41="กำหนดเพิ่มปี 69",0,IF(M41="เกษียณปี 66 ยุบเลิกปี 67",0,IF(M41="ว่างเดิม ยุบเลิกปี 67",0,IF(ฟอร์มกรอกข้อมูล!J25=0,0,(BF41*12)))))))))</f>
        <v>0</v>
      </c>
      <c r="L41" s="145">
        <f>IF(ฟอร์มกรอกข้อมูล!C25=0,"",IF(ฟอร์มกรอกข้อมูล!C25="สังกัด","",IF(M41="กำหนดเพิ่มปี 67",0,IF(M41="กำหนดเพิ่มปี 68",0,IF(M41="กำหนดเพิ่มปี 69",0,IF(M41="เกษียณปี 66 ยุบเลิกปี 67",0,IF(M41="ว่างเดิม ยุบเลิกปี 67",0,IF(ฟอร์มกรอกข้อมูล!K25=0,0,(BG41*12)))))))))</f>
        <v>0</v>
      </c>
      <c r="M41" s="146">
        <f>IF(ฟอร์มกรอกข้อมูล!C25=0,"",IF(ฟอร์มกรอกข้อมูล!C25="สังกัด","",IF(ฟอร์มกรอกข้อมูล!M25="ว่างเดิม","(ว่างเดิม)",IF(ฟอร์มกรอกข้อมูล!M25="เงินอุดหนุน","(เงินอุดหนุน)",IF(ฟอร์มกรอกข้อมูล!M25="เงินอุดหนุน (ว่าง)","(เงินอุดหนุน)",IF(ฟอร์มกรอกข้อมูล!M25="จ่ายจากเงินรายได้","(จ่ายจากเงินรายได้)",IF(ฟอร์มกรอกข้อมูล!M25="จ่ายจากเงินรายได้ (ว่าง)","(จ่ายจากเงินรายได้ (ว่างเดิม))",IF(ฟอร์มกรอกข้อมูล!M25="กำหนดเพิ่ม2567","กำหนดเพิ่มปี 67",IF(ฟอร์มกรอกข้อมูล!M25="กำหนดเพิ่ม2568","กำหนดเพิ่มปี 68",IF(ฟอร์มกรอกข้อมูล!M25="กำหนดเพิ่ม2569","กำหนดเพิ่มปี 69",IF(ฟอร์มกรอกข้อมูล!M25="ว่างยุบเลิก2567","ว่างเดิม ยุบเลิกปี 67",IF(ฟอร์มกรอกข้อมูล!M25="ว่างยุบเลิก2568","ว่างเดิม ยุบเลิกปี 68",IF(ฟอร์มกรอกข้อมูล!M25="ว่างยุบเลิก2569","ว่างเดิม ยุบเลิกปี 69",IF(ฟอร์มกรอกข้อมูล!M25="ยุบเลิก2567","เกษียณปี 66 ยุบเลิกปี 67",IF(ฟอร์มกรอกข้อมูล!M25="ยุบเลิก2568","เกษียณปี 67 ยุบเลิกปี 68",IF(ฟอร์มกรอกข้อมูล!M25="ยุบเลิก2569","เกษียณปี 68 ยุบเลิกปี 69",(ฟอร์มกรอกข้อมูล!I25*12)+(ฟอร์มกรอกข้อมูล!J25*12)+(ฟอร์มกรอกข้อมูล!K25*12)))))))))))))))))</f>
        <v>108000</v>
      </c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39" t="str">
        <f>IF(ฟอร์มกรอกข้อมูล!C25=0,"",ฟอร์มกรอกข้อมูล!C25)</f>
        <v>พนจ.ทั่วไป</v>
      </c>
      <c r="BC41" s="139" t="str">
        <f>IF(ฟอร์มกรอกข้อมูล!G25=0,"",ฟอร์มกรอกข้อมูล!G25)</f>
        <v/>
      </c>
      <c r="BD41" s="139" t="str">
        <f>IF(ฟอร์มกรอกข้อมูล!E25=0,"",ฟอร์มกรอกข้อมูล!E25)</f>
        <v>คนงานทั่วไป (กู้ชีพกู้ภัย)</v>
      </c>
      <c r="BE41" s="139">
        <f>IF(ฟอร์มกรอกข้อมูล!I25=0,"",ฟอร์มกรอกข้อมูล!I25)</f>
        <v>9000</v>
      </c>
      <c r="BF41" s="139" t="str">
        <f>IF(ฟอร์มกรอกข้อมูล!J25=0,"",ฟอร์มกรอกข้อมูล!J25)</f>
        <v/>
      </c>
      <c r="BG41" s="139" t="str">
        <f>IF(ฟอร์มกรอกข้อมูล!K25=0,"",ฟอร์มกรอกข้อมูล!K25)</f>
        <v/>
      </c>
      <c r="BH41" s="139" t="str">
        <f>IF(ฟอร์มกรอกข้อมูล!M25=0,"",ฟอร์มกรอกข้อมูล!M25)</f>
        <v/>
      </c>
    </row>
    <row r="42" spans="1:60" ht="25.5" customHeight="1">
      <c r="A42" s="99"/>
      <c r="B42" s="99"/>
      <c r="C42" s="140"/>
      <c r="D42" s="140"/>
      <c r="E42" s="140" t="str">
        <f>IF(BB41=0,"",IF(BB41="บริหารท้องถิ่น","("&amp;BD41&amp;")",IF(BB41="อำนวยการท้องถิ่น","("&amp;BD41&amp;")",IF(BB41="บริหารสถานศึกษา","("&amp;BD41&amp;")",IF(BB41&amp;BC41="วิชาการหัวหน้ากลุ่มงาน","("&amp;BD41&amp;")",IF(M41="กำหนดเพิ่มปี 67","-",IF(M41="กำหนดเพิ่มปี 68","",IF(M41="กำหนดเพิ่มปี 69","",""))))))))</f>
        <v/>
      </c>
      <c r="F42" s="99"/>
      <c r="G42" s="140"/>
      <c r="H42" s="140" t="str">
        <f>IF(BB41=0,"",IF(M41="เกษียณปี 66 ยุบเลิกปี 67","",IF(M41="ว่างเดิม ยุบเลิกปี 67","",IF(BB41="บริหารท้องถิ่น","("&amp;BD41&amp;")",IF(BB41="อำนวยการท้องถิ่น","("&amp;BD41&amp;")",IF(BB41="บริหารสถานศึกษา","("&amp;BD41&amp;")",IF(BB41&amp;BC41="วิชาการหัวหน้ากลุ่มงาน","("&amp;BD41&amp;")","")))))))</f>
        <v/>
      </c>
      <c r="I42" s="99"/>
      <c r="J42" s="141" t="str">
        <f>IF(BB41=0,"",IF(BB41="","",IF(BH41="ว่างเดิม","(ค่ากลางเงินเดือน)",IF(BH41="เงินอุดหนุน (ว่าง)","(ค่ากลางเงินเดือน)",IF(BH41="จ่ายจากเงินรายได้ (ว่าง)","(ค่ากลางเงินเดือน)",IF(BH41="ว่างยุบเลิก2568","(ค่ากลางเงินเดือน)",IF(BH41="ว่างยุบเลิก2569","(ค่ากลางเงินเดือน)",IF(M41="กำหนดเพิ่มปี 67","",IF(M41="กำหนดเพิ่มปี 68","",IF(M41="กำหนดเพิ่มปี 69","",IF(M41="เกษียณปี 66 ยุบเลิกปี 67","",IF(M41="ว่างเดิม ยุบเลิกปี 67","",TEXT(BE41,"(0,000"&amp;" x 12)")))))))))))))</f>
        <v>(9,000 x 12)</v>
      </c>
      <c r="K42" s="141" t="str">
        <f>IF(BB41=0,"",IF(BB41="","",IF(M41="กำหนดเพิ่มปี 67","",IF(M41="กำหนดเพิ่มปี 68","",IF(M41="กำหนดเพิ่มปี 69","",IF(M41="เกษียณปี 66 ยุบเลิกปี 67","",IF(M41="ว่างเดิม ยุบเลิกปี 67","",TEXT(BF41,"(0,000"&amp;" x 12)"))))))))</f>
        <v/>
      </c>
      <c r="L42" s="141" t="str">
        <f>IF(BB41=0,"",IF(BB41="","",IF(M41="กำหนดเพิ่มปี 67","",IF(M41="กำหนดเพิ่มปี 68","",IF(M41="กำหนดเพิ่มปี 69","",IF(M41="เกษียณปี 66 ยุบเลิกปี 67","",IF(M41="ว่างเดิม ยุบเลิกปี 67","",TEXT(BG41,"(0,000"&amp;" x 12)"))))))))</f>
        <v/>
      </c>
      <c r="M42" s="14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</row>
    <row r="43" spans="1:60" ht="25.5" customHeight="1">
      <c r="A43" s="101">
        <v>17</v>
      </c>
      <c r="B43" s="142" t="str">
        <f>IF(ฟอร์มกรอกข้อมูล!C26=0,"",IF(ฟอร์มกรอกข้อมูล!C26="สังกัด","",IF(M43="กำหนดเพิ่มปี 67","-",IF(M43="กำหนดเพิ่มปี 68","-",IF(M43="กำหนดเพิ่มปี 69","-",ฟอร์มกรอกข้อมูล!D26)))))</f>
        <v>นายพิทักษ์สินทร์ สินธิวงค์</v>
      </c>
      <c r="C43" s="140" t="str">
        <f>IF(ฟอร์มกรอกข้อมูล!C26=0,"",IF(ฟอร์มกรอกข้อมูล!C26="สังกัด","",IF(M43="กำหนดเพิ่มปี 67","-",IF(M43="กำหนดเพิ่มปี 68","-",IF(M43="กำหนดเพิ่มปี 69","-",ฟอร์มกรอกข้อมูล!L26)))))</f>
        <v>ปวส.</v>
      </c>
      <c r="D43" s="143" t="str">
        <f>IF(ฟอร์มกรอกข้อมูล!C26=0,"",IF(ฟอร์มกรอกข้อมูล!C26="สังกัด","",IF(ฟอร์มกรอกข้อมูล!B26="","-",IF(M43="กำหนดเพิ่มปี 67","-",IF(M43="กำหนดเพิ่มปี 68","-",IF(M43="กำหนดเพิ่มปี 69","-",ฟอร์มกรอกข้อมูล!B26))))))</f>
        <v>-</v>
      </c>
      <c r="E43" s="140" t="str">
        <f>IF(ฟอร์มกรอกข้อมูล!C26=0,"",IF(M43="กำหนดเพิ่มปี 67","-",IF(M43="กำหนดเพิ่มปี 68","-",IF(M43="กำหนดเพิ่มปี 69","-",IF(ฟอร์มกรอกข้อมูล!C26="บริหารท้องถิ่น",ฟอร์มกรอกข้อมูล!F26,IF(ฟอร์มกรอกข้อมูล!C26="อำนวยการท้องถิ่น",ฟอร์มกรอกข้อมูล!F26,IF(ฟอร์มกรอกข้อมูล!C26="บริหารสถานศึกษา",ฟอร์มกรอกข้อมูล!F26,IF(ฟอร์มกรอกข้อมูล!C26&amp;ฟอร์มกรอกข้อมูล!G26="วิชาการหัวหน้ากลุ่มงาน",ฟอร์มกรอกข้อมูล!F26,ฟอร์มกรอกข้อมูล!E26))))))))</f>
        <v>คนงานทั่วไป (กู้ชีพกู้ภัย)</v>
      </c>
      <c r="F43" s="101" t="str">
        <f>IF(ฟอร์มกรอกข้อมูล!C26=0,"",IF(ฟอร์มกรอกข้อมูล!C26="สังกัด","",IF(ฟอร์มกรอกข้อมูล!H26="","-",IF(M43="กำหนดเพิ่มปี 67","-",IF(M43="กำหนดเพิ่มปี 68","-",IF(M43="กำหนดเพิ่มปี 69","-",ฟอร์มกรอกข้อมูล!H26))))))</f>
        <v>-</v>
      </c>
      <c r="G43" s="143" t="str">
        <f>IF(ฟอร์มกรอกข้อมูล!C26=0,"",IF(ฟอร์มกรอกข้อมูล!C26="สังกัด","",IF(ฟอร์มกรอกข้อมูล!B26="","-",IF(M43="เกษียณปี 66 ยุบเลิกปี 67","-",IF(M43="ว่างเดิม ยุบเลิกปี 67","-",ฟอร์มกรอกข้อมูล!B26)))))</f>
        <v>-</v>
      </c>
      <c r="H43" s="140" t="str">
        <f>IF(ฟอร์มกรอกข้อมูล!C26=0,"",IF(M43="เกษียณปี 66 ยุบเลิกปี 67","-",IF(M43="ว่างเดิม ยุบเลิกปี 67","-",IF(ฟอร์มกรอกข้อมูล!C26="บริหารท้องถิ่น",ฟอร์มกรอกข้อมูล!F26,IF(ฟอร์มกรอกข้อมูล!C26="อำนวยการท้องถิ่น",ฟอร์มกรอกข้อมูล!F26,IF(ฟอร์มกรอกข้อมูล!C26="บริหารสถานศึกษา",ฟอร์มกรอกข้อมูล!F26,IF(ฟอร์มกรอกข้อมูล!C26&amp;ฟอร์มกรอกข้อมูล!G26="วิชาการหัวหน้ากลุ่มงาน",ฟอร์มกรอกข้อมูล!F26,ฟอร์มกรอกข้อมูล!E26)))))))</f>
        <v>คนงานทั่วไป (กู้ชีพกู้ภัย)</v>
      </c>
      <c r="I43" s="101" t="str">
        <f>IF(ฟอร์มกรอกข้อมูล!C26=0,"",IF(ฟอร์มกรอกข้อมูล!C26="สังกัด","",IF(ฟอร์มกรอกข้อมูล!H26="","-",IF(M43="เกษียณปี 66 ยุบเลิกปี 67","-",IF(M43="ว่างเดิม ยุบเลิกปี 67","-",ฟอร์มกรอกข้อมูล!H26)))))</f>
        <v>-</v>
      </c>
      <c r="J43" s="144">
        <f>IF(ฟอร์มกรอกข้อมูล!C26=0,"",IF(ฟอร์มกรอกข้อมูล!C26="สังกัด","",IF(M43="กำหนดเพิ่มปี 67",0,IF(M43="กำหนดเพิ่มปี 68",0,IF(M43="กำหนดเพิ่มปี 69",0,IF(M43="เกษียณปี 66 ยุบเลิกปี 67",0,IF(M43="ว่างเดิม ยุบเลิกปี 67",0,ฟอร์มกรอกข้อมูล!BE26)))))))</f>
        <v>108000</v>
      </c>
      <c r="K43" s="145">
        <f>IF(ฟอร์มกรอกข้อมูล!C26=0,"",IF(ฟอร์มกรอกข้อมูล!C26="สังกัด","",IF(M43="กำหนดเพิ่มปี 67",0,IF(M43="กำหนดเพิ่มปี 68",0,IF(M43="กำหนดเพิ่มปี 69",0,IF(M43="เกษียณปี 66 ยุบเลิกปี 67",0,IF(M43="ว่างเดิม ยุบเลิกปี 67",0,IF(ฟอร์มกรอกข้อมูล!J26=0,0,(BF43*12)))))))))</f>
        <v>0</v>
      </c>
      <c r="L43" s="145">
        <f>IF(ฟอร์มกรอกข้อมูล!C26=0,"",IF(ฟอร์มกรอกข้อมูล!C26="สังกัด","",IF(M43="กำหนดเพิ่มปี 67",0,IF(M43="กำหนดเพิ่มปี 68",0,IF(M43="กำหนดเพิ่มปี 69",0,IF(M43="เกษียณปี 66 ยุบเลิกปี 67",0,IF(M43="ว่างเดิม ยุบเลิกปี 67",0,IF(ฟอร์มกรอกข้อมูล!K26=0,0,(BG43*12)))))))))</f>
        <v>0</v>
      </c>
      <c r="M43" s="146">
        <f>IF(ฟอร์มกรอกข้อมูล!C26=0,"",IF(ฟอร์มกรอกข้อมูล!C26="สังกัด","",IF(ฟอร์มกรอกข้อมูล!M26="ว่างเดิม","(ว่างเดิม)",IF(ฟอร์มกรอกข้อมูล!M26="เงินอุดหนุน","(เงินอุดหนุน)",IF(ฟอร์มกรอกข้อมูล!M26="เงินอุดหนุน (ว่าง)","(เงินอุดหนุน)",IF(ฟอร์มกรอกข้อมูล!M26="จ่ายจากเงินรายได้","(จ่ายจากเงินรายได้)",IF(ฟอร์มกรอกข้อมูล!M26="จ่ายจากเงินรายได้ (ว่าง)","(จ่ายจากเงินรายได้ (ว่างเดิม))",IF(ฟอร์มกรอกข้อมูล!M26="กำหนดเพิ่ม2567","กำหนดเพิ่มปี 67",IF(ฟอร์มกรอกข้อมูล!M26="กำหนดเพิ่ม2568","กำหนดเพิ่มปี 68",IF(ฟอร์มกรอกข้อมูล!M26="กำหนดเพิ่ม2569","กำหนดเพิ่มปี 69",IF(ฟอร์มกรอกข้อมูล!M26="ว่างยุบเลิก2567","ว่างเดิม ยุบเลิกปี 67",IF(ฟอร์มกรอกข้อมูล!M26="ว่างยุบเลิก2568","ว่างเดิม ยุบเลิกปี 68",IF(ฟอร์มกรอกข้อมูล!M26="ว่างยุบเลิก2569","ว่างเดิม ยุบเลิกปี 69",IF(ฟอร์มกรอกข้อมูล!M26="ยุบเลิก2567","เกษียณปี 66 ยุบเลิกปี 67",IF(ฟอร์มกรอกข้อมูล!M26="ยุบเลิก2568","เกษียณปี 67 ยุบเลิกปี 68",IF(ฟอร์มกรอกข้อมูล!M26="ยุบเลิก2569","เกษียณปี 68 ยุบเลิกปี 69",(ฟอร์มกรอกข้อมูล!I26*12)+(ฟอร์มกรอกข้อมูล!J26*12)+(ฟอร์มกรอกข้อมูล!K26*12)))))))))))))))))</f>
        <v>108000</v>
      </c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39" t="str">
        <f>IF(ฟอร์มกรอกข้อมูล!C26=0,"",ฟอร์มกรอกข้อมูล!C26)</f>
        <v>พนจ.ทั่วไป</v>
      </c>
      <c r="BC43" s="139" t="str">
        <f>IF(ฟอร์มกรอกข้อมูล!G26=0,"",ฟอร์มกรอกข้อมูล!G26)</f>
        <v/>
      </c>
      <c r="BD43" s="139" t="str">
        <f>IF(ฟอร์มกรอกข้อมูล!E26=0,"",ฟอร์มกรอกข้อมูล!E26)</f>
        <v>คนงานทั่วไป (กู้ชีพกู้ภัย)</v>
      </c>
      <c r="BE43" s="139">
        <f>IF(ฟอร์มกรอกข้อมูล!I26=0,"",ฟอร์มกรอกข้อมูล!I26)</f>
        <v>9000</v>
      </c>
      <c r="BF43" s="139" t="str">
        <f>IF(ฟอร์มกรอกข้อมูล!J26=0,"",ฟอร์มกรอกข้อมูล!J26)</f>
        <v/>
      </c>
      <c r="BG43" s="139" t="str">
        <f>IF(ฟอร์มกรอกข้อมูล!K26=0,"",ฟอร์มกรอกข้อมูล!K26)</f>
        <v/>
      </c>
      <c r="BH43" s="139" t="str">
        <f>IF(ฟอร์มกรอกข้อมูล!M26=0,"",ฟอร์มกรอกข้อมูล!M26)</f>
        <v/>
      </c>
    </row>
    <row r="44" spans="1:60" ht="25.5" customHeight="1">
      <c r="A44" s="99"/>
      <c r="B44" s="225"/>
      <c r="C44" s="140"/>
      <c r="D44" s="140"/>
      <c r="E44" s="140" t="str">
        <f>IF(BB43=0,"",IF(BB43="บริหารท้องถิ่น","("&amp;BD43&amp;")",IF(BB43="อำนวยการท้องถิ่น","("&amp;BD43&amp;")",IF(BB43="บริหารสถานศึกษา","("&amp;BD43&amp;")",IF(BB43&amp;BC43="วิชาการหัวหน้ากลุ่มงาน","("&amp;BD43&amp;")",IF(M43="กำหนดเพิ่มปี 67","-",IF(M43="กำหนดเพิ่มปี 68","",IF(M43="กำหนดเพิ่มปี 69","",""))))))))</f>
        <v/>
      </c>
      <c r="F44" s="99"/>
      <c r="G44" s="140"/>
      <c r="H44" s="140" t="str">
        <f>IF(BB43=0,"",IF(M43="เกษียณปี 66 ยุบเลิกปี 67","",IF(M43="ว่างเดิม ยุบเลิกปี 67","",IF(BB43="บริหารท้องถิ่น","("&amp;BD43&amp;")",IF(BB43="อำนวยการท้องถิ่น","("&amp;BD43&amp;")",IF(BB43="บริหารสถานศึกษา","("&amp;BD43&amp;")",IF(BB43&amp;BC43="วิชาการหัวหน้ากลุ่มงาน","("&amp;BD43&amp;")","")))))))</f>
        <v/>
      </c>
      <c r="I44" s="99"/>
      <c r="J44" s="141" t="str">
        <f>IF(BB43=0,"",IF(BB43="","",IF(BH43="ว่างเดิม","(ค่ากลางเงินเดือน)",IF(BH43="เงินอุดหนุน (ว่าง)","(ค่ากลางเงินเดือน)",IF(BH43="จ่ายจากเงินรายได้ (ว่าง)","(ค่ากลางเงินเดือน)",IF(BH43="ว่างยุบเลิก2568","(ค่ากลางเงินเดือน)",IF(BH43="ว่างยุบเลิก2569","(ค่ากลางเงินเดือน)",IF(M43="กำหนดเพิ่มปี 67","",IF(M43="กำหนดเพิ่มปี 68","",IF(M43="กำหนดเพิ่มปี 69","",IF(M43="เกษียณปี 66 ยุบเลิกปี 67","",IF(M43="ว่างเดิม ยุบเลิกปี 67","",TEXT(BE43,"(0,000"&amp;" x 12)")))))))))))))</f>
        <v>(9,000 x 12)</v>
      </c>
      <c r="K44" s="141" t="str">
        <f>IF(BB43=0,"",IF(BB43="","",IF(M43="กำหนดเพิ่มปี 67","",IF(M43="กำหนดเพิ่มปี 68","",IF(M43="กำหนดเพิ่มปี 69","",IF(M43="เกษียณปี 66 ยุบเลิกปี 67","",IF(M43="ว่างเดิม ยุบเลิกปี 67","",TEXT(BF43,"(0,000"&amp;" x 12)"))))))))</f>
        <v/>
      </c>
      <c r="L44" s="141" t="str">
        <f>IF(BB43=0,"",IF(BB43="","",IF(M43="กำหนดเพิ่มปี 67","",IF(M43="กำหนดเพิ่มปี 68","",IF(M43="กำหนดเพิ่มปี 69","",IF(M43="เกษียณปี 66 ยุบเลิกปี 67","",IF(M43="ว่างเดิม ยุบเลิกปี 67","",TEXT(BG43,"(0,000"&amp;" x 12)"))))))))</f>
        <v/>
      </c>
      <c r="M44" s="14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</row>
    <row r="45" spans="1:60" ht="25.5" customHeight="1">
      <c r="A45" s="101">
        <v>18</v>
      </c>
      <c r="B45" s="142" t="str">
        <f>IF(ฟอร์มกรอกข้อมูล!C27=0,"",IF(ฟอร์มกรอกข้อมูล!C27="สังกัด","",IF(M45="กำหนดเพิ่มปี 67","-",IF(M45="กำหนดเพิ่มปี 68","-",IF(M45="กำหนดเพิ่มปี 69","-",ฟอร์มกรอกข้อมูล!D27)))))</f>
        <v>นางนิภา เด่นสม</v>
      </c>
      <c r="C45" s="140" t="str">
        <f>IF(ฟอร์มกรอกข้อมูล!C27=0,"",IF(ฟอร์มกรอกข้อมูล!C27="สังกัด","",IF(M45="กำหนดเพิ่มปี 67","-",IF(M45="กำหนดเพิ่มปี 68","-",IF(M45="กำหนดเพิ่มปี 69","-",ฟอร์มกรอกข้อมูล!L27)))))</f>
        <v>ม.3</v>
      </c>
      <c r="D45" s="143" t="str">
        <f>IF(ฟอร์มกรอกข้อมูล!C27=0,"",IF(ฟอร์มกรอกข้อมูล!C27="สังกัด","",IF(ฟอร์มกรอกข้อมูล!B27="","-",IF(M45="กำหนดเพิ่มปี 67","-",IF(M45="กำหนดเพิ่มปี 68","-",IF(M45="กำหนดเพิ่มปี 69","-",ฟอร์มกรอกข้อมูล!B27))))))</f>
        <v>-</v>
      </c>
      <c r="E45" s="140" t="str">
        <f>IF(ฟอร์มกรอกข้อมูล!C27=0,"",IF(M45="กำหนดเพิ่มปี 67","-",IF(M45="กำหนดเพิ่มปี 68","-",IF(M45="กำหนดเพิ่มปี 69","-",IF(ฟอร์มกรอกข้อมูล!C27="บริหารท้องถิ่น",ฟอร์มกรอกข้อมูล!F27,IF(ฟอร์มกรอกข้อมูล!C27="อำนวยการท้องถิ่น",ฟอร์มกรอกข้อมูล!F27,IF(ฟอร์มกรอกข้อมูล!C27="บริหารสถานศึกษา",ฟอร์มกรอกข้อมูล!F27,IF(ฟอร์มกรอกข้อมูล!C27&amp;ฟอร์มกรอกข้อมูล!G27="วิชาการหัวหน้ากลุ่มงาน",ฟอร์มกรอกข้อมูล!F27,ฟอร์มกรอกข้อมูล!E27))))))))</f>
        <v>คนงานทั่วไป (แม่บ้าน)</v>
      </c>
      <c r="F45" s="101" t="str">
        <f>IF(ฟอร์มกรอกข้อมูล!C27=0,"",IF(ฟอร์มกรอกข้อมูล!C27="สังกัด","",IF(ฟอร์มกรอกข้อมูล!H27="","-",IF(M45="กำหนดเพิ่มปี 67","-",IF(M45="กำหนดเพิ่มปี 68","-",IF(M45="กำหนดเพิ่มปี 69","-",ฟอร์มกรอกข้อมูล!H27))))))</f>
        <v>-</v>
      </c>
      <c r="G45" s="143" t="str">
        <f>IF(ฟอร์มกรอกข้อมูล!C27=0,"",IF(ฟอร์มกรอกข้อมูล!C27="สังกัด","",IF(ฟอร์มกรอกข้อมูล!B27="","-",IF(M45="เกษียณปี 66 ยุบเลิกปี 67","-",IF(M45="ว่างเดิม ยุบเลิกปี 67","-",ฟอร์มกรอกข้อมูล!B27)))))</f>
        <v>-</v>
      </c>
      <c r="H45" s="140" t="str">
        <f>IF(ฟอร์มกรอกข้อมูล!C27=0,"",IF(M45="เกษียณปี 66 ยุบเลิกปี 67","-",IF(M45="ว่างเดิม ยุบเลิกปี 67","-",IF(ฟอร์มกรอกข้อมูล!C27="บริหารท้องถิ่น",ฟอร์มกรอกข้อมูล!F27,IF(ฟอร์มกรอกข้อมูล!C27="อำนวยการท้องถิ่น",ฟอร์มกรอกข้อมูล!F27,IF(ฟอร์มกรอกข้อมูล!C27="บริหารสถานศึกษา",ฟอร์มกรอกข้อมูล!F27,IF(ฟอร์มกรอกข้อมูล!C27&amp;ฟอร์มกรอกข้อมูล!G27="วิชาการหัวหน้ากลุ่มงาน",ฟอร์มกรอกข้อมูล!F27,ฟอร์มกรอกข้อมูล!E27)))))))</f>
        <v>คนงานทั่วไป (แม่บ้าน)</v>
      </c>
      <c r="I45" s="101" t="str">
        <f>IF(ฟอร์มกรอกข้อมูล!C27=0,"",IF(ฟอร์มกรอกข้อมูล!C27="สังกัด","",IF(ฟอร์มกรอกข้อมูล!H27="","-",IF(M45="เกษียณปี 66 ยุบเลิกปี 67","-",IF(M45="ว่างเดิม ยุบเลิกปี 67","-",ฟอร์มกรอกข้อมูล!H27)))))</f>
        <v>-</v>
      </c>
      <c r="J45" s="144">
        <f>IF(ฟอร์มกรอกข้อมูล!C27=0,"",IF(ฟอร์มกรอกข้อมูล!C27="สังกัด","",IF(M45="กำหนดเพิ่มปี 67",0,IF(M45="กำหนดเพิ่มปี 68",0,IF(M45="กำหนดเพิ่มปี 69",0,IF(M45="เกษียณปี 66 ยุบเลิกปี 67",0,IF(M45="ว่างเดิม ยุบเลิกปี 67",0,ฟอร์มกรอกข้อมูล!BE27)))))))</f>
        <v>108000</v>
      </c>
      <c r="K45" s="145">
        <f>IF(ฟอร์มกรอกข้อมูล!C27=0,"",IF(ฟอร์มกรอกข้อมูล!C27="สังกัด","",IF(M45="กำหนดเพิ่มปี 67",0,IF(M45="กำหนดเพิ่มปี 68",0,IF(M45="กำหนดเพิ่มปี 69",0,IF(M45="เกษียณปี 66 ยุบเลิกปี 67",0,IF(M45="ว่างเดิม ยุบเลิกปี 67",0,IF(ฟอร์มกรอกข้อมูล!J27=0,0,(BF45*12)))))))))</f>
        <v>0</v>
      </c>
      <c r="L45" s="145">
        <f>IF(ฟอร์มกรอกข้อมูล!C27=0,"",IF(ฟอร์มกรอกข้อมูล!C27="สังกัด","",IF(M45="กำหนดเพิ่มปี 67",0,IF(M45="กำหนดเพิ่มปี 68",0,IF(M45="กำหนดเพิ่มปี 69",0,IF(M45="เกษียณปี 66 ยุบเลิกปี 67",0,IF(M45="ว่างเดิม ยุบเลิกปี 67",0,IF(ฟอร์มกรอกข้อมูล!K27=0,0,(BG45*12)))))))))</f>
        <v>0</v>
      </c>
      <c r="M45" s="146">
        <f>IF(ฟอร์มกรอกข้อมูล!C27=0,"",IF(ฟอร์มกรอกข้อมูล!C27="สังกัด","",IF(ฟอร์มกรอกข้อมูล!M27="ว่างเดิม","(ว่างเดิม)",IF(ฟอร์มกรอกข้อมูล!M27="เงินอุดหนุน","(เงินอุดหนุน)",IF(ฟอร์มกรอกข้อมูล!M27="เงินอุดหนุน (ว่าง)","(เงินอุดหนุน)",IF(ฟอร์มกรอกข้อมูล!M27="จ่ายจากเงินรายได้","(จ่ายจากเงินรายได้)",IF(ฟอร์มกรอกข้อมูล!M27="จ่ายจากเงินรายได้ (ว่าง)","(จ่ายจากเงินรายได้ (ว่างเดิม))",IF(ฟอร์มกรอกข้อมูล!M27="กำหนดเพิ่ม2567","กำหนดเพิ่มปี 67",IF(ฟอร์มกรอกข้อมูล!M27="กำหนดเพิ่ม2568","กำหนดเพิ่มปี 68",IF(ฟอร์มกรอกข้อมูล!M27="กำหนดเพิ่ม2569","กำหนดเพิ่มปี 69",IF(ฟอร์มกรอกข้อมูล!M27="ว่างยุบเลิก2567","ว่างเดิม ยุบเลิกปี 67",IF(ฟอร์มกรอกข้อมูล!M27="ว่างยุบเลิก2568","ว่างเดิม ยุบเลิกปี 68",IF(ฟอร์มกรอกข้อมูล!M27="ว่างยุบเลิก2569","ว่างเดิม ยุบเลิกปี 69",IF(ฟอร์มกรอกข้อมูล!M27="ยุบเลิก2567","เกษียณปี 66 ยุบเลิกปี 67",IF(ฟอร์มกรอกข้อมูล!M27="ยุบเลิก2568","เกษียณปี 67 ยุบเลิกปี 68",IF(ฟอร์มกรอกข้อมูล!M27="ยุบเลิก2569","เกษียณปี 68 ยุบเลิกปี 69",(ฟอร์มกรอกข้อมูล!I27*12)+(ฟอร์มกรอกข้อมูล!J27*12)+(ฟอร์มกรอกข้อมูล!K27*12)))))))))))))))))</f>
        <v>108000</v>
      </c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39" t="str">
        <f>IF(ฟอร์มกรอกข้อมูล!C27=0,"",ฟอร์มกรอกข้อมูล!C27)</f>
        <v>พนจ.ทั่วไป</v>
      </c>
      <c r="BC45" s="139" t="str">
        <f>IF(ฟอร์มกรอกข้อมูล!G27=0,"",ฟอร์มกรอกข้อมูล!G27)</f>
        <v/>
      </c>
      <c r="BD45" s="139" t="str">
        <f>IF(ฟอร์มกรอกข้อมูล!E27=0,"",ฟอร์มกรอกข้อมูล!E27)</f>
        <v>คนงานทั่วไป (แม่บ้าน)</v>
      </c>
      <c r="BE45" s="139">
        <f>IF(ฟอร์มกรอกข้อมูล!I27=0,"",ฟอร์มกรอกข้อมูล!I27)</f>
        <v>9000</v>
      </c>
      <c r="BF45" s="139" t="str">
        <f>IF(ฟอร์มกรอกข้อมูล!J27=0,"",ฟอร์มกรอกข้อมูล!J27)</f>
        <v/>
      </c>
      <c r="BG45" s="139" t="str">
        <f>IF(ฟอร์มกรอกข้อมูล!K27=0,"",ฟอร์มกรอกข้อมูล!K27)</f>
        <v/>
      </c>
      <c r="BH45" s="139" t="str">
        <f>IF(ฟอร์มกรอกข้อมูล!M27=0,"",ฟอร์มกรอกข้อมูล!M27)</f>
        <v/>
      </c>
    </row>
    <row r="46" spans="1:60" ht="25.5" customHeight="1">
      <c r="A46" s="99"/>
      <c r="B46" s="99"/>
      <c r="C46" s="140"/>
      <c r="D46" s="140"/>
      <c r="E46" s="140" t="str">
        <f>IF(BB45=0,"",IF(BB45="บริหารท้องถิ่น","("&amp;BD45&amp;")",IF(BB45="อำนวยการท้องถิ่น","("&amp;BD45&amp;")",IF(BB45="บริหารสถานศึกษา","("&amp;BD45&amp;")",IF(BB45&amp;BC45="วิชาการหัวหน้ากลุ่มงาน","("&amp;BD45&amp;")",IF(M45="กำหนดเพิ่มปี 67","-",IF(M45="กำหนดเพิ่มปี 68","",IF(M45="กำหนดเพิ่มปี 69","",""))))))))</f>
        <v/>
      </c>
      <c r="F46" s="99"/>
      <c r="G46" s="140"/>
      <c r="H46" s="140" t="str">
        <f>IF(BB45=0,"",IF(M45="เกษียณปี 66 ยุบเลิกปี 67","",IF(M45="ว่างเดิม ยุบเลิกปี 67","",IF(BB45="บริหารท้องถิ่น","("&amp;BD45&amp;")",IF(BB45="อำนวยการท้องถิ่น","("&amp;BD45&amp;")",IF(BB45="บริหารสถานศึกษา","("&amp;BD45&amp;")",IF(BB45&amp;BC45="วิชาการหัวหน้ากลุ่มงาน","("&amp;BD45&amp;")","")))))))</f>
        <v/>
      </c>
      <c r="I46" s="99"/>
      <c r="J46" s="141" t="str">
        <f>IF(BB45=0,"",IF(BB45="","",IF(BH45="ว่างเดิม","(ค่ากลางเงินเดือน)",IF(BH45="เงินอุดหนุน (ว่าง)","(ค่ากลางเงินเดือน)",IF(BH45="จ่ายจากเงินรายได้ (ว่าง)","(ค่ากลางเงินเดือน)",IF(BH45="ว่างยุบเลิก2568","(ค่ากลางเงินเดือน)",IF(BH45="ว่างยุบเลิก2569","(ค่ากลางเงินเดือน)",IF(M45="กำหนดเพิ่มปี 67","",IF(M45="กำหนดเพิ่มปี 68","",IF(M45="กำหนดเพิ่มปี 69","",IF(M45="เกษียณปี 66 ยุบเลิกปี 67","",IF(M45="ว่างเดิม ยุบเลิกปี 67","",TEXT(BE45,"(0,000"&amp;" x 12)")))))))))))))</f>
        <v>(9,000 x 12)</v>
      </c>
      <c r="K46" s="141" t="str">
        <f>IF(BB45=0,"",IF(BB45="","",IF(M45="กำหนดเพิ่มปี 67","",IF(M45="กำหนดเพิ่มปี 68","",IF(M45="กำหนดเพิ่มปี 69","",IF(M45="เกษียณปี 66 ยุบเลิกปี 67","",IF(M45="ว่างเดิม ยุบเลิกปี 67","",TEXT(BF45,"(0,000"&amp;" x 12)"))))))))</f>
        <v/>
      </c>
      <c r="L46" s="141" t="str">
        <f>IF(BB45=0,"",IF(BB45="","",IF(M45="กำหนดเพิ่มปี 67","",IF(M45="กำหนดเพิ่มปี 68","",IF(M45="กำหนดเพิ่มปี 69","",IF(M45="เกษียณปี 66 ยุบเลิกปี 67","",IF(M45="ว่างเดิม ยุบเลิกปี 67","",TEXT(BG45,"(0,000"&amp;" x 12)"))))))))</f>
        <v/>
      </c>
      <c r="M46" s="14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</row>
    <row r="47" spans="1:60" ht="25.5" customHeight="1">
      <c r="A47" s="101">
        <v>19</v>
      </c>
      <c r="B47" s="142" t="str">
        <f>IF(ฟอร์มกรอกข้อมูล!C28=0,"",IF(ฟอร์มกรอกข้อมูล!C28="สังกัด","",IF(M47="กำหนดเพิ่มปี 67","-",IF(M47="กำหนดเพิ่มปี 68","-",IF(M47="กำหนดเพิ่มปี 69","-",ฟอร์มกรอกข้อมูล!D28)))))</f>
        <v>นางสาวอารยา ไชยทารินทร์</v>
      </c>
      <c r="C47" s="140" t="str">
        <f>IF(ฟอร์มกรอกข้อมูล!C28=0,"",IF(ฟอร์มกรอกข้อมูล!C28="สังกัด","",IF(M47="กำหนดเพิ่มปี 67","-",IF(M47="กำหนดเพิ่มปี 68","-",IF(M47="กำหนดเพิ่มปี 69","-",ฟอร์มกรอกข้อมูล!L28)))))</f>
        <v>ปริญญาตรี</v>
      </c>
      <c r="D47" s="143" t="str">
        <f>IF(ฟอร์มกรอกข้อมูล!C28=0,"",IF(ฟอร์มกรอกข้อมูล!C28="สังกัด","",IF(ฟอร์มกรอกข้อมูล!B28="","-",IF(M47="กำหนดเพิ่มปี 67","-",IF(M47="กำหนดเพิ่มปี 68","-",IF(M47="กำหนดเพิ่มปี 69","-",ฟอร์มกรอกข้อมูล!B28))))))</f>
        <v>-</v>
      </c>
      <c r="E47" s="140" t="str">
        <f>IF(ฟอร์มกรอกข้อมูล!C28=0,"",IF(M47="กำหนดเพิ่มปี 67","-",IF(M47="กำหนดเพิ่มปี 68","-",IF(M47="กำหนดเพิ่มปี 69","-",IF(ฟอร์มกรอกข้อมูล!C28="บริหารท้องถิ่น",ฟอร์มกรอกข้อมูล!F28,IF(ฟอร์มกรอกข้อมูล!C28="อำนวยการท้องถิ่น",ฟอร์มกรอกข้อมูล!F28,IF(ฟอร์มกรอกข้อมูล!C28="บริหารสถานศึกษา",ฟอร์มกรอกข้อมูล!F28,IF(ฟอร์มกรอกข้อมูล!C28&amp;ฟอร์มกรอกข้อมูล!G28="วิชาการหัวหน้ากลุ่มงาน",ฟอร์มกรอกข้อมูล!F28,ฟอร์มกรอกข้อมูล!E28))))))))</f>
        <v>คนงานทั่วไป</v>
      </c>
      <c r="F47" s="101" t="str">
        <f>IF(ฟอร์มกรอกข้อมูล!C28=0,"",IF(ฟอร์มกรอกข้อมูล!C28="สังกัด","",IF(ฟอร์มกรอกข้อมูล!H28="","-",IF(M47="กำหนดเพิ่มปี 67","-",IF(M47="กำหนดเพิ่มปี 68","-",IF(M47="กำหนดเพิ่มปี 69","-",ฟอร์มกรอกข้อมูล!H28))))))</f>
        <v>-</v>
      </c>
      <c r="G47" s="143" t="str">
        <f>IF(ฟอร์มกรอกข้อมูล!C28=0,"",IF(ฟอร์มกรอกข้อมูล!C28="สังกัด","",IF(ฟอร์มกรอกข้อมูล!B28="","-",IF(M47="เกษียณปี 66 ยุบเลิกปี 67","-",IF(M47="ว่างเดิม ยุบเลิกปี 67","-",ฟอร์มกรอกข้อมูล!B28)))))</f>
        <v>-</v>
      </c>
      <c r="H47" s="140" t="str">
        <f>IF(ฟอร์มกรอกข้อมูล!C28=0,"",IF(M47="เกษียณปี 66 ยุบเลิกปี 67","-",IF(M47="ว่างเดิม ยุบเลิกปี 67","-",IF(ฟอร์มกรอกข้อมูล!C28="บริหารท้องถิ่น",ฟอร์มกรอกข้อมูล!F28,IF(ฟอร์มกรอกข้อมูล!C28="อำนวยการท้องถิ่น",ฟอร์มกรอกข้อมูล!F28,IF(ฟอร์มกรอกข้อมูล!C28="บริหารสถานศึกษา",ฟอร์มกรอกข้อมูล!F28,IF(ฟอร์มกรอกข้อมูล!C28&amp;ฟอร์มกรอกข้อมูล!G28="วิชาการหัวหน้ากลุ่มงาน",ฟอร์มกรอกข้อมูล!F28,ฟอร์มกรอกข้อมูล!E28)))))))</f>
        <v>คนงานทั่วไป</v>
      </c>
      <c r="I47" s="101" t="str">
        <f>IF(ฟอร์มกรอกข้อมูล!C28=0,"",IF(ฟอร์มกรอกข้อมูล!C28="สังกัด","",IF(ฟอร์มกรอกข้อมูล!H28="","-",IF(M47="เกษียณปี 66 ยุบเลิกปี 67","-",IF(M47="ว่างเดิม ยุบเลิกปี 67","-",ฟอร์มกรอกข้อมูล!H28)))))</f>
        <v>-</v>
      </c>
      <c r="J47" s="144">
        <f>IF(ฟอร์มกรอกข้อมูล!C28=0,"",IF(ฟอร์มกรอกข้อมูล!C28="สังกัด","",IF(M47="กำหนดเพิ่มปี 67",0,IF(M47="กำหนดเพิ่มปี 68",0,IF(M47="กำหนดเพิ่มปี 69",0,IF(M47="เกษียณปี 66 ยุบเลิกปี 67",0,IF(M47="ว่างเดิม ยุบเลิกปี 67",0,ฟอร์มกรอกข้อมูล!BE28)))))))</f>
        <v>108000</v>
      </c>
      <c r="K47" s="145">
        <f>IF(ฟอร์มกรอกข้อมูล!C28=0,"",IF(ฟอร์มกรอกข้อมูล!C28="สังกัด","",IF(M47="กำหนดเพิ่มปี 67",0,IF(M47="กำหนดเพิ่มปี 68",0,IF(M47="กำหนดเพิ่มปี 69",0,IF(M47="เกษียณปี 66 ยุบเลิกปี 67",0,IF(M47="ว่างเดิม ยุบเลิกปี 67",0,IF(ฟอร์มกรอกข้อมูล!J28=0,0,(BF47*12)))))))))</f>
        <v>0</v>
      </c>
      <c r="L47" s="145">
        <f>IF(ฟอร์มกรอกข้อมูล!C28=0,"",IF(ฟอร์มกรอกข้อมูล!C28="สังกัด","",IF(M47="กำหนดเพิ่มปี 67",0,IF(M47="กำหนดเพิ่มปี 68",0,IF(M47="กำหนดเพิ่มปี 69",0,IF(M47="เกษียณปี 66 ยุบเลิกปี 67",0,IF(M47="ว่างเดิม ยุบเลิกปี 67",0,IF(ฟอร์มกรอกข้อมูล!K28=0,0,(BG47*12)))))))))</f>
        <v>0</v>
      </c>
      <c r="M47" s="146">
        <f>IF(ฟอร์มกรอกข้อมูล!C28=0,"",IF(ฟอร์มกรอกข้อมูล!C28="สังกัด","",IF(ฟอร์มกรอกข้อมูล!M28="ว่างเดิม","(ว่างเดิม)",IF(ฟอร์มกรอกข้อมูล!M28="เงินอุดหนุน","(เงินอุดหนุน)",IF(ฟอร์มกรอกข้อมูล!M28="เงินอุดหนุน (ว่าง)","(เงินอุดหนุน)",IF(ฟอร์มกรอกข้อมูล!M28="จ่ายจากเงินรายได้","(จ่ายจากเงินรายได้)",IF(ฟอร์มกรอกข้อมูล!M28="จ่ายจากเงินรายได้ (ว่าง)","(จ่ายจากเงินรายได้ (ว่างเดิม))",IF(ฟอร์มกรอกข้อมูล!M28="กำหนดเพิ่ม2567","กำหนดเพิ่มปี 67",IF(ฟอร์มกรอกข้อมูล!M28="กำหนดเพิ่ม2568","กำหนดเพิ่มปี 68",IF(ฟอร์มกรอกข้อมูล!M28="กำหนดเพิ่ม2569","กำหนดเพิ่มปี 69",IF(ฟอร์มกรอกข้อมูล!M28="ว่างยุบเลิก2567","ว่างเดิม ยุบเลิกปี 67",IF(ฟอร์มกรอกข้อมูล!M28="ว่างยุบเลิก2568","ว่างเดิม ยุบเลิกปี 68",IF(ฟอร์มกรอกข้อมูล!M28="ว่างยุบเลิก2569","ว่างเดิม ยุบเลิกปี 69",IF(ฟอร์มกรอกข้อมูล!M28="ยุบเลิก2567","เกษียณปี 66 ยุบเลิกปี 67",IF(ฟอร์มกรอกข้อมูล!M28="ยุบเลิก2568","เกษียณปี 67 ยุบเลิกปี 68",IF(ฟอร์มกรอกข้อมูล!M28="ยุบเลิก2569","เกษียณปี 68 ยุบเลิกปี 69",(ฟอร์มกรอกข้อมูล!I28*12)+(ฟอร์มกรอกข้อมูล!J28*12)+(ฟอร์มกรอกข้อมูล!K28*12)))))))))))))))))</f>
        <v>108000</v>
      </c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39" t="str">
        <f>IF(ฟอร์มกรอกข้อมูล!C28=0,"",ฟอร์มกรอกข้อมูล!C28)</f>
        <v>พนจ.ทั่วไป</v>
      </c>
      <c r="BC47" s="139" t="str">
        <f>IF(ฟอร์มกรอกข้อมูล!G28=0,"",ฟอร์มกรอกข้อมูล!G28)</f>
        <v/>
      </c>
      <c r="BD47" s="139" t="str">
        <f>IF(ฟอร์มกรอกข้อมูล!E28=0,"",ฟอร์มกรอกข้อมูล!E28)</f>
        <v>คนงานทั่วไป</v>
      </c>
      <c r="BE47" s="139">
        <f>IF(ฟอร์มกรอกข้อมูล!I28=0,"",ฟอร์มกรอกข้อมูล!I28)</f>
        <v>9000</v>
      </c>
      <c r="BF47" s="139" t="str">
        <f>IF(ฟอร์มกรอกข้อมูล!J28=0,"",ฟอร์มกรอกข้อมูล!J28)</f>
        <v/>
      </c>
      <c r="BG47" s="139" t="str">
        <f>IF(ฟอร์มกรอกข้อมูล!K28=0,"",ฟอร์มกรอกข้อมูล!K28)</f>
        <v/>
      </c>
      <c r="BH47" s="139" t="str">
        <f>IF(ฟอร์มกรอกข้อมูล!M28=0,"",ฟอร์มกรอกข้อมูล!M28)</f>
        <v/>
      </c>
    </row>
    <row r="48" spans="1:60" ht="25.5" customHeight="1">
      <c r="A48" s="99"/>
      <c r="B48" s="99"/>
      <c r="C48" s="140"/>
      <c r="D48" s="140"/>
      <c r="E48" s="140" t="str">
        <f>IF(BB47=0,"",IF(BB47="บริหารท้องถิ่น","("&amp;BD47&amp;")",IF(BB47="อำนวยการท้องถิ่น","("&amp;BD47&amp;")",IF(BB47="บริหารสถานศึกษา","("&amp;BD47&amp;")",IF(BB47&amp;BC47="วิชาการหัวหน้ากลุ่มงาน","("&amp;BD47&amp;")",IF(M47="กำหนดเพิ่มปี 67","-",IF(M47="กำหนดเพิ่มปี 68","",IF(M47="กำหนดเพิ่มปี 69","",""))))))))</f>
        <v/>
      </c>
      <c r="F48" s="99"/>
      <c r="G48" s="140"/>
      <c r="H48" s="140" t="str">
        <f>IF(BB47=0,"",IF(M47="เกษียณปี 66 ยุบเลิกปี 67","",IF(M47="ว่างเดิม ยุบเลิกปี 67","",IF(BB47="บริหารท้องถิ่น","("&amp;BD47&amp;")",IF(BB47="อำนวยการท้องถิ่น","("&amp;BD47&amp;")",IF(BB47="บริหารสถานศึกษา","("&amp;BD47&amp;")",IF(BB47&amp;BC47="วิชาการหัวหน้ากลุ่มงาน","("&amp;BD47&amp;")","")))))))</f>
        <v/>
      </c>
      <c r="I48" s="99"/>
      <c r="J48" s="141" t="str">
        <f>IF(BB47=0,"",IF(BB47="","",IF(BH47="ว่างเดิม","(ค่ากลางเงินเดือน)",IF(BH47="เงินอุดหนุน (ว่าง)","(ค่ากลางเงินเดือน)",IF(BH47="จ่ายจากเงินรายได้ (ว่าง)","(ค่ากลางเงินเดือน)",IF(BH47="ว่างยุบเลิก2568","(ค่ากลางเงินเดือน)",IF(BH47="ว่างยุบเลิก2569","(ค่ากลางเงินเดือน)",IF(M47="กำหนดเพิ่มปี 67","",IF(M47="กำหนดเพิ่มปี 68","",IF(M47="กำหนดเพิ่มปี 69","",IF(M47="เกษียณปี 66 ยุบเลิกปี 67","",IF(M47="ว่างเดิม ยุบเลิกปี 67","",TEXT(BE47,"(0,000"&amp;" x 12)")))))))))))))</f>
        <v>(9,000 x 12)</v>
      </c>
      <c r="K48" s="141" t="str">
        <f>IF(BB47=0,"",IF(BB47="","",IF(M47="กำหนดเพิ่มปี 67","",IF(M47="กำหนดเพิ่มปี 68","",IF(M47="กำหนดเพิ่มปี 69","",IF(M47="เกษียณปี 66 ยุบเลิกปี 67","",IF(M47="ว่างเดิม ยุบเลิกปี 67","",TEXT(BF47,"(0,000"&amp;" x 12)"))))))))</f>
        <v/>
      </c>
      <c r="L48" s="141" t="str">
        <f>IF(BB47=0,"",IF(BB47="","",IF(M47="กำหนดเพิ่มปี 67","",IF(M47="กำหนดเพิ่มปี 68","",IF(M47="กำหนดเพิ่มปี 69","",IF(M47="เกษียณปี 66 ยุบเลิกปี 67","",IF(M47="ว่างเดิม ยุบเลิกปี 67","",TEXT(BG47,"(0,000"&amp;" x 12)"))))))))</f>
        <v/>
      </c>
      <c r="M48" s="14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</row>
    <row r="49" spans="1:60" ht="25.5" customHeight="1">
      <c r="A49" s="101">
        <v>20</v>
      </c>
      <c r="B49" s="142" t="str">
        <f>IF(ฟอร์มกรอกข้อมูล!C29=0,"",IF(ฟอร์มกรอกข้อมูล!C29="สังกัด","",IF(M49="กำหนดเพิ่มปี 67","-",IF(M49="กำหนดเพิ่มปี 68","-",IF(M49="กำหนดเพิ่มปี 69","-",ฟอร์มกรอกข้อมูล!D29)))))</f>
        <v>นางสาวนิภาพร ปิงเมือง</v>
      </c>
      <c r="C49" s="140" t="str">
        <f>IF(ฟอร์มกรอกข้อมูล!C29=0,"",IF(ฟอร์มกรอกข้อมูล!C29="สังกัด","",IF(M49="กำหนดเพิ่มปี 67","-",IF(M49="กำหนดเพิ่มปี 68","-",IF(M49="กำหนดเพิ่มปี 69","-",ฟอร์มกรอกข้อมูล!L29)))))</f>
        <v>ปริญญาตรี</v>
      </c>
      <c r="D49" s="143" t="str">
        <f>IF(ฟอร์มกรอกข้อมูล!C29=0,"",IF(ฟอร์มกรอกข้อมูล!C29="สังกัด","",IF(ฟอร์มกรอกข้อมูล!B29="","-",IF(M49="กำหนดเพิ่มปี 67","-",IF(M49="กำหนดเพิ่มปี 68","-",IF(M49="กำหนดเพิ่มปี 69","-",ฟอร์มกรอกข้อมูล!B29))))))</f>
        <v>-</v>
      </c>
      <c r="E49" s="140" t="str">
        <f>IF(ฟอร์มกรอกข้อมูล!C29=0,"",IF(M49="กำหนดเพิ่มปี 67","-",IF(M49="กำหนดเพิ่มปี 68","-",IF(M49="กำหนดเพิ่มปี 69","-",IF(ฟอร์มกรอกข้อมูล!C29="บริหารท้องถิ่น",ฟอร์มกรอกข้อมูล!F29,IF(ฟอร์มกรอกข้อมูล!C29="อำนวยการท้องถิ่น",ฟอร์มกรอกข้อมูล!F29,IF(ฟอร์มกรอกข้อมูล!C29="บริหารสถานศึกษา",ฟอร์มกรอกข้อมูล!F29,IF(ฟอร์มกรอกข้อมูล!C29&amp;ฟอร์มกรอกข้อมูล!G29="วิชาการหัวหน้ากลุ่มงาน",ฟอร์มกรอกข้อมูล!F29,ฟอร์มกรอกข้อมูล!E29))))))))</f>
        <v>คนงานทั่วไป</v>
      </c>
      <c r="F49" s="101" t="str">
        <f>IF(ฟอร์มกรอกข้อมูล!C29=0,"",IF(ฟอร์มกรอกข้อมูล!C29="สังกัด","",IF(ฟอร์มกรอกข้อมูล!H29="","-",IF(M49="กำหนดเพิ่มปี 67","-",IF(M49="กำหนดเพิ่มปี 68","-",IF(M49="กำหนดเพิ่มปี 69","-",ฟอร์มกรอกข้อมูล!H29))))))</f>
        <v>-</v>
      </c>
      <c r="G49" s="143" t="str">
        <f>IF(ฟอร์มกรอกข้อมูล!C29=0,"",IF(ฟอร์มกรอกข้อมูล!C29="สังกัด","",IF(ฟอร์มกรอกข้อมูล!B29="","-",IF(M49="เกษียณปี 66 ยุบเลิกปี 67","-",IF(M49="ว่างเดิม ยุบเลิกปี 67","-",ฟอร์มกรอกข้อมูล!B29)))))</f>
        <v>-</v>
      </c>
      <c r="H49" s="140" t="str">
        <f>IF(ฟอร์มกรอกข้อมูล!C29=0,"",IF(M49="เกษียณปี 66 ยุบเลิกปี 67","-",IF(M49="ว่างเดิม ยุบเลิกปี 67","-",IF(ฟอร์มกรอกข้อมูล!C29="บริหารท้องถิ่น",ฟอร์มกรอกข้อมูล!F29,IF(ฟอร์มกรอกข้อมูล!C29="อำนวยการท้องถิ่น",ฟอร์มกรอกข้อมูล!F29,IF(ฟอร์มกรอกข้อมูล!C29="บริหารสถานศึกษา",ฟอร์มกรอกข้อมูล!F29,IF(ฟอร์มกรอกข้อมูล!C29&amp;ฟอร์มกรอกข้อมูล!G29="วิชาการหัวหน้ากลุ่มงาน",ฟอร์มกรอกข้อมูล!F29,ฟอร์มกรอกข้อมูล!E29)))))))</f>
        <v>คนงานทั่วไป</v>
      </c>
      <c r="I49" s="101" t="str">
        <f>IF(ฟอร์มกรอกข้อมูล!C29=0,"",IF(ฟอร์มกรอกข้อมูล!C29="สังกัด","",IF(ฟอร์มกรอกข้อมูล!H29="","-",IF(M49="เกษียณปี 66 ยุบเลิกปี 67","-",IF(M49="ว่างเดิม ยุบเลิกปี 67","-",ฟอร์มกรอกข้อมูล!H29)))))</f>
        <v>-</v>
      </c>
      <c r="J49" s="144">
        <f>IF(ฟอร์มกรอกข้อมูล!C29=0,"",IF(ฟอร์มกรอกข้อมูล!C29="สังกัด","",IF(M49="กำหนดเพิ่มปี 67",0,IF(M49="กำหนดเพิ่มปี 68",0,IF(M49="กำหนดเพิ่มปี 69",0,IF(M49="เกษียณปี 66 ยุบเลิกปี 67",0,IF(M49="ว่างเดิม ยุบเลิกปี 67",0,ฟอร์มกรอกข้อมูล!BE29)))))))</f>
        <v>108000</v>
      </c>
      <c r="K49" s="145">
        <f>IF(ฟอร์มกรอกข้อมูล!C29=0,"",IF(ฟอร์มกรอกข้อมูล!C29="สังกัด","",IF(M49="กำหนดเพิ่มปี 67",0,IF(M49="กำหนดเพิ่มปี 68",0,IF(M49="กำหนดเพิ่มปี 69",0,IF(M49="เกษียณปี 66 ยุบเลิกปี 67",0,IF(M49="ว่างเดิม ยุบเลิกปี 67",0,IF(ฟอร์มกรอกข้อมูล!J29=0,0,(BF49*12)))))))))</f>
        <v>0</v>
      </c>
      <c r="L49" s="145">
        <f>IF(ฟอร์มกรอกข้อมูล!C29=0,"",IF(ฟอร์มกรอกข้อมูล!C29="สังกัด","",IF(M49="กำหนดเพิ่มปี 67",0,IF(M49="กำหนดเพิ่มปี 68",0,IF(M49="กำหนดเพิ่มปี 69",0,IF(M49="เกษียณปี 66 ยุบเลิกปี 67",0,IF(M49="ว่างเดิม ยุบเลิกปี 67",0,IF(ฟอร์มกรอกข้อมูล!K29=0,0,(BG49*12)))))))))</f>
        <v>0</v>
      </c>
      <c r="M49" s="146">
        <f>IF(ฟอร์มกรอกข้อมูล!C29=0,"",IF(ฟอร์มกรอกข้อมูล!C29="สังกัด","",IF(ฟอร์มกรอกข้อมูล!M29="ว่างเดิม","(ว่างเดิม)",IF(ฟอร์มกรอกข้อมูล!M29="เงินอุดหนุน","(เงินอุดหนุน)",IF(ฟอร์มกรอกข้อมูล!M29="เงินอุดหนุน (ว่าง)","(เงินอุดหนุน)",IF(ฟอร์มกรอกข้อมูล!M29="จ่ายจากเงินรายได้","(จ่ายจากเงินรายได้)",IF(ฟอร์มกรอกข้อมูล!M29="จ่ายจากเงินรายได้ (ว่าง)","(จ่ายจากเงินรายได้ (ว่างเดิม))",IF(ฟอร์มกรอกข้อมูล!M29="กำหนดเพิ่ม2567","กำหนดเพิ่มปี 67",IF(ฟอร์มกรอกข้อมูล!M29="กำหนดเพิ่ม2568","กำหนดเพิ่มปี 68",IF(ฟอร์มกรอกข้อมูล!M29="กำหนดเพิ่ม2569","กำหนดเพิ่มปี 69",IF(ฟอร์มกรอกข้อมูล!M29="ว่างยุบเลิก2567","ว่างเดิม ยุบเลิกปี 67",IF(ฟอร์มกรอกข้อมูล!M29="ว่างยุบเลิก2568","ว่างเดิม ยุบเลิกปี 68",IF(ฟอร์มกรอกข้อมูล!M29="ว่างยุบเลิก2569","ว่างเดิม ยุบเลิกปี 69",IF(ฟอร์มกรอกข้อมูล!M29="ยุบเลิก2567","เกษียณปี 66 ยุบเลิกปี 67",IF(ฟอร์มกรอกข้อมูล!M29="ยุบเลิก2568","เกษียณปี 67 ยุบเลิกปี 68",IF(ฟอร์มกรอกข้อมูล!M29="ยุบเลิก2569","เกษียณปี 68 ยุบเลิกปี 69",(ฟอร์มกรอกข้อมูล!I29*12)+(ฟอร์มกรอกข้อมูล!J29*12)+(ฟอร์มกรอกข้อมูล!K29*12)))))))))))))))))</f>
        <v>108000</v>
      </c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39" t="str">
        <f>IF(ฟอร์มกรอกข้อมูล!C29=0,"",ฟอร์มกรอกข้อมูล!C29)</f>
        <v>พนจ.ทั่วไป</v>
      </c>
      <c r="BC49" s="139" t="str">
        <f>IF(ฟอร์มกรอกข้อมูล!G29=0,"",ฟอร์มกรอกข้อมูล!G29)</f>
        <v/>
      </c>
      <c r="BD49" s="139" t="str">
        <f>IF(ฟอร์มกรอกข้อมูล!E29=0,"",ฟอร์มกรอกข้อมูล!E29)</f>
        <v>คนงานทั่วไป</v>
      </c>
      <c r="BE49" s="139">
        <f>IF(ฟอร์มกรอกข้อมูล!I29=0,"",ฟอร์มกรอกข้อมูล!I29)</f>
        <v>9000</v>
      </c>
      <c r="BF49" s="139" t="str">
        <f>IF(ฟอร์มกรอกข้อมูล!J29=0,"",ฟอร์มกรอกข้อมูล!J29)</f>
        <v/>
      </c>
      <c r="BG49" s="139" t="str">
        <f>IF(ฟอร์มกรอกข้อมูล!K29=0,"",ฟอร์มกรอกข้อมูล!K29)</f>
        <v/>
      </c>
      <c r="BH49" s="139" t="str">
        <f>IF(ฟอร์มกรอกข้อมูล!M29=0,"",ฟอร์มกรอกข้อมูล!M29)</f>
        <v/>
      </c>
    </row>
    <row r="50" spans="1:60" ht="25.5" customHeight="1">
      <c r="A50" s="99"/>
      <c r="B50" s="99"/>
      <c r="C50" s="140"/>
      <c r="D50" s="140"/>
      <c r="E50" s="140" t="str">
        <f>IF(BB49=0,"",IF(BB49="บริหารท้องถิ่น","("&amp;BD49&amp;")",IF(BB49="อำนวยการท้องถิ่น","("&amp;BD49&amp;")",IF(BB49="บริหารสถานศึกษา","("&amp;BD49&amp;")",IF(BB49&amp;BC49="วิชาการหัวหน้ากลุ่มงาน","("&amp;BD49&amp;")",IF(M49="กำหนดเพิ่มปี 67","-",IF(M49="กำหนดเพิ่มปี 68","",IF(M49="กำหนดเพิ่มปี 69","",""))))))))</f>
        <v/>
      </c>
      <c r="F50" s="99"/>
      <c r="G50" s="140"/>
      <c r="H50" s="140" t="str">
        <f>IF(BB49=0,"",IF(M49="เกษียณปี 66 ยุบเลิกปี 67","",IF(M49="ว่างเดิม ยุบเลิกปี 67","",IF(BB49="บริหารท้องถิ่น","("&amp;BD49&amp;")",IF(BB49="อำนวยการท้องถิ่น","("&amp;BD49&amp;")",IF(BB49="บริหารสถานศึกษา","("&amp;BD49&amp;")",IF(BB49&amp;BC49="วิชาการหัวหน้ากลุ่มงาน","("&amp;BD49&amp;")","")))))))</f>
        <v/>
      </c>
      <c r="I50" s="99"/>
      <c r="J50" s="141" t="str">
        <f>IF(BB49=0,"",IF(BB49="","",IF(BH49="ว่างเดิม","(ค่ากลางเงินเดือน)",IF(BH49="เงินอุดหนุน (ว่าง)","(ค่ากลางเงินเดือน)",IF(BH49="จ่ายจากเงินรายได้ (ว่าง)","(ค่ากลางเงินเดือน)",IF(BH49="ว่างยุบเลิก2568","(ค่ากลางเงินเดือน)",IF(BH49="ว่างยุบเลิก2569","(ค่ากลางเงินเดือน)",IF(M49="กำหนดเพิ่มปี 67","",IF(M49="กำหนดเพิ่มปี 68","",IF(M49="กำหนดเพิ่มปี 69","",IF(M49="เกษียณปี 66 ยุบเลิกปี 67","",IF(M49="ว่างเดิม ยุบเลิกปี 67","",TEXT(BE49,"(0,000"&amp;" x 12)")))))))))))))</f>
        <v>(9,000 x 12)</v>
      </c>
      <c r="K50" s="141" t="str">
        <f>IF(BB49=0,"",IF(BB49="","",IF(M49="กำหนดเพิ่มปี 67","",IF(M49="กำหนดเพิ่มปี 68","",IF(M49="กำหนดเพิ่มปี 69","",IF(M49="เกษียณปี 66 ยุบเลิกปี 67","",IF(M49="ว่างเดิม ยุบเลิกปี 67","",TEXT(BF49,"(0,000"&amp;" x 12)"))))))))</f>
        <v/>
      </c>
      <c r="L50" s="141" t="str">
        <f>IF(BB49=0,"",IF(BB49="","",IF(M49="กำหนดเพิ่มปี 67","",IF(M49="กำหนดเพิ่มปี 68","",IF(M49="กำหนดเพิ่มปี 69","",IF(M49="เกษียณปี 66 ยุบเลิกปี 67","",IF(M49="ว่างเดิม ยุบเลิกปี 67","",TEXT(BG49,"(0,000"&amp;" x 12)"))))))))</f>
        <v/>
      </c>
      <c r="M50" s="14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</row>
    <row r="51" spans="1:60" ht="25.5" customHeight="1">
      <c r="A51" s="101"/>
      <c r="B51" s="226" t="s">
        <v>1346</v>
      </c>
      <c r="C51" s="140" t="str">
        <f>IF(ฟอร์มกรอกข้อมูล!C30=0,"",IF(ฟอร์มกรอกข้อมูล!C30="สังกัด","",IF(M51="กำหนดเพิ่มปี 67","-",IF(M51="กำหนดเพิ่มปี 68","-",IF(M51="กำหนดเพิ่มปี 69","-",ฟอร์มกรอกข้อมูล!L30)))))</f>
        <v/>
      </c>
      <c r="D51" s="143" t="str">
        <f>IF(ฟอร์มกรอกข้อมูล!C30=0,"",IF(ฟอร์มกรอกข้อมูล!C30="สังกัด","",IF(ฟอร์มกรอกข้อมูล!B30="","-",IF(M51="กำหนดเพิ่มปี 67","-",IF(M51="กำหนดเพิ่มปี 68","-",IF(M51="กำหนดเพิ่มปี 69","-",ฟอร์มกรอกข้อมูล!B30))))))</f>
        <v/>
      </c>
      <c r="E51" s="140" t="str">
        <f>IF(ฟอร์มกรอกข้อมูล!C30=0,"",IF(M51="กำหนดเพิ่มปี 67","-",IF(M51="กำหนดเพิ่มปี 68","-",IF(M51="กำหนดเพิ่มปี 69","-",IF(ฟอร์มกรอกข้อมูล!C30="บริหารท้องถิ่น",ฟอร์มกรอกข้อมูล!F30,IF(ฟอร์มกรอกข้อมูล!C30="อำนวยการท้องถิ่น",ฟอร์มกรอกข้อมูล!F30,IF(ฟอร์มกรอกข้อมูล!C30="บริหารสถานศึกษา",ฟอร์มกรอกข้อมูล!F30,IF(ฟอร์มกรอกข้อมูล!C30&amp;ฟอร์มกรอกข้อมูล!G30="วิชาการหัวหน้ากลุ่มงาน",ฟอร์มกรอกข้อมูล!F30,ฟอร์มกรอกข้อมูล!E30))))))))</f>
        <v/>
      </c>
      <c r="F51" s="101" t="str">
        <f>IF(ฟอร์มกรอกข้อมูล!C30=0,"",IF(ฟอร์มกรอกข้อมูล!C30="สังกัด","",IF(ฟอร์มกรอกข้อมูล!H30="","-",IF(M51="กำหนดเพิ่มปี 67","-",IF(M51="กำหนดเพิ่มปี 68","-",IF(M51="กำหนดเพิ่มปี 69","-",ฟอร์มกรอกข้อมูล!H30))))))</f>
        <v/>
      </c>
      <c r="G51" s="143" t="str">
        <f>IF(ฟอร์มกรอกข้อมูล!C30=0,"",IF(ฟอร์มกรอกข้อมูล!C30="สังกัด","",IF(ฟอร์มกรอกข้อมูล!B30="","-",IF(M51="เกษียณปี 66 ยุบเลิกปี 67","-",IF(M51="ว่างเดิม ยุบเลิกปี 67","-",ฟอร์มกรอกข้อมูล!B30)))))</f>
        <v/>
      </c>
      <c r="H51" s="140" t="str">
        <f>IF(ฟอร์มกรอกข้อมูล!C30=0,"",IF(M51="เกษียณปี 66 ยุบเลิกปี 67","-",IF(M51="ว่างเดิม ยุบเลิกปี 67","-",IF(ฟอร์มกรอกข้อมูล!C30="บริหารท้องถิ่น",ฟอร์มกรอกข้อมูล!F30,IF(ฟอร์มกรอกข้อมูล!C30="อำนวยการท้องถิ่น",ฟอร์มกรอกข้อมูล!F30,IF(ฟอร์มกรอกข้อมูล!C30="บริหารสถานศึกษา",ฟอร์มกรอกข้อมูล!F30,IF(ฟอร์มกรอกข้อมูล!C30&amp;ฟอร์มกรอกข้อมูล!G30="วิชาการหัวหน้ากลุ่มงาน",ฟอร์มกรอกข้อมูล!F30,ฟอร์มกรอกข้อมูล!E30)))))))</f>
        <v/>
      </c>
      <c r="I51" s="101" t="str">
        <f>IF(ฟอร์มกรอกข้อมูล!C30=0,"",IF(ฟอร์มกรอกข้อมูล!C30="สังกัด","",IF(ฟอร์มกรอกข้อมูล!H30="","-",IF(M51="เกษียณปี 66 ยุบเลิกปี 67","-",IF(M51="ว่างเดิม ยุบเลิกปี 67","-",ฟอร์มกรอกข้อมูล!H30)))))</f>
        <v/>
      </c>
      <c r="J51" s="144" t="str">
        <f>IF(ฟอร์มกรอกข้อมูล!C30=0,"",IF(ฟอร์มกรอกข้อมูล!C30="สังกัด","",IF(M51="กำหนดเพิ่มปี 67",0,IF(M51="กำหนดเพิ่มปี 68",0,IF(M51="กำหนดเพิ่มปี 69",0,IF(M51="เกษียณปี 66 ยุบเลิกปี 67",0,IF(M51="ว่างเดิม ยุบเลิกปี 67",0,ฟอร์มกรอกข้อมูล!BE30)))))))</f>
        <v/>
      </c>
      <c r="K51" s="145" t="str">
        <f>IF(ฟอร์มกรอกข้อมูล!C30=0,"",IF(ฟอร์มกรอกข้อมูล!C30="สังกัด","",IF(M51="กำหนดเพิ่มปี 67",0,IF(M51="กำหนดเพิ่มปี 68",0,IF(M51="กำหนดเพิ่มปี 69",0,IF(M51="เกษียณปี 66 ยุบเลิกปี 67",0,IF(M51="ว่างเดิม ยุบเลิกปี 67",0,IF(ฟอร์มกรอกข้อมูล!J30=0,0,(BF51*12)))))))))</f>
        <v/>
      </c>
      <c r="L51" s="145" t="str">
        <f>IF(ฟอร์มกรอกข้อมูล!C30=0,"",IF(ฟอร์มกรอกข้อมูล!C30="สังกัด","",IF(M51="กำหนดเพิ่มปี 67",0,IF(M51="กำหนดเพิ่มปี 68",0,IF(M51="กำหนดเพิ่มปี 69",0,IF(M51="เกษียณปี 66 ยุบเลิกปี 67",0,IF(M51="ว่างเดิม ยุบเลิกปี 67",0,IF(ฟอร์มกรอกข้อมูล!K30=0,0,(BG51*12)))))))))</f>
        <v/>
      </c>
      <c r="M51" s="146" t="str">
        <f>IF(ฟอร์มกรอกข้อมูล!C30=0,"",IF(ฟอร์มกรอกข้อมูล!C30="สังกัด","",IF(ฟอร์มกรอกข้อมูล!M30="ว่างเดิม","(ว่างเดิม)",IF(ฟอร์มกรอกข้อมูล!M30="เงินอุดหนุน","(เงินอุดหนุน)",IF(ฟอร์มกรอกข้อมูล!M30="เงินอุดหนุน (ว่าง)","(เงินอุดหนุน)",IF(ฟอร์มกรอกข้อมูล!M30="จ่ายจากเงินรายได้","(จ่ายจากเงินรายได้)",IF(ฟอร์มกรอกข้อมูล!M30="จ่ายจากเงินรายได้ (ว่าง)","(จ่ายจากเงินรายได้ (ว่างเดิม))",IF(ฟอร์มกรอกข้อมูล!M30="กำหนดเพิ่ม2567","กำหนดเพิ่มปี 67",IF(ฟอร์มกรอกข้อมูล!M30="กำหนดเพิ่ม2568","กำหนดเพิ่มปี 68",IF(ฟอร์มกรอกข้อมูล!M30="กำหนดเพิ่ม2569","กำหนดเพิ่มปี 69",IF(ฟอร์มกรอกข้อมูล!M30="ว่างยุบเลิก2567","ว่างเดิม ยุบเลิกปี 67",IF(ฟอร์มกรอกข้อมูล!M30="ว่างยุบเลิก2568","ว่างเดิม ยุบเลิกปี 68",IF(ฟอร์มกรอกข้อมูล!M30="ว่างยุบเลิก2569","ว่างเดิม ยุบเลิกปี 69",IF(ฟอร์มกรอกข้อมูล!M30="ยุบเลิก2567","เกษียณปี 66 ยุบเลิกปี 67",IF(ฟอร์มกรอกข้อมูล!M30="ยุบเลิก2568","เกษียณปี 67 ยุบเลิกปี 68",IF(ฟอร์มกรอกข้อมูล!M30="ยุบเลิก2569","เกษียณปี 68 ยุบเลิกปี 69",(ฟอร์มกรอกข้อมูล!I30*12)+(ฟอร์มกรอกข้อมูล!J30*12)+(ฟอร์มกรอกข้อมูล!K30*12)))))))))))))))))</f>
        <v/>
      </c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39" t="str">
        <f>IF(ฟอร์มกรอกข้อมูล!C30=0,"",ฟอร์มกรอกข้อมูล!C30)</f>
        <v/>
      </c>
      <c r="BC51" s="139" t="str">
        <f>IF(ฟอร์มกรอกข้อมูล!G30=0,"",ฟอร์มกรอกข้อมูล!G30)</f>
        <v/>
      </c>
      <c r="BD51" s="139" t="str">
        <f>IF(ฟอร์มกรอกข้อมูล!E30=0,"",ฟอร์มกรอกข้อมูล!E30)</f>
        <v/>
      </c>
      <c r="BE51" s="139" t="str">
        <f>IF(ฟอร์มกรอกข้อมูล!I30=0,"",ฟอร์มกรอกข้อมูล!I30)</f>
        <v/>
      </c>
      <c r="BF51" s="139" t="str">
        <f>IF(ฟอร์มกรอกข้อมูล!J30=0,"",ฟอร์มกรอกข้อมูล!J30)</f>
        <v/>
      </c>
      <c r="BG51" s="139" t="str">
        <f>IF(ฟอร์มกรอกข้อมูล!K30=0,"",ฟอร์มกรอกข้อมูล!K30)</f>
        <v/>
      </c>
      <c r="BH51" s="139" t="str">
        <f>IF(ฟอร์มกรอกข้อมูล!M30=0,"",ฟอร์มกรอกข้อมูล!M30)</f>
        <v/>
      </c>
    </row>
    <row r="52" spans="1:60" ht="25.5" customHeight="1">
      <c r="A52" s="99"/>
      <c r="B52" s="205"/>
      <c r="C52" s="140"/>
      <c r="D52" s="140"/>
      <c r="E52" s="140" t="str">
        <f>IF(BB51=0,"",IF(BB51="บริหารท้องถิ่น","("&amp;BD51&amp;")",IF(BB51="อำนวยการท้องถิ่น","("&amp;BD51&amp;")",IF(BB51="บริหารสถานศึกษา","("&amp;BD51&amp;")",IF(BB51&amp;BC51="วิชาการหัวหน้ากลุ่มงาน","("&amp;BD51&amp;")",IF(M51="กำหนดเพิ่มปี 67","-",IF(M51="กำหนดเพิ่มปี 68","",IF(M51="กำหนดเพิ่มปี 69","",""))))))))</f>
        <v/>
      </c>
      <c r="F52" s="99"/>
      <c r="G52" s="140"/>
      <c r="H52" s="140" t="str">
        <f>IF(BB51=0,"",IF(M51="เกษียณปี 66 ยุบเลิกปี 67","",IF(M51="ว่างเดิม ยุบเลิกปี 67","",IF(BB51="บริหารท้องถิ่น","("&amp;BD51&amp;")",IF(BB51="อำนวยการท้องถิ่น","("&amp;BD51&amp;")",IF(BB51="บริหารสถานศึกษา","("&amp;BD51&amp;")",IF(BB51&amp;BC51="วิชาการหัวหน้ากลุ่มงาน","("&amp;BD51&amp;")","")))))))</f>
        <v/>
      </c>
      <c r="I52" s="99"/>
      <c r="J52" s="141" t="str">
        <f>IF(BB51=0,"",IF(BB51="","",IF(BH51="ว่างเดิม","(ค่ากลางเงินเดือน)",IF(BH51="เงินอุดหนุน (ว่าง)","(ค่ากลางเงินเดือน)",IF(BH51="จ่ายจากเงินรายได้ (ว่าง)","(ค่ากลางเงินเดือน)",IF(BH51="ว่างยุบเลิก2568","(ค่ากลางเงินเดือน)",IF(BH51="ว่างยุบเลิก2569","(ค่ากลางเงินเดือน)",IF(M51="กำหนดเพิ่มปี 67","",IF(M51="กำหนดเพิ่มปี 68","",IF(M51="กำหนดเพิ่มปี 69","",IF(M51="เกษียณปี 66 ยุบเลิกปี 67","",IF(M51="ว่างเดิม ยุบเลิกปี 67","",TEXT(BE51,"(0,000"&amp;" x 12)")))))))))))))</f>
        <v/>
      </c>
      <c r="K52" s="141" t="str">
        <f>IF(BB51=0,"",IF(BB51="","",IF(M51="กำหนดเพิ่มปี 67","",IF(M51="กำหนดเพิ่มปี 68","",IF(M51="กำหนดเพิ่มปี 69","",IF(M51="เกษียณปี 66 ยุบเลิกปี 67","",IF(M51="ว่างเดิม ยุบเลิกปี 67","",TEXT(BF51,"(0,000"&amp;" x 12)"))))))))</f>
        <v/>
      </c>
      <c r="L52" s="141" t="str">
        <f>IF(BB51=0,"",IF(BB51="","",IF(M51="กำหนดเพิ่มปี 67","",IF(M51="กำหนดเพิ่มปี 68","",IF(M51="กำหนดเพิ่มปี 69","",IF(M51="เกษียณปี 66 ยุบเลิกปี 67","",IF(M51="ว่างเดิม ยุบเลิกปี 67","",TEXT(BG51,"(0,000"&amp;" x 12)"))))))))</f>
        <v/>
      </c>
      <c r="M52" s="14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</row>
    <row r="53" spans="1:60" ht="25.5" customHeight="1">
      <c r="A53" s="101">
        <v>21</v>
      </c>
      <c r="B53" s="142" t="str">
        <f>IF(ฟอร์มกรอกข้อมูล!C31=0,"",IF(ฟอร์มกรอกข้อมูล!C31="สังกัด","",IF(M53="กำหนดเพิ่มปี 67","-",IF(M53="กำหนดเพิ่มปี 68","-",IF(M53="กำหนดเพิ่มปี 69","-",ฟอร์มกรอกข้อมูล!D31)))))</f>
        <v>นางสาวณัฐพร นฤชิตปรีชา</v>
      </c>
      <c r="C53" s="140" t="str">
        <f>IF(ฟอร์มกรอกข้อมูล!C31=0,"",IF(ฟอร์มกรอกข้อมูล!C31="สังกัด","",IF(M53="กำหนดเพิ่มปี 67","-",IF(M53="กำหนดเพิ่มปี 68","-",IF(M53="กำหนดเพิ่มปี 69","-",ฟอร์มกรอกข้อมูล!L31)))))</f>
        <v>ปริญญาตรี</v>
      </c>
      <c r="D53" s="143" t="str">
        <f>IF(ฟอร์มกรอกข้อมูล!C31=0,"",IF(ฟอร์มกรอกข้อมูล!C31="สังกัด","",IF(ฟอร์มกรอกข้อมูล!B31="","-",IF(M53="กำหนดเพิ่มปี 67","-",IF(M53="กำหนดเพิ่มปี 68","-",IF(M53="กำหนดเพิ่มปี 69","-",ฟอร์มกรอกข้อมูล!B31))))))</f>
        <v>13-3-04-2102-001</v>
      </c>
      <c r="E53" s="140" t="str">
        <f>IF(ฟอร์มกรอกข้อมูล!C31=0,"",IF(M53="กำหนดเพิ่มปี 67","-",IF(M53="กำหนดเพิ่มปี 68","-",IF(M53="กำหนดเพิ่มปี 69","-",IF(ฟอร์มกรอกข้อมูล!C31="บริหารท้องถิ่น",ฟอร์มกรอกข้อมูล!F31,IF(ฟอร์มกรอกข้อมูล!C31="อำนวยการท้องถิ่น",ฟอร์มกรอกข้อมูล!F31,IF(ฟอร์มกรอกข้อมูล!C31="บริหารสถานศึกษา",ฟอร์มกรอกข้อมูล!F31,IF(ฟอร์มกรอกข้อมูล!C31&amp;ฟอร์มกรอกข้อมูล!G31="วิชาการหัวหน้ากลุ่มงาน",ฟอร์มกรอกข้อมูล!F31,ฟอร์มกรอกข้อมูล!E31))))))))</f>
        <v>ผู้อำนวยการกองคลัง</v>
      </c>
      <c r="F53" s="101" t="str">
        <f>IF(ฟอร์มกรอกข้อมูล!C31=0,"",IF(ฟอร์มกรอกข้อมูล!C31="สังกัด","",IF(ฟอร์มกรอกข้อมูล!H31="","-",IF(M53="กำหนดเพิ่มปี 67","-",IF(M53="กำหนดเพิ่มปี 68","-",IF(M53="กำหนดเพิ่มปี 69","-",ฟอร์มกรอกข้อมูล!H31))))))</f>
        <v>ต้น</v>
      </c>
      <c r="G53" s="143" t="str">
        <f>IF(ฟอร์มกรอกข้อมูล!C31=0,"",IF(ฟอร์มกรอกข้อมูล!C31="สังกัด","",IF(ฟอร์มกรอกข้อมูล!B31="","-",IF(M53="เกษียณปี 66 ยุบเลิกปี 67","-",IF(M53="ว่างเดิม ยุบเลิกปี 67","-",ฟอร์มกรอกข้อมูล!B31)))))</f>
        <v>13-3-04-2102-001</v>
      </c>
      <c r="H53" s="140" t="str">
        <f>IF(ฟอร์มกรอกข้อมูล!C31=0,"",IF(M53="เกษียณปี 66 ยุบเลิกปี 67","-",IF(M53="ว่างเดิม ยุบเลิกปี 67","-",IF(ฟอร์มกรอกข้อมูล!C31="บริหารท้องถิ่น",ฟอร์มกรอกข้อมูล!F31,IF(ฟอร์มกรอกข้อมูล!C31="อำนวยการท้องถิ่น",ฟอร์มกรอกข้อมูล!F31,IF(ฟอร์มกรอกข้อมูล!C31="บริหารสถานศึกษา",ฟอร์มกรอกข้อมูล!F31,IF(ฟอร์มกรอกข้อมูล!C31&amp;ฟอร์มกรอกข้อมูล!G31="วิชาการหัวหน้ากลุ่มงาน",ฟอร์มกรอกข้อมูล!F31,ฟอร์มกรอกข้อมูล!E31)))))))</f>
        <v>ผู้อำนวยการกองคลัง</v>
      </c>
      <c r="I53" s="101" t="str">
        <f>IF(ฟอร์มกรอกข้อมูล!C31=0,"",IF(ฟอร์มกรอกข้อมูล!C31="สังกัด","",IF(ฟอร์มกรอกข้อมูล!H31="","-",IF(M53="เกษียณปี 66 ยุบเลิกปี 67","-",IF(M53="ว่างเดิม ยุบเลิกปี 67","-",ฟอร์มกรอกข้อมูล!H31)))))</f>
        <v>ต้น</v>
      </c>
      <c r="J53" s="144">
        <f>IF(ฟอร์มกรอกข้อมูล!C31=0,"",IF(ฟอร์มกรอกข้อมูล!C31="สังกัด","",IF(M53="กำหนดเพิ่มปี 67",0,IF(M53="กำหนดเพิ่มปี 68",0,IF(M53="กำหนดเพิ่มปี 69",0,IF(M53="เกษียณปี 66 ยุบเลิกปี 67",0,IF(M53="ว่างเดิม ยุบเลิกปี 67",0,ฟอร์มกรอกข้อมูล!BE31)))))))</f>
        <v>429240</v>
      </c>
      <c r="K53" s="145">
        <f>IF(ฟอร์มกรอกข้อมูล!C31=0,"",IF(ฟอร์มกรอกข้อมูล!C31="สังกัด","",IF(M53="กำหนดเพิ่มปี 67",0,IF(M53="กำหนดเพิ่มปี 68",0,IF(M53="กำหนดเพิ่มปี 69",0,IF(M53="เกษียณปี 66 ยุบเลิกปี 67",0,IF(M53="ว่างเดิม ยุบเลิกปี 67",0,IF(ฟอร์มกรอกข้อมูล!J31=0,0,(BF53*12)))))))))</f>
        <v>42000</v>
      </c>
      <c r="L53" s="145">
        <f>IF(ฟอร์มกรอกข้อมูล!C31=0,"",IF(ฟอร์มกรอกข้อมูล!C31="สังกัด","",IF(M53="กำหนดเพิ่มปี 67",0,IF(M53="กำหนดเพิ่มปี 68",0,IF(M53="กำหนดเพิ่มปี 69",0,IF(M53="เกษียณปี 66 ยุบเลิกปี 67",0,IF(M53="ว่างเดิม ยุบเลิกปี 67",0,IF(ฟอร์มกรอกข้อมูล!K31=0,0,(BG53*12)))))))))</f>
        <v>0</v>
      </c>
      <c r="M53" s="146">
        <f>IF(ฟอร์มกรอกข้อมูล!C31=0,"",IF(ฟอร์มกรอกข้อมูล!C31="สังกัด","",IF(ฟอร์มกรอกข้อมูล!M31="ว่างเดิม","(ว่างเดิม)",IF(ฟอร์มกรอกข้อมูล!M31="เงินอุดหนุน","(เงินอุดหนุน)",IF(ฟอร์มกรอกข้อมูล!M31="เงินอุดหนุน (ว่าง)","(เงินอุดหนุน)",IF(ฟอร์มกรอกข้อมูล!M31="จ่ายจากเงินรายได้","(จ่ายจากเงินรายได้)",IF(ฟอร์มกรอกข้อมูล!M31="จ่ายจากเงินรายได้ (ว่าง)","(จ่ายจากเงินรายได้ (ว่างเดิม))",IF(ฟอร์มกรอกข้อมูล!M31="กำหนดเพิ่ม2567","กำหนดเพิ่มปี 67",IF(ฟอร์มกรอกข้อมูล!M31="กำหนดเพิ่ม2568","กำหนดเพิ่มปี 68",IF(ฟอร์มกรอกข้อมูล!M31="กำหนดเพิ่ม2569","กำหนดเพิ่มปี 69",IF(ฟอร์มกรอกข้อมูล!M31="ว่างยุบเลิก2567","ว่างเดิม ยุบเลิกปี 67",IF(ฟอร์มกรอกข้อมูล!M31="ว่างยุบเลิก2568","ว่างเดิม ยุบเลิกปี 68",IF(ฟอร์มกรอกข้อมูล!M31="ว่างยุบเลิก2569","ว่างเดิม ยุบเลิกปี 69",IF(ฟอร์มกรอกข้อมูล!M31="ยุบเลิก2567","เกษียณปี 66 ยุบเลิกปี 67",IF(ฟอร์มกรอกข้อมูล!M31="ยุบเลิก2568","เกษียณปี 67 ยุบเลิกปี 68",IF(ฟอร์มกรอกข้อมูล!M31="ยุบเลิก2569","เกษียณปี 68 ยุบเลิกปี 69",(ฟอร์มกรอกข้อมูล!I31*12)+(ฟอร์มกรอกข้อมูล!J31*12)+(ฟอร์มกรอกข้อมูล!K31*12)))))))))))))))))</f>
        <v>471240</v>
      </c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39" t="str">
        <f>IF(ฟอร์มกรอกข้อมูล!C31=0,"",ฟอร์มกรอกข้อมูล!C31)</f>
        <v>อำนวยการท้องถิ่น</v>
      </c>
      <c r="BC53" s="139" t="str">
        <f>IF(ฟอร์มกรอกข้อมูล!G31=0,"",ฟอร์มกรอกข้อมูล!G31)</f>
        <v/>
      </c>
      <c r="BD53" s="139" t="str">
        <f>IF(ฟอร์มกรอกข้อมูล!E31=0,"",ฟอร์มกรอกข้อมูล!E31)</f>
        <v>นักบริหารงานการคลัง</v>
      </c>
      <c r="BE53" s="139">
        <f>IF(ฟอร์มกรอกข้อมูล!I31=0,"",ฟอร์มกรอกข้อมูล!I31)</f>
        <v>35770</v>
      </c>
      <c r="BF53" s="139">
        <f>IF(ฟอร์มกรอกข้อมูล!J31=0,"",ฟอร์มกรอกข้อมูล!J31)</f>
        <v>3500</v>
      </c>
      <c r="BG53" s="139" t="str">
        <f>IF(ฟอร์มกรอกข้อมูล!K31=0,"",ฟอร์มกรอกข้อมูล!K31)</f>
        <v/>
      </c>
      <c r="BH53" s="139" t="str">
        <f>IF(ฟอร์มกรอกข้อมูล!M31=0,"",ฟอร์มกรอกข้อมูล!M31)</f>
        <v/>
      </c>
    </row>
    <row r="54" spans="1:60" ht="25.5" customHeight="1">
      <c r="A54" s="99"/>
      <c r="B54" s="99"/>
      <c r="C54" s="140"/>
      <c r="D54" s="140"/>
      <c r="E54" s="140" t="str">
        <f>IF(BB53=0,"",IF(BB53="บริหารท้องถิ่น","("&amp;BD53&amp;")",IF(BB53="อำนวยการท้องถิ่น","("&amp;BD53&amp;")",IF(BB53="บริหารสถานศึกษา","("&amp;BD53&amp;")",IF(BB53&amp;BC53="วิชาการหัวหน้ากลุ่มงาน","("&amp;BD53&amp;")",IF(M53="กำหนดเพิ่มปี 67","-",IF(M53="กำหนดเพิ่มปี 68","",IF(M53="กำหนดเพิ่มปี 69","",""))))))))</f>
        <v>(นักบริหารงานการคลัง)</v>
      </c>
      <c r="F54" s="99"/>
      <c r="G54" s="140"/>
      <c r="H54" s="140" t="str">
        <f>IF(BB53=0,"",IF(M53="เกษียณปี 66 ยุบเลิกปี 67","",IF(M53="ว่างเดิม ยุบเลิกปี 67","",IF(BB53="บริหารท้องถิ่น","("&amp;BD53&amp;")",IF(BB53="อำนวยการท้องถิ่น","("&amp;BD53&amp;")",IF(BB53="บริหารสถานศึกษา","("&amp;BD53&amp;")",IF(BB53&amp;BC53="วิชาการหัวหน้ากลุ่มงาน","("&amp;BD53&amp;")","")))))))</f>
        <v>(นักบริหารงานการคลัง)</v>
      </c>
      <c r="I54" s="99"/>
      <c r="J54" s="141" t="str">
        <f>IF(BB53=0,"",IF(BB53="","",IF(BH53="ว่างเดิม","(ค่ากลางเงินเดือน)",IF(BH53="เงินอุดหนุน (ว่าง)","(ค่ากลางเงินเดือน)",IF(BH53="จ่ายจากเงินรายได้ (ว่าง)","(ค่ากลางเงินเดือน)",IF(BH53="ว่างยุบเลิก2568","(ค่ากลางเงินเดือน)",IF(BH53="ว่างยุบเลิก2569","(ค่ากลางเงินเดือน)",IF(M53="กำหนดเพิ่มปี 67","",IF(M53="กำหนดเพิ่มปี 68","",IF(M53="กำหนดเพิ่มปี 69","",IF(M53="เกษียณปี 66 ยุบเลิกปี 67","",IF(M53="ว่างเดิม ยุบเลิกปี 67","",TEXT(BE53,"(0,000"&amp;" x 12)")))))))))))))</f>
        <v>(35,770 x 12)</v>
      </c>
      <c r="K54" s="141" t="str">
        <f>IF(BB53=0,"",IF(BB53="","",IF(M53="กำหนดเพิ่มปี 67","",IF(M53="กำหนดเพิ่มปี 68","",IF(M53="กำหนดเพิ่มปี 69","",IF(M53="เกษียณปี 66 ยุบเลิกปี 67","",IF(M53="ว่างเดิม ยุบเลิกปี 67","",TEXT(BF53,"(0,000"&amp;" x 12)"))))))))</f>
        <v>(3,500 x 12)</v>
      </c>
      <c r="L54" s="141" t="str">
        <f>IF(BB53=0,"",IF(BB53="","",IF(M53="กำหนดเพิ่มปี 67","",IF(M53="กำหนดเพิ่มปี 68","",IF(M53="กำหนดเพิ่มปี 69","",IF(M53="เกษียณปี 66 ยุบเลิกปี 67","",IF(M53="ว่างเดิม ยุบเลิกปี 67","",TEXT(BG53,"(0,000"&amp;" x 12)"))))))))</f>
        <v/>
      </c>
      <c r="M54" s="14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</row>
    <row r="55" spans="1:60" ht="25.5" customHeight="1">
      <c r="A55" s="196">
        <v>22</v>
      </c>
      <c r="B55" s="197" t="str">
        <f>IF(ฟอร์มกรอกข้อมูล!C32=0,"",IF(ฟอร์มกรอกข้อมูล!C32="สังกัด","",IF(M55="กำหนดเพิ่มปี 67","-",IF(M55="กำหนดเพิ่มปี 68","-",IF(M55="กำหนดเพิ่มปี 69","-",ฟอร์มกรอกข้อมูล!D32)))))</f>
        <v>นางหรรษา ทองคงอ่วม</v>
      </c>
      <c r="C55" s="148" t="str">
        <f>IF(ฟอร์มกรอกข้อมูล!C32=0,"",IF(ฟอร์มกรอกข้อมูล!C32="สังกัด","",IF(M55="กำหนดเพิ่มปี 67","-",IF(M55="กำหนดเพิ่มปี 68","-",IF(M55="กำหนดเพิ่มปี 69","-",ฟอร์มกรอกข้อมูล!L32)))))</f>
        <v>ปริญญาโท</v>
      </c>
      <c r="D55" s="198" t="str">
        <f>IF(ฟอร์มกรอกข้อมูล!C32=0,"",IF(ฟอร์มกรอกข้อมูล!C32="สังกัด","",IF(ฟอร์มกรอกข้อมูล!B32="","-",IF(M55="กำหนดเพิ่มปี 67","-",IF(M55="กำหนดเพิ่มปี 68","-",IF(M55="กำหนดเพิ่มปี 69","-",ฟอร์มกรอกข้อมูล!B32))))))</f>
        <v>13-3-04-3201-001</v>
      </c>
      <c r="E55" s="148" t="str">
        <f>IF(ฟอร์มกรอกข้อมูล!C32=0,"",IF(M55="กำหนดเพิ่มปี 67","-",IF(M55="กำหนดเพิ่มปี 68","-",IF(M55="กำหนดเพิ่มปี 69","-",IF(ฟอร์มกรอกข้อมูล!C32="บริหารท้องถิ่น",ฟอร์มกรอกข้อมูล!F32,IF(ฟอร์มกรอกข้อมูล!C32="อำนวยการท้องถิ่น",ฟอร์มกรอกข้อมูล!F32,IF(ฟอร์มกรอกข้อมูล!C32="บริหารสถานศึกษา",ฟอร์มกรอกข้อมูล!F32,IF(ฟอร์มกรอกข้อมูล!C32&amp;ฟอร์มกรอกข้อมูล!G32="วิชาการหัวหน้ากลุ่มงาน",ฟอร์มกรอกข้อมูล!F32,ฟอร์มกรอกข้อมูล!E32))))))))</f>
        <v>นักวิชาการเงินและบัญชี</v>
      </c>
      <c r="F55" s="196" t="str">
        <f>IF(ฟอร์มกรอกข้อมูล!C32=0,"",IF(ฟอร์มกรอกข้อมูล!C32="สังกัด","",IF(ฟอร์มกรอกข้อมูล!H32="","-",IF(M55="กำหนดเพิ่มปี 67","-",IF(M55="กำหนดเพิ่มปี 68","-",IF(M55="กำหนดเพิ่มปี 69","-",ฟอร์มกรอกข้อมูล!H32))))))</f>
        <v>ชก.</v>
      </c>
      <c r="G55" s="198" t="str">
        <f>IF(ฟอร์มกรอกข้อมูล!C32=0,"",IF(ฟอร์มกรอกข้อมูล!C32="สังกัด","",IF(ฟอร์มกรอกข้อมูล!B32="","-",IF(M55="เกษียณปี 66 ยุบเลิกปี 67","-",IF(M55="ว่างเดิม ยุบเลิกปี 67","-",ฟอร์มกรอกข้อมูล!B32)))))</f>
        <v>13-3-04-3201-001</v>
      </c>
      <c r="H55" s="148" t="str">
        <f>IF(ฟอร์มกรอกข้อมูล!C32=0,"",IF(M55="เกษียณปี 66 ยุบเลิกปี 67","-",IF(M55="ว่างเดิม ยุบเลิกปี 67","-",IF(ฟอร์มกรอกข้อมูล!C32="บริหารท้องถิ่น",ฟอร์มกรอกข้อมูล!F32,IF(ฟอร์มกรอกข้อมูล!C32="อำนวยการท้องถิ่น",ฟอร์มกรอกข้อมูล!F32,IF(ฟอร์มกรอกข้อมูล!C32="บริหารสถานศึกษา",ฟอร์มกรอกข้อมูล!F32,IF(ฟอร์มกรอกข้อมูล!C32&amp;ฟอร์มกรอกข้อมูล!G32="วิชาการหัวหน้ากลุ่มงาน",ฟอร์มกรอกข้อมูล!F32,ฟอร์มกรอกข้อมูล!E32)))))))</f>
        <v>นักวิชาการเงินและบัญชี</v>
      </c>
      <c r="I55" s="196" t="str">
        <f>IF(ฟอร์มกรอกข้อมูล!C32=0,"",IF(ฟอร์มกรอกข้อมูล!C32="สังกัด","",IF(ฟอร์มกรอกข้อมูล!H32="","-",IF(M55="เกษียณปี 66 ยุบเลิกปี 67","-",IF(M55="ว่างเดิม ยุบเลิกปี 67","-",ฟอร์มกรอกข้อมูล!H32)))))</f>
        <v>ชก.</v>
      </c>
      <c r="J55" s="199">
        <f>IF(ฟอร์มกรอกข้อมูล!C32=0,"",IF(ฟอร์มกรอกข้อมูล!C32="สังกัด","",IF(M55="กำหนดเพิ่มปี 67",0,IF(M55="กำหนดเพิ่มปี 68",0,IF(M55="กำหนดเพิ่มปี 69",0,IF(M55="เกษียณปี 66 ยุบเลิกปี 67",0,IF(M55="ว่างเดิม ยุบเลิกปี 67",0,ฟอร์มกรอกข้อมูล!BE32)))))))</f>
        <v>422640</v>
      </c>
      <c r="K55" s="200">
        <f>IF(ฟอร์มกรอกข้อมูล!C32=0,"",IF(ฟอร์มกรอกข้อมูล!C32="สังกัด","",IF(M55="กำหนดเพิ่มปี 67",0,IF(M55="กำหนดเพิ่มปี 68",0,IF(M55="กำหนดเพิ่มปี 69",0,IF(M55="เกษียณปี 66 ยุบเลิกปี 67",0,IF(M55="ว่างเดิม ยุบเลิกปี 67",0,IF(ฟอร์มกรอกข้อมูล!J32=0,0,(BF55*12)))))))))</f>
        <v>0</v>
      </c>
      <c r="L55" s="200">
        <f>IF(ฟอร์มกรอกข้อมูล!C32=0,"",IF(ฟอร์มกรอกข้อมูล!C32="สังกัด","",IF(M55="กำหนดเพิ่มปี 67",0,IF(M55="กำหนดเพิ่มปี 68",0,IF(M55="กำหนดเพิ่มปี 69",0,IF(M55="เกษียณปี 66 ยุบเลิกปี 67",0,IF(M55="ว่างเดิม ยุบเลิกปี 67",0,IF(ฟอร์มกรอกข้อมูล!K32=0,0,(BG55*12)))))))))</f>
        <v>0</v>
      </c>
      <c r="M55" s="201">
        <f>IF(ฟอร์มกรอกข้อมูล!C32=0,"",IF(ฟอร์มกรอกข้อมูล!C32="สังกัด","",IF(ฟอร์มกรอกข้อมูล!M32="ว่างเดิม","(ว่างเดิม)",IF(ฟอร์มกรอกข้อมูล!M32="เงินอุดหนุน","(เงินอุดหนุน)",IF(ฟอร์มกรอกข้อมูล!M32="เงินอุดหนุน (ว่าง)","(เงินอุดหนุน)",IF(ฟอร์มกรอกข้อมูล!M32="จ่ายจากเงินรายได้","(จ่ายจากเงินรายได้)",IF(ฟอร์มกรอกข้อมูล!M32="จ่ายจากเงินรายได้ (ว่าง)","(จ่ายจากเงินรายได้ (ว่างเดิม))",IF(ฟอร์มกรอกข้อมูล!M32="กำหนดเพิ่ม2567","กำหนดเพิ่มปี 67",IF(ฟอร์มกรอกข้อมูล!M32="กำหนดเพิ่ม2568","กำหนดเพิ่มปี 68",IF(ฟอร์มกรอกข้อมูล!M32="กำหนดเพิ่ม2569","กำหนดเพิ่มปี 69",IF(ฟอร์มกรอกข้อมูล!M32="ว่างยุบเลิก2567","ว่างเดิม ยุบเลิกปี 67",IF(ฟอร์มกรอกข้อมูล!M32="ว่างยุบเลิก2568","ว่างเดิม ยุบเลิกปี 68",IF(ฟอร์มกรอกข้อมูล!M32="ว่างยุบเลิก2569","ว่างเดิม ยุบเลิกปี 69",IF(ฟอร์มกรอกข้อมูล!M32="ยุบเลิก2567","เกษียณปี 66 ยุบเลิกปี 67",IF(ฟอร์มกรอกข้อมูล!M32="ยุบเลิก2568","เกษียณปี 67 ยุบเลิกปี 68",IF(ฟอร์มกรอกข้อมูล!M32="ยุบเลิก2569","เกษียณปี 68 ยุบเลิกปี 69",(ฟอร์มกรอกข้อมูล!I32*12)+(ฟอร์มกรอกข้อมูล!J32*12)+(ฟอร์มกรอกข้อมูล!K32*12)))))))))))))))))</f>
        <v>422640</v>
      </c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39" t="str">
        <f>IF(ฟอร์มกรอกข้อมูล!C32=0,"",ฟอร์มกรอกข้อมูล!C32)</f>
        <v>วิชาการ</v>
      </c>
      <c r="BC55" s="139" t="str">
        <f>IF(ฟอร์มกรอกข้อมูล!G32=0,"",ฟอร์มกรอกข้อมูล!G32)</f>
        <v/>
      </c>
      <c r="BD55" s="139" t="str">
        <f>IF(ฟอร์มกรอกข้อมูล!E32=0,"",ฟอร์มกรอกข้อมูล!E32)</f>
        <v>นักวิชาการเงินและบัญชี</v>
      </c>
      <c r="BE55" s="139">
        <f>IF(ฟอร์มกรอกข้อมูล!I32=0,"",ฟอร์มกรอกข้อมูล!I32)</f>
        <v>35220</v>
      </c>
      <c r="BF55" s="139" t="str">
        <f>IF(ฟอร์มกรอกข้อมูล!J32=0,"",ฟอร์มกรอกข้อมูล!J32)</f>
        <v/>
      </c>
      <c r="BG55" s="139" t="str">
        <f>IF(ฟอร์มกรอกข้อมูล!K32=0,"",ฟอร์มกรอกข้อมูล!K32)</f>
        <v/>
      </c>
      <c r="BH55" s="139" t="str">
        <f>IF(ฟอร์มกรอกข้อมูล!M32=0,"",ฟอร์มกรอกข้อมูล!M32)</f>
        <v/>
      </c>
    </row>
    <row r="56" spans="1:60" ht="25.5" customHeight="1">
      <c r="A56" s="99"/>
      <c r="B56" s="99"/>
      <c r="C56" s="140"/>
      <c r="D56" s="140"/>
      <c r="E56" s="140" t="str">
        <f>IF(BB55=0,"",IF(BB55="บริหารท้องถิ่น","("&amp;BD55&amp;")",IF(BB55="อำนวยการท้องถิ่น","("&amp;BD55&amp;")",IF(BB55="บริหารสถานศึกษา","("&amp;BD55&amp;")",IF(BB55&amp;BC55="วิชาการหัวหน้ากลุ่มงาน","("&amp;BD55&amp;")",IF(M55="กำหนดเพิ่มปี 67","-",IF(M55="กำหนดเพิ่มปี 68","",IF(M55="กำหนดเพิ่มปี 69","",""))))))))</f>
        <v/>
      </c>
      <c r="F56" s="99"/>
      <c r="G56" s="140"/>
      <c r="H56" s="140" t="str">
        <f>IF(BB55=0,"",IF(M55="เกษียณปี 66 ยุบเลิกปี 67","",IF(M55="ว่างเดิม ยุบเลิกปี 67","",IF(BB55="บริหารท้องถิ่น","("&amp;BD55&amp;")",IF(BB55="อำนวยการท้องถิ่น","("&amp;BD55&amp;")",IF(BB55="บริหารสถานศึกษา","("&amp;BD55&amp;")",IF(BB55&amp;BC55="วิชาการหัวหน้ากลุ่มงาน","("&amp;BD55&amp;")","")))))))</f>
        <v/>
      </c>
      <c r="I56" s="99"/>
      <c r="J56" s="141" t="str">
        <f>IF(BB55=0,"",IF(BB55="","",IF(BH55="ว่างเดิม","(ค่ากลางเงินเดือน)",IF(BH55="เงินอุดหนุน (ว่าง)","(ค่ากลางเงินเดือน)",IF(BH55="จ่ายจากเงินรายได้ (ว่าง)","(ค่ากลางเงินเดือน)",IF(BH55="ว่างยุบเลิก2568","(ค่ากลางเงินเดือน)",IF(BH55="ว่างยุบเลิก2569","(ค่ากลางเงินเดือน)",IF(M55="กำหนดเพิ่มปี 67","",IF(M55="กำหนดเพิ่มปี 68","",IF(M55="กำหนดเพิ่มปี 69","",IF(M55="เกษียณปี 66 ยุบเลิกปี 67","",IF(M55="ว่างเดิม ยุบเลิกปี 67","",TEXT(BE55,"(0,000"&amp;" x 12)")))))))))))))</f>
        <v>(35,220 x 12)</v>
      </c>
      <c r="K56" s="141" t="str">
        <f>IF(BB55=0,"",IF(BB55="","",IF(M55="กำหนดเพิ่มปี 67","",IF(M55="กำหนดเพิ่มปี 68","",IF(M55="กำหนดเพิ่มปี 69","",IF(M55="เกษียณปี 66 ยุบเลิกปี 67","",IF(M55="ว่างเดิม ยุบเลิกปี 67","",TEXT(BF55,"(0,000"&amp;" x 12)"))))))))</f>
        <v/>
      </c>
      <c r="L56" s="141" t="str">
        <f>IF(BB55=0,"",IF(BB55="","",IF(M55="กำหนดเพิ่มปี 67","",IF(M55="กำหนดเพิ่มปี 68","",IF(M55="กำหนดเพิ่มปี 69","",IF(M55="เกษียณปี 66 ยุบเลิกปี 67","",IF(M55="ว่างเดิม ยุบเลิกปี 67","",TEXT(BG55,"(0,000"&amp;" x 12)"))))))))</f>
        <v/>
      </c>
      <c r="M56" s="14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</row>
    <row r="57" spans="1:60" ht="25.5" customHeight="1">
      <c r="A57" s="101">
        <v>23</v>
      </c>
      <c r="B57" s="142" t="str">
        <f>IF(ฟอร์มกรอกข้อมูล!C33=0,"",IF(ฟอร์มกรอกข้อมูล!C33="สังกัด","",IF(M57="กำหนดเพิ่มปี 67","-",IF(M57="กำหนดเพิ่มปี 68","-",IF(M57="กำหนดเพิ่มปี 69","-",ฟอร์มกรอกข้อมูล!D33)))))</f>
        <v>นางสาวธัญชนก ฟูเฟื่อง</v>
      </c>
      <c r="C57" s="140" t="str">
        <f>IF(ฟอร์มกรอกข้อมูล!C33=0,"",IF(ฟอร์มกรอกข้อมูล!C33="สังกัด","",IF(M57="กำหนดเพิ่มปี 67","-",IF(M57="กำหนดเพิ่มปี 68","-",IF(M57="กำหนดเพิ่มปี 69","-",ฟอร์มกรอกข้อมูล!L33)))))</f>
        <v>ปริญญาตรี</v>
      </c>
      <c r="D57" s="143" t="str">
        <f>IF(ฟอร์มกรอกข้อมูล!C33=0,"",IF(ฟอร์มกรอกข้อมูล!C33="สังกัด","",IF(ฟอร์มกรอกข้อมูล!B33="","-",IF(M57="กำหนดเพิ่มปี 67","-",IF(M57="กำหนดเพิ่มปี 68","-",IF(M57="กำหนดเพิ่มปี 69","-",ฟอร์มกรอกข้อมูล!B33))))))</f>
        <v>13-3-04-3203-001</v>
      </c>
      <c r="E57" s="140" t="str">
        <f>IF(ฟอร์มกรอกข้อมูล!C33=0,"",IF(M57="กำหนดเพิ่มปี 67","-",IF(M57="กำหนดเพิ่มปี 68","-",IF(M57="กำหนดเพิ่มปี 69","-",IF(ฟอร์มกรอกข้อมูล!C33="บริหารท้องถิ่น",ฟอร์มกรอกข้อมูล!F33,IF(ฟอร์มกรอกข้อมูล!C33="อำนวยการท้องถิ่น",ฟอร์มกรอกข้อมูล!F33,IF(ฟอร์มกรอกข้อมูล!C33="บริหารสถานศึกษา",ฟอร์มกรอกข้อมูล!F33,IF(ฟอร์มกรอกข้อมูล!C33&amp;ฟอร์มกรอกข้อมูล!G33="วิชาการหัวหน้ากลุ่มงาน",ฟอร์มกรอกข้อมูล!F33,ฟอร์มกรอกข้อมูล!E33))))))))</f>
        <v>นักวิชาการจัดเก็บรายได้</v>
      </c>
      <c r="F57" s="101" t="str">
        <f>IF(ฟอร์มกรอกข้อมูล!C33=0,"",IF(ฟอร์มกรอกข้อมูล!C33="สังกัด","",IF(ฟอร์มกรอกข้อมูล!H33="","-",IF(M57="กำหนดเพิ่มปี 67","-",IF(M57="กำหนดเพิ่มปี 68","-",IF(M57="กำหนดเพิ่มปี 69","-",ฟอร์มกรอกข้อมูล!H33))))))</f>
        <v>ชก.</v>
      </c>
      <c r="G57" s="143" t="str">
        <f>IF(ฟอร์มกรอกข้อมูล!C33=0,"",IF(ฟอร์มกรอกข้อมูล!C33="สังกัด","",IF(ฟอร์มกรอกข้อมูล!B33="","-",IF(M57="เกษียณปี 66 ยุบเลิกปี 67","-",IF(M57="ว่างเดิม ยุบเลิกปี 67","-",ฟอร์มกรอกข้อมูล!B33)))))</f>
        <v>13-3-04-3203-001</v>
      </c>
      <c r="H57" s="140" t="str">
        <f>IF(ฟอร์มกรอกข้อมูล!C33=0,"",IF(M57="เกษียณปี 66 ยุบเลิกปี 67","-",IF(M57="ว่างเดิม ยุบเลิกปี 67","-",IF(ฟอร์มกรอกข้อมูล!C33="บริหารท้องถิ่น",ฟอร์มกรอกข้อมูล!F33,IF(ฟอร์มกรอกข้อมูล!C33="อำนวยการท้องถิ่น",ฟอร์มกรอกข้อมูล!F33,IF(ฟอร์มกรอกข้อมูล!C33="บริหารสถานศึกษา",ฟอร์มกรอกข้อมูล!F33,IF(ฟอร์มกรอกข้อมูล!C33&amp;ฟอร์มกรอกข้อมูล!G33="วิชาการหัวหน้ากลุ่มงาน",ฟอร์มกรอกข้อมูล!F33,ฟอร์มกรอกข้อมูล!E33)))))))</f>
        <v>นักวิชาการจัดเก็บรายได้</v>
      </c>
      <c r="I57" s="101" t="str">
        <f>IF(ฟอร์มกรอกข้อมูล!C33=0,"",IF(ฟอร์มกรอกข้อมูล!C33="สังกัด","",IF(ฟอร์มกรอกข้อมูล!H33="","-",IF(M57="เกษียณปี 66 ยุบเลิกปี 67","-",IF(M57="ว่างเดิม ยุบเลิกปี 67","-",ฟอร์มกรอกข้อมูล!H33)))))</f>
        <v>ชก.</v>
      </c>
      <c r="J57" s="144">
        <f>IF(ฟอร์มกรอกข้อมูล!C33=0,"",IF(ฟอร์มกรอกข้อมูล!C33="สังกัด","",IF(M57="กำหนดเพิ่มปี 67",0,IF(M57="กำหนดเพิ่มปี 68",0,IF(M57="กำหนดเพิ่มปี 69",0,IF(M57="เกษียณปี 66 ยุบเลิกปี 67",0,IF(M57="ว่างเดิม ยุบเลิกปี 67",0,ฟอร์มกรอกข้อมูล!BE33)))))))</f>
        <v>299640</v>
      </c>
      <c r="K57" s="145">
        <f>IF(ฟอร์มกรอกข้อมูล!C33=0,"",IF(ฟอร์มกรอกข้อมูล!C33="สังกัด","",IF(M57="กำหนดเพิ่มปี 67",0,IF(M57="กำหนดเพิ่มปี 68",0,IF(M57="กำหนดเพิ่มปี 69",0,IF(M57="เกษียณปี 66 ยุบเลิกปี 67",0,IF(M57="ว่างเดิม ยุบเลิกปี 67",0,IF(ฟอร์มกรอกข้อมูล!J33=0,0,(BF57*12)))))))))</f>
        <v>0</v>
      </c>
      <c r="L57" s="145">
        <f>IF(ฟอร์มกรอกข้อมูล!C33=0,"",IF(ฟอร์มกรอกข้อมูล!C33="สังกัด","",IF(M57="กำหนดเพิ่มปี 67",0,IF(M57="กำหนดเพิ่มปี 68",0,IF(M57="กำหนดเพิ่มปี 69",0,IF(M57="เกษียณปี 66 ยุบเลิกปี 67",0,IF(M57="ว่างเดิม ยุบเลิกปี 67",0,IF(ฟอร์มกรอกข้อมูล!K33=0,0,(BG57*12)))))))))</f>
        <v>0</v>
      </c>
      <c r="M57" s="146">
        <f>IF(ฟอร์มกรอกข้อมูล!C33=0,"",IF(ฟอร์มกรอกข้อมูล!C33="สังกัด","",IF(ฟอร์มกรอกข้อมูล!M33="ว่างเดิม","(ว่างเดิม)",IF(ฟอร์มกรอกข้อมูล!M33="เงินอุดหนุน","(เงินอุดหนุน)",IF(ฟอร์มกรอกข้อมูล!M33="เงินอุดหนุน (ว่าง)","(เงินอุดหนุน)",IF(ฟอร์มกรอกข้อมูล!M33="จ่ายจากเงินรายได้","(จ่ายจากเงินรายได้)",IF(ฟอร์มกรอกข้อมูล!M33="จ่ายจากเงินรายได้ (ว่าง)","(จ่ายจากเงินรายได้ (ว่างเดิม))",IF(ฟอร์มกรอกข้อมูล!M33="กำหนดเพิ่ม2567","กำหนดเพิ่มปี 67",IF(ฟอร์มกรอกข้อมูล!M33="กำหนดเพิ่ม2568","กำหนดเพิ่มปี 68",IF(ฟอร์มกรอกข้อมูล!M33="กำหนดเพิ่ม2569","กำหนดเพิ่มปี 69",IF(ฟอร์มกรอกข้อมูล!M33="ว่างยุบเลิก2567","ว่างเดิม ยุบเลิกปี 67",IF(ฟอร์มกรอกข้อมูล!M33="ว่างยุบเลิก2568","ว่างเดิม ยุบเลิกปี 68",IF(ฟอร์มกรอกข้อมูล!M33="ว่างยุบเลิก2569","ว่างเดิม ยุบเลิกปี 69",IF(ฟอร์มกรอกข้อมูล!M33="ยุบเลิก2567","เกษียณปี 66 ยุบเลิกปี 67",IF(ฟอร์มกรอกข้อมูล!M33="ยุบเลิก2568","เกษียณปี 67 ยุบเลิกปี 68",IF(ฟอร์มกรอกข้อมูล!M33="ยุบเลิก2569","เกษียณปี 68 ยุบเลิกปี 69",(ฟอร์มกรอกข้อมูล!I33*12)+(ฟอร์มกรอกข้อมูล!J33*12)+(ฟอร์มกรอกข้อมูล!K33*12)))))))))))))))))</f>
        <v>299640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39" t="str">
        <f>IF(ฟอร์มกรอกข้อมูล!C33=0,"",ฟอร์มกรอกข้อมูล!C33)</f>
        <v>วิชาการ</v>
      </c>
      <c r="BC57" s="139" t="str">
        <f>IF(ฟอร์มกรอกข้อมูล!G33=0,"",ฟอร์มกรอกข้อมูล!G33)</f>
        <v/>
      </c>
      <c r="BD57" s="139" t="str">
        <f>IF(ฟอร์มกรอกข้อมูล!E33=0,"",ฟอร์มกรอกข้อมูล!E33)</f>
        <v>นักวิชาการจัดเก็บรายได้</v>
      </c>
      <c r="BE57" s="139">
        <f>IF(ฟอร์มกรอกข้อมูล!I33=0,"",ฟอร์มกรอกข้อมูล!I33)</f>
        <v>24970</v>
      </c>
      <c r="BF57" s="139" t="str">
        <f>IF(ฟอร์มกรอกข้อมูล!J33=0,"",ฟอร์มกรอกข้อมูล!J33)</f>
        <v/>
      </c>
      <c r="BG57" s="139" t="str">
        <f>IF(ฟอร์มกรอกข้อมูล!K33=0,"",ฟอร์มกรอกข้อมูล!K33)</f>
        <v/>
      </c>
      <c r="BH57" s="139" t="str">
        <f>IF(ฟอร์มกรอกข้อมูล!M33=0,"",ฟอร์มกรอกข้อมูล!M33)</f>
        <v/>
      </c>
    </row>
    <row r="58" spans="1:60" ht="25.5" customHeight="1">
      <c r="A58" s="99"/>
      <c r="B58" s="225"/>
      <c r="C58" s="140"/>
      <c r="D58" s="140"/>
      <c r="E58" s="140" t="str">
        <f>IF(BB57=0,"",IF(BB57="บริหารท้องถิ่น","("&amp;BD57&amp;")",IF(BB57="อำนวยการท้องถิ่น","("&amp;BD57&amp;")",IF(BB57="บริหารสถานศึกษา","("&amp;BD57&amp;")",IF(BB57&amp;BC57="วิชาการหัวหน้ากลุ่มงาน","("&amp;BD57&amp;")",IF(M57="กำหนดเพิ่มปี 67","-",IF(M57="กำหนดเพิ่มปี 68","",IF(M57="กำหนดเพิ่มปี 69","",""))))))))</f>
        <v/>
      </c>
      <c r="F58" s="99"/>
      <c r="G58" s="140"/>
      <c r="H58" s="140" t="str">
        <f>IF(BB57=0,"",IF(M57="เกษียณปี 66 ยุบเลิกปี 67","",IF(M57="ว่างเดิม ยุบเลิกปี 67","",IF(BB57="บริหารท้องถิ่น","("&amp;BD57&amp;")",IF(BB57="อำนวยการท้องถิ่น","("&amp;BD57&amp;")",IF(BB57="บริหารสถานศึกษา","("&amp;BD57&amp;")",IF(BB57&amp;BC57="วิชาการหัวหน้ากลุ่มงาน","("&amp;BD57&amp;")","")))))))</f>
        <v/>
      </c>
      <c r="I58" s="99"/>
      <c r="J58" s="141" t="str">
        <f>IF(BB57=0,"",IF(BB57="","",IF(BH57="ว่างเดิม","(ค่ากลางเงินเดือน)",IF(BH57="เงินอุดหนุน (ว่าง)","(ค่ากลางเงินเดือน)",IF(BH57="จ่ายจากเงินรายได้ (ว่าง)","(ค่ากลางเงินเดือน)",IF(BH57="ว่างยุบเลิก2568","(ค่ากลางเงินเดือน)",IF(BH57="ว่างยุบเลิก2569","(ค่ากลางเงินเดือน)",IF(M57="กำหนดเพิ่มปี 67","",IF(M57="กำหนดเพิ่มปี 68","",IF(M57="กำหนดเพิ่มปี 69","",IF(M57="เกษียณปี 66 ยุบเลิกปี 67","",IF(M57="ว่างเดิม ยุบเลิกปี 67","",TEXT(BE57,"(0,000"&amp;" x 12)")))))))))))))</f>
        <v>(24,970 x 12)</v>
      </c>
      <c r="K58" s="141" t="str">
        <f>IF(BB57=0,"",IF(BB57="","",IF(M57="กำหนดเพิ่มปี 67","",IF(M57="กำหนดเพิ่มปี 68","",IF(M57="กำหนดเพิ่มปี 69","",IF(M57="เกษียณปี 66 ยุบเลิกปี 67","",IF(M57="ว่างเดิม ยุบเลิกปี 67","",TEXT(BF57,"(0,000"&amp;" x 12)"))))))))</f>
        <v/>
      </c>
      <c r="L58" s="141" t="str">
        <f>IF(BB57=0,"",IF(BB57="","",IF(M57="กำหนดเพิ่มปี 67","",IF(M57="กำหนดเพิ่มปี 68","",IF(M57="กำหนดเพิ่มปี 69","",IF(M57="เกษียณปี 66 ยุบเลิกปี 67","",IF(M57="ว่างเดิม ยุบเลิกปี 67","",TEXT(BG57,"(0,000"&amp;" x 12)"))))))))</f>
        <v/>
      </c>
      <c r="M58" s="14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</row>
    <row r="59" spans="1:60" ht="25.5" customHeight="1">
      <c r="A59" s="101">
        <v>24</v>
      </c>
      <c r="B59" s="142" t="str">
        <f>IF(ฟอร์มกรอกข้อมูล!C34=0,"",IF(ฟอร์มกรอกข้อมูล!C34="สังกัด","",IF(M59="กำหนดเพิ่มปี 67","-",IF(M59="กำหนดเพิ่มปี 68","-",IF(M59="กำหนดเพิ่มปี 69","-",ฟอร์มกรอกข้อมูล!D34)))))</f>
        <v>นายเทพประสิทธิ์ เพชรบูรณ์</v>
      </c>
      <c r="C59" s="140" t="str">
        <f>IF(ฟอร์มกรอกข้อมูล!C34=0,"",IF(ฟอร์มกรอกข้อมูล!C34="สังกัด","",IF(M59="กำหนดเพิ่มปี 67","-",IF(M59="กำหนดเพิ่มปี 68","-",IF(M59="กำหนดเพิ่มปี 69","-",ฟอร์มกรอกข้อมูล!L34)))))</f>
        <v>ปวส.</v>
      </c>
      <c r="D59" s="143" t="str">
        <f>IF(ฟอร์มกรอกข้อมูล!C34=0,"",IF(ฟอร์มกรอกข้อมูล!C34="สังกัด","",IF(ฟอร์มกรอกข้อมูล!B34="","-",IF(M59="กำหนดเพิ่มปี 67","-",IF(M59="กำหนดเพิ่มปี 68","-",IF(M59="กำหนดเพิ่มปี 69","-",ฟอร์มกรอกข้อมูล!B34))))))</f>
        <v>13-3-04-4203-001</v>
      </c>
      <c r="E59" s="140" t="str">
        <f>IF(ฟอร์มกรอกข้อมูล!C34=0,"",IF(M59="กำหนดเพิ่มปี 67","-",IF(M59="กำหนดเพิ่มปี 68","-",IF(M59="กำหนดเพิ่มปี 69","-",IF(ฟอร์มกรอกข้อมูล!C34="บริหารท้องถิ่น",ฟอร์มกรอกข้อมูล!F34,IF(ฟอร์มกรอกข้อมูล!C34="อำนวยการท้องถิ่น",ฟอร์มกรอกข้อมูล!F34,IF(ฟอร์มกรอกข้อมูล!C34="บริหารสถานศึกษา",ฟอร์มกรอกข้อมูล!F34,IF(ฟอร์มกรอกข้อมูล!C34&amp;ฟอร์มกรอกข้อมูล!G34="วิชาการหัวหน้ากลุ่มงาน",ฟอร์มกรอกข้อมูล!F34,ฟอร์มกรอกข้อมูล!E34))))))))</f>
        <v>เจ้าพนักงานพัสดุ</v>
      </c>
      <c r="F59" s="101" t="str">
        <f>IF(ฟอร์มกรอกข้อมูล!C34=0,"",IF(ฟอร์มกรอกข้อมูล!C34="สังกัด","",IF(ฟอร์มกรอกข้อมูล!H34="","-",IF(M59="กำหนดเพิ่มปี 67","-",IF(M59="กำหนดเพิ่มปี 68","-",IF(M59="กำหนดเพิ่มปี 69","-",ฟอร์มกรอกข้อมูล!H34))))))</f>
        <v>ชง.</v>
      </c>
      <c r="G59" s="143" t="str">
        <f>IF(ฟอร์มกรอกข้อมูล!C34=0,"",IF(ฟอร์มกรอกข้อมูล!C34="สังกัด","",IF(ฟอร์มกรอกข้อมูล!B34="","-",IF(M59="เกษียณปี 66 ยุบเลิกปี 67","-",IF(M59="ว่างเดิม ยุบเลิกปี 67","-",ฟอร์มกรอกข้อมูล!B34)))))</f>
        <v>13-3-04-4203-001</v>
      </c>
      <c r="H59" s="140" t="str">
        <f>IF(ฟอร์มกรอกข้อมูล!C34=0,"",IF(M59="เกษียณปี 66 ยุบเลิกปี 67","-",IF(M59="ว่างเดิม ยุบเลิกปี 67","-",IF(ฟอร์มกรอกข้อมูล!C34="บริหารท้องถิ่น",ฟอร์มกรอกข้อมูล!F34,IF(ฟอร์มกรอกข้อมูล!C34="อำนวยการท้องถิ่น",ฟอร์มกรอกข้อมูล!F34,IF(ฟอร์มกรอกข้อมูล!C34="บริหารสถานศึกษา",ฟอร์มกรอกข้อมูล!F34,IF(ฟอร์มกรอกข้อมูล!C34&amp;ฟอร์มกรอกข้อมูล!G34="วิชาการหัวหน้ากลุ่มงาน",ฟอร์มกรอกข้อมูล!F34,ฟอร์มกรอกข้อมูล!E34)))))))</f>
        <v>เจ้าพนักงานพัสดุ</v>
      </c>
      <c r="I59" s="101" t="str">
        <f>IF(ฟอร์มกรอกข้อมูล!C34=0,"",IF(ฟอร์มกรอกข้อมูล!C34="สังกัด","",IF(ฟอร์มกรอกข้อมูล!H34="","-",IF(M59="เกษียณปี 66 ยุบเลิกปี 67","-",IF(M59="ว่างเดิม ยุบเลิกปี 67","-",ฟอร์มกรอกข้อมูล!H34)))))</f>
        <v>ชง.</v>
      </c>
      <c r="J59" s="144">
        <f>IF(ฟอร์มกรอกข้อมูล!C34=0,"",IF(ฟอร์มกรอกข้อมูล!C34="สังกัด","",IF(M59="กำหนดเพิ่มปี 67",0,IF(M59="กำหนดเพิ่มปี 68",0,IF(M59="กำหนดเพิ่มปี 69",0,IF(M59="เกษียณปี 66 ยุบเลิกปี 67",0,IF(M59="ว่างเดิม ยุบเลิกปี 67",0,ฟอร์มกรอกข้อมูล!BE34)))))))</f>
        <v>313440</v>
      </c>
      <c r="K59" s="145">
        <f>IF(ฟอร์มกรอกข้อมูล!C34=0,"",IF(ฟอร์มกรอกข้อมูล!C34="สังกัด","",IF(M59="กำหนดเพิ่มปี 67",0,IF(M59="กำหนดเพิ่มปี 68",0,IF(M59="กำหนดเพิ่มปี 69",0,IF(M59="เกษียณปี 66 ยุบเลิกปี 67",0,IF(M59="ว่างเดิม ยุบเลิกปี 67",0,IF(ฟอร์มกรอกข้อมูล!J34=0,0,(BF59*12)))))))))</f>
        <v>0</v>
      </c>
      <c r="L59" s="145">
        <f>IF(ฟอร์มกรอกข้อมูล!C34=0,"",IF(ฟอร์มกรอกข้อมูล!C34="สังกัด","",IF(M59="กำหนดเพิ่มปี 67",0,IF(M59="กำหนดเพิ่มปี 68",0,IF(M59="กำหนดเพิ่มปี 69",0,IF(M59="เกษียณปี 66 ยุบเลิกปี 67",0,IF(M59="ว่างเดิม ยุบเลิกปี 67",0,IF(ฟอร์มกรอกข้อมูล!K34=0,0,(BG59*12)))))))))</f>
        <v>0</v>
      </c>
      <c r="M59" s="146">
        <f>IF(ฟอร์มกรอกข้อมูล!C34=0,"",IF(ฟอร์มกรอกข้อมูล!C34="สังกัด","",IF(ฟอร์มกรอกข้อมูล!M34="ว่างเดิม","(ว่างเดิม)",IF(ฟอร์มกรอกข้อมูล!M34="เงินอุดหนุน","(เงินอุดหนุน)",IF(ฟอร์มกรอกข้อมูล!M34="เงินอุดหนุน (ว่าง)","(เงินอุดหนุน)",IF(ฟอร์มกรอกข้อมูล!M34="จ่ายจากเงินรายได้","(จ่ายจากเงินรายได้)",IF(ฟอร์มกรอกข้อมูล!M34="จ่ายจากเงินรายได้ (ว่าง)","(จ่ายจากเงินรายได้ (ว่างเดิม))",IF(ฟอร์มกรอกข้อมูล!M34="กำหนดเพิ่ม2567","กำหนดเพิ่มปี 67",IF(ฟอร์มกรอกข้อมูล!M34="กำหนดเพิ่ม2568","กำหนดเพิ่มปี 68",IF(ฟอร์มกรอกข้อมูล!M34="กำหนดเพิ่ม2569","กำหนดเพิ่มปี 69",IF(ฟอร์มกรอกข้อมูล!M34="ว่างยุบเลิก2567","ว่างเดิม ยุบเลิกปี 67",IF(ฟอร์มกรอกข้อมูล!M34="ว่างยุบเลิก2568","ว่างเดิม ยุบเลิกปี 68",IF(ฟอร์มกรอกข้อมูล!M34="ว่างยุบเลิก2569","ว่างเดิม ยุบเลิกปี 69",IF(ฟอร์มกรอกข้อมูล!M34="ยุบเลิก2567","เกษียณปี 66 ยุบเลิกปี 67",IF(ฟอร์มกรอกข้อมูล!M34="ยุบเลิก2568","เกษียณปี 67 ยุบเลิกปี 68",IF(ฟอร์มกรอกข้อมูล!M34="ยุบเลิก2569","เกษียณปี 68 ยุบเลิกปี 69",(ฟอร์มกรอกข้อมูล!I34*12)+(ฟอร์มกรอกข้อมูล!J34*12)+(ฟอร์มกรอกข้อมูล!K34*12)))))))))))))))))</f>
        <v>313440</v>
      </c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39" t="str">
        <f>IF(ฟอร์มกรอกข้อมูล!C34=0,"",ฟอร์มกรอกข้อมูล!C34)</f>
        <v>ทั่วไป</v>
      </c>
      <c r="BC59" s="139" t="str">
        <f>IF(ฟอร์มกรอกข้อมูล!G34=0,"",ฟอร์มกรอกข้อมูล!G34)</f>
        <v/>
      </c>
      <c r="BD59" s="139" t="str">
        <f>IF(ฟอร์มกรอกข้อมูล!E34=0,"",ฟอร์มกรอกข้อมูล!E34)</f>
        <v>เจ้าพนักงานพัสดุ</v>
      </c>
      <c r="BE59" s="139">
        <f>IF(ฟอร์มกรอกข้อมูล!I34=0,"",ฟอร์มกรอกข้อมูล!I34)</f>
        <v>26120</v>
      </c>
      <c r="BF59" s="139" t="str">
        <f>IF(ฟอร์มกรอกข้อมูล!J34=0,"",ฟอร์มกรอกข้อมูล!J34)</f>
        <v/>
      </c>
      <c r="BG59" s="139" t="str">
        <f>IF(ฟอร์มกรอกข้อมูล!K34=0,"",ฟอร์มกรอกข้อมูล!K34)</f>
        <v/>
      </c>
      <c r="BH59" s="139" t="str">
        <f>IF(ฟอร์มกรอกข้อมูล!M34=0,"",ฟอร์มกรอกข้อมูล!M34)</f>
        <v/>
      </c>
    </row>
    <row r="60" spans="1:60" ht="25.5" customHeight="1">
      <c r="A60" s="99"/>
      <c r="B60" s="99"/>
      <c r="C60" s="140"/>
      <c r="D60" s="140"/>
      <c r="E60" s="140" t="str">
        <f>IF(BB59=0,"",IF(BB59="บริหารท้องถิ่น","("&amp;BD59&amp;")",IF(BB59="อำนวยการท้องถิ่น","("&amp;BD59&amp;")",IF(BB59="บริหารสถานศึกษา","("&amp;BD59&amp;")",IF(BB59&amp;BC59="วิชาการหัวหน้ากลุ่มงาน","("&amp;BD59&amp;")",IF(M59="กำหนดเพิ่มปี 67","-",IF(M59="กำหนดเพิ่มปี 68","",IF(M59="กำหนดเพิ่มปี 69","",""))))))))</f>
        <v/>
      </c>
      <c r="F60" s="99"/>
      <c r="G60" s="140"/>
      <c r="H60" s="140" t="str">
        <f>IF(BB59=0,"",IF(M59="เกษียณปี 66 ยุบเลิกปี 67","",IF(M59="ว่างเดิม ยุบเลิกปี 67","",IF(BB59="บริหารท้องถิ่น","("&amp;BD59&amp;")",IF(BB59="อำนวยการท้องถิ่น","("&amp;BD59&amp;")",IF(BB59="บริหารสถานศึกษา","("&amp;BD59&amp;")",IF(BB59&amp;BC59="วิชาการหัวหน้ากลุ่มงาน","("&amp;BD59&amp;")","")))))))</f>
        <v/>
      </c>
      <c r="I60" s="99"/>
      <c r="J60" s="141" t="str">
        <f>IF(BB59=0,"",IF(BB59="","",IF(BH59="ว่างเดิม","(ค่ากลางเงินเดือน)",IF(BH59="เงินอุดหนุน (ว่าง)","(ค่ากลางเงินเดือน)",IF(BH59="จ่ายจากเงินรายได้ (ว่าง)","(ค่ากลางเงินเดือน)",IF(BH59="ว่างยุบเลิก2568","(ค่ากลางเงินเดือน)",IF(BH59="ว่างยุบเลิก2569","(ค่ากลางเงินเดือน)",IF(M59="กำหนดเพิ่มปี 67","",IF(M59="กำหนดเพิ่มปี 68","",IF(M59="กำหนดเพิ่มปี 69","",IF(M59="เกษียณปี 66 ยุบเลิกปี 67","",IF(M59="ว่างเดิม ยุบเลิกปี 67","",TEXT(BE59,"(0,000"&amp;" x 12)")))))))))))))</f>
        <v>(26,120 x 12)</v>
      </c>
      <c r="K60" s="141" t="str">
        <f>IF(BB59=0,"",IF(BB59="","",IF(M59="กำหนดเพิ่มปี 67","",IF(M59="กำหนดเพิ่มปี 68","",IF(M59="กำหนดเพิ่มปี 69","",IF(M59="เกษียณปี 66 ยุบเลิกปี 67","",IF(M59="ว่างเดิม ยุบเลิกปี 67","",TEXT(BF59,"(0,000"&amp;" x 12)"))))))))</f>
        <v/>
      </c>
      <c r="L60" s="141" t="str">
        <f>IF(BB59=0,"",IF(BB59="","",IF(M59="กำหนดเพิ่มปี 67","",IF(M59="กำหนดเพิ่มปี 68","",IF(M59="กำหนดเพิ่มปี 69","",IF(M59="เกษียณปี 66 ยุบเลิกปี 67","",IF(M59="ว่างเดิม ยุบเลิกปี 67","",TEXT(BG59,"(0,000"&amp;" x 12)"))))))))</f>
        <v/>
      </c>
      <c r="M60" s="14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</row>
    <row r="61" spans="1:60" ht="25.5" customHeight="1">
      <c r="A61" s="101"/>
      <c r="B61" s="227" t="s">
        <v>1421</v>
      </c>
      <c r="C61" s="140" t="str">
        <f>IF(ฟอร์มกรอกข้อมูล!C35=0,"",IF(ฟอร์มกรอกข้อมูล!C35="สังกัด","",IF(M61="กำหนดเพิ่มปี 67","-",IF(M61="กำหนดเพิ่มปี 68","-",IF(M61="กำหนดเพิ่มปี 69","-",ฟอร์มกรอกข้อมูล!L35)))))</f>
        <v/>
      </c>
      <c r="D61" s="143" t="str">
        <f>IF(ฟอร์มกรอกข้อมูล!C35=0,"",IF(ฟอร์มกรอกข้อมูล!C35="สังกัด","",IF(ฟอร์มกรอกข้อมูล!B35="","-",IF(M61="กำหนดเพิ่มปี 67","-",IF(M61="กำหนดเพิ่มปี 68","-",IF(M61="กำหนดเพิ่มปี 69","-",ฟอร์มกรอกข้อมูล!B35))))))</f>
        <v/>
      </c>
      <c r="E61" s="140" t="str">
        <f>IF(ฟอร์มกรอกข้อมูล!C35=0,"",IF(M61="กำหนดเพิ่มปี 67","-",IF(M61="กำหนดเพิ่มปี 68","-",IF(M61="กำหนดเพิ่มปี 69","-",IF(ฟอร์มกรอกข้อมูล!C35="บริหารท้องถิ่น",ฟอร์มกรอกข้อมูล!F35,IF(ฟอร์มกรอกข้อมูล!C35="อำนวยการท้องถิ่น",ฟอร์มกรอกข้อมูล!F35,IF(ฟอร์มกรอกข้อมูล!C35="บริหารสถานศึกษา",ฟอร์มกรอกข้อมูล!F35,IF(ฟอร์มกรอกข้อมูล!C35&amp;ฟอร์มกรอกข้อมูล!G35="วิชาการหัวหน้ากลุ่มงาน",ฟอร์มกรอกข้อมูล!F35,ฟอร์มกรอกข้อมูล!E35))))))))</f>
        <v/>
      </c>
      <c r="F61" s="101" t="str">
        <f>IF(ฟอร์มกรอกข้อมูล!C35=0,"",IF(ฟอร์มกรอกข้อมูล!C35="สังกัด","",IF(ฟอร์มกรอกข้อมูล!H35="","-",IF(M61="กำหนดเพิ่มปี 67","-",IF(M61="กำหนดเพิ่มปี 68","-",IF(M61="กำหนดเพิ่มปี 69","-",ฟอร์มกรอกข้อมูล!H35))))))</f>
        <v/>
      </c>
      <c r="G61" s="143" t="str">
        <f>IF(ฟอร์มกรอกข้อมูล!C35=0,"",IF(ฟอร์มกรอกข้อมูล!C35="สังกัด","",IF(ฟอร์มกรอกข้อมูล!B35="","-",IF(M61="เกษียณปี 66 ยุบเลิกปี 67","-",IF(M61="ว่างเดิม ยุบเลิกปี 67","-",ฟอร์มกรอกข้อมูล!B35)))))</f>
        <v/>
      </c>
      <c r="H61" s="140" t="str">
        <f>IF(ฟอร์มกรอกข้อมูล!C35=0,"",IF(M61="เกษียณปี 66 ยุบเลิกปี 67","-",IF(M61="ว่างเดิม ยุบเลิกปี 67","-",IF(ฟอร์มกรอกข้อมูล!C35="บริหารท้องถิ่น",ฟอร์มกรอกข้อมูล!F35,IF(ฟอร์มกรอกข้อมูล!C35="อำนวยการท้องถิ่น",ฟอร์มกรอกข้อมูล!F35,IF(ฟอร์มกรอกข้อมูล!C35="บริหารสถานศึกษา",ฟอร์มกรอกข้อมูล!F35,IF(ฟอร์มกรอกข้อมูล!C35&amp;ฟอร์มกรอกข้อมูล!G35="วิชาการหัวหน้ากลุ่มงาน",ฟอร์มกรอกข้อมูล!F35,ฟอร์มกรอกข้อมูล!E35)))))))</f>
        <v/>
      </c>
      <c r="I61" s="101" t="str">
        <f>IF(ฟอร์มกรอกข้อมูล!C35=0,"",IF(ฟอร์มกรอกข้อมูล!C35="สังกัด","",IF(ฟอร์มกรอกข้อมูล!H35="","-",IF(M61="เกษียณปี 66 ยุบเลิกปี 67","-",IF(M61="ว่างเดิม ยุบเลิกปี 67","-",ฟอร์มกรอกข้อมูล!H35)))))</f>
        <v/>
      </c>
      <c r="J61" s="144" t="str">
        <f>IF(ฟอร์มกรอกข้อมูล!C35=0,"",IF(ฟอร์มกรอกข้อมูล!C35="สังกัด","",IF(M61="กำหนดเพิ่มปี 67",0,IF(M61="กำหนดเพิ่มปี 68",0,IF(M61="กำหนดเพิ่มปี 69",0,IF(M61="เกษียณปี 66 ยุบเลิกปี 67",0,IF(M61="ว่างเดิม ยุบเลิกปี 67",0,ฟอร์มกรอกข้อมูล!BE35)))))))</f>
        <v/>
      </c>
      <c r="K61" s="145" t="str">
        <f>IF(ฟอร์มกรอกข้อมูล!C35=0,"",IF(ฟอร์มกรอกข้อมูล!C35="สังกัด","",IF(M61="กำหนดเพิ่มปี 67",0,IF(M61="กำหนดเพิ่มปี 68",0,IF(M61="กำหนดเพิ่มปี 69",0,IF(M61="เกษียณปี 66 ยุบเลิกปี 67",0,IF(M61="ว่างเดิม ยุบเลิกปี 67",0,IF(ฟอร์มกรอกข้อมูล!J35=0,0,(BF61*12)))))))))</f>
        <v/>
      </c>
      <c r="L61" s="145" t="str">
        <f>IF(ฟอร์มกรอกข้อมูล!C35=0,"",IF(ฟอร์มกรอกข้อมูล!C35="สังกัด","",IF(M61="กำหนดเพิ่มปี 67",0,IF(M61="กำหนดเพิ่มปี 68",0,IF(M61="กำหนดเพิ่มปี 69",0,IF(M61="เกษียณปี 66 ยุบเลิกปี 67",0,IF(M61="ว่างเดิม ยุบเลิกปี 67",0,IF(ฟอร์มกรอกข้อมูล!K35=0,0,(BG61*12)))))))))</f>
        <v/>
      </c>
      <c r="M61" s="146" t="str">
        <f>IF(ฟอร์มกรอกข้อมูล!C35=0,"",IF(ฟอร์มกรอกข้อมูล!C35="สังกัด","",IF(ฟอร์มกรอกข้อมูล!M35="ว่างเดิม","(ว่างเดิม)",IF(ฟอร์มกรอกข้อมูล!M35="เงินอุดหนุน","(เงินอุดหนุน)",IF(ฟอร์มกรอกข้อมูล!M35="เงินอุดหนุน (ว่าง)","(เงินอุดหนุน)",IF(ฟอร์มกรอกข้อมูล!M35="จ่ายจากเงินรายได้","(จ่ายจากเงินรายได้)",IF(ฟอร์มกรอกข้อมูล!M35="จ่ายจากเงินรายได้ (ว่าง)","(จ่ายจากเงินรายได้ (ว่างเดิม))",IF(ฟอร์มกรอกข้อมูล!M35="กำหนดเพิ่ม2567","กำหนดเพิ่มปี 67",IF(ฟอร์มกรอกข้อมูล!M35="กำหนดเพิ่ม2568","กำหนดเพิ่มปี 68",IF(ฟอร์มกรอกข้อมูล!M35="กำหนดเพิ่ม2569","กำหนดเพิ่มปี 69",IF(ฟอร์มกรอกข้อมูล!M35="ว่างยุบเลิก2567","ว่างเดิม ยุบเลิกปี 67",IF(ฟอร์มกรอกข้อมูล!M35="ว่างยุบเลิก2568","ว่างเดิม ยุบเลิกปี 68",IF(ฟอร์มกรอกข้อมูล!M35="ว่างยุบเลิก2569","ว่างเดิม ยุบเลิกปี 69",IF(ฟอร์มกรอกข้อมูล!M35="ยุบเลิก2567","เกษียณปี 66 ยุบเลิกปี 67",IF(ฟอร์มกรอกข้อมูล!M35="ยุบเลิก2568","เกษียณปี 67 ยุบเลิกปี 68",IF(ฟอร์มกรอกข้อมูล!M35="ยุบเลิก2569","เกษียณปี 68 ยุบเลิกปี 69",(ฟอร์มกรอกข้อมูล!I35*12)+(ฟอร์มกรอกข้อมูล!J35*12)+(ฟอร์มกรอกข้อมูล!K35*12)))))))))))))))))</f>
        <v/>
      </c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39" t="str">
        <f>IF(ฟอร์มกรอกข้อมูล!C35=0,"",ฟอร์มกรอกข้อมูล!C35)</f>
        <v/>
      </c>
      <c r="BC61" s="139" t="str">
        <f>IF(ฟอร์มกรอกข้อมูล!G35=0,"",ฟอร์มกรอกข้อมูล!G35)</f>
        <v/>
      </c>
      <c r="BD61" s="139" t="str">
        <f>IF(ฟอร์มกรอกข้อมูล!E35=0,"",ฟอร์มกรอกข้อมูล!E35)</f>
        <v/>
      </c>
      <c r="BE61" s="139" t="str">
        <f>IF(ฟอร์มกรอกข้อมูล!I35=0,"",ฟอร์มกรอกข้อมูล!I35)</f>
        <v/>
      </c>
      <c r="BF61" s="139" t="str">
        <f>IF(ฟอร์มกรอกข้อมูล!J35=0,"",ฟอร์มกรอกข้อมูล!J35)</f>
        <v/>
      </c>
      <c r="BG61" s="139" t="str">
        <f>IF(ฟอร์มกรอกข้อมูล!K35=0,"",ฟอร์มกรอกข้อมูล!K35)</f>
        <v/>
      </c>
      <c r="BH61" s="139" t="str">
        <f>IF(ฟอร์มกรอกข้อมูล!M35=0,"",ฟอร์มกรอกข้อมูล!M35)</f>
        <v/>
      </c>
    </row>
    <row r="62" spans="1:60" ht="25.5" customHeight="1">
      <c r="A62" s="99"/>
      <c r="B62" s="99"/>
      <c r="C62" s="140"/>
      <c r="D62" s="140"/>
      <c r="E62" s="140" t="str">
        <f>IF(BB61=0,"",IF(BB61="บริหารท้องถิ่น","("&amp;BD61&amp;")",IF(BB61="อำนวยการท้องถิ่น","("&amp;BD61&amp;")",IF(BB61="บริหารสถานศึกษา","("&amp;BD61&amp;")",IF(BB61&amp;BC61="วิชาการหัวหน้ากลุ่มงาน","("&amp;BD61&amp;")",IF(M61="กำหนดเพิ่มปี 67","-",IF(M61="กำหนดเพิ่มปี 68","",IF(M61="กำหนดเพิ่มปี 69","",""))))))))</f>
        <v/>
      </c>
      <c r="F62" s="99"/>
      <c r="G62" s="140"/>
      <c r="H62" s="140" t="str">
        <f>IF(BB61=0,"",IF(M61="เกษียณปี 66 ยุบเลิกปี 67","",IF(M61="ว่างเดิม ยุบเลิกปี 67","",IF(BB61="บริหารท้องถิ่น","("&amp;BD61&amp;")",IF(BB61="อำนวยการท้องถิ่น","("&amp;BD61&amp;")",IF(BB61="บริหารสถานศึกษา","("&amp;BD61&amp;")",IF(BB61&amp;BC61="วิชาการหัวหน้ากลุ่มงาน","("&amp;BD61&amp;")","")))))))</f>
        <v/>
      </c>
      <c r="I62" s="99"/>
      <c r="J62" s="141" t="str">
        <f>IF(BB61=0,"",IF(BB61="","",IF(BH61="ว่างเดิม","(ค่ากลางเงินเดือน)",IF(BH61="เงินอุดหนุน (ว่าง)","(ค่ากลางเงินเดือน)",IF(BH61="จ่ายจากเงินรายได้ (ว่าง)","(ค่ากลางเงินเดือน)",IF(BH61="ว่างยุบเลิก2568","(ค่ากลางเงินเดือน)",IF(BH61="ว่างยุบเลิก2569","(ค่ากลางเงินเดือน)",IF(M61="กำหนดเพิ่มปี 67","",IF(M61="กำหนดเพิ่มปี 68","",IF(M61="กำหนดเพิ่มปี 69","",IF(M61="เกษียณปี 66 ยุบเลิกปี 67","",IF(M61="ว่างเดิม ยุบเลิกปี 67","",TEXT(BE61,"(0,000"&amp;" x 12)")))))))))))))</f>
        <v/>
      </c>
      <c r="K62" s="141" t="str">
        <f>IF(BB61=0,"",IF(BB61="","",IF(M61="กำหนดเพิ่มปี 67","",IF(M61="กำหนดเพิ่มปี 68","",IF(M61="กำหนดเพิ่มปี 69","",IF(M61="เกษียณปี 66 ยุบเลิกปี 67","",IF(M61="ว่างเดิม ยุบเลิกปี 67","",TEXT(BF61,"(0,000"&amp;" x 12)"))))))))</f>
        <v/>
      </c>
      <c r="L62" s="141" t="str">
        <f>IF(BB61=0,"",IF(BB61="","",IF(M61="กำหนดเพิ่มปี 67","",IF(M61="กำหนดเพิ่มปี 68","",IF(M61="กำหนดเพิ่มปี 69","",IF(M61="เกษียณปี 66 ยุบเลิกปี 67","",IF(M61="ว่างเดิม ยุบเลิกปี 67","",TEXT(BG61,"(0,000"&amp;" x 12)"))))))))</f>
        <v/>
      </c>
      <c r="M62" s="14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</row>
    <row r="63" spans="1:60" ht="25.5" customHeight="1">
      <c r="A63" s="101">
        <v>25</v>
      </c>
      <c r="B63" s="142" t="str">
        <f>IF(ฟอร์มกรอกข้อมูล!C36=0,"",IF(ฟอร์มกรอกข้อมูล!C36="สังกัด","",IF(M63="กำหนดเพิ่มปี 67","-",IF(M63="กำหนดเพิ่มปี 68","-",IF(M63="กำหนดเพิ่มปี 69","-",ฟอร์มกรอกข้อมูล!D36)))))</f>
        <v>นางพัชรินทร์ ทิศหล้า</v>
      </c>
      <c r="C63" s="140" t="str">
        <f>IF(ฟอร์มกรอกข้อมูล!C36=0,"",IF(ฟอร์มกรอกข้อมูล!C36="สังกัด","",IF(M63="กำหนดเพิ่มปี 67","-",IF(M63="กำหนดเพิ่มปี 68","-",IF(M63="กำหนดเพิ่มปี 69","-",ฟอร์มกรอกข้อมูล!L36)))))</f>
        <v>ปริญญาตรี</v>
      </c>
      <c r="D63" s="143" t="str">
        <f>IF(ฟอร์มกรอกข้อมูล!C36=0,"",IF(ฟอร์มกรอกข้อมูล!C36="สังกัด","",IF(ฟอร์มกรอกข้อมูล!B36="","-",IF(M63="กำหนดเพิ่มปี 67","-",IF(M63="กำหนดเพิ่มปี 68","-",IF(M63="กำหนดเพิ่มปี 69","-",ฟอร์มกรอกข้อมูล!B36))))))</f>
        <v>-</v>
      </c>
      <c r="E63" s="140" t="str">
        <f>IF(ฟอร์มกรอกข้อมูล!C36=0,"",IF(M63="กำหนดเพิ่มปี 67","-",IF(M63="กำหนดเพิ่มปี 68","-",IF(M63="กำหนดเพิ่มปี 69","-",IF(ฟอร์มกรอกข้อมูล!C36="บริหารท้องถิ่น",ฟอร์มกรอกข้อมูล!F36,IF(ฟอร์มกรอกข้อมูล!C36="อำนวยการท้องถิ่น",ฟอร์มกรอกข้อมูล!F36,IF(ฟอร์มกรอกข้อมูล!C36="บริหารสถานศึกษา",ฟอร์มกรอกข้อมูล!F36,IF(ฟอร์มกรอกข้อมูล!C36&amp;ฟอร์มกรอกข้อมูล!G36="วิชาการหัวหน้ากลุ่มงาน",ฟอร์มกรอกข้อมูล!F36,ฟอร์มกรอกข้อมูล!E36))))))))</f>
        <v>ผู้ช่วยเจ้าพนักงานจัดเก็บรายได้</v>
      </c>
      <c r="F63" s="101" t="str">
        <f>IF(ฟอร์มกรอกข้อมูล!C36=0,"",IF(ฟอร์มกรอกข้อมูล!C36="สังกัด","",IF(ฟอร์มกรอกข้อมูล!H36="","-",IF(M63="กำหนดเพิ่มปี 67","-",IF(M63="กำหนดเพิ่มปี 68","-",IF(M63="กำหนดเพิ่มปี 69","-",ฟอร์มกรอกข้อมูล!H36))))))</f>
        <v>-</v>
      </c>
      <c r="G63" s="143" t="str">
        <f>IF(ฟอร์มกรอกข้อมูล!C36=0,"",IF(ฟอร์มกรอกข้อมูล!C36="สังกัด","",IF(ฟอร์มกรอกข้อมูล!B36="","-",IF(M63="เกษียณปี 66 ยุบเลิกปี 67","-",IF(M63="ว่างเดิม ยุบเลิกปี 67","-",ฟอร์มกรอกข้อมูล!B36)))))</f>
        <v>-</v>
      </c>
      <c r="H63" s="140" t="str">
        <f>IF(ฟอร์มกรอกข้อมูล!C36=0,"",IF(M63="เกษียณปี 66 ยุบเลิกปี 67","-",IF(M63="ว่างเดิม ยุบเลิกปี 67","-",IF(ฟอร์มกรอกข้อมูล!C36="บริหารท้องถิ่น",ฟอร์มกรอกข้อมูล!F36,IF(ฟอร์มกรอกข้อมูล!C36="อำนวยการท้องถิ่น",ฟอร์มกรอกข้อมูล!F36,IF(ฟอร์มกรอกข้อมูล!C36="บริหารสถานศึกษา",ฟอร์มกรอกข้อมูล!F36,IF(ฟอร์มกรอกข้อมูล!C36&amp;ฟอร์มกรอกข้อมูล!G36="วิชาการหัวหน้ากลุ่มงาน",ฟอร์มกรอกข้อมูล!F36,ฟอร์มกรอกข้อมูล!E36)))))))</f>
        <v>ผู้ช่วยเจ้าพนักงานจัดเก็บรายได้</v>
      </c>
      <c r="I63" s="101" t="str">
        <f>IF(ฟอร์มกรอกข้อมูล!C36=0,"",IF(ฟอร์มกรอกข้อมูล!C36="สังกัด","",IF(ฟอร์มกรอกข้อมูล!H36="","-",IF(M63="เกษียณปี 66 ยุบเลิกปี 67","-",IF(M63="ว่างเดิม ยุบเลิกปี 67","-",ฟอร์มกรอกข้อมูล!H36)))))</f>
        <v>-</v>
      </c>
      <c r="J63" s="144">
        <f>IF(ฟอร์มกรอกข้อมูล!C36=0,"",IF(ฟอร์มกรอกข้อมูล!C36="สังกัด","",IF(M63="กำหนดเพิ่มปี 67",0,IF(M63="กำหนดเพิ่มปี 68",0,IF(M63="กำหนดเพิ่มปี 69",0,IF(M63="เกษียณปี 66 ยุบเลิกปี 67",0,IF(M63="ว่างเดิม ยุบเลิกปี 67",0,ฟอร์มกรอกข้อมูล!BE36)))))))</f>
        <v>184560</v>
      </c>
      <c r="K63" s="145">
        <f>IF(ฟอร์มกรอกข้อมูล!C36=0,"",IF(ฟอร์มกรอกข้อมูล!C36="สังกัด","",IF(M63="กำหนดเพิ่มปี 67",0,IF(M63="กำหนดเพิ่มปี 68",0,IF(M63="กำหนดเพิ่มปี 69",0,IF(M63="เกษียณปี 66 ยุบเลิกปี 67",0,IF(M63="ว่างเดิม ยุบเลิกปี 67",0,IF(ฟอร์มกรอกข้อมูล!J36=0,0,(BF63*12)))))))))</f>
        <v>0</v>
      </c>
      <c r="L63" s="145">
        <f>IF(ฟอร์มกรอกข้อมูล!C36=0,"",IF(ฟอร์มกรอกข้อมูล!C36="สังกัด","",IF(M63="กำหนดเพิ่มปี 67",0,IF(M63="กำหนดเพิ่มปี 68",0,IF(M63="กำหนดเพิ่มปี 69",0,IF(M63="เกษียณปี 66 ยุบเลิกปี 67",0,IF(M63="ว่างเดิม ยุบเลิกปี 67",0,IF(ฟอร์มกรอกข้อมูล!K36=0,0,(BG63*12)))))))))</f>
        <v>0</v>
      </c>
      <c r="M63" s="146">
        <f>IF(ฟอร์มกรอกข้อมูล!C36=0,"",IF(ฟอร์มกรอกข้อมูล!C36="สังกัด","",IF(ฟอร์มกรอกข้อมูล!M36="ว่างเดิม","(ว่างเดิม)",IF(ฟอร์มกรอกข้อมูล!M36="เงินอุดหนุน","(เงินอุดหนุน)",IF(ฟอร์มกรอกข้อมูล!M36="เงินอุดหนุน (ว่าง)","(เงินอุดหนุน)",IF(ฟอร์มกรอกข้อมูล!M36="จ่ายจากเงินรายได้","(จ่ายจากเงินรายได้)",IF(ฟอร์มกรอกข้อมูล!M36="จ่ายจากเงินรายได้ (ว่าง)","(จ่ายจากเงินรายได้ (ว่างเดิม))",IF(ฟอร์มกรอกข้อมูล!M36="กำหนดเพิ่ม2567","กำหนดเพิ่มปี 67",IF(ฟอร์มกรอกข้อมูล!M36="กำหนดเพิ่ม2568","กำหนดเพิ่มปี 68",IF(ฟอร์มกรอกข้อมูล!M36="กำหนดเพิ่ม2569","กำหนดเพิ่มปี 69",IF(ฟอร์มกรอกข้อมูล!M36="ว่างยุบเลิก2567","ว่างเดิม ยุบเลิกปี 67",IF(ฟอร์มกรอกข้อมูล!M36="ว่างยุบเลิก2568","ว่างเดิม ยุบเลิกปี 68",IF(ฟอร์มกรอกข้อมูล!M36="ว่างยุบเลิก2569","ว่างเดิม ยุบเลิกปี 69",IF(ฟอร์มกรอกข้อมูล!M36="ยุบเลิก2567","เกษียณปี 66 ยุบเลิกปี 67",IF(ฟอร์มกรอกข้อมูล!M36="ยุบเลิก2568","เกษียณปี 67 ยุบเลิกปี 68",IF(ฟอร์มกรอกข้อมูล!M36="ยุบเลิก2569","เกษียณปี 68 ยุบเลิกปี 69",(ฟอร์มกรอกข้อมูล!I36*12)+(ฟอร์มกรอกข้อมูล!J36*12)+(ฟอร์มกรอกข้อมูล!K36*12)))))))))))))))))</f>
        <v>184560</v>
      </c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39" t="str">
        <f>IF(ฟอร์มกรอกข้อมูล!C36=0,"",ฟอร์มกรอกข้อมูล!C36)</f>
        <v>พนจ.ภารกิจ(ทักษะ)</v>
      </c>
      <c r="BC63" s="139" t="str">
        <f>IF(ฟอร์มกรอกข้อมูล!G36=0,"",ฟอร์มกรอกข้อมูล!G36)</f>
        <v/>
      </c>
      <c r="BD63" s="139" t="str">
        <f>IF(ฟอร์มกรอกข้อมูล!E36=0,"",ฟอร์มกรอกข้อมูล!E36)</f>
        <v>ผู้ช่วยเจ้าพนักงานจัดเก็บรายได้</v>
      </c>
      <c r="BE63" s="139">
        <f>IF(ฟอร์มกรอกข้อมูล!I36=0,"",ฟอร์มกรอกข้อมูล!I36)</f>
        <v>15380</v>
      </c>
      <c r="BF63" s="139" t="str">
        <f>IF(ฟอร์มกรอกข้อมูล!J36=0,"",ฟอร์มกรอกข้อมูล!J36)</f>
        <v/>
      </c>
      <c r="BG63" s="139" t="str">
        <f>IF(ฟอร์มกรอกข้อมูล!K36=0,"",ฟอร์มกรอกข้อมูล!K36)</f>
        <v/>
      </c>
      <c r="BH63" s="139" t="str">
        <f>IF(ฟอร์มกรอกข้อมูล!M36=0,"",ฟอร์มกรอกข้อมูล!M36)</f>
        <v/>
      </c>
    </row>
    <row r="64" spans="1:60" ht="25.5" customHeight="1">
      <c r="A64" s="99"/>
      <c r="B64" s="99"/>
      <c r="C64" s="140"/>
      <c r="D64" s="140"/>
      <c r="E64" s="140" t="str">
        <f>IF(BB63=0,"",IF(BB63="บริหารท้องถิ่น","("&amp;BD63&amp;")",IF(BB63="อำนวยการท้องถิ่น","("&amp;BD63&amp;")",IF(BB63="บริหารสถานศึกษา","("&amp;BD63&amp;")",IF(BB63&amp;BC63="วิชาการหัวหน้ากลุ่มงาน","("&amp;BD63&amp;")",IF(M63="กำหนดเพิ่มปี 67","-",IF(M63="กำหนดเพิ่มปี 68","",IF(M63="กำหนดเพิ่มปี 69","",""))))))))</f>
        <v/>
      </c>
      <c r="F64" s="99"/>
      <c r="G64" s="140"/>
      <c r="H64" s="140" t="str">
        <f>IF(BB63=0,"",IF(M63="เกษียณปี 66 ยุบเลิกปี 67","",IF(M63="ว่างเดิม ยุบเลิกปี 67","",IF(BB63="บริหารท้องถิ่น","("&amp;BD63&amp;")",IF(BB63="อำนวยการท้องถิ่น","("&amp;BD63&amp;")",IF(BB63="บริหารสถานศึกษา","("&amp;BD63&amp;")",IF(BB63&amp;BC63="วิชาการหัวหน้ากลุ่มงาน","("&amp;BD63&amp;")","")))))))</f>
        <v/>
      </c>
      <c r="I64" s="99"/>
      <c r="J64" s="141" t="str">
        <f>IF(BB63=0,"",IF(BB63="","",IF(BH63="ว่างเดิม","(ค่ากลางเงินเดือน)",IF(BH63="เงินอุดหนุน (ว่าง)","(ค่ากลางเงินเดือน)",IF(BH63="จ่ายจากเงินรายได้ (ว่าง)","(ค่ากลางเงินเดือน)",IF(BH63="ว่างยุบเลิก2568","(ค่ากลางเงินเดือน)",IF(BH63="ว่างยุบเลิก2569","(ค่ากลางเงินเดือน)",IF(M63="กำหนดเพิ่มปี 67","",IF(M63="กำหนดเพิ่มปี 68","",IF(M63="กำหนดเพิ่มปี 69","",IF(M63="เกษียณปี 66 ยุบเลิกปี 67","",IF(M63="ว่างเดิม ยุบเลิกปี 67","",TEXT(BE63,"(0,000"&amp;" x 12)")))))))))))))</f>
        <v>(15,380 x 12)</v>
      </c>
      <c r="K64" s="141" t="str">
        <f>IF(BB63=0,"",IF(BB63="","",IF(M63="กำหนดเพิ่มปี 67","",IF(M63="กำหนดเพิ่มปี 68","",IF(M63="กำหนดเพิ่มปี 69","",IF(M63="เกษียณปี 66 ยุบเลิกปี 67","",IF(M63="ว่างเดิม ยุบเลิกปี 67","",TEXT(BF63,"(0,000"&amp;" x 12)"))))))))</f>
        <v/>
      </c>
      <c r="L64" s="141" t="str">
        <f>IF(BB63=0,"",IF(BB63="","",IF(M63="กำหนดเพิ่มปี 67","",IF(M63="กำหนดเพิ่มปี 68","",IF(M63="กำหนดเพิ่มปี 69","",IF(M63="เกษียณปี 66 ยุบเลิกปี 67","",IF(M63="ว่างเดิม ยุบเลิกปี 67","",TEXT(BG63,"(0,000"&amp;" x 12)"))))))))</f>
        <v/>
      </c>
      <c r="M64" s="14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</row>
    <row r="65" spans="1:60" ht="25.5" customHeight="1">
      <c r="A65" s="101"/>
      <c r="B65" s="227" t="s">
        <v>1422</v>
      </c>
      <c r="C65" s="140" t="str">
        <f>IF(ฟอร์มกรอกข้อมูล!C37=0,"",IF(ฟอร์มกรอกข้อมูล!C37="สังกัด","",IF(M65="กำหนดเพิ่มปี 67","-",IF(M65="กำหนดเพิ่มปี 68","-",IF(M65="กำหนดเพิ่มปี 69","-",ฟอร์มกรอกข้อมูล!L37)))))</f>
        <v/>
      </c>
      <c r="D65" s="143" t="str">
        <f>IF(ฟอร์มกรอกข้อมูล!C37=0,"",IF(ฟอร์มกรอกข้อมูล!C37="สังกัด","",IF(ฟอร์มกรอกข้อมูล!B37="","-",IF(M65="กำหนดเพิ่มปี 67","-",IF(M65="กำหนดเพิ่มปี 68","-",IF(M65="กำหนดเพิ่มปี 69","-",ฟอร์มกรอกข้อมูล!B37))))))</f>
        <v/>
      </c>
      <c r="E65" s="140" t="str">
        <f>IF(ฟอร์มกรอกข้อมูล!C37=0,"",IF(M65="กำหนดเพิ่มปี 67","-",IF(M65="กำหนดเพิ่มปี 68","-",IF(M65="กำหนดเพิ่มปี 69","-",IF(ฟอร์มกรอกข้อมูล!C37="บริหารท้องถิ่น",ฟอร์มกรอกข้อมูล!F37,IF(ฟอร์มกรอกข้อมูล!C37="อำนวยการท้องถิ่น",ฟอร์มกรอกข้อมูล!F37,IF(ฟอร์มกรอกข้อมูล!C37="บริหารสถานศึกษา",ฟอร์มกรอกข้อมูล!F37,IF(ฟอร์มกรอกข้อมูล!C37&amp;ฟอร์มกรอกข้อมูล!G37="วิชาการหัวหน้ากลุ่มงาน",ฟอร์มกรอกข้อมูล!F37,ฟอร์มกรอกข้อมูล!E37))))))))</f>
        <v/>
      </c>
      <c r="F65" s="101" t="str">
        <f>IF(ฟอร์มกรอกข้อมูล!C37=0,"",IF(ฟอร์มกรอกข้อมูล!C37="สังกัด","",IF(ฟอร์มกรอกข้อมูล!H37="","-",IF(M65="กำหนดเพิ่มปี 67","-",IF(M65="กำหนดเพิ่มปี 68","-",IF(M65="กำหนดเพิ่มปี 69","-",ฟอร์มกรอกข้อมูล!H37))))))</f>
        <v/>
      </c>
      <c r="G65" s="143" t="str">
        <f>IF(ฟอร์มกรอกข้อมูล!C37=0,"",IF(ฟอร์มกรอกข้อมูล!C37="สังกัด","",IF(ฟอร์มกรอกข้อมูล!B37="","-",IF(M65="เกษียณปี 66 ยุบเลิกปี 67","-",IF(M65="ว่างเดิม ยุบเลิกปี 67","-",ฟอร์มกรอกข้อมูล!B37)))))</f>
        <v/>
      </c>
      <c r="H65" s="140" t="str">
        <f>IF(ฟอร์มกรอกข้อมูล!C37=0,"",IF(M65="เกษียณปี 66 ยุบเลิกปี 67","-",IF(M65="ว่างเดิม ยุบเลิกปี 67","-",IF(ฟอร์มกรอกข้อมูล!C37="บริหารท้องถิ่น",ฟอร์มกรอกข้อมูล!F37,IF(ฟอร์มกรอกข้อมูล!C37="อำนวยการท้องถิ่น",ฟอร์มกรอกข้อมูล!F37,IF(ฟอร์มกรอกข้อมูล!C37="บริหารสถานศึกษา",ฟอร์มกรอกข้อมูล!F37,IF(ฟอร์มกรอกข้อมูล!C37&amp;ฟอร์มกรอกข้อมูล!G37="วิชาการหัวหน้ากลุ่มงาน",ฟอร์มกรอกข้อมูล!F37,ฟอร์มกรอกข้อมูล!E37)))))))</f>
        <v/>
      </c>
      <c r="I65" s="101" t="str">
        <f>IF(ฟอร์มกรอกข้อมูล!C37=0,"",IF(ฟอร์มกรอกข้อมูล!C37="สังกัด","",IF(ฟอร์มกรอกข้อมูล!H37="","-",IF(M65="เกษียณปี 66 ยุบเลิกปี 67","-",IF(M65="ว่างเดิม ยุบเลิกปี 67","-",ฟอร์มกรอกข้อมูล!H37)))))</f>
        <v/>
      </c>
      <c r="J65" s="144" t="str">
        <f>IF(ฟอร์มกรอกข้อมูล!C37=0,"",IF(ฟอร์มกรอกข้อมูล!C37="สังกัด","",IF(M65="กำหนดเพิ่มปี 67",0,IF(M65="กำหนดเพิ่มปี 68",0,IF(M65="กำหนดเพิ่มปี 69",0,IF(M65="เกษียณปี 66 ยุบเลิกปี 67",0,IF(M65="ว่างเดิม ยุบเลิกปี 67",0,ฟอร์มกรอกข้อมูล!BE37)))))))</f>
        <v/>
      </c>
      <c r="K65" s="145" t="str">
        <f>IF(ฟอร์มกรอกข้อมูล!C37=0,"",IF(ฟอร์มกรอกข้อมูล!C37="สังกัด","",IF(M65="กำหนดเพิ่มปี 67",0,IF(M65="กำหนดเพิ่มปี 68",0,IF(M65="กำหนดเพิ่มปี 69",0,IF(M65="เกษียณปี 66 ยุบเลิกปี 67",0,IF(M65="ว่างเดิม ยุบเลิกปี 67",0,IF(ฟอร์มกรอกข้อมูล!J37=0,0,(BF65*12)))))))))</f>
        <v/>
      </c>
      <c r="L65" s="145" t="str">
        <f>IF(ฟอร์มกรอกข้อมูล!C37=0,"",IF(ฟอร์มกรอกข้อมูล!C37="สังกัด","",IF(M65="กำหนดเพิ่มปี 67",0,IF(M65="กำหนดเพิ่มปี 68",0,IF(M65="กำหนดเพิ่มปี 69",0,IF(M65="เกษียณปี 66 ยุบเลิกปี 67",0,IF(M65="ว่างเดิม ยุบเลิกปี 67",0,IF(ฟอร์มกรอกข้อมูล!K37=0,0,(BG65*12)))))))))</f>
        <v/>
      </c>
      <c r="M65" s="146" t="str">
        <f>IF(ฟอร์มกรอกข้อมูล!C37=0,"",IF(ฟอร์มกรอกข้อมูล!C37="สังกัด","",IF(ฟอร์มกรอกข้อมูล!M37="ว่างเดิม","(ว่างเดิม)",IF(ฟอร์มกรอกข้อมูล!M37="เงินอุดหนุน","(เงินอุดหนุน)",IF(ฟอร์มกรอกข้อมูล!M37="เงินอุดหนุน (ว่าง)","(เงินอุดหนุน)",IF(ฟอร์มกรอกข้อมูล!M37="จ่ายจากเงินรายได้","(จ่ายจากเงินรายได้)",IF(ฟอร์มกรอกข้อมูล!M37="จ่ายจากเงินรายได้ (ว่าง)","(จ่ายจากเงินรายได้ (ว่างเดิม))",IF(ฟอร์มกรอกข้อมูล!M37="กำหนดเพิ่ม2567","กำหนดเพิ่มปี 67",IF(ฟอร์มกรอกข้อมูล!M37="กำหนดเพิ่ม2568","กำหนดเพิ่มปี 68",IF(ฟอร์มกรอกข้อมูล!M37="กำหนดเพิ่ม2569","กำหนดเพิ่มปี 69",IF(ฟอร์มกรอกข้อมูล!M37="ว่างยุบเลิก2567","ว่างเดิม ยุบเลิกปี 67",IF(ฟอร์มกรอกข้อมูล!M37="ว่างยุบเลิก2568","ว่างเดิม ยุบเลิกปี 68",IF(ฟอร์มกรอกข้อมูล!M37="ว่างยุบเลิก2569","ว่างเดิม ยุบเลิกปี 69",IF(ฟอร์มกรอกข้อมูล!M37="ยุบเลิก2567","เกษียณปี 66 ยุบเลิกปี 67",IF(ฟอร์มกรอกข้อมูล!M37="ยุบเลิก2568","เกษียณปี 67 ยุบเลิกปี 68",IF(ฟอร์มกรอกข้อมูล!M37="ยุบเลิก2569","เกษียณปี 68 ยุบเลิกปี 69",(ฟอร์มกรอกข้อมูล!I37*12)+(ฟอร์มกรอกข้อมูล!J37*12)+(ฟอร์มกรอกข้อมูล!K37*12)))))))))))))))))</f>
        <v/>
      </c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39" t="str">
        <f>IF(ฟอร์มกรอกข้อมูล!C37=0,"",ฟอร์มกรอกข้อมูล!C37)</f>
        <v/>
      </c>
      <c r="BC65" s="139" t="str">
        <f>IF(ฟอร์มกรอกข้อมูล!G37=0,"",ฟอร์มกรอกข้อมูล!G37)</f>
        <v/>
      </c>
      <c r="BD65" s="139" t="str">
        <f>IF(ฟอร์มกรอกข้อมูล!E37=0,"",ฟอร์มกรอกข้อมูล!E37)</f>
        <v/>
      </c>
      <c r="BE65" s="139" t="str">
        <f>IF(ฟอร์มกรอกข้อมูล!I37=0,"",ฟอร์มกรอกข้อมูล!I37)</f>
        <v/>
      </c>
      <c r="BF65" s="139" t="str">
        <f>IF(ฟอร์มกรอกข้อมูล!J37=0,"",ฟอร์มกรอกข้อมูล!J37)</f>
        <v/>
      </c>
      <c r="BG65" s="139" t="str">
        <f>IF(ฟอร์มกรอกข้อมูล!K37=0,"",ฟอร์มกรอกข้อมูล!K37)</f>
        <v/>
      </c>
      <c r="BH65" s="139" t="str">
        <f>IF(ฟอร์มกรอกข้อมูล!M37=0,"",ฟอร์มกรอกข้อมูล!M37)</f>
        <v/>
      </c>
    </row>
    <row r="66" spans="1:60" ht="25.5" customHeight="1">
      <c r="A66" s="99"/>
      <c r="B66" s="205"/>
      <c r="C66" s="140"/>
      <c r="D66" s="140"/>
      <c r="E66" s="140" t="str">
        <f>IF(BB65=0,"",IF(BB65="บริหารท้องถิ่น","("&amp;BD65&amp;")",IF(BB65="อำนวยการท้องถิ่น","("&amp;BD65&amp;")",IF(BB65="บริหารสถานศึกษา","("&amp;BD65&amp;")",IF(BB65&amp;BC65="วิชาการหัวหน้ากลุ่มงาน","("&amp;BD65&amp;")",IF(M65="กำหนดเพิ่มปี 67","-",IF(M65="กำหนดเพิ่มปี 68","",IF(M65="กำหนดเพิ่มปี 69","",""))))))))</f>
        <v/>
      </c>
      <c r="F66" s="99"/>
      <c r="G66" s="140"/>
      <c r="H66" s="140" t="str">
        <f>IF(BB65=0,"",IF(M65="เกษียณปี 66 ยุบเลิกปี 67","",IF(M65="ว่างเดิม ยุบเลิกปี 67","",IF(BB65="บริหารท้องถิ่น","("&amp;BD65&amp;")",IF(BB65="อำนวยการท้องถิ่น","("&amp;BD65&amp;")",IF(BB65="บริหารสถานศึกษา","("&amp;BD65&amp;")",IF(BB65&amp;BC65="วิชาการหัวหน้ากลุ่มงาน","("&amp;BD65&amp;")","")))))))</f>
        <v/>
      </c>
      <c r="I66" s="99"/>
      <c r="J66" s="141" t="str">
        <f>IF(BB65=0,"",IF(BB65="","",IF(BH65="ว่างเดิม","(ค่ากลางเงินเดือน)",IF(BH65="เงินอุดหนุน (ว่าง)","(ค่ากลางเงินเดือน)",IF(BH65="จ่ายจากเงินรายได้ (ว่าง)","(ค่ากลางเงินเดือน)",IF(BH65="ว่างยุบเลิก2568","(ค่ากลางเงินเดือน)",IF(BH65="ว่างยุบเลิก2569","(ค่ากลางเงินเดือน)",IF(M65="กำหนดเพิ่มปี 67","",IF(M65="กำหนดเพิ่มปี 68","",IF(M65="กำหนดเพิ่มปี 69","",IF(M65="เกษียณปี 66 ยุบเลิกปี 67","",IF(M65="ว่างเดิม ยุบเลิกปี 67","",TEXT(BE65,"(0,000"&amp;" x 12)")))))))))))))</f>
        <v/>
      </c>
      <c r="K66" s="141" t="str">
        <f>IF(BB65=0,"",IF(BB65="","",IF(M65="กำหนดเพิ่มปี 67","",IF(M65="กำหนดเพิ่มปี 68","",IF(M65="กำหนดเพิ่มปี 69","",IF(M65="เกษียณปี 66 ยุบเลิกปี 67","",IF(M65="ว่างเดิม ยุบเลิกปี 67","",TEXT(BF65,"(0,000"&amp;" x 12)"))))))))</f>
        <v/>
      </c>
      <c r="L66" s="141" t="str">
        <f>IF(BB65=0,"",IF(BB65="","",IF(M65="กำหนดเพิ่มปี 67","",IF(M65="กำหนดเพิ่มปี 68","",IF(M65="กำหนดเพิ่มปี 69","",IF(M65="เกษียณปี 66 ยุบเลิกปี 67","",IF(M65="ว่างเดิม ยุบเลิกปี 67","",TEXT(BG65,"(0,000"&amp;" x 12)"))))))))</f>
        <v/>
      </c>
      <c r="M66" s="14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</row>
    <row r="67" spans="1:60" ht="25.5" customHeight="1">
      <c r="A67" s="101">
        <v>26</v>
      </c>
      <c r="B67" s="142" t="str">
        <f>IF(ฟอร์มกรอกข้อมูล!C38=0,"",IF(ฟอร์มกรอกข้อมูล!C38="สังกัด","",IF(M67="กำหนดเพิ่มปี 67","-",IF(M67="กำหนดเพิ่มปี 68","-",IF(M67="กำหนดเพิ่มปี 69","-",ฟอร์มกรอกข้อมูล!D38)))))</f>
        <v>นางสาวขวัญฤทัย อุตตะมา</v>
      </c>
      <c r="C67" s="140" t="str">
        <f>IF(ฟอร์มกรอกข้อมูล!C38=0,"",IF(ฟอร์มกรอกข้อมูล!C38="สังกัด","",IF(M67="กำหนดเพิ่มปี 67","-",IF(M67="กำหนดเพิ่มปี 68","-",IF(M67="กำหนดเพิ่มปี 69","-",ฟอร์มกรอกข้อมูล!L38)))))</f>
        <v>ปริญญาตรี</v>
      </c>
      <c r="D67" s="143" t="str">
        <f>IF(ฟอร์มกรอกข้อมูล!C38=0,"",IF(ฟอร์มกรอกข้อมูล!C38="สังกัด","",IF(ฟอร์มกรอกข้อมูล!B38="","-",IF(M67="กำหนดเพิ่มปี 67","-",IF(M67="กำหนดเพิ่มปี 68","-",IF(M67="กำหนดเพิ่มปี 69","-",ฟอร์มกรอกข้อมูล!B38))))))</f>
        <v>-</v>
      </c>
      <c r="E67" s="140" t="str">
        <f>IF(ฟอร์มกรอกข้อมูล!C38=0,"",IF(M67="กำหนดเพิ่มปี 67","-",IF(M67="กำหนดเพิ่มปี 68","-",IF(M67="กำหนดเพิ่มปี 69","-",IF(ฟอร์มกรอกข้อมูล!C38="บริหารท้องถิ่น",ฟอร์มกรอกข้อมูล!F38,IF(ฟอร์มกรอกข้อมูล!C38="อำนวยการท้องถิ่น",ฟอร์มกรอกข้อมูล!F38,IF(ฟอร์มกรอกข้อมูล!C38="บริหารสถานศึกษา",ฟอร์มกรอกข้อมูล!F38,IF(ฟอร์มกรอกข้อมูล!C38&amp;ฟอร์มกรอกข้อมูล!G38="วิชาการหัวหน้ากลุ่มงาน",ฟอร์มกรอกข้อมูล!F38,ฟอร์มกรอกข้อมูล!E38))))))))</f>
        <v>คนงานทั่วไป</v>
      </c>
      <c r="F67" s="101" t="str">
        <f>IF(ฟอร์มกรอกข้อมูล!C38=0,"",IF(ฟอร์มกรอกข้อมูล!C38="สังกัด","",IF(ฟอร์มกรอกข้อมูล!H38="","-",IF(M67="กำหนดเพิ่มปี 67","-",IF(M67="กำหนดเพิ่มปี 68","-",IF(M67="กำหนดเพิ่มปี 69","-",ฟอร์มกรอกข้อมูล!H38))))))</f>
        <v>-</v>
      </c>
      <c r="G67" s="143" t="str">
        <f>IF(ฟอร์มกรอกข้อมูล!C38=0,"",IF(ฟอร์มกรอกข้อมูล!C38="สังกัด","",IF(ฟอร์มกรอกข้อมูล!B38="","-",IF(M67="เกษียณปี 66 ยุบเลิกปี 67","-",IF(M67="ว่างเดิม ยุบเลิกปี 67","-",ฟอร์มกรอกข้อมูล!B38)))))</f>
        <v>-</v>
      </c>
      <c r="H67" s="140" t="str">
        <f>IF(ฟอร์มกรอกข้อมูล!C38=0,"",IF(M67="เกษียณปี 66 ยุบเลิกปี 67","-",IF(M67="ว่างเดิม ยุบเลิกปี 67","-",IF(ฟอร์มกรอกข้อมูล!C38="บริหารท้องถิ่น",ฟอร์มกรอกข้อมูล!F38,IF(ฟอร์มกรอกข้อมูล!C38="อำนวยการท้องถิ่น",ฟอร์มกรอกข้อมูล!F38,IF(ฟอร์มกรอกข้อมูล!C38="บริหารสถานศึกษา",ฟอร์มกรอกข้อมูล!F38,IF(ฟอร์มกรอกข้อมูล!C38&amp;ฟอร์มกรอกข้อมูล!G38="วิชาการหัวหน้ากลุ่มงาน",ฟอร์มกรอกข้อมูล!F38,ฟอร์มกรอกข้อมูล!E38)))))))</f>
        <v>คนงานทั่วไป</v>
      </c>
      <c r="I67" s="101" t="str">
        <f>IF(ฟอร์มกรอกข้อมูล!C38=0,"",IF(ฟอร์มกรอกข้อมูล!C38="สังกัด","",IF(ฟอร์มกรอกข้อมูล!H38="","-",IF(M67="เกษียณปี 66 ยุบเลิกปี 67","-",IF(M67="ว่างเดิม ยุบเลิกปี 67","-",ฟอร์มกรอกข้อมูล!H38)))))</f>
        <v>-</v>
      </c>
      <c r="J67" s="144">
        <f>IF(ฟอร์มกรอกข้อมูล!C38=0,"",IF(ฟอร์มกรอกข้อมูล!C38="สังกัด","",IF(M67="กำหนดเพิ่มปี 67",0,IF(M67="กำหนดเพิ่มปี 68",0,IF(M67="กำหนดเพิ่มปี 69",0,IF(M67="เกษียณปี 66 ยุบเลิกปี 67",0,IF(M67="ว่างเดิม ยุบเลิกปี 67",0,ฟอร์มกรอกข้อมูล!BE38)))))))</f>
        <v>108000</v>
      </c>
      <c r="K67" s="145">
        <f>IF(ฟอร์มกรอกข้อมูล!C38=0,"",IF(ฟอร์มกรอกข้อมูล!C38="สังกัด","",IF(M67="กำหนดเพิ่มปี 67",0,IF(M67="กำหนดเพิ่มปี 68",0,IF(M67="กำหนดเพิ่มปี 69",0,IF(M67="เกษียณปี 66 ยุบเลิกปี 67",0,IF(M67="ว่างเดิม ยุบเลิกปี 67",0,IF(ฟอร์มกรอกข้อมูล!J38=0,0,(BF67*12)))))))))</f>
        <v>0</v>
      </c>
      <c r="L67" s="145">
        <f>IF(ฟอร์มกรอกข้อมูล!C38=0,"",IF(ฟอร์มกรอกข้อมูล!C38="สังกัด","",IF(M67="กำหนดเพิ่มปี 67",0,IF(M67="กำหนดเพิ่มปี 68",0,IF(M67="กำหนดเพิ่มปี 69",0,IF(M67="เกษียณปี 66 ยุบเลิกปี 67",0,IF(M67="ว่างเดิม ยุบเลิกปี 67",0,IF(ฟอร์มกรอกข้อมูล!K38=0,0,(BG67*12)))))))))</f>
        <v>0</v>
      </c>
      <c r="M67" s="146">
        <f>IF(ฟอร์มกรอกข้อมูล!C38=0,"",IF(ฟอร์มกรอกข้อมูล!C38="สังกัด","",IF(ฟอร์มกรอกข้อมูล!M38="ว่างเดิม","(ว่างเดิม)",IF(ฟอร์มกรอกข้อมูล!M38="เงินอุดหนุน","(เงินอุดหนุน)",IF(ฟอร์มกรอกข้อมูล!M38="เงินอุดหนุน (ว่าง)","(เงินอุดหนุน)",IF(ฟอร์มกรอกข้อมูล!M38="จ่ายจากเงินรายได้","(จ่ายจากเงินรายได้)",IF(ฟอร์มกรอกข้อมูล!M38="จ่ายจากเงินรายได้ (ว่าง)","(จ่ายจากเงินรายได้ (ว่างเดิม))",IF(ฟอร์มกรอกข้อมูล!M38="กำหนดเพิ่ม2567","กำหนดเพิ่มปี 67",IF(ฟอร์มกรอกข้อมูล!M38="กำหนดเพิ่ม2568","กำหนดเพิ่มปี 68",IF(ฟอร์มกรอกข้อมูล!M38="กำหนดเพิ่ม2569","กำหนดเพิ่มปี 69",IF(ฟอร์มกรอกข้อมูล!M38="ว่างยุบเลิก2567","ว่างเดิม ยุบเลิกปี 67",IF(ฟอร์มกรอกข้อมูล!M38="ว่างยุบเลิก2568","ว่างเดิม ยุบเลิกปี 68",IF(ฟอร์มกรอกข้อมูล!M38="ว่างยุบเลิก2569","ว่างเดิม ยุบเลิกปี 69",IF(ฟอร์มกรอกข้อมูล!M38="ยุบเลิก2567","เกษียณปี 66 ยุบเลิกปี 67",IF(ฟอร์มกรอกข้อมูล!M38="ยุบเลิก2568","เกษียณปี 67 ยุบเลิกปี 68",IF(ฟอร์มกรอกข้อมูล!M38="ยุบเลิก2569","เกษียณปี 68 ยุบเลิกปี 69",(ฟอร์มกรอกข้อมูล!I38*12)+(ฟอร์มกรอกข้อมูล!J38*12)+(ฟอร์มกรอกข้อมูล!K38*12)))))))))))))))))</f>
        <v>108000</v>
      </c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39" t="str">
        <f>IF(ฟอร์มกรอกข้อมูล!C38=0,"",ฟอร์มกรอกข้อมูล!C38)</f>
        <v>พนจ.ทั่วไป</v>
      </c>
      <c r="BC67" s="139" t="str">
        <f>IF(ฟอร์มกรอกข้อมูล!G38=0,"",ฟอร์มกรอกข้อมูล!G38)</f>
        <v/>
      </c>
      <c r="BD67" s="139" t="str">
        <f>IF(ฟอร์มกรอกข้อมูล!E38=0,"",ฟอร์มกรอกข้อมูล!E38)</f>
        <v>คนงานทั่วไป</v>
      </c>
      <c r="BE67" s="139">
        <f>IF(ฟอร์มกรอกข้อมูล!I38=0,"",ฟอร์มกรอกข้อมูล!I38)</f>
        <v>9000</v>
      </c>
      <c r="BF67" s="139" t="str">
        <f>IF(ฟอร์มกรอกข้อมูล!J38=0,"",ฟอร์มกรอกข้อมูล!J38)</f>
        <v/>
      </c>
      <c r="BG67" s="139" t="str">
        <f>IF(ฟอร์มกรอกข้อมูล!K38=0,"",ฟอร์มกรอกข้อมูล!K38)</f>
        <v/>
      </c>
      <c r="BH67" s="139" t="str">
        <f>IF(ฟอร์มกรอกข้อมูล!M38=0,"",ฟอร์มกรอกข้อมูล!M38)</f>
        <v/>
      </c>
    </row>
    <row r="68" spans="1:60" ht="25.5" customHeight="1">
      <c r="A68" s="99"/>
      <c r="B68" s="99"/>
      <c r="C68" s="140"/>
      <c r="D68" s="140"/>
      <c r="E68" s="140" t="str">
        <f>IF(BB67=0,"",IF(BB67="บริหารท้องถิ่น","("&amp;BD67&amp;")",IF(BB67="อำนวยการท้องถิ่น","("&amp;BD67&amp;")",IF(BB67="บริหารสถานศึกษา","("&amp;BD67&amp;")",IF(BB67&amp;BC67="วิชาการหัวหน้ากลุ่มงาน","("&amp;BD67&amp;")",IF(M67="กำหนดเพิ่มปี 67","-",IF(M67="กำหนดเพิ่มปี 68","",IF(M67="กำหนดเพิ่มปี 69","",""))))))))</f>
        <v/>
      </c>
      <c r="F68" s="99"/>
      <c r="G68" s="140"/>
      <c r="H68" s="140" t="str">
        <f>IF(BB67=0,"",IF(M67="เกษียณปี 66 ยุบเลิกปี 67","",IF(M67="ว่างเดิม ยุบเลิกปี 67","",IF(BB67="บริหารท้องถิ่น","("&amp;BD67&amp;")",IF(BB67="อำนวยการท้องถิ่น","("&amp;BD67&amp;")",IF(BB67="บริหารสถานศึกษา","("&amp;BD67&amp;")",IF(BB67&amp;BC67="วิชาการหัวหน้ากลุ่มงาน","("&amp;BD67&amp;")","")))))))</f>
        <v/>
      </c>
      <c r="I68" s="99"/>
      <c r="J68" s="141" t="str">
        <f>IF(BB67=0,"",IF(BB67="","",IF(BH67="ว่างเดิม","(ค่ากลางเงินเดือน)",IF(BH67="เงินอุดหนุน (ว่าง)","(ค่ากลางเงินเดือน)",IF(BH67="จ่ายจากเงินรายได้ (ว่าง)","(ค่ากลางเงินเดือน)",IF(BH67="ว่างยุบเลิก2568","(ค่ากลางเงินเดือน)",IF(BH67="ว่างยุบเลิก2569","(ค่ากลางเงินเดือน)",IF(M67="กำหนดเพิ่มปี 67","",IF(M67="กำหนดเพิ่มปี 68","",IF(M67="กำหนดเพิ่มปี 69","",IF(M67="เกษียณปี 66 ยุบเลิกปี 67","",IF(M67="ว่างเดิม ยุบเลิกปี 67","",TEXT(BE67,"(0,000"&amp;" x 12)")))))))))))))</f>
        <v>(9,000 x 12)</v>
      </c>
      <c r="K68" s="141" t="str">
        <f>IF(BB67=0,"",IF(BB67="","",IF(M67="กำหนดเพิ่มปี 67","",IF(M67="กำหนดเพิ่มปี 68","",IF(M67="กำหนดเพิ่มปี 69","",IF(M67="เกษียณปี 66 ยุบเลิกปี 67","",IF(M67="ว่างเดิม ยุบเลิกปี 67","",TEXT(BF67,"(0,000"&amp;" x 12)"))))))))</f>
        <v/>
      </c>
      <c r="L68" s="141" t="str">
        <f>IF(BB67=0,"",IF(BB67="","",IF(M67="กำหนดเพิ่มปี 67","",IF(M67="กำหนดเพิ่มปี 68","",IF(M67="กำหนดเพิ่มปี 69","",IF(M67="เกษียณปี 66 ยุบเลิกปี 67","",IF(M67="ว่างเดิม ยุบเลิกปี 67","",TEXT(BG67,"(0,000"&amp;" x 12)"))))))))</f>
        <v/>
      </c>
      <c r="M68" s="14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</row>
    <row r="69" spans="1:60" ht="25.5" customHeight="1">
      <c r="A69" s="101"/>
      <c r="B69" s="226" t="s">
        <v>1363</v>
      </c>
      <c r="C69" s="140" t="str">
        <f>IF(ฟอร์มกรอกข้อมูล!C39=0,"",IF(ฟอร์มกรอกข้อมูล!C39="สังกัด","",IF(M69="กำหนดเพิ่มปี 67","-",IF(M69="กำหนดเพิ่มปี 68","-",IF(M69="กำหนดเพิ่มปี 69","-",ฟอร์มกรอกข้อมูล!L39)))))</f>
        <v/>
      </c>
      <c r="D69" s="143" t="str">
        <f>IF(ฟอร์มกรอกข้อมูล!C39=0,"",IF(ฟอร์มกรอกข้อมูล!C39="สังกัด","",IF(ฟอร์มกรอกข้อมูล!B39="","-",IF(M69="กำหนดเพิ่มปี 67","-",IF(M69="กำหนดเพิ่มปี 68","-",IF(M69="กำหนดเพิ่มปี 69","-",ฟอร์มกรอกข้อมูล!B39))))))</f>
        <v/>
      </c>
      <c r="E69" s="140" t="str">
        <f>IF(ฟอร์มกรอกข้อมูล!C39=0,"",IF(M69="กำหนดเพิ่มปี 67","-",IF(M69="กำหนดเพิ่มปี 68","-",IF(M69="กำหนดเพิ่มปี 69","-",IF(ฟอร์มกรอกข้อมูล!C39="บริหารท้องถิ่น",ฟอร์มกรอกข้อมูล!F39,IF(ฟอร์มกรอกข้อมูล!C39="อำนวยการท้องถิ่น",ฟอร์มกรอกข้อมูล!F39,IF(ฟอร์มกรอกข้อมูล!C39="บริหารสถานศึกษา",ฟอร์มกรอกข้อมูล!F39,IF(ฟอร์มกรอกข้อมูล!C39&amp;ฟอร์มกรอกข้อมูล!G39="วิชาการหัวหน้ากลุ่มงาน",ฟอร์มกรอกข้อมูล!F39,ฟอร์มกรอกข้อมูล!E39))))))))</f>
        <v/>
      </c>
      <c r="F69" s="101" t="str">
        <f>IF(ฟอร์มกรอกข้อมูล!C39=0,"",IF(ฟอร์มกรอกข้อมูล!C39="สังกัด","",IF(ฟอร์มกรอกข้อมูล!H39="","-",IF(M69="กำหนดเพิ่มปี 67","-",IF(M69="กำหนดเพิ่มปี 68","-",IF(M69="กำหนดเพิ่มปี 69","-",ฟอร์มกรอกข้อมูล!H39))))))</f>
        <v/>
      </c>
      <c r="G69" s="143" t="str">
        <f>IF(ฟอร์มกรอกข้อมูล!C39=0,"",IF(ฟอร์มกรอกข้อมูล!C39="สังกัด","",IF(ฟอร์มกรอกข้อมูล!B39="","-",IF(M69="เกษียณปี 66 ยุบเลิกปี 67","-",IF(M69="ว่างเดิม ยุบเลิกปี 67","-",ฟอร์มกรอกข้อมูล!B39)))))</f>
        <v/>
      </c>
      <c r="H69" s="140" t="str">
        <f>IF(ฟอร์มกรอกข้อมูล!C39=0,"",IF(M69="เกษียณปี 66 ยุบเลิกปี 67","-",IF(M69="ว่างเดิม ยุบเลิกปี 67","-",IF(ฟอร์มกรอกข้อมูล!C39="บริหารท้องถิ่น",ฟอร์มกรอกข้อมูล!F39,IF(ฟอร์มกรอกข้อมูล!C39="อำนวยการท้องถิ่น",ฟอร์มกรอกข้อมูล!F39,IF(ฟอร์มกรอกข้อมูล!C39="บริหารสถานศึกษา",ฟอร์มกรอกข้อมูล!F39,IF(ฟอร์มกรอกข้อมูล!C39&amp;ฟอร์มกรอกข้อมูล!G39="วิชาการหัวหน้ากลุ่มงาน",ฟอร์มกรอกข้อมูล!F39,ฟอร์มกรอกข้อมูล!E39)))))))</f>
        <v/>
      </c>
      <c r="I69" s="101" t="str">
        <f>IF(ฟอร์มกรอกข้อมูล!C39=0,"",IF(ฟอร์มกรอกข้อมูล!C39="สังกัด","",IF(ฟอร์มกรอกข้อมูล!H39="","-",IF(M69="เกษียณปี 66 ยุบเลิกปี 67","-",IF(M69="ว่างเดิม ยุบเลิกปี 67","-",ฟอร์มกรอกข้อมูล!H39)))))</f>
        <v/>
      </c>
      <c r="J69" s="144" t="str">
        <f>IF(ฟอร์มกรอกข้อมูล!C39=0,"",IF(ฟอร์มกรอกข้อมูล!C39="สังกัด","",IF(M69="กำหนดเพิ่มปี 67",0,IF(M69="กำหนดเพิ่มปี 68",0,IF(M69="กำหนดเพิ่มปี 69",0,IF(M69="เกษียณปี 66 ยุบเลิกปี 67",0,IF(M69="ว่างเดิม ยุบเลิกปี 67",0,ฟอร์มกรอกข้อมูล!BE39)))))))</f>
        <v/>
      </c>
      <c r="K69" s="145" t="str">
        <f>IF(ฟอร์มกรอกข้อมูล!C39=0,"",IF(ฟอร์มกรอกข้อมูล!C39="สังกัด","",IF(M69="กำหนดเพิ่มปี 67",0,IF(M69="กำหนดเพิ่มปี 68",0,IF(M69="กำหนดเพิ่มปี 69",0,IF(M69="เกษียณปี 66 ยุบเลิกปี 67",0,IF(M69="ว่างเดิม ยุบเลิกปี 67",0,IF(ฟอร์มกรอกข้อมูล!J39=0,0,(BF69*12)))))))))</f>
        <v/>
      </c>
      <c r="L69" s="145" t="str">
        <f>IF(ฟอร์มกรอกข้อมูล!C39=0,"",IF(ฟอร์มกรอกข้อมูล!C39="สังกัด","",IF(M69="กำหนดเพิ่มปี 67",0,IF(M69="กำหนดเพิ่มปี 68",0,IF(M69="กำหนดเพิ่มปี 69",0,IF(M69="เกษียณปี 66 ยุบเลิกปี 67",0,IF(M69="ว่างเดิม ยุบเลิกปี 67",0,IF(ฟอร์มกรอกข้อมูล!K39=0,0,(BG69*12)))))))))</f>
        <v/>
      </c>
      <c r="M69" s="146" t="str">
        <f>IF(ฟอร์มกรอกข้อมูล!C39=0,"",IF(ฟอร์มกรอกข้อมูล!C39="สังกัด","",IF(ฟอร์มกรอกข้อมูล!M39="ว่างเดิม","(ว่างเดิม)",IF(ฟอร์มกรอกข้อมูล!M39="เงินอุดหนุน","(เงินอุดหนุน)",IF(ฟอร์มกรอกข้อมูล!M39="เงินอุดหนุน (ว่าง)","(เงินอุดหนุน)",IF(ฟอร์มกรอกข้อมูล!M39="จ่ายจากเงินรายได้","(จ่ายจากเงินรายได้)",IF(ฟอร์มกรอกข้อมูล!M39="จ่ายจากเงินรายได้ (ว่าง)","(จ่ายจากเงินรายได้ (ว่างเดิม))",IF(ฟอร์มกรอกข้อมูล!M39="กำหนดเพิ่ม2567","กำหนดเพิ่มปี 67",IF(ฟอร์มกรอกข้อมูล!M39="กำหนดเพิ่ม2568","กำหนดเพิ่มปี 68",IF(ฟอร์มกรอกข้อมูล!M39="กำหนดเพิ่ม2569","กำหนดเพิ่มปี 69",IF(ฟอร์มกรอกข้อมูล!M39="ว่างยุบเลิก2567","ว่างเดิม ยุบเลิกปี 67",IF(ฟอร์มกรอกข้อมูล!M39="ว่างยุบเลิก2568","ว่างเดิม ยุบเลิกปี 68",IF(ฟอร์มกรอกข้อมูล!M39="ว่างยุบเลิก2569","ว่างเดิม ยุบเลิกปี 69",IF(ฟอร์มกรอกข้อมูล!M39="ยุบเลิก2567","เกษียณปี 66 ยุบเลิกปี 67",IF(ฟอร์มกรอกข้อมูล!M39="ยุบเลิก2568","เกษียณปี 67 ยุบเลิกปี 68",IF(ฟอร์มกรอกข้อมูล!M39="ยุบเลิก2569","เกษียณปี 68 ยุบเลิกปี 69",(ฟอร์มกรอกข้อมูล!I39*12)+(ฟอร์มกรอกข้อมูล!J39*12)+(ฟอร์มกรอกข้อมูล!K39*12)))))))))))))))))</f>
        <v/>
      </c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39" t="str">
        <f>IF(ฟอร์มกรอกข้อมูล!C39=0,"",ฟอร์มกรอกข้อมูล!C39)</f>
        <v/>
      </c>
      <c r="BC69" s="139" t="str">
        <f>IF(ฟอร์มกรอกข้อมูล!G39=0,"",ฟอร์มกรอกข้อมูล!G39)</f>
        <v/>
      </c>
      <c r="BD69" s="139" t="str">
        <f>IF(ฟอร์มกรอกข้อมูล!E39=0,"",ฟอร์มกรอกข้อมูล!E39)</f>
        <v/>
      </c>
      <c r="BE69" s="139" t="str">
        <f>IF(ฟอร์มกรอกข้อมูล!I39=0,"",ฟอร์มกรอกข้อมูล!I39)</f>
        <v/>
      </c>
      <c r="BF69" s="139" t="str">
        <f>IF(ฟอร์มกรอกข้อมูล!J39=0,"",ฟอร์มกรอกข้อมูล!J39)</f>
        <v/>
      </c>
      <c r="BG69" s="139" t="str">
        <f>IF(ฟอร์มกรอกข้อมูล!K39=0,"",ฟอร์มกรอกข้อมูล!K39)</f>
        <v/>
      </c>
      <c r="BH69" s="139" t="str">
        <f>IF(ฟอร์มกรอกข้อมูล!M39=0,"",ฟอร์มกรอกข้อมูล!M39)</f>
        <v/>
      </c>
    </row>
    <row r="70" spans="1:60" ht="25.5" customHeight="1">
      <c r="A70" s="99"/>
      <c r="B70" s="99"/>
      <c r="C70" s="140"/>
      <c r="D70" s="140"/>
      <c r="E70" s="140" t="str">
        <f>IF(BB69=0,"",IF(BB69="บริหารท้องถิ่น","("&amp;BD69&amp;")",IF(BB69="อำนวยการท้องถิ่น","("&amp;BD69&amp;")",IF(BB69="บริหารสถานศึกษา","("&amp;BD69&amp;")",IF(BB69&amp;BC69="วิชาการหัวหน้ากลุ่มงาน","("&amp;BD69&amp;")",IF(M69="กำหนดเพิ่มปี 67","-",IF(M69="กำหนดเพิ่มปี 68","",IF(M69="กำหนดเพิ่มปี 69","",""))))))))</f>
        <v/>
      </c>
      <c r="F70" s="99"/>
      <c r="G70" s="140"/>
      <c r="H70" s="140" t="str">
        <f>IF(BB69=0,"",IF(M69="เกษียณปี 66 ยุบเลิกปี 67","",IF(M69="ว่างเดิม ยุบเลิกปี 67","",IF(BB69="บริหารท้องถิ่น","("&amp;BD69&amp;")",IF(BB69="อำนวยการท้องถิ่น","("&amp;BD69&amp;")",IF(BB69="บริหารสถานศึกษา","("&amp;BD69&amp;")",IF(BB69&amp;BC69="วิชาการหัวหน้ากลุ่มงาน","("&amp;BD69&amp;")","")))))))</f>
        <v/>
      </c>
      <c r="I70" s="99"/>
      <c r="J70" s="141" t="str">
        <f>IF(BB69=0,"",IF(BB69="","",IF(BH69="ว่างเดิม","(ค่ากลางเงินเดือน)",IF(BH69="เงินอุดหนุน (ว่าง)","(ค่ากลางเงินเดือน)",IF(BH69="จ่ายจากเงินรายได้ (ว่าง)","(ค่ากลางเงินเดือน)",IF(BH69="ว่างยุบเลิก2568","(ค่ากลางเงินเดือน)",IF(BH69="ว่างยุบเลิก2569","(ค่ากลางเงินเดือน)",IF(M69="กำหนดเพิ่มปี 67","",IF(M69="กำหนดเพิ่มปี 68","",IF(M69="กำหนดเพิ่มปี 69","",IF(M69="เกษียณปี 66 ยุบเลิกปี 67","",IF(M69="ว่างเดิม ยุบเลิกปี 67","",TEXT(BE69,"(0,000"&amp;" x 12)")))))))))))))</f>
        <v/>
      </c>
      <c r="K70" s="141" t="str">
        <f>IF(BB69=0,"",IF(BB69="","",IF(M69="กำหนดเพิ่มปี 67","",IF(M69="กำหนดเพิ่มปี 68","",IF(M69="กำหนดเพิ่มปี 69","",IF(M69="เกษียณปี 66 ยุบเลิกปี 67","",IF(M69="ว่างเดิม ยุบเลิกปี 67","",TEXT(BF69,"(0,000"&amp;" x 12)"))))))))</f>
        <v/>
      </c>
      <c r="L70" s="141" t="str">
        <f>IF(BB69=0,"",IF(BB69="","",IF(M69="กำหนดเพิ่มปี 67","",IF(M69="กำหนดเพิ่มปี 68","",IF(M69="กำหนดเพิ่มปี 69","",IF(M69="เกษียณปี 66 ยุบเลิกปี 67","",IF(M69="ว่างเดิม ยุบเลิกปี 67","",TEXT(BG69,"(0,000"&amp;" x 12)"))))))))</f>
        <v/>
      </c>
      <c r="M70" s="14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</row>
    <row r="71" spans="1:60" ht="25.5" customHeight="1">
      <c r="A71" s="101">
        <v>27</v>
      </c>
      <c r="B71" s="142" t="str">
        <f>IF(ฟอร์มกรอกข้อมูล!C40=0,"",IF(ฟอร์มกรอกข้อมูล!C40="สังกัด","",IF(M71="กำหนดเพิ่มปี 67","-",IF(M71="กำหนดเพิ่มปี 68","-",IF(M71="กำหนดเพิ่มปี 69","-",ฟอร์มกรอกข้อมูล!D40)))))</f>
        <v>นายนพพร สัมปุรณะพันธ์</v>
      </c>
      <c r="C71" s="140" t="str">
        <f>IF(ฟอร์มกรอกข้อมูล!C40=0,"",IF(ฟอร์มกรอกข้อมูล!C40="สังกัด","",IF(M71="กำหนดเพิ่มปี 67","-",IF(M71="กำหนดเพิ่มปี 68","-",IF(M71="กำหนดเพิ่มปี 69","-",ฟอร์มกรอกข้อมูล!L40)))))</f>
        <v>ปริญญาตรี</v>
      </c>
      <c r="D71" s="143" t="str">
        <f>IF(ฟอร์มกรอกข้อมูล!C40=0,"",IF(ฟอร์มกรอกข้อมูล!C40="สังกัด","",IF(ฟอร์มกรอกข้อมูล!B40="","-",IF(M71="กำหนดเพิ่มปี 67","-",IF(M71="กำหนดเพิ่มปี 68","-",IF(M71="กำหนดเพิ่มปี 69","-",ฟอร์มกรอกข้อมูล!B40))))))</f>
        <v>13-3-05-2103-001</v>
      </c>
      <c r="E71" s="140" t="str">
        <f>IF(ฟอร์มกรอกข้อมูล!C40=0,"",IF(M71="กำหนดเพิ่มปี 67","-",IF(M71="กำหนดเพิ่มปี 68","-",IF(M71="กำหนดเพิ่มปี 69","-",IF(ฟอร์มกรอกข้อมูล!C40="บริหารท้องถิ่น",ฟอร์มกรอกข้อมูล!F40,IF(ฟอร์มกรอกข้อมูล!C40="อำนวยการท้องถิ่น",ฟอร์มกรอกข้อมูล!F40,IF(ฟอร์มกรอกข้อมูล!C40="บริหารสถานศึกษา",ฟอร์มกรอกข้อมูล!F40,IF(ฟอร์มกรอกข้อมูล!C40&amp;ฟอร์มกรอกข้อมูล!G40="วิชาการหัวหน้ากลุ่มงาน",ฟอร์มกรอกข้อมูล!F40,ฟอร์มกรอกข้อมูล!E40))))))))</f>
        <v>ผู้อำนวยการกองช่าง</v>
      </c>
      <c r="F71" s="101" t="str">
        <f>IF(ฟอร์มกรอกข้อมูล!C40=0,"",IF(ฟอร์มกรอกข้อมูล!C40="สังกัด","",IF(ฟอร์มกรอกข้อมูล!H40="","-",IF(M71="กำหนดเพิ่มปี 67","-",IF(M71="กำหนดเพิ่มปี 68","-",IF(M71="กำหนดเพิ่มปี 69","-",ฟอร์มกรอกข้อมูล!H40))))))</f>
        <v>ต้น</v>
      </c>
      <c r="G71" s="143" t="str">
        <f>IF(ฟอร์มกรอกข้อมูล!C40=0,"",IF(ฟอร์มกรอกข้อมูล!C40="สังกัด","",IF(ฟอร์มกรอกข้อมูล!B40="","-",IF(M71="เกษียณปี 66 ยุบเลิกปี 67","-",IF(M71="ว่างเดิม ยุบเลิกปี 67","-",ฟอร์มกรอกข้อมูล!B40)))))</f>
        <v>13-3-05-2103-001</v>
      </c>
      <c r="H71" s="140" t="str">
        <f>IF(ฟอร์มกรอกข้อมูล!C40=0,"",IF(M71="เกษียณปี 66 ยุบเลิกปี 67","-",IF(M71="ว่างเดิม ยุบเลิกปี 67","-",IF(ฟอร์มกรอกข้อมูล!C40="บริหารท้องถิ่น",ฟอร์มกรอกข้อมูล!F40,IF(ฟอร์มกรอกข้อมูล!C40="อำนวยการท้องถิ่น",ฟอร์มกรอกข้อมูล!F40,IF(ฟอร์มกรอกข้อมูล!C40="บริหารสถานศึกษา",ฟอร์มกรอกข้อมูล!F40,IF(ฟอร์มกรอกข้อมูล!C40&amp;ฟอร์มกรอกข้อมูล!G40="วิชาการหัวหน้ากลุ่มงาน",ฟอร์มกรอกข้อมูล!F40,ฟอร์มกรอกข้อมูล!E40)))))))</f>
        <v>ผู้อำนวยการกองช่าง</v>
      </c>
      <c r="I71" s="101" t="str">
        <f>IF(ฟอร์มกรอกข้อมูล!C40=0,"",IF(ฟอร์มกรอกข้อมูล!C40="สังกัด","",IF(ฟอร์มกรอกข้อมูล!H40="","-",IF(M71="เกษียณปี 66 ยุบเลิกปี 67","-",IF(M71="ว่างเดิม ยุบเลิกปี 67","-",ฟอร์มกรอกข้อมูล!H40)))))</f>
        <v>ต้น</v>
      </c>
      <c r="J71" s="144">
        <f>IF(ฟอร์มกรอกข้อมูล!C40=0,"",IF(ฟอร์มกรอกข้อมูล!C40="สังกัด","",IF(M71="กำหนดเพิ่มปี 67",0,IF(M71="กำหนดเพิ่มปี 68",0,IF(M71="กำหนดเพิ่มปี 69",0,IF(M71="เกษียณปี 66 ยุบเลิกปี 67",0,IF(M71="ว่างเดิม ยุบเลิกปี 67",0,ฟอร์มกรอกข้อมูล!BE40)))))))</f>
        <v>376080</v>
      </c>
      <c r="K71" s="145">
        <f>IF(ฟอร์มกรอกข้อมูล!C40=0,"",IF(ฟอร์มกรอกข้อมูล!C40="สังกัด","",IF(M71="กำหนดเพิ่มปี 67",0,IF(M71="กำหนดเพิ่มปี 68",0,IF(M71="กำหนดเพิ่มปี 69",0,IF(M71="เกษียณปี 66 ยุบเลิกปี 67",0,IF(M71="ว่างเดิม ยุบเลิกปี 67",0,IF(ฟอร์มกรอกข้อมูล!J40=0,0,(BF71*12)))))))))</f>
        <v>42000</v>
      </c>
      <c r="L71" s="145">
        <f>IF(ฟอร์มกรอกข้อมูล!C40=0,"",IF(ฟอร์มกรอกข้อมูล!C40="สังกัด","",IF(M71="กำหนดเพิ่มปี 67",0,IF(M71="กำหนดเพิ่มปี 68",0,IF(M71="กำหนดเพิ่มปี 69",0,IF(M71="เกษียณปี 66 ยุบเลิกปี 67",0,IF(M71="ว่างเดิม ยุบเลิกปี 67",0,IF(ฟอร์มกรอกข้อมูล!K40=0,0,(BG71*12)))))))))</f>
        <v>0</v>
      </c>
      <c r="M71" s="146">
        <f>IF(ฟอร์มกรอกข้อมูล!C40=0,"",IF(ฟอร์มกรอกข้อมูล!C40="สังกัด","",IF(ฟอร์มกรอกข้อมูล!M40="ว่างเดิม","(ว่างเดิม)",IF(ฟอร์มกรอกข้อมูล!M40="เงินอุดหนุน","(เงินอุดหนุน)",IF(ฟอร์มกรอกข้อมูล!M40="เงินอุดหนุน (ว่าง)","(เงินอุดหนุน)",IF(ฟอร์มกรอกข้อมูล!M40="จ่ายจากเงินรายได้","(จ่ายจากเงินรายได้)",IF(ฟอร์มกรอกข้อมูล!M40="จ่ายจากเงินรายได้ (ว่าง)","(จ่ายจากเงินรายได้ (ว่างเดิม))",IF(ฟอร์มกรอกข้อมูล!M40="กำหนดเพิ่ม2567","กำหนดเพิ่มปี 67",IF(ฟอร์มกรอกข้อมูล!M40="กำหนดเพิ่ม2568","กำหนดเพิ่มปี 68",IF(ฟอร์มกรอกข้อมูล!M40="กำหนดเพิ่ม2569","กำหนดเพิ่มปี 69",IF(ฟอร์มกรอกข้อมูล!M40="ว่างยุบเลิก2567","ว่างเดิม ยุบเลิกปี 67",IF(ฟอร์มกรอกข้อมูล!M40="ว่างยุบเลิก2568","ว่างเดิม ยุบเลิกปี 68",IF(ฟอร์มกรอกข้อมูล!M40="ว่างยุบเลิก2569","ว่างเดิม ยุบเลิกปี 69",IF(ฟอร์มกรอกข้อมูล!M40="ยุบเลิก2567","เกษียณปี 66 ยุบเลิกปี 67",IF(ฟอร์มกรอกข้อมูล!M40="ยุบเลิก2568","เกษียณปี 67 ยุบเลิกปี 68",IF(ฟอร์มกรอกข้อมูล!M40="ยุบเลิก2569","เกษียณปี 68 ยุบเลิกปี 69",(ฟอร์มกรอกข้อมูล!I40*12)+(ฟอร์มกรอกข้อมูล!J40*12)+(ฟอร์มกรอกข้อมูล!K40*12)))))))))))))))))</f>
        <v>418080</v>
      </c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39" t="str">
        <f>IF(ฟอร์มกรอกข้อมูล!C40=0,"",ฟอร์มกรอกข้อมูล!C40)</f>
        <v>อำนวยการท้องถิ่น</v>
      </c>
      <c r="BC71" s="139" t="str">
        <f>IF(ฟอร์มกรอกข้อมูล!G40=0,"",ฟอร์มกรอกข้อมูล!G40)</f>
        <v/>
      </c>
      <c r="BD71" s="139" t="str">
        <f>IF(ฟอร์มกรอกข้อมูล!E40=0,"",ฟอร์มกรอกข้อมูล!E40)</f>
        <v>นักบริหารงานช่าง</v>
      </c>
      <c r="BE71" s="139">
        <f>IF(ฟอร์มกรอกข้อมูล!I40=0,"",ฟอร์มกรอกข้อมูล!I40)</f>
        <v>31340</v>
      </c>
      <c r="BF71" s="139">
        <f>IF(ฟอร์มกรอกข้อมูล!J40=0,"",ฟอร์มกรอกข้อมูล!J40)</f>
        <v>3500</v>
      </c>
      <c r="BG71" s="139" t="str">
        <f>IF(ฟอร์มกรอกข้อมูล!K40=0,"",ฟอร์มกรอกข้อมูล!K40)</f>
        <v/>
      </c>
      <c r="BH71" s="139" t="str">
        <f>IF(ฟอร์มกรอกข้อมูล!M40=0,"",ฟอร์มกรอกข้อมูล!M40)</f>
        <v/>
      </c>
    </row>
    <row r="72" spans="1:60" ht="25.5" customHeight="1">
      <c r="A72" s="99"/>
      <c r="B72" s="225"/>
      <c r="C72" s="140"/>
      <c r="D72" s="140"/>
      <c r="E72" s="140" t="str">
        <f>IF(BB71=0,"",IF(BB71="บริหารท้องถิ่น","("&amp;BD71&amp;")",IF(BB71="อำนวยการท้องถิ่น","("&amp;BD71&amp;")",IF(BB71="บริหารสถานศึกษา","("&amp;BD71&amp;")",IF(BB71&amp;BC71="วิชาการหัวหน้ากลุ่มงาน","("&amp;BD71&amp;")",IF(M71="กำหนดเพิ่มปี 67","-",IF(M71="กำหนดเพิ่มปี 68","",IF(M71="กำหนดเพิ่มปี 69","",""))))))))</f>
        <v>(นักบริหารงานช่าง)</v>
      </c>
      <c r="F72" s="99"/>
      <c r="G72" s="140"/>
      <c r="H72" s="140" t="str">
        <f>IF(BB71=0,"",IF(M71="เกษียณปี 66 ยุบเลิกปี 67","",IF(M71="ว่างเดิม ยุบเลิกปี 67","",IF(BB71="บริหารท้องถิ่น","("&amp;BD71&amp;")",IF(BB71="อำนวยการท้องถิ่น","("&amp;BD71&amp;")",IF(BB71="บริหารสถานศึกษา","("&amp;BD71&amp;")",IF(BB71&amp;BC71="วิชาการหัวหน้ากลุ่มงาน","("&amp;BD71&amp;")","")))))))</f>
        <v>(นักบริหารงานช่าง)</v>
      </c>
      <c r="I72" s="99"/>
      <c r="J72" s="141" t="str">
        <f>IF(BB71=0,"",IF(BB71="","",IF(BH71="ว่างเดิม","(ค่ากลางเงินเดือน)",IF(BH71="เงินอุดหนุน (ว่าง)","(ค่ากลางเงินเดือน)",IF(BH71="จ่ายจากเงินรายได้ (ว่าง)","(ค่ากลางเงินเดือน)",IF(BH71="ว่างยุบเลิก2568","(ค่ากลางเงินเดือน)",IF(BH71="ว่างยุบเลิก2569","(ค่ากลางเงินเดือน)",IF(M71="กำหนดเพิ่มปี 67","",IF(M71="กำหนดเพิ่มปี 68","",IF(M71="กำหนดเพิ่มปี 69","",IF(M71="เกษียณปี 66 ยุบเลิกปี 67","",IF(M71="ว่างเดิม ยุบเลิกปี 67","",TEXT(BE71,"(0,000"&amp;" x 12)")))))))))))))</f>
        <v>(31,340 x 12)</v>
      </c>
      <c r="K72" s="141" t="str">
        <f>IF(BB71=0,"",IF(BB71="","",IF(M71="กำหนดเพิ่มปี 67","",IF(M71="กำหนดเพิ่มปี 68","",IF(M71="กำหนดเพิ่มปี 69","",IF(M71="เกษียณปี 66 ยุบเลิกปี 67","",IF(M71="ว่างเดิม ยุบเลิกปี 67","",TEXT(BF71,"(0,000"&amp;" x 12)"))))))))</f>
        <v>(3,500 x 12)</v>
      </c>
      <c r="L72" s="141" t="str">
        <f>IF(BB71=0,"",IF(BB71="","",IF(M71="กำหนดเพิ่มปี 67","",IF(M71="กำหนดเพิ่มปี 68","",IF(M71="กำหนดเพิ่มปี 69","",IF(M71="เกษียณปี 66 ยุบเลิกปี 67","",IF(M71="ว่างเดิม ยุบเลิกปี 67","",TEXT(BG71,"(0,000"&amp;" x 12)"))))))))</f>
        <v/>
      </c>
      <c r="M72" s="14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</row>
    <row r="73" spans="1:60" ht="25.5" customHeight="1">
      <c r="A73" s="101">
        <v>28</v>
      </c>
      <c r="B73" s="142" t="str">
        <f>IF(ฟอร์มกรอกข้อมูล!C41=0,"",IF(ฟอร์มกรอกข้อมูล!C41="สังกัด","",IF(M73="กำหนดเพิ่มปี 67","-",IF(M73="กำหนดเพิ่มปี 68","-",IF(M73="กำหนดเพิ่มปี 69","-",ฟอร์มกรอกข้อมูล!D41)))))</f>
        <v>นายอนุศักดิ์ กิติราช</v>
      </c>
      <c r="C73" s="140" t="str">
        <f>IF(ฟอร์มกรอกข้อมูล!C41=0,"",IF(ฟอร์มกรอกข้อมูล!C41="สังกัด","",IF(M73="กำหนดเพิ่มปี 67","-",IF(M73="กำหนดเพิ่มปี 68","-",IF(M73="กำหนดเพิ่มปี 69","-",ฟอร์มกรอกข้อมูล!L41)))))</f>
        <v>ปริญญาตรี</v>
      </c>
      <c r="D73" s="143" t="str">
        <f>IF(ฟอร์มกรอกข้อมูล!C41=0,"",IF(ฟอร์มกรอกข้อมูล!C41="สังกัด","",IF(ฟอร์มกรอกข้อมูล!B41="","-",IF(M73="กำหนดเพิ่มปี 67","-",IF(M73="กำหนดเพิ่มปี 68","-",IF(M73="กำหนดเพิ่มปี 69","-",ฟอร์มกรอกข้อมูล!B41))))))</f>
        <v>13-3-05-4701-001</v>
      </c>
      <c r="E73" s="140" t="str">
        <f>IF(ฟอร์มกรอกข้อมูล!C41=0,"",IF(M73="กำหนดเพิ่มปี 67","-",IF(M73="กำหนดเพิ่มปี 68","-",IF(M73="กำหนดเพิ่มปี 69","-",IF(ฟอร์มกรอกข้อมูล!C41="บริหารท้องถิ่น",ฟอร์มกรอกข้อมูล!F41,IF(ฟอร์มกรอกข้อมูล!C41="อำนวยการท้องถิ่น",ฟอร์มกรอกข้อมูล!F41,IF(ฟอร์มกรอกข้อมูล!C41="บริหารสถานศึกษา",ฟอร์มกรอกข้อมูล!F41,IF(ฟอร์มกรอกข้อมูล!C41&amp;ฟอร์มกรอกข้อมูล!G41="วิชาการหัวหน้ากลุ่มงาน",ฟอร์มกรอกข้อมูล!F41,ฟอร์มกรอกข้อมูล!E41))))))))</f>
        <v>นายช่างโยธา</v>
      </c>
      <c r="F73" s="101" t="str">
        <f>IF(ฟอร์มกรอกข้อมูล!C41=0,"",IF(ฟอร์มกรอกข้อมูล!C41="สังกัด","",IF(ฟอร์มกรอกข้อมูล!H41="","-",IF(M73="กำหนดเพิ่มปี 67","-",IF(M73="กำหนดเพิ่มปี 68","-",IF(M73="กำหนดเพิ่มปี 69","-",ฟอร์มกรอกข้อมูล!H41))))))</f>
        <v>อส.</v>
      </c>
      <c r="G73" s="143" t="str">
        <f>IF(ฟอร์มกรอกข้อมูล!C41=0,"",IF(ฟอร์มกรอกข้อมูล!C41="สังกัด","",IF(ฟอร์มกรอกข้อมูล!B41="","-",IF(M73="เกษียณปี 66 ยุบเลิกปี 67","-",IF(M73="ว่างเดิม ยุบเลิกปี 67","-",ฟอร์มกรอกข้อมูล!B41)))))</f>
        <v>13-3-05-4701-001</v>
      </c>
      <c r="H73" s="140" t="str">
        <f>IF(ฟอร์มกรอกข้อมูล!C41=0,"",IF(M73="เกษียณปี 66 ยุบเลิกปี 67","-",IF(M73="ว่างเดิม ยุบเลิกปี 67","-",IF(ฟอร์มกรอกข้อมูล!C41="บริหารท้องถิ่น",ฟอร์มกรอกข้อมูล!F41,IF(ฟอร์มกรอกข้อมูล!C41="อำนวยการท้องถิ่น",ฟอร์มกรอกข้อมูล!F41,IF(ฟอร์มกรอกข้อมูล!C41="บริหารสถานศึกษา",ฟอร์มกรอกข้อมูล!F41,IF(ฟอร์มกรอกข้อมูล!C41&amp;ฟอร์มกรอกข้อมูล!G41="วิชาการหัวหน้ากลุ่มงาน",ฟอร์มกรอกข้อมูล!F41,ฟอร์มกรอกข้อมูล!E41)))))))</f>
        <v>นายช่างโยธา</v>
      </c>
      <c r="I73" s="101" t="str">
        <f>IF(ฟอร์มกรอกข้อมูล!C41=0,"",IF(ฟอร์มกรอกข้อมูล!C41="สังกัด","",IF(ฟอร์มกรอกข้อมูล!H41="","-",IF(M73="เกษียณปี 66 ยุบเลิกปี 67","-",IF(M73="ว่างเดิม ยุบเลิกปี 67","-",ฟอร์มกรอกข้อมูล!H41)))))</f>
        <v>อส.</v>
      </c>
      <c r="J73" s="144">
        <f>IF(ฟอร์มกรอกข้อมูล!C41=0,"",IF(ฟอร์มกรอกข้อมูล!C41="สังกัด","",IF(M73="กำหนดเพิ่มปี 67",0,IF(M73="กำหนดเพิ่มปี 68",0,IF(M73="กำหนดเพิ่มปี 69",0,IF(M73="เกษียณปี 66 ยุบเลิกปี 67",0,IF(M73="ว่างเดิม ยุบเลิกปี 67",0,ฟอร์มกรอกข้อมูล!BE41)))))))</f>
        <v>369480</v>
      </c>
      <c r="K73" s="145">
        <f>IF(ฟอร์มกรอกข้อมูล!C41=0,"",IF(ฟอร์มกรอกข้อมูล!C41="สังกัด","",IF(M73="กำหนดเพิ่มปี 67",0,IF(M73="กำหนดเพิ่มปี 68",0,IF(M73="กำหนดเพิ่มปี 69",0,IF(M73="เกษียณปี 66 ยุบเลิกปี 67",0,IF(M73="ว่างเดิม ยุบเลิกปี 67",0,IF(ฟอร์มกรอกข้อมูล!J41=0,0,(BF73*12)))))))))</f>
        <v>0</v>
      </c>
      <c r="L73" s="145">
        <f>IF(ฟอร์มกรอกข้อมูล!C41=0,"",IF(ฟอร์มกรอกข้อมูล!C41="สังกัด","",IF(M73="กำหนดเพิ่มปี 67",0,IF(M73="กำหนดเพิ่มปี 68",0,IF(M73="กำหนดเพิ่มปี 69",0,IF(M73="เกษียณปี 66 ยุบเลิกปี 67",0,IF(M73="ว่างเดิม ยุบเลิกปี 67",0,IF(ฟอร์มกรอกข้อมูล!K41=0,0,(BG73*12)))))))))</f>
        <v>0</v>
      </c>
      <c r="M73" s="146">
        <f>IF(ฟอร์มกรอกข้อมูล!C41=0,"",IF(ฟอร์มกรอกข้อมูล!C41="สังกัด","",IF(ฟอร์มกรอกข้อมูล!M41="ว่างเดิม","(ว่างเดิม)",IF(ฟอร์มกรอกข้อมูล!M41="เงินอุดหนุน","(เงินอุดหนุน)",IF(ฟอร์มกรอกข้อมูล!M41="เงินอุดหนุน (ว่าง)","(เงินอุดหนุน)",IF(ฟอร์มกรอกข้อมูล!M41="จ่ายจากเงินรายได้","(จ่ายจากเงินรายได้)",IF(ฟอร์มกรอกข้อมูล!M41="จ่ายจากเงินรายได้ (ว่าง)","(จ่ายจากเงินรายได้ (ว่างเดิม))",IF(ฟอร์มกรอกข้อมูล!M41="กำหนดเพิ่ม2567","กำหนดเพิ่มปี 67",IF(ฟอร์มกรอกข้อมูล!M41="กำหนดเพิ่ม2568","กำหนดเพิ่มปี 68",IF(ฟอร์มกรอกข้อมูล!M41="กำหนดเพิ่ม2569","กำหนดเพิ่มปี 69",IF(ฟอร์มกรอกข้อมูล!M41="ว่างยุบเลิก2567","ว่างเดิม ยุบเลิกปี 67",IF(ฟอร์มกรอกข้อมูล!M41="ว่างยุบเลิก2568","ว่างเดิม ยุบเลิกปี 68",IF(ฟอร์มกรอกข้อมูล!M41="ว่างยุบเลิก2569","ว่างเดิม ยุบเลิกปี 69",IF(ฟอร์มกรอกข้อมูล!M41="ยุบเลิก2567","เกษียณปี 66 ยุบเลิกปี 67",IF(ฟอร์มกรอกข้อมูล!M41="ยุบเลิก2568","เกษียณปี 67 ยุบเลิกปี 68",IF(ฟอร์มกรอกข้อมูล!M41="ยุบเลิก2569","เกษียณปี 68 ยุบเลิกปี 69",(ฟอร์มกรอกข้อมูล!I41*12)+(ฟอร์มกรอกข้อมูล!J41*12)+(ฟอร์มกรอกข้อมูล!K41*12)))))))))))))))))</f>
        <v>369480</v>
      </c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39" t="str">
        <f>IF(ฟอร์มกรอกข้อมูล!C41=0,"",ฟอร์มกรอกข้อมูล!C41)</f>
        <v>ทั่วไป</v>
      </c>
      <c r="BC73" s="139" t="str">
        <f>IF(ฟอร์มกรอกข้อมูล!G41=0,"",ฟอร์มกรอกข้อมูล!G41)</f>
        <v/>
      </c>
      <c r="BD73" s="139" t="str">
        <f>IF(ฟอร์มกรอกข้อมูล!E41=0,"",ฟอร์มกรอกข้อมูล!E41)</f>
        <v>นายช่างโยธา</v>
      </c>
      <c r="BE73" s="139">
        <f>IF(ฟอร์มกรอกข้อมูล!I41=0,"",ฟอร์มกรอกข้อมูล!I41)</f>
        <v>30790</v>
      </c>
      <c r="BF73" s="139" t="str">
        <f>IF(ฟอร์มกรอกข้อมูล!J41=0,"",ฟอร์มกรอกข้อมูล!J41)</f>
        <v/>
      </c>
      <c r="BG73" s="139" t="str">
        <f>IF(ฟอร์มกรอกข้อมูล!K41=0,"",ฟอร์มกรอกข้อมูล!K41)</f>
        <v/>
      </c>
      <c r="BH73" s="139" t="str">
        <f>IF(ฟอร์มกรอกข้อมูล!M41=0,"",ฟอร์มกรอกข้อมูล!M41)</f>
        <v/>
      </c>
    </row>
    <row r="74" spans="1:60" ht="25.5" customHeight="1">
      <c r="A74" s="99"/>
      <c r="B74" s="99"/>
      <c r="C74" s="140"/>
      <c r="D74" s="140"/>
      <c r="E74" s="140" t="str">
        <f>IF(BB73=0,"",IF(BB73="บริหารท้องถิ่น","("&amp;BD73&amp;")",IF(BB73="อำนวยการท้องถิ่น","("&amp;BD73&amp;")",IF(BB73="บริหารสถานศึกษา","("&amp;BD73&amp;")",IF(BB73&amp;BC73="วิชาการหัวหน้ากลุ่มงาน","("&amp;BD73&amp;")",IF(M73="กำหนดเพิ่มปี 67","-",IF(M73="กำหนดเพิ่มปี 68","",IF(M73="กำหนดเพิ่มปี 69","",""))))))))</f>
        <v/>
      </c>
      <c r="F74" s="99"/>
      <c r="G74" s="140"/>
      <c r="H74" s="140" t="str">
        <f>IF(BB73=0,"",IF(M73="เกษียณปี 66 ยุบเลิกปี 67","",IF(M73="ว่างเดิม ยุบเลิกปี 67","",IF(BB73="บริหารท้องถิ่น","("&amp;BD73&amp;")",IF(BB73="อำนวยการท้องถิ่น","("&amp;BD73&amp;")",IF(BB73="บริหารสถานศึกษา","("&amp;BD73&amp;")",IF(BB73&amp;BC73="วิชาการหัวหน้ากลุ่มงาน","("&amp;BD73&amp;")","")))))))</f>
        <v/>
      </c>
      <c r="I74" s="99"/>
      <c r="J74" s="141" t="str">
        <f>IF(BB73=0,"",IF(BB73="","",IF(BH73="ว่างเดิม","(ค่ากลางเงินเดือน)",IF(BH73="เงินอุดหนุน (ว่าง)","(ค่ากลางเงินเดือน)",IF(BH73="จ่ายจากเงินรายได้ (ว่าง)","(ค่ากลางเงินเดือน)",IF(BH73="ว่างยุบเลิก2568","(ค่ากลางเงินเดือน)",IF(BH73="ว่างยุบเลิก2569","(ค่ากลางเงินเดือน)",IF(M73="กำหนดเพิ่มปี 67","",IF(M73="กำหนดเพิ่มปี 68","",IF(M73="กำหนดเพิ่มปี 69","",IF(M73="เกษียณปี 66 ยุบเลิกปี 67","",IF(M73="ว่างเดิม ยุบเลิกปี 67","",TEXT(BE73,"(0,000"&amp;" x 12)")))))))))))))</f>
        <v>(30,790 x 12)</v>
      </c>
      <c r="K74" s="141" t="str">
        <f>IF(BB73=0,"",IF(BB73="","",IF(M73="กำหนดเพิ่มปี 67","",IF(M73="กำหนดเพิ่มปี 68","",IF(M73="กำหนดเพิ่มปี 69","",IF(M73="เกษียณปี 66 ยุบเลิกปี 67","",IF(M73="ว่างเดิม ยุบเลิกปี 67","",TEXT(BF73,"(0,000"&amp;" x 12)"))))))))</f>
        <v/>
      </c>
      <c r="L74" s="141" t="str">
        <f>IF(BB73=0,"",IF(BB73="","",IF(M73="กำหนดเพิ่มปี 67","",IF(M73="กำหนดเพิ่มปี 68","",IF(M73="กำหนดเพิ่มปี 69","",IF(M73="เกษียณปี 66 ยุบเลิกปี 67","",IF(M73="ว่างเดิม ยุบเลิกปี 67","",TEXT(BG73,"(0,000"&amp;" x 12)"))))))))</f>
        <v/>
      </c>
      <c r="M74" s="14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</row>
    <row r="75" spans="1:60" ht="25.5" customHeight="1">
      <c r="A75" s="101"/>
      <c r="B75" s="224" t="s">
        <v>1421</v>
      </c>
      <c r="C75" s="140" t="str">
        <f>IF(ฟอร์มกรอกข้อมูล!C42=0,"",IF(ฟอร์มกรอกข้อมูล!C42="สังกัด","",IF(M75="กำหนดเพิ่มปี 67","-",IF(M75="กำหนดเพิ่มปี 68","-",IF(M75="กำหนดเพิ่มปี 69","-",ฟอร์มกรอกข้อมูล!L42)))))</f>
        <v/>
      </c>
      <c r="D75" s="143" t="str">
        <f>IF(ฟอร์มกรอกข้อมูล!C42=0,"",IF(ฟอร์มกรอกข้อมูล!C42="สังกัด","",IF(ฟอร์มกรอกข้อมูล!B42="","-",IF(M75="กำหนดเพิ่มปี 67","-",IF(M75="กำหนดเพิ่มปี 68","-",IF(M75="กำหนดเพิ่มปี 69","-",ฟอร์มกรอกข้อมูล!B42))))))</f>
        <v/>
      </c>
      <c r="E75" s="140" t="str">
        <f>IF(ฟอร์มกรอกข้อมูล!C42=0,"",IF(M75="กำหนดเพิ่มปี 67","-",IF(M75="กำหนดเพิ่มปี 68","-",IF(M75="กำหนดเพิ่มปี 69","-",IF(ฟอร์มกรอกข้อมูล!C42="บริหารท้องถิ่น",ฟอร์มกรอกข้อมูล!F42,IF(ฟอร์มกรอกข้อมูล!C42="อำนวยการท้องถิ่น",ฟอร์มกรอกข้อมูล!F42,IF(ฟอร์มกรอกข้อมูล!C42="บริหารสถานศึกษา",ฟอร์มกรอกข้อมูล!F42,IF(ฟอร์มกรอกข้อมูล!C42&amp;ฟอร์มกรอกข้อมูล!G42="วิชาการหัวหน้ากลุ่มงาน",ฟอร์มกรอกข้อมูล!F42,ฟอร์มกรอกข้อมูล!E42))))))))</f>
        <v/>
      </c>
      <c r="F75" s="101" t="str">
        <f>IF(ฟอร์มกรอกข้อมูล!C42=0,"",IF(ฟอร์มกรอกข้อมูล!C42="สังกัด","",IF(ฟอร์มกรอกข้อมูล!H42="","-",IF(M75="กำหนดเพิ่มปี 67","-",IF(M75="กำหนดเพิ่มปี 68","-",IF(M75="กำหนดเพิ่มปี 69","-",ฟอร์มกรอกข้อมูล!H42))))))</f>
        <v/>
      </c>
      <c r="G75" s="143" t="str">
        <f>IF(ฟอร์มกรอกข้อมูล!C42=0,"",IF(ฟอร์มกรอกข้อมูล!C42="สังกัด","",IF(ฟอร์มกรอกข้อมูล!B42="","-",IF(M75="เกษียณปี 66 ยุบเลิกปี 67","-",IF(M75="ว่างเดิม ยุบเลิกปี 67","-",ฟอร์มกรอกข้อมูล!B42)))))</f>
        <v/>
      </c>
      <c r="H75" s="140" t="str">
        <f>IF(ฟอร์มกรอกข้อมูล!C42=0,"",IF(M75="เกษียณปี 66 ยุบเลิกปี 67","-",IF(M75="ว่างเดิม ยุบเลิกปี 67","-",IF(ฟอร์มกรอกข้อมูล!C42="บริหารท้องถิ่น",ฟอร์มกรอกข้อมูล!F42,IF(ฟอร์มกรอกข้อมูล!C42="อำนวยการท้องถิ่น",ฟอร์มกรอกข้อมูล!F42,IF(ฟอร์มกรอกข้อมูล!C42="บริหารสถานศึกษา",ฟอร์มกรอกข้อมูล!F42,IF(ฟอร์มกรอกข้อมูล!C42&amp;ฟอร์มกรอกข้อมูล!G42="วิชาการหัวหน้ากลุ่มงาน",ฟอร์มกรอกข้อมูล!F42,ฟอร์มกรอกข้อมูล!E42)))))))</f>
        <v/>
      </c>
      <c r="I75" s="101" t="str">
        <f>IF(ฟอร์มกรอกข้อมูล!C42=0,"",IF(ฟอร์มกรอกข้อมูล!C42="สังกัด","",IF(ฟอร์มกรอกข้อมูล!H42="","-",IF(M75="เกษียณปี 66 ยุบเลิกปี 67","-",IF(M75="ว่างเดิม ยุบเลิกปี 67","-",ฟอร์มกรอกข้อมูล!H42)))))</f>
        <v/>
      </c>
      <c r="J75" s="144" t="str">
        <f>IF(ฟอร์มกรอกข้อมูล!C42=0,"",IF(ฟอร์มกรอกข้อมูล!C42="สังกัด","",IF(M75="กำหนดเพิ่มปี 67",0,IF(M75="กำหนดเพิ่มปี 68",0,IF(M75="กำหนดเพิ่มปี 69",0,IF(M75="เกษียณปี 66 ยุบเลิกปี 67",0,IF(M75="ว่างเดิม ยุบเลิกปี 67",0,ฟอร์มกรอกข้อมูล!BE42)))))))</f>
        <v/>
      </c>
      <c r="K75" s="145" t="str">
        <f>IF(ฟอร์มกรอกข้อมูล!C42=0,"",IF(ฟอร์มกรอกข้อมูล!C42="สังกัด","",IF(M75="กำหนดเพิ่มปี 67",0,IF(M75="กำหนดเพิ่มปี 68",0,IF(M75="กำหนดเพิ่มปี 69",0,IF(M75="เกษียณปี 66 ยุบเลิกปี 67",0,IF(M75="ว่างเดิม ยุบเลิกปี 67",0,IF(ฟอร์มกรอกข้อมูล!J42=0,0,(BF75*12)))))))))</f>
        <v/>
      </c>
      <c r="L75" s="145" t="str">
        <f>IF(ฟอร์มกรอกข้อมูล!C42=0,"",IF(ฟอร์มกรอกข้อมูล!C42="สังกัด","",IF(M75="กำหนดเพิ่มปี 67",0,IF(M75="กำหนดเพิ่มปี 68",0,IF(M75="กำหนดเพิ่มปี 69",0,IF(M75="เกษียณปี 66 ยุบเลิกปี 67",0,IF(M75="ว่างเดิม ยุบเลิกปี 67",0,IF(ฟอร์มกรอกข้อมูล!K42=0,0,(BG75*12)))))))))</f>
        <v/>
      </c>
      <c r="M75" s="146" t="str">
        <f>IF(ฟอร์มกรอกข้อมูล!C42=0,"",IF(ฟอร์มกรอกข้อมูล!C42="สังกัด","",IF(ฟอร์มกรอกข้อมูล!M42="ว่างเดิม","(ว่างเดิม)",IF(ฟอร์มกรอกข้อมูล!M42="เงินอุดหนุน","(เงินอุดหนุน)",IF(ฟอร์มกรอกข้อมูล!M42="เงินอุดหนุน (ว่าง)","(เงินอุดหนุน)",IF(ฟอร์มกรอกข้อมูล!M42="จ่ายจากเงินรายได้","(จ่ายจากเงินรายได้)",IF(ฟอร์มกรอกข้อมูล!M42="จ่ายจากเงินรายได้ (ว่าง)","(จ่ายจากเงินรายได้ (ว่างเดิม))",IF(ฟอร์มกรอกข้อมูล!M42="กำหนดเพิ่ม2567","กำหนดเพิ่มปี 67",IF(ฟอร์มกรอกข้อมูล!M42="กำหนดเพิ่ม2568","กำหนดเพิ่มปี 68",IF(ฟอร์มกรอกข้อมูล!M42="กำหนดเพิ่ม2569","กำหนดเพิ่มปี 69",IF(ฟอร์มกรอกข้อมูล!M42="ว่างยุบเลิก2567","ว่างเดิม ยุบเลิกปี 67",IF(ฟอร์มกรอกข้อมูล!M42="ว่างยุบเลิก2568","ว่างเดิม ยุบเลิกปี 68",IF(ฟอร์มกรอกข้อมูล!M42="ว่างยุบเลิก2569","ว่างเดิม ยุบเลิกปี 69",IF(ฟอร์มกรอกข้อมูล!M42="ยุบเลิก2567","เกษียณปี 66 ยุบเลิกปี 67",IF(ฟอร์มกรอกข้อมูล!M42="ยุบเลิก2568","เกษียณปี 67 ยุบเลิกปี 68",IF(ฟอร์มกรอกข้อมูล!M42="ยุบเลิก2569","เกษียณปี 68 ยุบเลิกปี 69",(ฟอร์มกรอกข้อมูล!I42*12)+(ฟอร์มกรอกข้อมูล!J42*12)+(ฟอร์มกรอกข้อมูล!K42*12)))))))))))))))))</f>
        <v/>
      </c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39" t="str">
        <f>IF(ฟอร์มกรอกข้อมูล!C42=0,"",ฟอร์มกรอกข้อมูล!C42)</f>
        <v/>
      </c>
      <c r="BC75" s="139" t="str">
        <f>IF(ฟอร์มกรอกข้อมูล!G42=0,"",ฟอร์มกรอกข้อมูล!G42)</f>
        <v/>
      </c>
      <c r="BD75" s="139" t="str">
        <f>IF(ฟอร์มกรอกข้อมูล!E42=0,"",ฟอร์มกรอกข้อมูล!E42)</f>
        <v/>
      </c>
      <c r="BE75" s="139" t="str">
        <f>IF(ฟอร์มกรอกข้อมูล!I42=0,"",ฟอร์มกรอกข้อมูล!I42)</f>
        <v/>
      </c>
      <c r="BF75" s="139" t="str">
        <f>IF(ฟอร์มกรอกข้อมูล!J42=0,"",ฟอร์มกรอกข้อมูล!J42)</f>
        <v/>
      </c>
      <c r="BG75" s="139" t="str">
        <f>IF(ฟอร์มกรอกข้อมูล!K42=0,"",ฟอร์มกรอกข้อมูล!K42)</f>
        <v/>
      </c>
      <c r="BH75" s="139" t="str">
        <f>IF(ฟอร์มกรอกข้อมูล!M42=0,"",ฟอร์มกรอกข้อมูล!M42)</f>
        <v/>
      </c>
    </row>
    <row r="76" spans="1:60" ht="25.5" customHeight="1">
      <c r="A76" s="99"/>
      <c r="B76" s="99"/>
      <c r="C76" s="140"/>
      <c r="D76" s="140"/>
      <c r="E76" s="140" t="str">
        <f>IF(BB75=0,"",IF(BB75="บริหารท้องถิ่น","("&amp;BD75&amp;")",IF(BB75="อำนวยการท้องถิ่น","("&amp;BD75&amp;")",IF(BB75="บริหารสถานศึกษา","("&amp;BD75&amp;")",IF(BB75&amp;BC75="วิชาการหัวหน้ากลุ่มงาน","("&amp;BD75&amp;")",IF(M75="กำหนดเพิ่มปี 67","-",IF(M75="กำหนดเพิ่มปี 68","",IF(M75="กำหนดเพิ่มปี 69","",""))))))))</f>
        <v/>
      </c>
      <c r="F76" s="99"/>
      <c r="G76" s="140"/>
      <c r="H76" s="140" t="str">
        <f>IF(BB75=0,"",IF(M75="เกษียณปี 66 ยุบเลิกปี 67","",IF(M75="ว่างเดิม ยุบเลิกปี 67","",IF(BB75="บริหารท้องถิ่น","("&amp;BD75&amp;")",IF(BB75="อำนวยการท้องถิ่น","("&amp;BD75&amp;")",IF(BB75="บริหารสถานศึกษา","("&amp;BD75&amp;")",IF(BB75&amp;BC75="วิชาการหัวหน้ากลุ่มงาน","("&amp;BD75&amp;")","")))))))</f>
        <v/>
      </c>
      <c r="I76" s="99"/>
      <c r="J76" s="141" t="str">
        <f>IF(BB75=0,"",IF(BB75="","",IF(BH75="ว่างเดิม","(ค่ากลางเงินเดือน)",IF(BH75="เงินอุดหนุน (ว่าง)","(ค่ากลางเงินเดือน)",IF(BH75="จ่ายจากเงินรายได้ (ว่าง)","(ค่ากลางเงินเดือน)",IF(BH75="ว่างยุบเลิก2568","(ค่ากลางเงินเดือน)",IF(BH75="ว่างยุบเลิก2569","(ค่ากลางเงินเดือน)",IF(M75="กำหนดเพิ่มปี 67","",IF(M75="กำหนดเพิ่มปี 68","",IF(M75="กำหนดเพิ่มปี 69","",IF(M75="เกษียณปี 66 ยุบเลิกปี 67","",IF(M75="ว่างเดิม ยุบเลิกปี 67","",TEXT(BE75,"(0,000"&amp;" x 12)")))))))))))))</f>
        <v/>
      </c>
      <c r="K76" s="141" t="str">
        <f>IF(BB75=0,"",IF(BB75="","",IF(M75="กำหนดเพิ่มปี 67","",IF(M75="กำหนดเพิ่มปี 68","",IF(M75="กำหนดเพิ่มปี 69","",IF(M75="เกษียณปี 66 ยุบเลิกปี 67","",IF(M75="ว่างเดิม ยุบเลิกปี 67","",TEXT(BF75,"(0,000"&amp;" x 12)"))))))))</f>
        <v/>
      </c>
      <c r="L76" s="141" t="str">
        <f>IF(BB75=0,"",IF(BB75="","",IF(M75="กำหนดเพิ่มปี 67","",IF(M75="กำหนดเพิ่มปี 68","",IF(M75="กำหนดเพิ่มปี 69","",IF(M75="เกษียณปี 66 ยุบเลิกปี 67","",IF(M75="ว่างเดิม ยุบเลิกปี 67","",TEXT(BG75,"(0,000"&amp;" x 12)"))))))))</f>
        <v/>
      </c>
      <c r="M76" s="14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</row>
    <row r="77" spans="1:60" ht="25.5" customHeight="1">
      <c r="A77" s="101">
        <v>29</v>
      </c>
      <c r="B77" s="142" t="str">
        <f>IF(ฟอร์มกรอกข้อมูล!C43=0,"",IF(ฟอร์มกรอกข้อมูล!C43="สังกัด","",IF(M77="กำหนดเพิ่มปี 67","-",IF(M77="กำหนดเพิ่มปี 68","-",IF(M77="กำหนดเพิ่มปี 69","-",ฟอร์มกรอกข้อมูล!D43)))))</f>
        <v>ว่าง</v>
      </c>
      <c r="C77" s="140">
        <f>IF(ฟอร์มกรอกข้อมูล!C43=0,"",IF(ฟอร์มกรอกข้อมูล!C43="สังกัด","",IF(M77="กำหนดเพิ่มปี 67","-",IF(M77="กำหนดเพิ่มปี 68","-",IF(M77="กำหนดเพิ่มปี 69","-",ฟอร์มกรอกข้อมูล!L43)))))</f>
        <v>0</v>
      </c>
      <c r="D77" s="143" t="str">
        <f>IF(ฟอร์มกรอกข้อมูล!C43=0,"",IF(ฟอร์มกรอกข้อมูล!C43="สังกัด","",IF(ฟอร์มกรอกข้อมูล!B43="","-",IF(M77="กำหนดเพิ่มปี 67","-",IF(M77="กำหนดเพิ่มปี 68","-",IF(M77="กำหนดเพิ่มปี 69","-",ฟอร์มกรอกข้อมูล!B43))))))</f>
        <v>-</v>
      </c>
      <c r="E77" s="140" t="str">
        <f>IF(ฟอร์มกรอกข้อมูล!C43=0,"",IF(M77="กำหนดเพิ่มปี 67","-",IF(M77="กำหนดเพิ่มปี 68","-",IF(M77="กำหนดเพิ่มปี 69","-",IF(ฟอร์มกรอกข้อมูล!C43="บริหารท้องถิ่น",ฟอร์มกรอกข้อมูล!F43,IF(ฟอร์มกรอกข้อมูล!C43="อำนวยการท้องถิ่น",ฟอร์มกรอกข้อมูล!F43,IF(ฟอร์มกรอกข้อมูล!C43="บริหารสถานศึกษา",ฟอร์มกรอกข้อมูล!F43,IF(ฟอร์มกรอกข้อมูล!C43&amp;ฟอร์มกรอกข้อมูล!G43="วิชาการหัวหน้ากลุ่มงาน",ฟอร์มกรอกข้อมูล!F43,ฟอร์มกรอกข้อมูล!E43))))))))</f>
        <v>ผู้ช่วยนายช่างไฟฟ้า</v>
      </c>
      <c r="F77" s="101" t="str">
        <f>IF(ฟอร์มกรอกข้อมูล!C43=0,"",IF(ฟอร์มกรอกข้อมูล!C43="สังกัด","",IF(ฟอร์มกรอกข้อมูล!H43="","-",IF(M77="กำหนดเพิ่มปี 67","-",IF(M77="กำหนดเพิ่มปี 68","-",IF(M77="กำหนดเพิ่มปี 69","-",ฟอร์มกรอกข้อมูล!H43))))))</f>
        <v>-</v>
      </c>
      <c r="G77" s="143" t="str">
        <f>IF(ฟอร์มกรอกข้อมูล!C43=0,"",IF(ฟอร์มกรอกข้อมูล!C43="สังกัด","",IF(ฟอร์มกรอกข้อมูล!B43="","-",IF(M77="เกษียณปี 66 ยุบเลิกปี 67","-",IF(M77="ว่างเดิม ยุบเลิกปี 67","-",ฟอร์มกรอกข้อมูล!B43)))))</f>
        <v>-</v>
      </c>
      <c r="H77" s="140" t="str">
        <f>IF(ฟอร์มกรอกข้อมูล!C43=0,"",IF(M77="เกษียณปี 66 ยุบเลิกปี 67","-",IF(M77="ว่างเดิม ยุบเลิกปี 67","-",IF(ฟอร์มกรอกข้อมูล!C43="บริหารท้องถิ่น",ฟอร์มกรอกข้อมูล!F43,IF(ฟอร์มกรอกข้อมูล!C43="อำนวยการท้องถิ่น",ฟอร์มกรอกข้อมูล!F43,IF(ฟอร์มกรอกข้อมูล!C43="บริหารสถานศึกษา",ฟอร์มกรอกข้อมูล!F43,IF(ฟอร์มกรอกข้อมูล!C43&amp;ฟอร์มกรอกข้อมูล!G43="วิชาการหัวหน้ากลุ่มงาน",ฟอร์มกรอกข้อมูล!F43,ฟอร์มกรอกข้อมูล!E43)))))))</f>
        <v>ผู้ช่วยนายช่างไฟฟ้า</v>
      </c>
      <c r="I77" s="101" t="str">
        <f>IF(ฟอร์มกรอกข้อมูล!C43=0,"",IF(ฟอร์มกรอกข้อมูล!C43="สังกัด","",IF(ฟอร์มกรอกข้อมูล!H43="","-",IF(M77="เกษียณปี 66 ยุบเลิกปี 67","-",IF(M77="ว่างเดิม ยุบเลิกปี 67","-",ฟอร์มกรอกข้อมูล!H43)))))</f>
        <v>-</v>
      </c>
      <c r="J77" s="144">
        <f>IF(ฟอร์มกรอกข้อมูล!C43=0,"",IF(ฟอร์มกรอกข้อมูล!C43="สังกัด","",IF(M77="กำหนดเพิ่มปี 67",0,IF(M77="กำหนดเพิ่มปี 68",0,IF(M77="กำหนดเพิ่มปี 69",0,IF(M77="เกษียณปี 66 ยุบเลิกปี 67",0,IF(M77="ว่างเดิม ยุบเลิกปี 67",0,ฟอร์มกรอกข้อมูล!BE43)))))))</f>
        <v>112800</v>
      </c>
      <c r="K77" s="145">
        <f>IF(ฟอร์มกรอกข้อมูล!C43=0,"",IF(ฟอร์มกรอกข้อมูล!C43="สังกัด","",IF(M77="กำหนดเพิ่มปี 67",0,IF(M77="กำหนดเพิ่มปี 68",0,IF(M77="กำหนดเพิ่มปี 69",0,IF(M77="เกษียณปี 66 ยุบเลิกปี 67",0,IF(M77="ว่างเดิม ยุบเลิกปี 67",0,IF(ฟอร์มกรอกข้อมูล!J43=0,0,(BF77*12)))))))))</f>
        <v>0</v>
      </c>
      <c r="L77" s="145">
        <f>IF(ฟอร์มกรอกข้อมูล!C43=0,"",IF(ฟอร์มกรอกข้อมูล!C43="สังกัด","",IF(M77="กำหนดเพิ่มปี 67",0,IF(M77="กำหนดเพิ่มปี 68",0,IF(M77="กำหนดเพิ่มปี 69",0,IF(M77="เกษียณปี 66 ยุบเลิกปี 67",0,IF(M77="ว่างเดิม ยุบเลิกปี 67",0,IF(ฟอร์มกรอกข้อมูล!K43=0,0,(BG77*12)))))))))</f>
        <v>0</v>
      </c>
      <c r="M77" s="146" t="str">
        <f>IF(ฟอร์มกรอกข้อมูล!C43=0,"",IF(ฟอร์มกรอกข้อมูล!C43="สังกัด","",IF(ฟอร์มกรอกข้อมูล!M43="ว่างเดิม","(ว่างเดิม)",IF(ฟอร์มกรอกข้อมูล!M43="เงินอุดหนุน","(เงินอุดหนุน)",IF(ฟอร์มกรอกข้อมูล!M43="เงินอุดหนุน (ว่าง)","(เงินอุดหนุน)",IF(ฟอร์มกรอกข้อมูล!M43="จ่ายจากเงินรายได้","(จ่ายจากเงินรายได้)",IF(ฟอร์มกรอกข้อมูล!M43="จ่ายจากเงินรายได้ (ว่าง)","(จ่ายจากเงินรายได้ (ว่างเดิม))",IF(ฟอร์มกรอกข้อมูล!M43="กำหนดเพิ่ม2567","กำหนดเพิ่มปี 67",IF(ฟอร์มกรอกข้อมูล!M43="กำหนดเพิ่ม2568","กำหนดเพิ่มปี 68",IF(ฟอร์มกรอกข้อมูล!M43="กำหนดเพิ่ม2569","กำหนดเพิ่มปี 69",IF(ฟอร์มกรอกข้อมูล!M43="ว่างยุบเลิก2567","ว่างเดิม ยุบเลิกปี 67",IF(ฟอร์มกรอกข้อมูล!M43="ว่างยุบเลิก2568","ว่างเดิม ยุบเลิกปี 68",IF(ฟอร์มกรอกข้อมูล!M43="ว่างยุบเลิก2569","ว่างเดิม ยุบเลิกปี 69",IF(ฟอร์มกรอกข้อมูล!M43="ยุบเลิก2567","เกษียณปี 66 ยุบเลิกปี 67",IF(ฟอร์มกรอกข้อมูล!M43="ยุบเลิก2568","เกษียณปี 67 ยุบเลิกปี 68",IF(ฟอร์มกรอกข้อมูล!M43="ยุบเลิก2569","เกษียณปี 68 ยุบเลิกปี 69",(ฟอร์มกรอกข้อมูล!I43*12)+(ฟอร์มกรอกข้อมูล!J43*12)+(ฟอร์มกรอกข้อมูล!K43*12)))))))))))))))))</f>
        <v>(ว่างเดิม)</v>
      </c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39" t="str">
        <f>IF(ฟอร์มกรอกข้อมูล!C43=0,"",ฟอร์มกรอกข้อมูล!C43)</f>
        <v>พนจ.ภารกิจ(ทักษะ)</v>
      </c>
      <c r="BC77" s="139" t="str">
        <f>IF(ฟอร์มกรอกข้อมูล!G43=0,"",ฟอร์มกรอกข้อมูล!G43)</f>
        <v/>
      </c>
      <c r="BD77" s="139" t="str">
        <f>IF(ฟอร์มกรอกข้อมูล!E43=0,"",ฟอร์มกรอกข้อมูล!E43)</f>
        <v>ผู้ช่วยนายช่างไฟฟ้า</v>
      </c>
      <c r="BE77" s="139" t="str">
        <f>IF(ฟอร์มกรอกข้อมูล!I43=0,"",ฟอร์มกรอกข้อมูล!I43)</f>
        <v/>
      </c>
      <c r="BF77" s="139" t="str">
        <f>IF(ฟอร์มกรอกข้อมูล!J43=0,"",ฟอร์มกรอกข้อมูล!J43)</f>
        <v/>
      </c>
      <c r="BG77" s="139" t="str">
        <f>IF(ฟอร์มกรอกข้อมูล!K43=0,"",ฟอร์มกรอกข้อมูล!K43)</f>
        <v/>
      </c>
      <c r="BH77" s="139" t="str">
        <f>IF(ฟอร์มกรอกข้อมูล!M43=0,"",ฟอร์มกรอกข้อมูล!M43)</f>
        <v>ว่างเดิม</v>
      </c>
    </row>
    <row r="78" spans="1:60" ht="25.5" customHeight="1">
      <c r="A78" s="99"/>
      <c r="B78" s="225"/>
      <c r="C78" s="140"/>
      <c r="D78" s="140"/>
      <c r="E78" s="140" t="str">
        <f>IF(BB77=0,"",IF(BB77="บริหารท้องถิ่น","("&amp;BD77&amp;")",IF(BB77="อำนวยการท้องถิ่น","("&amp;BD77&amp;")",IF(BB77="บริหารสถานศึกษา","("&amp;BD77&amp;")",IF(BB77&amp;BC77="วิชาการหัวหน้ากลุ่มงาน","("&amp;BD77&amp;")",IF(M77="กำหนดเพิ่มปี 67","-",IF(M77="กำหนดเพิ่มปี 68","",IF(M77="กำหนดเพิ่มปี 69","",""))))))))</f>
        <v/>
      </c>
      <c r="F78" s="99"/>
      <c r="G78" s="140"/>
      <c r="H78" s="140" t="str">
        <f>IF(BB77=0,"",IF(M77="เกษียณปี 66 ยุบเลิกปี 67","",IF(M77="ว่างเดิม ยุบเลิกปี 67","",IF(BB77="บริหารท้องถิ่น","("&amp;BD77&amp;")",IF(BB77="อำนวยการท้องถิ่น","("&amp;BD77&amp;")",IF(BB77="บริหารสถานศึกษา","("&amp;BD77&amp;")",IF(BB77&amp;BC77="วิชาการหัวหน้ากลุ่มงาน","("&amp;BD77&amp;")","")))))))</f>
        <v/>
      </c>
      <c r="I78" s="99"/>
      <c r="J78" s="141" t="str">
        <f>IF(BB77=0,"",IF(BB77="","",IF(BH77="ว่างเดิม","(ค่ากลางเงินเดือน)",IF(BH77="เงินอุดหนุน (ว่าง)","(ค่ากลางเงินเดือน)",IF(BH77="จ่ายจากเงินรายได้ (ว่าง)","(ค่ากลางเงินเดือน)",IF(BH77="ว่างยุบเลิก2568","(ค่ากลางเงินเดือน)",IF(BH77="ว่างยุบเลิก2569","(ค่ากลางเงินเดือน)",IF(M77="กำหนดเพิ่มปี 67","",IF(M77="กำหนดเพิ่มปี 68","",IF(M77="กำหนดเพิ่มปี 69","",IF(M77="เกษียณปี 66 ยุบเลิกปี 67","",IF(M77="ว่างเดิม ยุบเลิกปี 67","",TEXT(BE77,"(0,000"&amp;" x 12)")))))))))))))</f>
        <v>(ค่ากลางเงินเดือน)</v>
      </c>
      <c r="K78" s="141" t="str">
        <f>IF(BB77=0,"",IF(BB77="","",IF(M77="กำหนดเพิ่มปี 67","",IF(M77="กำหนดเพิ่มปี 68","",IF(M77="กำหนดเพิ่มปี 69","",IF(M77="เกษียณปี 66 ยุบเลิกปี 67","",IF(M77="ว่างเดิม ยุบเลิกปี 67","",TEXT(BF77,"(0,000"&amp;" x 12)"))))))))</f>
        <v/>
      </c>
      <c r="L78" s="141" t="str">
        <f>IF(BB77=0,"",IF(BB77="","",IF(M77="กำหนดเพิ่มปี 67","",IF(M77="กำหนดเพิ่มปี 68","",IF(M77="กำหนดเพิ่มปี 69","",IF(M77="เกษียณปี 66 ยุบเลิกปี 67","",IF(M77="ว่างเดิม ยุบเลิกปี 67","",TEXT(BG77,"(0,000"&amp;" x 12)"))))))))</f>
        <v/>
      </c>
      <c r="M78" s="14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</row>
    <row r="79" spans="1:60" ht="25.5" customHeight="1">
      <c r="A79" s="101">
        <v>30</v>
      </c>
      <c r="B79" s="142" t="str">
        <f>IF(ฟอร์มกรอกข้อมูล!C44=0,"",IF(ฟอร์มกรอกข้อมูล!C44="สังกัด","",IF(M79="กำหนดเพิ่มปี 67","-",IF(M79="กำหนดเพิ่มปี 68","-",IF(M79="กำหนดเพิ่มปี 69","-",ฟอร์มกรอกข้อมูล!D44)))))</f>
        <v>นายกัลป์ชัย ทาจ้อย</v>
      </c>
      <c r="C79" s="140" t="str">
        <f>IF(ฟอร์มกรอกข้อมูล!C44=0,"",IF(ฟอร์มกรอกข้อมูล!C44="สังกัด","",IF(M79="กำหนดเพิ่มปี 67","-",IF(M79="กำหนดเพิ่มปี 68","-",IF(M79="กำหนดเพิ่มปี 69","-",ฟอร์มกรอกข้อมูล!L44)))))</f>
        <v>ปวส.</v>
      </c>
      <c r="D79" s="143" t="str">
        <f>IF(ฟอร์มกรอกข้อมูล!C44=0,"",IF(ฟอร์มกรอกข้อมูล!C44="สังกัด","",IF(ฟอร์มกรอกข้อมูล!B44="","-",IF(M79="กำหนดเพิ่มปี 67","-",IF(M79="กำหนดเพิ่มปี 68","-",IF(M79="กำหนดเพิ่มปี 69","-",ฟอร์มกรอกข้อมูล!B44))))))</f>
        <v>-</v>
      </c>
      <c r="E79" s="140" t="str">
        <f>IF(ฟอร์มกรอกข้อมูล!C44=0,"",IF(M79="กำหนดเพิ่มปี 67","-",IF(M79="กำหนดเพิ่มปี 68","-",IF(M79="กำหนดเพิ่มปี 69","-",IF(ฟอร์มกรอกข้อมูล!C44="บริหารท้องถิ่น",ฟอร์มกรอกข้อมูล!F44,IF(ฟอร์มกรอกข้อมูล!C44="อำนวยการท้องถิ่น",ฟอร์มกรอกข้อมูล!F44,IF(ฟอร์มกรอกข้อมูล!C44="บริหารสถานศึกษา",ฟอร์มกรอกข้อมูล!F44,IF(ฟอร์มกรอกข้อมูล!C44&amp;ฟอร์มกรอกข้อมูล!G44="วิชาการหัวหน้ากลุ่มงาน",ฟอร์มกรอกข้อมูล!F44,ฟอร์มกรอกข้อมูล!E44))))))))</f>
        <v>ผู้ช่วยนายช่างโยธา</v>
      </c>
      <c r="F79" s="101" t="str">
        <f>IF(ฟอร์มกรอกข้อมูล!C44=0,"",IF(ฟอร์มกรอกข้อมูล!C44="สังกัด","",IF(ฟอร์มกรอกข้อมูล!H44="","-",IF(M79="กำหนดเพิ่มปี 67","-",IF(M79="กำหนดเพิ่มปี 68","-",IF(M79="กำหนดเพิ่มปี 69","-",ฟอร์มกรอกข้อมูล!H44))))))</f>
        <v>-</v>
      </c>
      <c r="G79" s="143" t="str">
        <f>IF(ฟอร์มกรอกข้อมูล!C44=0,"",IF(ฟอร์มกรอกข้อมูล!C44="สังกัด","",IF(ฟอร์มกรอกข้อมูล!B44="","-",IF(M79="เกษียณปี 66 ยุบเลิกปี 67","-",IF(M79="ว่างเดิม ยุบเลิกปี 67","-",ฟอร์มกรอกข้อมูล!B44)))))</f>
        <v>-</v>
      </c>
      <c r="H79" s="140" t="str">
        <f>IF(ฟอร์มกรอกข้อมูล!C44=0,"",IF(M79="เกษียณปี 66 ยุบเลิกปี 67","-",IF(M79="ว่างเดิม ยุบเลิกปี 67","-",IF(ฟอร์มกรอกข้อมูล!C44="บริหารท้องถิ่น",ฟอร์มกรอกข้อมูล!F44,IF(ฟอร์มกรอกข้อมูล!C44="อำนวยการท้องถิ่น",ฟอร์มกรอกข้อมูล!F44,IF(ฟอร์มกรอกข้อมูล!C44="บริหารสถานศึกษา",ฟอร์มกรอกข้อมูล!F44,IF(ฟอร์มกรอกข้อมูล!C44&amp;ฟอร์มกรอกข้อมูล!G44="วิชาการหัวหน้ากลุ่มงาน",ฟอร์มกรอกข้อมูล!F44,ฟอร์มกรอกข้อมูล!E44)))))))</f>
        <v>ผู้ช่วยนายช่างโยธา</v>
      </c>
      <c r="I79" s="101" t="str">
        <f>IF(ฟอร์มกรอกข้อมูล!C44=0,"",IF(ฟอร์มกรอกข้อมูล!C44="สังกัด","",IF(ฟอร์มกรอกข้อมูล!H44="","-",IF(M79="เกษียณปี 66 ยุบเลิกปี 67","-",IF(M79="ว่างเดิม ยุบเลิกปี 67","-",ฟอร์มกรอกข้อมูล!H44)))))</f>
        <v>-</v>
      </c>
      <c r="J79" s="144">
        <f>IF(ฟอร์มกรอกข้อมูล!C44=0,"",IF(ฟอร์มกรอกข้อมูล!C44="สังกัด","",IF(M79="กำหนดเพิ่มปี 67",0,IF(M79="กำหนดเพิ่มปี 68",0,IF(M79="กำหนดเพิ่มปี 69",0,IF(M79="เกษียณปี 66 ยุบเลิกปี 67",0,IF(M79="ว่างเดิม ยุบเลิกปี 67",0,ฟอร์มกรอกข้อมูล!BE44)))))))</f>
        <v>138000</v>
      </c>
      <c r="K79" s="145">
        <f>IF(ฟอร์มกรอกข้อมูล!C44=0,"",IF(ฟอร์มกรอกข้อมูล!C44="สังกัด","",IF(M79="กำหนดเพิ่มปี 67",0,IF(M79="กำหนดเพิ่มปี 68",0,IF(M79="กำหนดเพิ่มปี 69",0,IF(M79="เกษียณปี 66 ยุบเลิกปี 67",0,IF(M79="ว่างเดิม ยุบเลิกปี 67",0,IF(ฟอร์มกรอกข้อมูล!J44=0,0,(BF79*12)))))))))</f>
        <v>0</v>
      </c>
      <c r="L79" s="145">
        <f>IF(ฟอร์มกรอกข้อมูล!C44=0,"",IF(ฟอร์มกรอกข้อมูล!C44="สังกัด","",IF(M79="กำหนดเพิ่มปี 67",0,IF(M79="กำหนดเพิ่มปี 68",0,IF(M79="กำหนดเพิ่มปี 69",0,IF(M79="เกษียณปี 66 ยุบเลิกปี 67",0,IF(M79="ว่างเดิม ยุบเลิกปี 67",0,IF(ฟอร์มกรอกข้อมูล!K44=0,0,(BG79*12)))))))))</f>
        <v>0</v>
      </c>
      <c r="M79" s="146">
        <f>IF(ฟอร์มกรอกข้อมูล!C44=0,"",IF(ฟอร์มกรอกข้อมูล!C44="สังกัด","",IF(ฟอร์มกรอกข้อมูล!M44="ว่างเดิม","(ว่างเดิม)",IF(ฟอร์มกรอกข้อมูล!M44="เงินอุดหนุน","(เงินอุดหนุน)",IF(ฟอร์มกรอกข้อมูล!M44="เงินอุดหนุน (ว่าง)","(เงินอุดหนุน)",IF(ฟอร์มกรอกข้อมูล!M44="จ่ายจากเงินรายได้","(จ่ายจากเงินรายได้)",IF(ฟอร์มกรอกข้อมูล!M44="จ่ายจากเงินรายได้ (ว่าง)","(จ่ายจากเงินรายได้ (ว่างเดิม))",IF(ฟอร์มกรอกข้อมูล!M44="กำหนดเพิ่ม2567","กำหนดเพิ่มปี 67",IF(ฟอร์มกรอกข้อมูล!M44="กำหนดเพิ่ม2568","กำหนดเพิ่มปี 68",IF(ฟอร์มกรอกข้อมูล!M44="กำหนดเพิ่ม2569","กำหนดเพิ่มปี 69",IF(ฟอร์มกรอกข้อมูล!M44="ว่างยุบเลิก2567","ว่างเดิม ยุบเลิกปี 67",IF(ฟอร์มกรอกข้อมูล!M44="ว่างยุบเลิก2568","ว่างเดิม ยุบเลิกปี 68",IF(ฟอร์มกรอกข้อมูล!M44="ว่างยุบเลิก2569","ว่างเดิม ยุบเลิกปี 69",IF(ฟอร์มกรอกข้อมูล!M44="ยุบเลิก2567","เกษียณปี 66 ยุบเลิกปี 67",IF(ฟอร์มกรอกข้อมูล!M44="ยุบเลิก2568","เกษียณปี 67 ยุบเลิกปี 68",IF(ฟอร์มกรอกข้อมูล!M44="ยุบเลิก2569","เกษียณปี 68 ยุบเลิกปี 69",(ฟอร์มกรอกข้อมูล!I44*12)+(ฟอร์มกรอกข้อมูล!J44*12)+(ฟอร์มกรอกข้อมูล!K44*12)))))))))))))))))</f>
        <v>138000</v>
      </c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39" t="str">
        <f>IF(ฟอร์มกรอกข้อมูล!C44=0,"",ฟอร์มกรอกข้อมูล!C44)</f>
        <v>พนจ.ภารกิจ(ทักษะ)</v>
      </c>
      <c r="BC79" s="139" t="str">
        <f>IF(ฟอร์มกรอกข้อมูล!G44=0,"",ฟอร์มกรอกข้อมูล!G44)</f>
        <v/>
      </c>
      <c r="BD79" s="139" t="str">
        <f>IF(ฟอร์มกรอกข้อมูล!E44=0,"",ฟอร์มกรอกข้อมูล!E44)</f>
        <v>ผู้ช่วยนายช่างโยธา</v>
      </c>
      <c r="BE79" s="139">
        <f>IF(ฟอร์มกรอกข้อมูล!I44=0,"",ฟอร์มกรอกข้อมูล!I44)</f>
        <v>11500</v>
      </c>
      <c r="BF79" s="139" t="str">
        <f>IF(ฟอร์มกรอกข้อมูล!J44=0,"",ฟอร์มกรอกข้อมูล!J44)</f>
        <v/>
      </c>
      <c r="BG79" s="139" t="str">
        <f>IF(ฟอร์มกรอกข้อมูล!K44=0,"",ฟอร์มกรอกข้อมูล!K44)</f>
        <v/>
      </c>
      <c r="BH79" s="139" t="str">
        <f>IF(ฟอร์มกรอกข้อมูล!M44=0,"",ฟอร์มกรอกข้อมูล!M44)</f>
        <v/>
      </c>
    </row>
    <row r="80" spans="1:60" ht="25.5" customHeight="1">
      <c r="A80" s="99"/>
      <c r="B80" s="205"/>
      <c r="C80" s="140"/>
      <c r="D80" s="140"/>
      <c r="E80" s="140" t="str">
        <f>IF(BB79=0,"",IF(BB79="บริหารท้องถิ่น","("&amp;BD79&amp;")",IF(BB79="อำนวยการท้องถิ่น","("&amp;BD79&amp;")",IF(BB79="บริหารสถานศึกษา","("&amp;BD79&amp;")",IF(BB79&amp;BC79="วิชาการหัวหน้ากลุ่มงาน","("&amp;BD79&amp;")",IF(M79="กำหนดเพิ่มปี 67","-",IF(M79="กำหนดเพิ่มปี 68","",IF(M79="กำหนดเพิ่มปี 69","",""))))))))</f>
        <v/>
      </c>
      <c r="F80" s="99"/>
      <c r="G80" s="140"/>
      <c r="H80" s="140" t="str">
        <f>IF(BB79=0,"",IF(M79="เกษียณปี 66 ยุบเลิกปี 67","",IF(M79="ว่างเดิม ยุบเลิกปี 67","",IF(BB79="บริหารท้องถิ่น","("&amp;BD79&amp;")",IF(BB79="อำนวยการท้องถิ่น","("&amp;BD79&amp;")",IF(BB79="บริหารสถานศึกษา","("&amp;BD79&amp;")",IF(BB79&amp;BC79="วิชาการหัวหน้ากลุ่มงาน","("&amp;BD79&amp;")","")))))))</f>
        <v/>
      </c>
      <c r="I80" s="99"/>
      <c r="J80" s="141" t="str">
        <f>IF(BB79=0,"",IF(BB79="","",IF(BH79="ว่างเดิม","(ค่ากลางเงินเดือน)",IF(BH79="เงินอุดหนุน (ว่าง)","(ค่ากลางเงินเดือน)",IF(BH79="จ่ายจากเงินรายได้ (ว่าง)","(ค่ากลางเงินเดือน)",IF(BH79="ว่างยุบเลิก2568","(ค่ากลางเงินเดือน)",IF(BH79="ว่างยุบเลิก2569","(ค่ากลางเงินเดือน)",IF(M79="กำหนดเพิ่มปี 67","",IF(M79="กำหนดเพิ่มปี 68","",IF(M79="กำหนดเพิ่มปี 69","",IF(M79="เกษียณปี 66 ยุบเลิกปี 67","",IF(M79="ว่างเดิม ยุบเลิกปี 67","",TEXT(BE79,"(0,000"&amp;" x 12)")))))))))))))</f>
        <v>(11,500 x 12)</v>
      </c>
      <c r="K80" s="141" t="str">
        <f>IF(BB79=0,"",IF(BB79="","",IF(M79="กำหนดเพิ่มปี 67","",IF(M79="กำหนดเพิ่มปี 68","",IF(M79="กำหนดเพิ่มปี 69","",IF(M79="เกษียณปี 66 ยุบเลิกปี 67","",IF(M79="ว่างเดิม ยุบเลิกปี 67","",TEXT(BF79,"(0,000"&amp;" x 12)"))))))))</f>
        <v/>
      </c>
      <c r="L80" s="141" t="str">
        <f>IF(BB79=0,"",IF(BB79="","",IF(M79="กำหนดเพิ่มปี 67","",IF(M79="กำหนดเพิ่มปี 68","",IF(M79="กำหนดเพิ่มปี 69","",IF(M79="เกษียณปี 66 ยุบเลิกปี 67","",IF(M79="ว่างเดิม ยุบเลิกปี 67","",TEXT(BG79,"(0,000"&amp;" x 12)"))))))))</f>
        <v/>
      </c>
      <c r="M80" s="14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</row>
    <row r="81" spans="1:60" ht="25.5" customHeight="1">
      <c r="A81" s="196"/>
      <c r="B81" s="228" t="s">
        <v>1422</v>
      </c>
      <c r="C81" s="148" t="str">
        <f>IF(ฟอร์มกรอกข้อมูล!C45=0,"",IF(ฟอร์มกรอกข้อมูล!C45="สังกัด","",IF(M81="กำหนดเพิ่มปี 67","-",IF(M81="กำหนดเพิ่มปี 68","-",IF(M81="กำหนดเพิ่มปี 69","-",ฟอร์มกรอกข้อมูล!L45)))))</f>
        <v/>
      </c>
      <c r="D81" s="198" t="str">
        <f>IF(ฟอร์มกรอกข้อมูล!C45=0,"",IF(ฟอร์มกรอกข้อมูล!C45="สังกัด","",IF(ฟอร์มกรอกข้อมูล!B45="","-",IF(M81="กำหนดเพิ่มปี 67","-",IF(M81="กำหนดเพิ่มปี 68","-",IF(M81="กำหนดเพิ่มปี 69","-",ฟอร์มกรอกข้อมูล!B45))))))</f>
        <v/>
      </c>
      <c r="E81" s="148" t="str">
        <f>IF(ฟอร์มกรอกข้อมูล!C45=0,"",IF(M81="กำหนดเพิ่มปี 67","-",IF(M81="กำหนดเพิ่มปี 68","-",IF(M81="กำหนดเพิ่มปี 69","-",IF(ฟอร์มกรอกข้อมูล!C45="บริหารท้องถิ่น",ฟอร์มกรอกข้อมูล!F45,IF(ฟอร์มกรอกข้อมูล!C45="อำนวยการท้องถิ่น",ฟอร์มกรอกข้อมูล!F45,IF(ฟอร์มกรอกข้อมูล!C45="บริหารสถานศึกษา",ฟอร์มกรอกข้อมูล!F45,IF(ฟอร์มกรอกข้อมูล!C45&amp;ฟอร์มกรอกข้อมูล!G45="วิชาการหัวหน้ากลุ่มงาน",ฟอร์มกรอกข้อมูล!F45,ฟอร์มกรอกข้อมูล!E45))))))))</f>
        <v/>
      </c>
      <c r="F81" s="196" t="str">
        <f>IF(ฟอร์มกรอกข้อมูล!C45=0,"",IF(ฟอร์มกรอกข้อมูล!C45="สังกัด","",IF(ฟอร์มกรอกข้อมูล!H45="","-",IF(M81="กำหนดเพิ่มปี 67","-",IF(M81="กำหนดเพิ่มปี 68","-",IF(M81="กำหนดเพิ่มปี 69","-",ฟอร์มกรอกข้อมูล!H45))))))</f>
        <v/>
      </c>
      <c r="G81" s="198" t="str">
        <f>IF(ฟอร์มกรอกข้อมูล!C45=0,"",IF(ฟอร์มกรอกข้อมูล!C45="สังกัด","",IF(ฟอร์มกรอกข้อมูล!B45="","-",IF(M81="เกษียณปี 66 ยุบเลิกปี 67","-",IF(M81="ว่างเดิม ยุบเลิกปี 67","-",ฟอร์มกรอกข้อมูล!B45)))))</f>
        <v/>
      </c>
      <c r="H81" s="148" t="str">
        <f>IF(ฟอร์มกรอกข้อมูล!C45=0,"",IF(M81="เกษียณปี 66 ยุบเลิกปี 67","-",IF(M81="ว่างเดิม ยุบเลิกปี 67","-",IF(ฟอร์มกรอกข้อมูล!C45="บริหารท้องถิ่น",ฟอร์มกรอกข้อมูล!F45,IF(ฟอร์มกรอกข้อมูล!C45="อำนวยการท้องถิ่น",ฟอร์มกรอกข้อมูล!F45,IF(ฟอร์มกรอกข้อมูล!C45="บริหารสถานศึกษา",ฟอร์มกรอกข้อมูล!F45,IF(ฟอร์มกรอกข้อมูล!C45&amp;ฟอร์มกรอกข้อมูล!G45="วิชาการหัวหน้ากลุ่มงาน",ฟอร์มกรอกข้อมูล!F45,ฟอร์มกรอกข้อมูล!E45)))))))</f>
        <v/>
      </c>
      <c r="I81" s="196" t="str">
        <f>IF(ฟอร์มกรอกข้อมูล!C45=0,"",IF(ฟอร์มกรอกข้อมูล!C45="สังกัด","",IF(ฟอร์มกรอกข้อมูล!H45="","-",IF(M81="เกษียณปี 66 ยุบเลิกปี 67","-",IF(M81="ว่างเดิม ยุบเลิกปี 67","-",ฟอร์มกรอกข้อมูล!H45)))))</f>
        <v/>
      </c>
      <c r="J81" s="199" t="str">
        <f>IF(ฟอร์มกรอกข้อมูล!C45=0,"",IF(ฟอร์มกรอกข้อมูล!C45="สังกัด","",IF(M81="กำหนดเพิ่มปี 67",0,IF(M81="กำหนดเพิ่มปี 68",0,IF(M81="กำหนดเพิ่มปี 69",0,IF(M81="เกษียณปี 66 ยุบเลิกปี 67",0,IF(M81="ว่างเดิม ยุบเลิกปี 67",0,ฟอร์มกรอกข้อมูล!BE45)))))))</f>
        <v/>
      </c>
      <c r="K81" s="200" t="str">
        <f>IF(ฟอร์มกรอกข้อมูล!C45=0,"",IF(ฟอร์มกรอกข้อมูล!C45="สังกัด","",IF(M81="กำหนดเพิ่มปี 67",0,IF(M81="กำหนดเพิ่มปี 68",0,IF(M81="กำหนดเพิ่มปี 69",0,IF(M81="เกษียณปี 66 ยุบเลิกปี 67",0,IF(M81="ว่างเดิม ยุบเลิกปี 67",0,IF(ฟอร์มกรอกข้อมูล!J45=0,0,(BF81*12)))))))))</f>
        <v/>
      </c>
      <c r="L81" s="200" t="str">
        <f>IF(ฟอร์มกรอกข้อมูล!C45=0,"",IF(ฟอร์มกรอกข้อมูล!C45="สังกัด","",IF(M81="กำหนดเพิ่มปี 67",0,IF(M81="กำหนดเพิ่มปี 68",0,IF(M81="กำหนดเพิ่มปี 69",0,IF(M81="เกษียณปี 66 ยุบเลิกปี 67",0,IF(M81="ว่างเดิม ยุบเลิกปี 67",0,IF(ฟอร์มกรอกข้อมูล!K45=0,0,(BG81*12)))))))))</f>
        <v/>
      </c>
      <c r="M81" s="201" t="str">
        <f>IF(ฟอร์มกรอกข้อมูล!C45=0,"",IF(ฟอร์มกรอกข้อมูล!C45="สังกัด","",IF(ฟอร์มกรอกข้อมูล!M45="ว่างเดิม","(ว่างเดิม)",IF(ฟอร์มกรอกข้อมูล!M45="เงินอุดหนุน","(เงินอุดหนุน)",IF(ฟอร์มกรอกข้อมูล!M45="เงินอุดหนุน (ว่าง)","(เงินอุดหนุน)",IF(ฟอร์มกรอกข้อมูล!M45="จ่ายจากเงินรายได้","(จ่ายจากเงินรายได้)",IF(ฟอร์มกรอกข้อมูล!M45="จ่ายจากเงินรายได้ (ว่าง)","(จ่ายจากเงินรายได้ (ว่างเดิม))",IF(ฟอร์มกรอกข้อมูล!M45="กำหนดเพิ่ม2567","กำหนดเพิ่มปี 67",IF(ฟอร์มกรอกข้อมูล!M45="กำหนดเพิ่ม2568","กำหนดเพิ่มปี 68",IF(ฟอร์มกรอกข้อมูล!M45="กำหนดเพิ่ม2569","กำหนดเพิ่มปี 69",IF(ฟอร์มกรอกข้อมูล!M45="ว่างยุบเลิก2567","ว่างเดิม ยุบเลิกปี 67",IF(ฟอร์มกรอกข้อมูล!M45="ว่างยุบเลิก2568","ว่างเดิม ยุบเลิกปี 68",IF(ฟอร์มกรอกข้อมูล!M45="ว่างยุบเลิก2569","ว่างเดิม ยุบเลิกปี 69",IF(ฟอร์มกรอกข้อมูล!M45="ยุบเลิก2567","เกษียณปี 66 ยุบเลิกปี 67",IF(ฟอร์มกรอกข้อมูล!M45="ยุบเลิก2568","เกษียณปี 67 ยุบเลิกปี 68",IF(ฟอร์มกรอกข้อมูล!M45="ยุบเลิก2569","เกษียณปี 68 ยุบเลิกปี 69",(ฟอร์มกรอกข้อมูล!I45*12)+(ฟอร์มกรอกข้อมูล!J45*12)+(ฟอร์มกรอกข้อมูล!K45*12)))))))))))))))))</f>
        <v/>
      </c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39" t="str">
        <f>IF(ฟอร์มกรอกข้อมูล!C45=0,"",ฟอร์มกรอกข้อมูล!C45)</f>
        <v/>
      </c>
      <c r="BC81" s="139" t="str">
        <f>IF(ฟอร์มกรอกข้อมูล!G45=0,"",ฟอร์มกรอกข้อมูล!G45)</f>
        <v/>
      </c>
      <c r="BD81" s="139" t="str">
        <f>IF(ฟอร์มกรอกข้อมูล!E45=0,"",ฟอร์มกรอกข้อมูล!E45)</f>
        <v/>
      </c>
      <c r="BE81" s="139" t="str">
        <f>IF(ฟอร์มกรอกข้อมูล!I45=0,"",ฟอร์มกรอกข้อมูล!I45)</f>
        <v/>
      </c>
      <c r="BF81" s="139" t="str">
        <f>IF(ฟอร์มกรอกข้อมูล!J45=0,"",ฟอร์มกรอกข้อมูล!J45)</f>
        <v/>
      </c>
      <c r="BG81" s="139" t="str">
        <f>IF(ฟอร์มกรอกข้อมูล!K45=0,"",ฟอร์มกรอกข้อมูล!K45)</f>
        <v/>
      </c>
      <c r="BH81" s="139" t="str">
        <f>IF(ฟอร์มกรอกข้อมูล!M45=0,"",ฟอร์มกรอกข้อมูล!M45)</f>
        <v/>
      </c>
    </row>
    <row r="82" spans="1:60" ht="25.5" customHeight="1">
      <c r="A82" s="99"/>
      <c r="B82" s="99"/>
      <c r="C82" s="140"/>
      <c r="D82" s="140"/>
      <c r="E82" s="140" t="str">
        <f>IF(BB81=0,"",IF(BB81="บริหารท้องถิ่น","("&amp;BD81&amp;")",IF(BB81="อำนวยการท้องถิ่น","("&amp;BD81&amp;")",IF(BB81="บริหารสถานศึกษา","("&amp;BD81&amp;")",IF(BB81&amp;BC81="วิชาการหัวหน้ากลุ่มงาน","("&amp;BD81&amp;")",IF(M81="กำหนดเพิ่มปี 67","-",IF(M81="กำหนดเพิ่มปี 68","",IF(M81="กำหนดเพิ่มปี 69","",""))))))))</f>
        <v/>
      </c>
      <c r="F82" s="99"/>
      <c r="G82" s="140"/>
      <c r="H82" s="140" t="str">
        <f>IF(BB81=0,"",IF(M81="เกษียณปี 66 ยุบเลิกปี 67","",IF(M81="ว่างเดิม ยุบเลิกปี 67","",IF(BB81="บริหารท้องถิ่น","("&amp;BD81&amp;")",IF(BB81="อำนวยการท้องถิ่น","("&amp;BD81&amp;")",IF(BB81="บริหารสถานศึกษา","("&amp;BD81&amp;")",IF(BB81&amp;BC81="วิชาการหัวหน้ากลุ่มงาน","("&amp;BD81&amp;")","")))))))</f>
        <v/>
      </c>
      <c r="I82" s="99"/>
      <c r="J82" s="141" t="str">
        <f>IF(BB81=0,"",IF(BB81="","",IF(BH81="ว่างเดิม","(ค่ากลางเงินเดือน)",IF(BH81="เงินอุดหนุน (ว่าง)","(ค่ากลางเงินเดือน)",IF(BH81="จ่ายจากเงินรายได้ (ว่าง)","(ค่ากลางเงินเดือน)",IF(BH81="ว่างยุบเลิก2568","(ค่ากลางเงินเดือน)",IF(BH81="ว่างยุบเลิก2569","(ค่ากลางเงินเดือน)",IF(M81="กำหนดเพิ่มปี 67","",IF(M81="กำหนดเพิ่มปี 68","",IF(M81="กำหนดเพิ่มปี 69","",IF(M81="เกษียณปี 66 ยุบเลิกปี 67","",IF(M81="ว่างเดิม ยุบเลิกปี 67","",TEXT(BE81,"(0,000"&amp;" x 12)")))))))))))))</f>
        <v/>
      </c>
      <c r="K82" s="141" t="str">
        <f>IF(BB81=0,"",IF(BB81="","",IF(M81="กำหนดเพิ่มปี 67","",IF(M81="กำหนดเพิ่มปี 68","",IF(M81="กำหนดเพิ่มปี 69","",IF(M81="เกษียณปี 66 ยุบเลิกปี 67","",IF(M81="ว่างเดิม ยุบเลิกปี 67","",TEXT(BF81,"(0,000"&amp;" x 12)"))))))))</f>
        <v/>
      </c>
      <c r="L82" s="141" t="str">
        <f>IF(BB81=0,"",IF(BB81="","",IF(M81="กำหนดเพิ่มปี 67","",IF(M81="กำหนดเพิ่มปี 68","",IF(M81="กำหนดเพิ่มปี 69","",IF(M81="เกษียณปี 66 ยุบเลิกปี 67","",IF(M81="ว่างเดิม ยุบเลิกปี 67","",TEXT(BG81,"(0,000"&amp;" x 12)"))))))))</f>
        <v/>
      </c>
      <c r="M82" s="14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</row>
    <row r="83" spans="1:60" ht="25.5" customHeight="1">
      <c r="A83" s="101">
        <v>31</v>
      </c>
      <c r="B83" s="142" t="str">
        <f>IF(ฟอร์มกรอกข้อมูล!C46=0,"",IF(ฟอร์มกรอกข้อมูล!C46="สังกัด","",IF(M83="กำหนดเพิ่มปี 67","-",IF(M83="กำหนดเพิ่มปี 68","-",IF(M83="กำหนดเพิ่มปี 69","-",ฟอร์มกรอกข้อมูล!D46)))))</f>
        <v>นายปิยะพงษ์ กุเหล็กดำ</v>
      </c>
      <c r="C83" s="140" t="str">
        <f>IF(ฟอร์มกรอกข้อมูล!C46=0,"",IF(ฟอร์มกรอกข้อมูล!C46="สังกัด","",IF(M83="กำหนดเพิ่มปี 67","-",IF(M83="กำหนดเพิ่มปี 68","-",IF(M83="กำหนดเพิ่มปี 69","-",ฟอร์มกรอกข้อมูล!L46)))))</f>
        <v>ม.6</v>
      </c>
      <c r="D83" s="143" t="str">
        <f>IF(ฟอร์มกรอกข้อมูล!C46=0,"",IF(ฟอร์มกรอกข้อมูล!C46="สังกัด","",IF(ฟอร์มกรอกข้อมูล!B46="","-",IF(M83="กำหนดเพิ่มปี 67","-",IF(M83="กำหนดเพิ่มปี 68","-",IF(M83="กำหนดเพิ่มปี 69","-",ฟอร์มกรอกข้อมูล!B46))))))</f>
        <v>-</v>
      </c>
      <c r="E83" s="140" t="str">
        <f>IF(ฟอร์มกรอกข้อมูล!C46=0,"",IF(M83="กำหนดเพิ่มปี 67","-",IF(M83="กำหนดเพิ่มปี 68","-",IF(M83="กำหนดเพิ่มปี 69","-",IF(ฟอร์มกรอกข้อมูล!C46="บริหารท้องถิ่น",ฟอร์มกรอกข้อมูล!F46,IF(ฟอร์มกรอกข้อมูล!C46="อำนวยการท้องถิ่น",ฟอร์มกรอกข้อมูล!F46,IF(ฟอร์มกรอกข้อมูล!C46="บริหารสถานศึกษา",ฟอร์มกรอกข้อมูล!F46,IF(ฟอร์มกรอกข้อมูล!C46&amp;ฟอร์มกรอกข้อมูล!G46="วิชาการหัวหน้ากลุ่มงาน",ฟอร์มกรอกข้อมูล!F46,ฟอร์มกรอกข้อมูล!E46))))))))</f>
        <v>คนงานทั่วไป (คนงานขับเครื่องจักรกลขนาดเบา)</v>
      </c>
      <c r="F83" s="101" t="str">
        <f>IF(ฟอร์มกรอกข้อมูล!C46=0,"",IF(ฟอร์มกรอกข้อมูล!C46="สังกัด","",IF(ฟอร์มกรอกข้อมูล!H46="","-",IF(M83="กำหนดเพิ่มปี 67","-",IF(M83="กำหนดเพิ่มปี 68","-",IF(M83="กำหนดเพิ่มปี 69","-",ฟอร์มกรอกข้อมูล!H46))))))</f>
        <v>-</v>
      </c>
      <c r="G83" s="143" t="str">
        <f>IF(ฟอร์มกรอกข้อมูล!C46=0,"",IF(ฟอร์มกรอกข้อมูล!C46="สังกัด","",IF(ฟอร์มกรอกข้อมูล!B46="","-",IF(M83="เกษียณปี 66 ยุบเลิกปี 67","-",IF(M83="ว่างเดิม ยุบเลิกปี 67","-",ฟอร์มกรอกข้อมูล!B46)))))</f>
        <v>-</v>
      </c>
      <c r="H83" s="140" t="str">
        <f>IF(ฟอร์มกรอกข้อมูล!C46=0,"",IF(M83="เกษียณปี 66 ยุบเลิกปี 67","-",IF(M83="ว่างเดิม ยุบเลิกปี 67","-",IF(ฟอร์มกรอกข้อมูล!C46="บริหารท้องถิ่น",ฟอร์มกรอกข้อมูล!F46,IF(ฟอร์มกรอกข้อมูล!C46="อำนวยการท้องถิ่น",ฟอร์มกรอกข้อมูล!F46,IF(ฟอร์มกรอกข้อมูล!C46="บริหารสถานศึกษา",ฟอร์มกรอกข้อมูล!F46,IF(ฟอร์มกรอกข้อมูล!C46&amp;ฟอร์มกรอกข้อมูล!G46="วิชาการหัวหน้ากลุ่มงาน",ฟอร์มกรอกข้อมูล!F46,ฟอร์มกรอกข้อมูล!E46)))))))</f>
        <v>คนงานทั่วไป (คนงานขับเครื่องจักรกลขนาดเบา)</v>
      </c>
      <c r="I83" s="101" t="str">
        <f>IF(ฟอร์มกรอกข้อมูล!C46=0,"",IF(ฟอร์มกรอกข้อมูล!C46="สังกัด","",IF(ฟอร์มกรอกข้อมูล!H46="","-",IF(M83="เกษียณปี 66 ยุบเลิกปี 67","-",IF(M83="ว่างเดิม ยุบเลิกปี 67","-",ฟอร์มกรอกข้อมูล!H46)))))</f>
        <v>-</v>
      </c>
      <c r="J83" s="144">
        <f>IF(ฟอร์มกรอกข้อมูล!C46=0,"",IF(ฟอร์มกรอกข้อมูล!C46="สังกัด","",IF(M83="กำหนดเพิ่มปี 67",0,IF(M83="กำหนดเพิ่มปี 68",0,IF(M83="กำหนดเพิ่มปี 69",0,IF(M83="เกษียณปี 66 ยุบเลิกปี 67",0,IF(M83="ว่างเดิม ยุบเลิกปี 67",0,ฟอร์มกรอกข้อมูล!BE46)))))))</f>
        <v>108000</v>
      </c>
      <c r="K83" s="145">
        <f>IF(ฟอร์มกรอกข้อมูล!C46=0,"",IF(ฟอร์มกรอกข้อมูล!C46="สังกัด","",IF(M83="กำหนดเพิ่มปี 67",0,IF(M83="กำหนดเพิ่มปี 68",0,IF(M83="กำหนดเพิ่มปี 69",0,IF(M83="เกษียณปี 66 ยุบเลิกปี 67",0,IF(M83="ว่างเดิม ยุบเลิกปี 67",0,IF(ฟอร์มกรอกข้อมูล!J46=0,0,(BF83*12)))))))))</f>
        <v>0</v>
      </c>
      <c r="L83" s="145">
        <f>IF(ฟอร์มกรอกข้อมูล!C46=0,"",IF(ฟอร์มกรอกข้อมูล!C46="สังกัด","",IF(M83="กำหนดเพิ่มปี 67",0,IF(M83="กำหนดเพิ่มปี 68",0,IF(M83="กำหนดเพิ่มปี 69",0,IF(M83="เกษียณปี 66 ยุบเลิกปี 67",0,IF(M83="ว่างเดิม ยุบเลิกปี 67",0,IF(ฟอร์มกรอกข้อมูล!K46=0,0,(BG83*12)))))))))</f>
        <v>0</v>
      </c>
      <c r="M83" s="146">
        <f>IF(ฟอร์มกรอกข้อมูล!C46=0,"",IF(ฟอร์มกรอกข้อมูล!C46="สังกัด","",IF(ฟอร์มกรอกข้อมูล!M46="ว่างเดิม","(ว่างเดิม)",IF(ฟอร์มกรอกข้อมูล!M46="เงินอุดหนุน","(เงินอุดหนุน)",IF(ฟอร์มกรอกข้อมูล!M46="เงินอุดหนุน (ว่าง)","(เงินอุดหนุน)",IF(ฟอร์มกรอกข้อมูล!M46="จ่ายจากเงินรายได้","(จ่ายจากเงินรายได้)",IF(ฟอร์มกรอกข้อมูล!M46="จ่ายจากเงินรายได้ (ว่าง)","(จ่ายจากเงินรายได้ (ว่างเดิม))",IF(ฟอร์มกรอกข้อมูล!M46="กำหนดเพิ่ม2567","กำหนดเพิ่มปี 67",IF(ฟอร์มกรอกข้อมูล!M46="กำหนดเพิ่ม2568","กำหนดเพิ่มปี 68",IF(ฟอร์มกรอกข้อมูล!M46="กำหนดเพิ่ม2569","กำหนดเพิ่มปี 69",IF(ฟอร์มกรอกข้อมูล!M46="ว่างยุบเลิก2567","ว่างเดิม ยุบเลิกปี 67",IF(ฟอร์มกรอกข้อมูล!M46="ว่างยุบเลิก2568","ว่างเดิม ยุบเลิกปี 68",IF(ฟอร์มกรอกข้อมูล!M46="ว่างยุบเลิก2569","ว่างเดิม ยุบเลิกปี 69",IF(ฟอร์มกรอกข้อมูล!M46="ยุบเลิก2567","เกษียณปี 66 ยุบเลิกปี 67",IF(ฟอร์มกรอกข้อมูล!M46="ยุบเลิก2568","เกษียณปี 67 ยุบเลิกปี 68",IF(ฟอร์มกรอกข้อมูล!M46="ยุบเลิก2569","เกษียณปี 68 ยุบเลิกปี 69",(ฟอร์มกรอกข้อมูล!I46*12)+(ฟอร์มกรอกข้อมูล!J46*12)+(ฟอร์มกรอกข้อมูล!K46*12)))))))))))))))))</f>
        <v>108000</v>
      </c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39" t="str">
        <f>IF(ฟอร์มกรอกข้อมูล!C46=0,"",ฟอร์มกรอกข้อมูล!C46)</f>
        <v>พนจ.ทั่วไป</v>
      </c>
      <c r="BC83" s="139" t="str">
        <f>IF(ฟอร์มกรอกข้อมูล!G46=0,"",ฟอร์มกรอกข้อมูล!G46)</f>
        <v/>
      </c>
      <c r="BD83" s="139" t="str">
        <f>IF(ฟอร์มกรอกข้อมูล!E46=0,"",ฟอร์มกรอกข้อมูล!E46)</f>
        <v>คนงานทั่วไป (คนงานขับเครื่องจักรกลขนาดเบา)</v>
      </c>
      <c r="BE83" s="139">
        <f>IF(ฟอร์มกรอกข้อมูล!I46=0,"",ฟอร์มกรอกข้อมูล!I46)</f>
        <v>9000</v>
      </c>
      <c r="BF83" s="139" t="str">
        <f>IF(ฟอร์มกรอกข้อมูล!J46=0,"",ฟอร์มกรอกข้อมูล!J46)</f>
        <v/>
      </c>
      <c r="BG83" s="139" t="str">
        <f>IF(ฟอร์มกรอกข้อมูล!K46=0,"",ฟอร์มกรอกข้อมูล!K46)</f>
        <v/>
      </c>
      <c r="BH83" s="139" t="str">
        <f>IF(ฟอร์มกรอกข้อมูล!M46=0,"",ฟอร์มกรอกข้อมูล!M46)</f>
        <v/>
      </c>
    </row>
    <row r="84" spans="1:60" ht="25.5" customHeight="1">
      <c r="A84" s="99"/>
      <c r="B84" s="99"/>
      <c r="C84" s="140"/>
      <c r="D84" s="140"/>
      <c r="E84" s="140" t="str">
        <f>IF(BB83=0,"",IF(BB83="บริหารท้องถิ่น","("&amp;BD83&amp;")",IF(BB83="อำนวยการท้องถิ่น","("&amp;BD83&amp;")",IF(BB83="บริหารสถานศึกษา","("&amp;BD83&amp;")",IF(BB83&amp;BC83="วิชาการหัวหน้ากลุ่มงาน","("&amp;BD83&amp;")",IF(M83="กำหนดเพิ่มปี 67","-",IF(M83="กำหนดเพิ่มปี 68","",IF(M83="กำหนดเพิ่มปี 69","",""))))))))</f>
        <v/>
      </c>
      <c r="F84" s="99"/>
      <c r="G84" s="140"/>
      <c r="H84" s="140" t="str">
        <f>IF(BB83=0,"",IF(M83="เกษียณปี 66 ยุบเลิกปี 67","",IF(M83="ว่างเดิม ยุบเลิกปี 67","",IF(BB83="บริหารท้องถิ่น","("&amp;BD83&amp;")",IF(BB83="อำนวยการท้องถิ่น","("&amp;BD83&amp;")",IF(BB83="บริหารสถานศึกษา","("&amp;BD83&amp;")",IF(BB83&amp;BC83="วิชาการหัวหน้ากลุ่มงาน","("&amp;BD83&amp;")","")))))))</f>
        <v/>
      </c>
      <c r="I84" s="99"/>
      <c r="J84" s="141" t="str">
        <f>IF(BB83=0,"",IF(BB83="","",IF(BH83="ว่างเดิม","(ค่ากลางเงินเดือน)",IF(BH83="เงินอุดหนุน (ว่าง)","(ค่ากลางเงินเดือน)",IF(BH83="จ่ายจากเงินรายได้ (ว่าง)","(ค่ากลางเงินเดือน)",IF(BH83="ว่างยุบเลิก2568","(ค่ากลางเงินเดือน)",IF(BH83="ว่างยุบเลิก2569","(ค่ากลางเงินเดือน)",IF(M83="กำหนดเพิ่มปี 67","",IF(M83="กำหนดเพิ่มปี 68","",IF(M83="กำหนดเพิ่มปี 69","",IF(M83="เกษียณปี 66 ยุบเลิกปี 67","",IF(M83="ว่างเดิม ยุบเลิกปี 67","",TEXT(BE83,"(0,000"&amp;" x 12)")))))))))))))</f>
        <v>(9,000 x 12)</v>
      </c>
      <c r="K84" s="141" t="str">
        <f>IF(BB83=0,"",IF(BB83="","",IF(M83="กำหนดเพิ่มปี 67","",IF(M83="กำหนดเพิ่มปี 68","",IF(M83="กำหนดเพิ่มปี 69","",IF(M83="เกษียณปี 66 ยุบเลิกปี 67","",IF(M83="ว่างเดิม ยุบเลิกปี 67","",TEXT(BF83,"(0,000"&amp;" x 12)"))))))))</f>
        <v/>
      </c>
      <c r="L84" s="141" t="str">
        <f>IF(BB83=0,"",IF(BB83="","",IF(M83="กำหนดเพิ่มปี 67","",IF(M83="กำหนดเพิ่มปี 68","",IF(M83="กำหนดเพิ่มปี 69","",IF(M83="เกษียณปี 66 ยุบเลิกปี 67","",IF(M83="ว่างเดิม ยุบเลิกปี 67","",TEXT(BG83,"(0,000"&amp;" x 12)"))))))))</f>
        <v/>
      </c>
      <c r="M84" s="14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</row>
    <row r="85" spans="1:60" ht="25.5" customHeight="1">
      <c r="A85" s="101">
        <v>32</v>
      </c>
      <c r="B85" s="142" t="str">
        <f>IF(ฟอร์มกรอกข้อมูล!C47=0,"",IF(ฟอร์มกรอกข้อมูล!C47="สังกัด","",IF(M85="กำหนดเพิ่มปี 67","-",IF(M85="กำหนดเพิ่มปี 68","-",IF(M85="กำหนดเพิ่มปี 69","-",ฟอร์มกรอกข้อมูล!D47)))))</f>
        <v>นางสาววรพิชชา ทานา</v>
      </c>
      <c r="C85" s="140" t="str">
        <f>IF(ฟอร์มกรอกข้อมูล!C47=0,"",IF(ฟอร์มกรอกข้อมูล!C47="สังกัด","",IF(M85="กำหนดเพิ่มปี 67","-",IF(M85="กำหนดเพิ่มปี 68","-",IF(M85="กำหนดเพิ่มปี 69","-",ฟอร์มกรอกข้อมูล!L47)))))</f>
        <v>ม.6</v>
      </c>
      <c r="D85" s="143" t="str">
        <f>IF(ฟอร์มกรอกข้อมูล!C47=0,"",IF(ฟอร์มกรอกข้อมูล!C47="สังกัด","",IF(ฟอร์มกรอกข้อมูล!B47="","-",IF(M85="กำหนดเพิ่มปี 67","-",IF(M85="กำหนดเพิ่มปี 68","-",IF(M85="กำหนดเพิ่มปี 69","-",ฟอร์มกรอกข้อมูล!B47))))))</f>
        <v>-</v>
      </c>
      <c r="E85" s="140" t="str">
        <f>IF(ฟอร์มกรอกข้อมูล!C47=0,"",IF(M85="กำหนดเพิ่มปี 67","-",IF(M85="กำหนดเพิ่มปี 68","-",IF(M85="กำหนดเพิ่มปี 69","-",IF(ฟอร์มกรอกข้อมูล!C47="บริหารท้องถิ่น",ฟอร์มกรอกข้อมูล!F47,IF(ฟอร์มกรอกข้อมูล!C47="อำนวยการท้องถิ่น",ฟอร์มกรอกข้อมูล!F47,IF(ฟอร์มกรอกข้อมูล!C47="บริหารสถานศึกษา",ฟอร์มกรอกข้อมูล!F47,IF(ฟอร์มกรอกข้อมูล!C47&amp;ฟอร์มกรอกข้อมูล!G47="วิชาการหัวหน้ากลุ่มงาน",ฟอร์มกรอกข้อมูล!F47,ฟอร์มกรอกข้อมูล!E47))))))))</f>
        <v>คนงานทั่วไป</v>
      </c>
      <c r="F85" s="101" t="str">
        <f>IF(ฟอร์มกรอกข้อมูล!C47=0,"",IF(ฟอร์มกรอกข้อมูล!C47="สังกัด","",IF(ฟอร์มกรอกข้อมูล!H47="","-",IF(M85="กำหนดเพิ่มปี 67","-",IF(M85="กำหนดเพิ่มปี 68","-",IF(M85="กำหนดเพิ่มปี 69","-",ฟอร์มกรอกข้อมูล!H47))))))</f>
        <v>-</v>
      </c>
      <c r="G85" s="143" t="str">
        <f>IF(ฟอร์มกรอกข้อมูล!C47=0,"",IF(ฟอร์มกรอกข้อมูล!C47="สังกัด","",IF(ฟอร์มกรอกข้อมูล!B47="","-",IF(M85="เกษียณปี 66 ยุบเลิกปี 67","-",IF(M85="ว่างเดิม ยุบเลิกปี 67","-",ฟอร์มกรอกข้อมูล!B47)))))</f>
        <v>-</v>
      </c>
      <c r="H85" s="140" t="str">
        <f>IF(ฟอร์มกรอกข้อมูล!C47=0,"",IF(M85="เกษียณปี 66 ยุบเลิกปี 67","-",IF(M85="ว่างเดิม ยุบเลิกปี 67","-",IF(ฟอร์มกรอกข้อมูล!C47="บริหารท้องถิ่น",ฟอร์มกรอกข้อมูล!F47,IF(ฟอร์มกรอกข้อมูล!C47="อำนวยการท้องถิ่น",ฟอร์มกรอกข้อมูล!F47,IF(ฟอร์มกรอกข้อมูล!C47="บริหารสถานศึกษา",ฟอร์มกรอกข้อมูล!F47,IF(ฟอร์มกรอกข้อมูล!C47&amp;ฟอร์มกรอกข้อมูล!G47="วิชาการหัวหน้ากลุ่มงาน",ฟอร์มกรอกข้อมูล!F47,ฟอร์มกรอกข้อมูล!E47)))))))</f>
        <v>คนงานทั่วไป</v>
      </c>
      <c r="I85" s="101" t="str">
        <f>IF(ฟอร์มกรอกข้อมูล!C47=0,"",IF(ฟอร์มกรอกข้อมูล!C47="สังกัด","",IF(ฟอร์มกรอกข้อมูล!H47="","-",IF(M85="เกษียณปี 66 ยุบเลิกปี 67","-",IF(M85="ว่างเดิม ยุบเลิกปี 67","-",ฟอร์มกรอกข้อมูล!H47)))))</f>
        <v>-</v>
      </c>
      <c r="J85" s="144">
        <f>IF(ฟอร์มกรอกข้อมูล!C47=0,"",IF(ฟอร์มกรอกข้อมูล!C47="สังกัด","",IF(M85="กำหนดเพิ่มปี 67",0,IF(M85="กำหนดเพิ่มปี 68",0,IF(M85="กำหนดเพิ่มปี 69",0,IF(M85="เกษียณปี 66 ยุบเลิกปี 67",0,IF(M85="ว่างเดิม ยุบเลิกปี 67",0,ฟอร์มกรอกข้อมูล!BE47)))))))</f>
        <v>108000</v>
      </c>
      <c r="K85" s="145">
        <f>IF(ฟอร์มกรอกข้อมูล!C47=0,"",IF(ฟอร์มกรอกข้อมูล!C47="สังกัด","",IF(M85="กำหนดเพิ่มปี 67",0,IF(M85="กำหนดเพิ่มปี 68",0,IF(M85="กำหนดเพิ่มปี 69",0,IF(M85="เกษียณปี 66 ยุบเลิกปี 67",0,IF(M85="ว่างเดิม ยุบเลิกปี 67",0,IF(ฟอร์มกรอกข้อมูล!J47=0,0,(BF85*12)))))))))</f>
        <v>0</v>
      </c>
      <c r="L85" s="145">
        <f>IF(ฟอร์มกรอกข้อมูล!C47=0,"",IF(ฟอร์มกรอกข้อมูล!C47="สังกัด","",IF(M85="กำหนดเพิ่มปี 67",0,IF(M85="กำหนดเพิ่มปี 68",0,IF(M85="กำหนดเพิ่มปี 69",0,IF(M85="เกษียณปี 66 ยุบเลิกปี 67",0,IF(M85="ว่างเดิม ยุบเลิกปี 67",0,IF(ฟอร์มกรอกข้อมูล!K47=0,0,(BG85*12)))))))))</f>
        <v>0</v>
      </c>
      <c r="M85" s="146">
        <f>IF(ฟอร์มกรอกข้อมูล!C47=0,"",IF(ฟอร์มกรอกข้อมูล!C47="สังกัด","",IF(ฟอร์มกรอกข้อมูล!M47="ว่างเดิม","(ว่างเดิม)",IF(ฟอร์มกรอกข้อมูล!M47="เงินอุดหนุน","(เงินอุดหนุน)",IF(ฟอร์มกรอกข้อมูล!M47="เงินอุดหนุน (ว่าง)","(เงินอุดหนุน)",IF(ฟอร์มกรอกข้อมูล!M47="จ่ายจากเงินรายได้","(จ่ายจากเงินรายได้)",IF(ฟอร์มกรอกข้อมูล!M47="จ่ายจากเงินรายได้ (ว่าง)","(จ่ายจากเงินรายได้ (ว่างเดิม))",IF(ฟอร์มกรอกข้อมูล!M47="กำหนดเพิ่ม2567","กำหนดเพิ่มปี 67",IF(ฟอร์มกรอกข้อมูล!M47="กำหนดเพิ่ม2568","กำหนดเพิ่มปี 68",IF(ฟอร์มกรอกข้อมูล!M47="กำหนดเพิ่ม2569","กำหนดเพิ่มปี 69",IF(ฟอร์มกรอกข้อมูล!M47="ว่างยุบเลิก2567","ว่างเดิม ยุบเลิกปี 67",IF(ฟอร์มกรอกข้อมูล!M47="ว่างยุบเลิก2568","ว่างเดิม ยุบเลิกปี 68",IF(ฟอร์มกรอกข้อมูล!M47="ว่างยุบเลิก2569","ว่างเดิม ยุบเลิกปี 69",IF(ฟอร์มกรอกข้อมูล!M47="ยุบเลิก2567","เกษียณปี 66 ยุบเลิกปี 67",IF(ฟอร์มกรอกข้อมูล!M47="ยุบเลิก2568","เกษียณปี 67 ยุบเลิกปี 68",IF(ฟอร์มกรอกข้อมูล!M47="ยุบเลิก2569","เกษียณปี 68 ยุบเลิกปี 69",(ฟอร์มกรอกข้อมูล!I47*12)+(ฟอร์มกรอกข้อมูล!J47*12)+(ฟอร์มกรอกข้อมูล!K47*12)))))))))))))))))</f>
        <v>108000</v>
      </c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39" t="str">
        <f>IF(ฟอร์มกรอกข้อมูล!C47=0,"",ฟอร์มกรอกข้อมูล!C47)</f>
        <v>พนจ.ทั่วไป</v>
      </c>
      <c r="BC85" s="139" t="str">
        <f>IF(ฟอร์มกรอกข้อมูล!G47=0,"",ฟอร์มกรอกข้อมูล!G47)</f>
        <v/>
      </c>
      <c r="BD85" s="139" t="str">
        <f>IF(ฟอร์มกรอกข้อมูล!E47=0,"",ฟอร์มกรอกข้อมูล!E47)</f>
        <v>คนงานทั่วไป</v>
      </c>
      <c r="BE85" s="139">
        <f>IF(ฟอร์มกรอกข้อมูล!I47=0,"",ฟอร์มกรอกข้อมูล!I47)</f>
        <v>9000</v>
      </c>
      <c r="BF85" s="139" t="str">
        <f>IF(ฟอร์มกรอกข้อมูล!J47=0,"",ฟอร์มกรอกข้อมูล!J47)</f>
        <v/>
      </c>
      <c r="BG85" s="139" t="str">
        <f>IF(ฟอร์มกรอกข้อมูล!K47=0,"",ฟอร์มกรอกข้อมูล!K47)</f>
        <v/>
      </c>
      <c r="BH85" s="139" t="str">
        <f>IF(ฟอร์มกรอกข้อมูล!M47=0,"",ฟอร์มกรอกข้อมูล!M47)</f>
        <v/>
      </c>
    </row>
    <row r="86" spans="1:60" ht="25.5" customHeight="1">
      <c r="A86" s="99"/>
      <c r="B86" s="205"/>
      <c r="C86" s="140"/>
      <c r="D86" s="140"/>
      <c r="E86" s="140" t="str">
        <f>IF(BB85=0,"",IF(BB85="บริหารท้องถิ่น","("&amp;BD85&amp;")",IF(BB85="อำนวยการท้องถิ่น","("&amp;BD85&amp;")",IF(BB85="บริหารสถานศึกษา","("&amp;BD85&amp;")",IF(BB85&amp;BC85="วิชาการหัวหน้ากลุ่มงาน","("&amp;BD85&amp;")",IF(M85="กำหนดเพิ่มปี 67","-",IF(M85="กำหนดเพิ่มปี 68","",IF(M85="กำหนดเพิ่มปี 69","",""))))))))</f>
        <v/>
      </c>
      <c r="F86" s="99"/>
      <c r="G86" s="140"/>
      <c r="H86" s="140" t="str">
        <f>IF(BB85=0,"",IF(M85="เกษียณปี 66 ยุบเลิกปี 67","",IF(M85="ว่างเดิม ยุบเลิกปี 67","",IF(BB85="บริหารท้องถิ่น","("&amp;BD85&amp;")",IF(BB85="อำนวยการท้องถิ่น","("&amp;BD85&amp;")",IF(BB85="บริหารสถานศึกษา","("&amp;BD85&amp;")",IF(BB85&amp;BC85="วิชาการหัวหน้ากลุ่มงาน","("&amp;BD85&amp;")","")))))))</f>
        <v/>
      </c>
      <c r="I86" s="99"/>
      <c r="J86" s="141" t="str">
        <f>IF(BB85=0,"",IF(BB85="","",IF(BH85="ว่างเดิม","(ค่ากลางเงินเดือน)",IF(BH85="เงินอุดหนุน (ว่าง)","(ค่ากลางเงินเดือน)",IF(BH85="จ่ายจากเงินรายได้ (ว่าง)","(ค่ากลางเงินเดือน)",IF(BH85="ว่างยุบเลิก2568","(ค่ากลางเงินเดือน)",IF(BH85="ว่างยุบเลิก2569","(ค่ากลางเงินเดือน)",IF(M85="กำหนดเพิ่มปี 67","",IF(M85="กำหนดเพิ่มปี 68","",IF(M85="กำหนดเพิ่มปี 69","",IF(M85="เกษียณปี 66 ยุบเลิกปี 67","",IF(M85="ว่างเดิม ยุบเลิกปี 67","",TEXT(BE85,"(0,000"&amp;" x 12)")))))))))))))</f>
        <v>(9,000 x 12)</v>
      </c>
      <c r="K86" s="141" t="str">
        <f>IF(BB85=0,"",IF(BB85="","",IF(M85="กำหนดเพิ่มปี 67","",IF(M85="กำหนดเพิ่มปี 68","",IF(M85="กำหนดเพิ่มปี 69","",IF(M85="เกษียณปี 66 ยุบเลิกปี 67","",IF(M85="ว่างเดิม ยุบเลิกปี 67","",TEXT(BF85,"(0,000"&amp;" x 12)"))))))))</f>
        <v/>
      </c>
      <c r="L86" s="141" t="str">
        <f>IF(BB85=0,"",IF(BB85="","",IF(M85="กำหนดเพิ่มปี 67","",IF(M85="กำหนดเพิ่มปี 68","",IF(M85="กำหนดเพิ่มปี 69","",IF(M85="เกษียณปี 66 ยุบเลิกปี 67","",IF(M85="ว่างเดิม ยุบเลิกปี 67","",TEXT(BG85,"(0,000"&amp;" x 12)"))))))))</f>
        <v/>
      </c>
      <c r="M86" s="14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</row>
    <row r="87" spans="1:60" ht="25.5" customHeight="1">
      <c r="A87" s="101"/>
      <c r="B87" s="226" t="s">
        <v>1386</v>
      </c>
      <c r="C87" s="140" t="str">
        <f>IF(ฟอร์มกรอกข้อมูล!C48=0,"",IF(ฟอร์มกรอกข้อมูล!C48="สังกัด","",IF(M87="กำหนดเพิ่มปี 67","-",IF(M87="กำหนดเพิ่มปี 68","-",IF(M87="กำหนดเพิ่มปี 69","-",ฟอร์มกรอกข้อมูล!L48)))))</f>
        <v/>
      </c>
      <c r="D87" s="143" t="str">
        <f>IF(ฟอร์มกรอกข้อมูล!C48=0,"",IF(ฟอร์มกรอกข้อมูล!C48="สังกัด","",IF(ฟอร์มกรอกข้อมูล!B48="","-",IF(M87="กำหนดเพิ่มปี 67","-",IF(M87="กำหนดเพิ่มปี 68","-",IF(M87="กำหนดเพิ่มปี 69","-",ฟอร์มกรอกข้อมูล!B48))))))</f>
        <v/>
      </c>
      <c r="E87" s="140" t="str">
        <f>IF(ฟอร์มกรอกข้อมูล!C48=0,"",IF(M87="กำหนดเพิ่มปี 67","-",IF(M87="กำหนดเพิ่มปี 68","-",IF(M87="กำหนดเพิ่มปี 69","-",IF(ฟอร์มกรอกข้อมูล!C48="บริหารท้องถิ่น",ฟอร์มกรอกข้อมูล!F48,IF(ฟอร์มกรอกข้อมูล!C48="อำนวยการท้องถิ่น",ฟอร์มกรอกข้อมูล!F48,IF(ฟอร์มกรอกข้อมูล!C48="บริหารสถานศึกษา",ฟอร์มกรอกข้อมูล!F48,IF(ฟอร์มกรอกข้อมูล!C48&amp;ฟอร์มกรอกข้อมูล!G48="วิชาการหัวหน้ากลุ่มงาน",ฟอร์มกรอกข้อมูล!F48,ฟอร์มกรอกข้อมูล!E48))))))))</f>
        <v/>
      </c>
      <c r="F87" s="101" t="str">
        <f>IF(ฟอร์มกรอกข้อมูล!C48=0,"",IF(ฟอร์มกรอกข้อมูล!C48="สังกัด","",IF(ฟอร์มกรอกข้อมูล!H48="","-",IF(M87="กำหนดเพิ่มปี 67","-",IF(M87="กำหนดเพิ่มปี 68","-",IF(M87="กำหนดเพิ่มปี 69","-",ฟอร์มกรอกข้อมูล!H48))))))</f>
        <v/>
      </c>
      <c r="G87" s="143" t="str">
        <f>IF(ฟอร์มกรอกข้อมูล!C48=0,"",IF(ฟอร์มกรอกข้อมูล!C48="สังกัด","",IF(ฟอร์มกรอกข้อมูล!B48="","-",IF(M87="เกษียณปี 66 ยุบเลิกปี 67","-",IF(M87="ว่างเดิม ยุบเลิกปี 67","-",ฟอร์มกรอกข้อมูล!B48)))))</f>
        <v/>
      </c>
      <c r="H87" s="140" t="str">
        <f>IF(ฟอร์มกรอกข้อมูล!C48=0,"",IF(M87="เกษียณปี 66 ยุบเลิกปี 67","-",IF(M87="ว่างเดิม ยุบเลิกปี 67","-",IF(ฟอร์มกรอกข้อมูล!C48="บริหารท้องถิ่น",ฟอร์มกรอกข้อมูล!F48,IF(ฟอร์มกรอกข้อมูล!C48="อำนวยการท้องถิ่น",ฟอร์มกรอกข้อมูล!F48,IF(ฟอร์มกรอกข้อมูล!C48="บริหารสถานศึกษา",ฟอร์มกรอกข้อมูล!F48,IF(ฟอร์มกรอกข้อมูล!C48&amp;ฟอร์มกรอกข้อมูล!G48="วิชาการหัวหน้ากลุ่มงาน",ฟอร์มกรอกข้อมูล!F48,ฟอร์มกรอกข้อมูล!E48)))))))</f>
        <v/>
      </c>
      <c r="I87" s="101" t="str">
        <f>IF(ฟอร์มกรอกข้อมูล!C48=0,"",IF(ฟอร์มกรอกข้อมูล!C48="สังกัด","",IF(ฟอร์มกรอกข้อมูล!H48="","-",IF(M87="เกษียณปี 66 ยุบเลิกปี 67","-",IF(M87="ว่างเดิม ยุบเลิกปี 67","-",ฟอร์มกรอกข้อมูล!H48)))))</f>
        <v/>
      </c>
      <c r="J87" s="144" t="str">
        <f>IF(ฟอร์มกรอกข้อมูล!C48=0,"",IF(ฟอร์มกรอกข้อมูล!C48="สังกัด","",IF(M87="กำหนดเพิ่มปี 67",0,IF(M87="กำหนดเพิ่มปี 68",0,IF(M87="กำหนดเพิ่มปี 69",0,IF(M87="เกษียณปี 66 ยุบเลิกปี 67",0,IF(M87="ว่างเดิม ยุบเลิกปี 67",0,ฟอร์มกรอกข้อมูล!BE48)))))))</f>
        <v/>
      </c>
      <c r="K87" s="145" t="str">
        <f>IF(ฟอร์มกรอกข้อมูล!C48=0,"",IF(ฟอร์มกรอกข้อมูล!C48="สังกัด","",IF(M87="กำหนดเพิ่มปี 67",0,IF(M87="กำหนดเพิ่มปี 68",0,IF(M87="กำหนดเพิ่มปี 69",0,IF(M87="เกษียณปี 66 ยุบเลิกปี 67",0,IF(M87="ว่างเดิม ยุบเลิกปี 67",0,IF(ฟอร์มกรอกข้อมูล!J48=0,0,(BF87*12)))))))))</f>
        <v/>
      </c>
      <c r="L87" s="145" t="str">
        <f>IF(ฟอร์มกรอกข้อมูล!C48=0,"",IF(ฟอร์มกรอกข้อมูล!C48="สังกัด","",IF(M87="กำหนดเพิ่มปี 67",0,IF(M87="กำหนดเพิ่มปี 68",0,IF(M87="กำหนดเพิ่มปี 69",0,IF(M87="เกษียณปี 66 ยุบเลิกปี 67",0,IF(M87="ว่างเดิม ยุบเลิกปี 67",0,IF(ฟอร์มกรอกข้อมูล!K48=0,0,(BG87*12)))))))))</f>
        <v/>
      </c>
      <c r="M87" s="146" t="str">
        <f>IF(ฟอร์มกรอกข้อมูล!C48=0,"",IF(ฟอร์มกรอกข้อมูล!C48="สังกัด","",IF(ฟอร์มกรอกข้อมูล!M48="ว่างเดิม","(ว่างเดิม)",IF(ฟอร์มกรอกข้อมูล!M48="เงินอุดหนุน","(เงินอุดหนุน)",IF(ฟอร์มกรอกข้อมูล!M48="เงินอุดหนุน (ว่าง)","(เงินอุดหนุน)",IF(ฟอร์มกรอกข้อมูล!M48="จ่ายจากเงินรายได้","(จ่ายจากเงินรายได้)",IF(ฟอร์มกรอกข้อมูล!M48="จ่ายจากเงินรายได้ (ว่าง)","(จ่ายจากเงินรายได้ (ว่างเดิม))",IF(ฟอร์มกรอกข้อมูล!M48="กำหนดเพิ่ม2567","กำหนดเพิ่มปี 67",IF(ฟอร์มกรอกข้อมูล!M48="กำหนดเพิ่ม2568","กำหนดเพิ่มปี 68",IF(ฟอร์มกรอกข้อมูล!M48="กำหนดเพิ่ม2569","กำหนดเพิ่มปี 69",IF(ฟอร์มกรอกข้อมูล!M48="ว่างยุบเลิก2567","ว่างเดิม ยุบเลิกปี 67",IF(ฟอร์มกรอกข้อมูล!M48="ว่างยุบเลิก2568","ว่างเดิม ยุบเลิกปี 68",IF(ฟอร์มกรอกข้อมูล!M48="ว่างยุบเลิก2569","ว่างเดิม ยุบเลิกปี 69",IF(ฟอร์มกรอกข้อมูล!M48="ยุบเลิก2567","เกษียณปี 66 ยุบเลิกปี 67",IF(ฟอร์มกรอกข้อมูล!M48="ยุบเลิก2568","เกษียณปี 67 ยุบเลิกปี 68",IF(ฟอร์มกรอกข้อมูล!M48="ยุบเลิก2569","เกษียณปี 68 ยุบเลิกปี 69",(ฟอร์มกรอกข้อมูล!I48*12)+(ฟอร์มกรอกข้อมูล!J48*12)+(ฟอร์มกรอกข้อมูล!K48*12)))))))))))))))))</f>
        <v/>
      </c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39" t="str">
        <f>IF(ฟอร์มกรอกข้อมูล!C48=0,"",ฟอร์มกรอกข้อมูล!C48)</f>
        <v/>
      </c>
      <c r="BC87" s="139" t="str">
        <f>IF(ฟอร์มกรอกข้อมูล!G48=0,"",ฟอร์มกรอกข้อมูล!G48)</f>
        <v/>
      </c>
      <c r="BD87" s="139" t="str">
        <f>IF(ฟอร์มกรอกข้อมูล!E48=0,"",ฟอร์มกรอกข้อมูล!E48)</f>
        <v/>
      </c>
      <c r="BE87" s="139" t="str">
        <f>IF(ฟอร์มกรอกข้อมูล!I48=0,"",ฟอร์มกรอกข้อมูล!I48)</f>
        <v/>
      </c>
      <c r="BF87" s="139" t="str">
        <f>IF(ฟอร์มกรอกข้อมูล!J48=0,"",ฟอร์มกรอกข้อมูล!J48)</f>
        <v/>
      </c>
      <c r="BG87" s="139" t="str">
        <f>IF(ฟอร์มกรอกข้อมูล!K48=0,"",ฟอร์มกรอกข้อมูล!K48)</f>
        <v/>
      </c>
      <c r="BH87" s="139" t="str">
        <f>IF(ฟอร์มกรอกข้อมูล!M48=0,"",ฟอร์มกรอกข้อมูล!M48)</f>
        <v/>
      </c>
    </row>
    <row r="88" spans="1:60" ht="25.5" customHeight="1">
      <c r="A88" s="99"/>
      <c r="B88" s="99"/>
      <c r="C88" s="140"/>
      <c r="D88" s="140"/>
      <c r="E88" s="140" t="str">
        <f>IF(BB87=0,"",IF(BB87="บริหารท้องถิ่น","("&amp;BD87&amp;")",IF(BB87="อำนวยการท้องถิ่น","("&amp;BD87&amp;")",IF(BB87="บริหารสถานศึกษา","("&amp;BD87&amp;")",IF(BB87&amp;BC87="วิชาการหัวหน้ากลุ่มงาน","("&amp;BD87&amp;")",IF(M87="กำหนดเพิ่มปี 67","-",IF(M87="กำหนดเพิ่มปี 68","",IF(M87="กำหนดเพิ่มปี 69","",""))))))))</f>
        <v/>
      </c>
      <c r="F88" s="99"/>
      <c r="G88" s="140"/>
      <c r="H88" s="140" t="str">
        <f>IF(BB87=0,"",IF(M87="เกษียณปี 66 ยุบเลิกปี 67","",IF(M87="ว่างเดิม ยุบเลิกปี 67","",IF(BB87="บริหารท้องถิ่น","("&amp;BD87&amp;")",IF(BB87="อำนวยการท้องถิ่น","("&amp;BD87&amp;")",IF(BB87="บริหารสถานศึกษา","("&amp;BD87&amp;")",IF(BB87&amp;BC87="วิชาการหัวหน้ากลุ่มงาน","("&amp;BD87&amp;")","")))))))</f>
        <v/>
      </c>
      <c r="I88" s="99"/>
      <c r="J88" s="141" t="str">
        <f>IF(BB87=0,"",IF(BB87="","",IF(BH87="ว่างเดิม","(ค่ากลางเงินเดือน)",IF(BH87="เงินอุดหนุน (ว่าง)","(ค่ากลางเงินเดือน)",IF(BH87="จ่ายจากเงินรายได้ (ว่าง)","(ค่ากลางเงินเดือน)",IF(BH87="ว่างยุบเลิก2568","(ค่ากลางเงินเดือน)",IF(BH87="ว่างยุบเลิก2569","(ค่ากลางเงินเดือน)",IF(M87="กำหนดเพิ่มปี 67","",IF(M87="กำหนดเพิ่มปี 68","",IF(M87="กำหนดเพิ่มปี 69","",IF(M87="เกษียณปี 66 ยุบเลิกปี 67","",IF(M87="ว่างเดิม ยุบเลิกปี 67","",TEXT(BE87,"(0,000"&amp;" x 12)")))))))))))))</f>
        <v/>
      </c>
      <c r="K88" s="141" t="str">
        <f>IF(BB87=0,"",IF(BB87="","",IF(M87="กำหนดเพิ่มปี 67","",IF(M87="กำหนดเพิ่มปี 68","",IF(M87="กำหนดเพิ่มปี 69","",IF(M87="เกษียณปี 66 ยุบเลิกปี 67","",IF(M87="ว่างเดิม ยุบเลิกปี 67","",TEXT(BF87,"(0,000"&amp;" x 12)"))))))))</f>
        <v/>
      </c>
      <c r="L88" s="141" t="str">
        <f>IF(BB87=0,"",IF(BB87="","",IF(M87="กำหนดเพิ่มปี 67","",IF(M87="กำหนดเพิ่มปี 68","",IF(M87="กำหนดเพิ่มปี 69","",IF(M87="เกษียณปี 66 ยุบเลิกปี 67","",IF(M87="ว่างเดิม ยุบเลิกปี 67","",TEXT(BG87,"(0,000"&amp;" x 12)"))))))))</f>
        <v/>
      </c>
      <c r="M88" s="14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</row>
    <row r="89" spans="1:60" ht="25.5" customHeight="1">
      <c r="A89" s="101">
        <v>33</v>
      </c>
      <c r="B89" s="142" t="str">
        <f>IF(ฟอร์มกรอกข้อมูล!C49=0,"",IF(ฟอร์มกรอกข้อมูล!C49="สังกัด","",IF(M89="กำหนดเพิ่มปี 67","-",IF(M89="กำหนดเพิ่มปี 68","-",IF(M89="กำหนดเพิ่มปี 69","-",ฟอร์มกรอกข้อมูล!D49)))))</f>
        <v>นางจิรพร โยธินสิริวัฒนา</v>
      </c>
      <c r="C89" s="140" t="str">
        <f>IF(ฟอร์มกรอกข้อมูล!C49=0,"",IF(ฟอร์มกรอกข้อมูล!C49="สังกัด","",IF(M89="กำหนดเพิ่มปี 67","-",IF(M89="กำหนดเพิ่มปี 68","-",IF(M89="กำหนดเพิ่มปี 69","-",ฟอร์มกรอกข้อมูล!L49)))))</f>
        <v>ปริญญาโท</v>
      </c>
      <c r="D89" s="143" t="str">
        <f>IF(ฟอร์มกรอกข้อมูล!C49=0,"",IF(ฟอร์มกรอกข้อมูล!C49="สังกัด","",IF(ฟอร์มกรอกข้อมูล!B49="","-",IF(M89="กำหนดเพิ่มปี 67","-",IF(M89="กำหนดเพิ่มปี 68","-",IF(M89="กำหนดเพิ่มปี 69","-",ฟอร์มกรอกข้อมูล!B49))))))</f>
        <v>13-3-08-2107-001</v>
      </c>
      <c r="E89" s="140" t="str">
        <f>IF(ฟอร์มกรอกข้อมูล!C49=0,"",IF(M89="กำหนดเพิ่มปี 67","-",IF(M89="กำหนดเพิ่มปี 68","-",IF(M89="กำหนดเพิ่มปี 69","-",IF(ฟอร์มกรอกข้อมูล!C49="บริหารท้องถิ่น",ฟอร์มกรอกข้อมูล!F49,IF(ฟอร์มกรอกข้อมูล!C49="อำนวยการท้องถิ่น",ฟอร์มกรอกข้อมูล!F49,IF(ฟอร์มกรอกข้อมูล!C49="บริหารสถานศึกษา",ฟอร์มกรอกข้อมูล!F49,IF(ฟอร์มกรอกข้อมูล!C49&amp;ฟอร์มกรอกข้อมูล!G49="วิชาการหัวหน้ากลุ่มงาน",ฟอร์มกรอกข้อมูล!F49,ฟอร์มกรอกข้อมูล!E49))))))))</f>
        <v>ผู้อำนวยการกองการศึกษา</v>
      </c>
      <c r="F89" s="101" t="str">
        <f>IF(ฟอร์มกรอกข้อมูล!C49=0,"",IF(ฟอร์มกรอกข้อมูล!C49="สังกัด","",IF(ฟอร์มกรอกข้อมูล!H49="","-",IF(M89="กำหนดเพิ่มปี 67","-",IF(M89="กำหนดเพิ่มปี 68","-",IF(M89="กำหนดเพิ่มปี 69","-",ฟอร์มกรอกข้อมูล!H49))))))</f>
        <v>ต้น</v>
      </c>
      <c r="G89" s="143" t="str">
        <f>IF(ฟอร์มกรอกข้อมูล!C49=0,"",IF(ฟอร์มกรอกข้อมูล!C49="สังกัด","",IF(ฟอร์มกรอกข้อมูล!B49="","-",IF(M89="เกษียณปี 66 ยุบเลิกปี 67","-",IF(M89="ว่างเดิม ยุบเลิกปี 67","-",ฟอร์มกรอกข้อมูล!B49)))))</f>
        <v>13-3-08-2107-001</v>
      </c>
      <c r="H89" s="140" t="str">
        <f>IF(ฟอร์มกรอกข้อมูล!C49=0,"",IF(M89="เกษียณปี 66 ยุบเลิกปี 67","-",IF(M89="ว่างเดิม ยุบเลิกปี 67","-",IF(ฟอร์มกรอกข้อมูล!C49="บริหารท้องถิ่น",ฟอร์มกรอกข้อมูล!F49,IF(ฟอร์มกรอกข้อมูล!C49="อำนวยการท้องถิ่น",ฟอร์มกรอกข้อมูล!F49,IF(ฟอร์มกรอกข้อมูล!C49="บริหารสถานศึกษา",ฟอร์มกรอกข้อมูล!F49,IF(ฟอร์มกรอกข้อมูล!C49&amp;ฟอร์มกรอกข้อมูล!G49="วิชาการหัวหน้ากลุ่มงาน",ฟอร์มกรอกข้อมูล!F49,ฟอร์มกรอกข้อมูล!E49)))))))</f>
        <v>ผู้อำนวยการกองการศึกษา</v>
      </c>
      <c r="I89" s="101" t="str">
        <f>IF(ฟอร์มกรอกข้อมูล!C49=0,"",IF(ฟอร์มกรอกข้อมูล!C49="สังกัด","",IF(ฟอร์มกรอกข้อมูล!H49="","-",IF(M89="เกษียณปี 66 ยุบเลิกปี 67","-",IF(M89="ว่างเดิม ยุบเลิกปี 67","-",ฟอร์มกรอกข้อมูล!H49)))))</f>
        <v>ต้น</v>
      </c>
      <c r="J89" s="144">
        <f>IF(ฟอร์มกรอกข้อมูล!C49=0,"",IF(ฟอร์มกรอกข้อมูล!C49="สังกัด","",IF(M89="กำหนดเพิ่มปี 67",0,IF(M89="กำหนดเพิ่มปี 68",0,IF(M89="กำหนดเพิ่มปี 69",0,IF(M89="เกษียณปี 66 ยุบเลิกปี 67",0,IF(M89="ว่างเดิม ยุบเลิกปี 67",0,ฟอร์มกรอกข้อมูล!BE49)))))))</f>
        <v>429240</v>
      </c>
      <c r="K89" s="145">
        <f>IF(ฟอร์มกรอกข้อมูล!C49=0,"",IF(ฟอร์มกรอกข้อมูล!C49="สังกัด","",IF(M89="กำหนดเพิ่มปี 67",0,IF(M89="กำหนดเพิ่มปี 68",0,IF(M89="กำหนดเพิ่มปี 69",0,IF(M89="เกษียณปี 66 ยุบเลิกปี 67",0,IF(M89="ว่างเดิม ยุบเลิกปี 67",0,IF(ฟอร์มกรอกข้อมูล!J49=0,0,(BF89*12)))))))))</f>
        <v>42000</v>
      </c>
      <c r="L89" s="145">
        <f>IF(ฟอร์มกรอกข้อมูล!C49=0,"",IF(ฟอร์มกรอกข้อมูล!C49="สังกัด","",IF(M89="กำหนดเพิ่มปี 67",0,IF(M89="กำหนดเพิ่มปี 68",0,IF(M89="กำหนดเพิ่มปี 69",0,IF(M89="เกษียณปี 66 ยุบเลิกปี 67",0,IF(M89="ว่างเดิม ยุบเลิกปี 67",0,IF(ฟอร์มกรอกข้อมูล!K49=0,0,(BG89*12)))))))))</f>
        <v>0</v>
      </c>
      <c r="M89" s="146">
        <f>IF(ฟอร์มกรอกข้อมูล!C49=0,"",IF(ฟอร์มกรอกข้อมูล!C49="สังกัด","",IF(ฟอร์มกรอกข้อมูล!M49="ว่างเดิม","(ว่างเดิม)",IF(ฟอร์มกรอกข้อมูล!M49="เงินอุดหนุน","(เงินอุดหนุน)",IF(ฟอร์มกรอกข้อมูล!M49="เงินอุดหนุน (ว่าง)","(เงินอุดหนุน)",IF(ฟอร์มกรอกข้อมูล!M49="จ่ายจากเงินรายได้","(จ่ายจากเงินรายได้)",IF(ฟอร์มกรอกข้อมูล!M49="จ่ายจากเงินรายได้ (ว่าง)","(จ่ายจากเงินรายได้ (ว่างเดิม))",IF(ฟอร์มกรอกข้อมูล!M49="กำหนดเพิ่ม2567","กำหนดเพิ่มปี 67",IF(ฟอร์มกรอกข้อมูล!M49="กำหนดเพิ่ม2568","กำหนดเพิ่มปี 68",IF(ฟอร์มกรอกข้อมูล!M49="กำหนดเพิ่ม2569","กำหนดเพิ่มปี 69",IF(ฟอร์มกรอกข้อมูล!M49="ว่างยุบเลิก2567","ว่างเดิม ยุบเลิกปี 67",IF(ฟอร์มกรอกข้อมูล!M49="ว่างยุบเลิก2568","ว่างเดิม ยุบเลิกปี 68",IF(ฟอร์มกรอกข้อมูล!M49="ว่างยุบเลิก2569","ว่างเดิม ยุบเลิกปี 69",IF(ฟอร์มกรอกข้อมูล!M49="ยุบเลิก2567","เกษียณปี 66 ยุบเลิกปี 67",IF(ฟอร์มกรอกข้อมูล!M49="ยุบเลิก2568","เกษียณปี 67 ยุบเลิกปี 68",IF(ฟอร์มกรอกข้อมูล!M49="ยุบเลิก2569","เกษียณปี 68 ยุบเลิกปี 69",(ฟอร์มกรอกข้อมูล!I49*12)+(ฟอร์มกรอกข้อมูล!J49*12)+(ฟอร์มกรอกข้อมูล!K49*12)))))))))))))))))</f>
        <v>471240</v>
      </c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39" t="str">
        <f>IF(ฟอร์มกรอกข้อมูล!C49=0,"",ฟอร์มกรอกข้อมูล!C49)</f>
        <v>อำนวยการท้องถิ่น</v>
      </c>
      <c r="BC89" s="139" t="str">
        <f>IF(ฟอร์มกรอกข้อมูล!G49=0,"",ฟอร์มกรอกข้อมูล!G49)</f>
        <v/>
      </c>
      <c r="BD89" s="139" t="str">
        <f>IF(ฟอร์มกรอกข้อมูล!E49=0,"",ฟอร์มกรอกข้อมูล!E49)</f>
        <v>นักบริหารงานศึกษา</v>
      </c>
      <c r="BE89" s="139">
        <f>IF(ฟอร์มกรอกข้อมูล!I49=0,"",ฟอร์มกรอกข้อมูล!I49)</f>
        <v>35770</v>
      </c>
      <c r="BF89" s="139">
        <f>IF(ฟอร์มกรอกข้อมูล!J49=0,"",ฟอร์มกรอกข้อมูล!J49)</f>
        <v>3500</v>
      </c>
      <c r="BG89" s="139" t="str">
        <f>IF(ฟอร์มกรอกข้อมูล!K49=0,"",ฟอร์มกรอกข้อมูล!K49)</f>
        <v/>
      </c>
      <c r="BH89" s="139" t="str">
        <f>IF(ฟอร์มกรอกข้อมูล!M49=0,"",ฟอร์มกรอกข้อมูล!M49)</f>
        <v/>
      </c>
    </row>
    <row r="90" spans="1:60" ht="25.5" customHeight="1">
      <c r="A90" s="99"/>
      <c r="B90" s="99"/>
      <c r="C90" s="140"/>
      <c r="D90" s="140"/>
      <c r="E90" s="140" t="str">
        <f>IF(BB89=0,"",IF(BB89="บริหารท้องถิ่น","("&amp;BD89&amp;")",IF(BB89="อำนวยการท้องถิ่น","("&amp;BD89&amp;")",IF(BB89="บริหารสถานศึกษา","("&amp;BD89&amp;")",IF(BB89&amp;BC89="วิชาการหัวหน้ากลุ่มงาน","("&amp;BD89&amp;")",IF(M89="กำหนดเพิ่มปี 67","-",IF(M89="กำหนดเพิ่มปี 68","",IF(M89="กำหนดเพิ่มปี 69","",""))))))))</f>
        <v>(นักบริหารงานศึกษา)</v>
      </c>
      <c r="F90" s="99"/>
      <c r="G90" s="140"/>
      <c r="H90" s="140" t="str">
        <f>IF(BB89=0,"",IF(M89="เกษียณปี 66 ยุบเลิกปี 67","",IF(M89="ว่างเดิม ยุบเลิกปี 67","",IF(BB89="บริหารท้องถิ่น","("&amp;BD89&amp;")",IF(BB89="อำนวยการท้องถิ่น","("&amp;BD89&amp;")",IF(BB89="บริหารสถานศึกษา","("&amp;BD89&amp;")",IF(BB89&amp;BC89="วิชาการหัวหน้ากลุ่มงาน","("&amp;BD89&amp;")","")))))))</f>
        <v>(นักบริหารงานศึกษา)</v>
      </c>
      <c r="I90" s="99"/>
      <c r="J90" s="141" t="str">
        <f>IF(BB89=0,"",IF(BB89="","",IF(BH89="ว่างเดิม","(ค่ากลางเงินเดือน)",IF(BH89="เงินอุดหนุน (ว่าง)","(ค่ากลางเงินเดือน)",IF(BH89="จ่ายจากเงินรายได้ (ว่าง)","(ค่ากลางเงินเดือน)",IF(BH89="ว่างยุบเลิก2568","(ค่ากลางเงินเดือน)",IF(BH89="ว่างยุบเลิก2569","(ค่ากลางเงินเดือน)",IF(M89="กำหนดเพิ่มปี 67","",IF(M89="กำหนดเพิ่มปี 68","",IF(M89="กำหนดเพิ่มปี 69","",IF(M89="เกษียณปี 66 ยุบเลิกปี 67","",IF(M89="ว่างเดิม ยุบเลิกปี 67","",TEXT(BE89,"(0,000"&amp;" x 12)")))))))))))))</f>
        <v>(35,770 x 12)</v>
      </c>
      <c r="K90" s="141" t="str">
        <f>IF(BB89=0,"",IF(BB89="","",IF(M89="กำหนดเพิ่มปี 67","",IF(M89="กำหนดเพิ่มปี 68","",IF(M89="กำหนดเพิ่มปี 69","",IF(M89="เกษียณปี 66 ยุบเลิกปี 67","",IF(M89="ว่างเดิม ยุบเลิกปี 67","",TEXT(BF89,"(0,000"&amp;" x 12)"))))))))</f>
        <v>(3,500 x 12)</v>
      </c>
      <c r="L90" s="141" t="str">
        <f>IF(BB89=0,"",IF(BB89="","",IF(M89="กำหนดเพิ่มปี 67","",IF(M89="กำหนดเพิ่มปี 68","",IF(M89="กำหนดเพิ่มปี 69","",IF(M89="เกษียณปี 66 ยุบเลิกปี 67","",IF(M89="ว่างเดิม ยุบเลิกปี 67","",TEXT(BG89,"(0,000"&amp;" x 12)"))))))))</f>
        <v/>
      </c>
      <c r="M90" s="14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</row>
    <row r="91" spans="1:60" ht="25.5" customHeight="1">
      <c r="A91" s="101">
        <v>34</v>
      </c>
      <c r="B91" s="142" t="str">
        <f>IF(ฟอร์มกรอกข้อมูล!C50=0,"",IF(ฟอร์มกรอกข้อมูล!C50="สังกัด","",IF(M91="กำหนดเพิ่มปี 67","-",IF(M91="กำหนดเพิ่มปี 68","-",IF(M91="กำหนดเพิ่มปี 69","-",ฟอร์มกรอกข้อมูล!D50)))))</f>
        <v>นางวิจิตรา สายปัญญาใย</v>
      </c>
      <c r="C91" s="140" t="str">
        <f>IF(ฟอร์มกรอกข้อมูล!C50=0,"",IF(ฟอร์มกรอกข้อมูล!C50="สังกัด","",IF(M91="กำหนดเพิ่มปี 67","-",IF(M91="กำหนดเพิ่มปี 68","-",IF(M91="กำหนดเพิ่มปี 69","-",ฟอร์มกรอกข้อมูล!L50)))))</f>
        <v>ปริญญาตรี</v>
      </c>
      <c r="D91" s="143" t="str">
        <f>IF(ฟอร์มกรอกข้อมูล!C50=0,"",IF(ฟอร์มกรอกข้อมูล!C50="สังกัด","",IF(ฟอร์มกรอกข้อมูล!B50="","-",IF(M91="กำหนดเพิ่มปี 67","-",IF(M91="กำหนดเพิ่มปี 68","-",IF(M91="กำหนดเพิ่มปี 69","-",ฟอร์มกรอกข้อมูล!B50))))))</f>
        <v>13-3-08-3803-001</v>
      </c>
      <c r="E91" s="140" t="str">
        <f>IF(ฟอร์มกรอกข้อมูล!C50=0,"",IF(M91="กำหนดเพิ่มปี 67","-",IF(M91="กำหนดเพิ่มปี 68","-",IF(M91="กำหนดเพิ่มปี 69","-",IF(ฟอร์มกรอกข้อมูล!C50="บริหารท้องถิ่น",ฟอร์มกรอกข้อมูล!F50,IF(ฟอร์มกรอกข้อมูล!C50="อำนวยการท้องถิ่น",ฟอร์มกรอกข้อมูล!F50,IF(ฟอร์มกรอกข้อมูล!C50="บริหารสถานศึกษา",ฟอร์มกรอกข้อมูล!F50,IF(ฟอร์มกรอกข้อมูล!C50&amp;ฟอร์มกรอกข้อมูล!G50="วิชาการหัวหน้ากลุ่มงาน",ฟอร์มกรอกข้อมูล!F50,ฟอร์มกรอกข้อมูล!E50))))))))</f>
        <v>นักวิชาการศึกษา</v>
      </c>
      <c r="F91" s="101" t="str">
        <f>IF(ฟอร์มกรอกข้อมูล!C50=0,"",IF(ฟอร์มกรอกข้อมูล!C50="สังกัด","",IF(ฟอร์มกรอกข้อมูล!H50="","-",IF(M91="กำหนดเพิ่มปี 67","-",IF(M91="กำหนดเพิ่มปี 68","-",IF(M91="กำหนดเพิ่มปี 69","-",ฟอร์มกรอกข้อมูล!H50))))))</f>
        <v>ชก.</v>
      </c>
      <c r="G91" s="143" t="str">
        <f>IF(ฟอร์มกรอกข้อมูล!C50=0,"",IF(ฟอร์มกรอกข้อมูล!C50="สังกัด","",IF(ฟอร์มกรอกข้อมูล!B50="","-",IF(M91="เกษียณปี 66 ยุบเลิกปี 67","-",IF(M91="ว่างเดิม ยุบเลิกปี 67","-",ฟอร์มกรอกข้อมูล!B50)))))</f>
        <v>13-3-08-3803-001</v>
      </c>
      <c r="H91" s="140" t="str">
        <f>IF(ฟอร์มกรอกข้อมูล!C50=0,"",IF(M91="เกษียณปี 66 ยุบเลิกปี 67","-",IF(M91="ว่างเดิม ยุบเลิกปี 67","-",IF(ฟอร์มกรอกข้อมูล!C50="บริหารท้องถิ่น",ฟอร์มกรอกข้อมูล!F50,IF(ฟอร์มกรอกข้อมูล!C50="อำนวยการท้องถิ่น",ฟอร์มกรอกข้อมูล!F50,IF(ฟอร์มกรอกข้อมูล!C50="บริหารสถานศึกษา",ฟอร์มกรอกข้อมูล!F50,IF(ฟอร์มกรอกข้อมูล!C50&amp;ฟอร์มกรอกข้อมูล!G50="วิชาการหัวหน้ากลุ่มงาน",ฟอร์มกรอกข้อมูล!F50,ฟอร์มกรอกข้อมูล!E50)))))))</f>
        <v>นักวิชาการศึกษา</v>
      </c>
      <c r="I91" s="101" t="str">
        <f>IF(ฟอร์มกรอกข้อมูล!C50=0,"",IF(ฟอร์มกรอกข้อมูล!C50="สังกัด","",IF(ฟอร์มกรอกข้อมูล!H50="","-",IF(M91="เกษียณปี 66 ยุบเลิกปี 67","-",IF(M91="ว่างเดิม ยุบเลิกปี 67","-",ฟอร์มกรอกข้อมูล!H50)))))</f>
        <v>ชก.</v>
      </c>
      <c r="J91" s="144">
        <f>IF(ฟอร์มกรอกข้อมูล!C50=0,"",IF(ฟอร์มกรอกข้อมูล!C50="สังกัด","",IF(M91="กำหนดเพิ่มปี 67",0,IF(M91="กำหนดเพิ่มปี 68",0,IF(M91="กำหนดเพิ่มปี 69",0,IF(M91="เกษียณปี 66 ยุบเลิกปี 67",0,IF(M91="ว่างเดิม ยุบเลิกปี 67",0,ฟอร์มกรอกข้อมูล!BE50)))))))</f>
        <v>356160</v>
      </c>
      <c r="K91" s="145">
        <f>IF(ฟอร์มกรอกข้อมูล!C50=0,"",IF(ฟอร์มกรอกข้อมูล!C50="สังกัด","",IF(M91="กำหนดเพิ่มปี 67",0,IF(M91="กำหนดเพิ่มปี 68",0,IF(M91="กำหนดเพิ่มปี 69",0,IF(M91="เกษียณปี 66 ยุบเลิกปี 67",0,IF(M91="ว่างเดิม ยุบเลิกปี 67",0,IF(ฟอร์มกรอกข้อมูล!J50=0,0,(BF91*12)))))))))</f>
        <v>0</v>
      </c>
      <c r="L91" s="145">
        <f>IF(ฟอร์มกรอกข้อมูล!C50=0,"",IF(ฟอร์มกรอกข้อมูล!C50="สังกัด","",IF(M91="กำหนดเพิ่มปี 67",0,IF(M91="กำหนดเพิ่มปี 68",0,IF(M91="กำหนดเพิ่มปี 69",0,IF(M91="เกษียณปี 66 ยุบเลิกปี 67",0,IF(M91="ว่างเดิม ยุบเลิกปี 67",0,IF(ฟอร์มกรอกข้อมูล!K50=0,0,(BG91*12)))))))))</f>
        <v>0</v>
      </c>
      <c r="M91" s="146">
        <f>IF(ฟอร์มกรอกข้อมูล!C50=0,"",IF(ฟอร์มกรอกข้อมูล!C50="สังกัด","",IF(ฟอร์มกรอกข้อมูล!M50="ว่างเดิม","(ว่างเดิม)",IF(ฟอร์มกรอกข้อมูล!M50="เงินอุดหนุน","(เงินอุดหนุน)",IF(ฟอร์มกรอกข้อมูล!M50="เงินอุดหนุน (ว่าง)","(เงินอุดหนุน)",IF(ฟอร์มกรอกข้อมูล!M50="จ่ายจากเงินรายได้","(จ่ายจากเงินรายได้)",IF(ฟอร์มกรอกข้อมูล!M50="จ่ายจากเงินรายได้ (ว่าง)","(จ่ายจากเงินรายได้ (ว่างเดิม))",IF(ฟอร์มกรอกข้อมูล!M50="กำหนดเพิ่ม2567","กำหนดเพิ่มปี 67",IF(ฟอร์มกรอกข้อมูล!M50="กำหนดเพิ่ม2568","กำหนดเพิ่มปี 68",IF(ฟอร์มกรอกข้อมูล!M50="กำหนดเพิ่ม2569","กำหนดเพิ่มปี 69",IF(ฟอร์มกรอกข้อมูล!M50="ว่างยุบเลิก2567","ว่างเดิม ยุบเลิกปี 67",IF(ฟอร์มกรอกข้อมูล!M50="ว่างยุบเลิก2568","ว่างเดิม ยุบเลิกปี 68",IF(ฟอร์มกรอกข้อมูล!M50="ว่างยุบเลิก2569","ว่างเดิม ยุบเลิกปี 69",IF(ฟอร์มกรอกข้อมูล!M50="ยุบเลิก2567","เกษียณปี 66 ยุบเลิกปี 67",IF(ฟอร์มกรอกข้อมูล!M50="ยุบเลิก2568","เกษียณปี 67 ยุบเลิกปี 68",IF(ฟอร์มกรอกข้อมูล!M50="ยุบเลิก2569","เกษียณปี 68 ยุบเลิกปี 69",(ฟอร์มกรอกข้อมูล!I50*12)+(ฟอร์มกรอกข้อมูล!J50*12)+(ฟอร์มกรอกข้อมูล!K50*12)))))))))))))))))</f>
        <v>356160</v>
      </c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39" t="str">
        <f>IF(ฟอร์มกรอกข้อมูล!C50=0,"",ฟอร์มกรอกข้อมูล!C50)</f>
        <v>วิชาการ</v>
      </c>
      <c r="BC91" s="139" t="str">
        <f>IF(ฟอร์มกรอกข้อมูล!G50=0,"",ฟอร์มกรอกข้อมูล!G50)</f>
        <v/>
      </c>
      <c r="BD91" s="139" t="str">
        <f>IF(ฟอร์มกรอกข้อมูล!E50=0,"",ฟอร์มกรอกข้อมูล!E50)</f>
        <v>นักวิชาการศึกษา</v>
      </c>
      <c r="BE91" s="139">
        <f>IF(ฟอร์มกรอกข้อมูล!I50=0,"",ฟอร์มกรอกข้อมูล!I50)</f>
        <v>29680</v>
      </c>
      <c r="BF91" s="139" t="str">
        <f>IF(ฟอร์มกรอกข้อมูล!J50=0,"",ฟอร์มกรอกข้อมูล!J50)</f>
        <v/>
      </c>
      <c r="BG91" s="139" t="str">
        <f>IF(ฟอร์มกรอกข้อมูล!K50=0,"",ฟอร์มกรอกข้อมูล!K50)</f>
        <v/>
      </c>
      <c r="BH91" s="139" t="str">
        <f>IF(ฟอร์มกรอกข้อมูล!M50=0,"",ฟอร์มกรอกข้อมูล!M50)</f>
        <v/>
      </c>
    </row>
    <row r="92" spans="1:60" ht="25.5" customHeight="1">
      <c r="A92" s="99"/>
      <c r="B92" s="99"/>
      <c r="C92" s="140"/>
      <c r="D92" s="140"/>
      <c r="E92" s="140" t="str">
        <f>IF(BB91=0,"",IF(BB91="บริหารท้องถิ่น","("&amp;BD91&amp;")",IF(BB91="อำนวยการท้องถิ่น","("&amp;BD91&amp;")",IF(BB91="บริหารสถานศึกษา","("&amp;BD91&amp;")",IF(BB91&amp;BC91="วิชาการหัวหน้ากลุ่มงาน","("&amp;BD91&amp;")",IF(M91="กำหนดเพิ่มปี 67","-",IF(M91="กำหนดเพิ่มปี 68","",IF(M91="กำหนดเพิ่มปี 69","",""))))))))</f>
        <v/>
      </c>
      <c r="F92" s="99"/>
      <c r="G92" s="140"/>
      <c r="H92" s="140" t="str">
        <f>IF(BB91=0,"",IF(M91="เกษียณปี 66 ยุบเลิกปี 67","",IF(M91="ว่างเดิม ยุบเลิกปี 67","",IF(BB91="บริหารท้องถิ่น","("&amp;BD91&amp;")",IF(BB91="อำนวยการท้องถิ่น","("&amp;BD91&amp;")",IF(BB91="บริหารสถานศึกษา","("&amp;BD91&amp;")",IF(BB91&amp;BC91="วิชาการหัวหน้ากลุ่มงาน","("&amp;BD91&amp;")","")))))))</f>
        <v/>
      </c>
      <c r="I92" s="99"/>
      <c r="J92" s="141" t="str">
        <f>IF(BB91=0,"",IF(BB91="","",IF(BH91="ว่างเดิม","(ค่ากลางเงินเดือน)",IF(BH91="เงินอุดหนุน (ว่าง)","(ค่ากลางเงินเดือน)",IF(BH91="จ่ายจากเงินรายได้ (ว่าง)","(ค่ากลางเงินเดือน)",IF(BH91="ว่างยุบเลิก2568","(ค่ากลางเงินเดือน)",IF(BH91="ว่างยุบเลิก2569","(ค่ากลางเงินเดือน)",IF(M91="กำหนดเพิ่มปี 67","",IF(M91="กำหนดเพิ่มปี 68","",IF(M91="กำหนดเพิ่มปี 69","",IF(M91="เกษียณปี 66 ยุบเลิกปี 67","",IF(M91="ว่างเดิม ยุบเลิกปี 67","",TEXT(BE91,"(0,000"&amp;" x 12)")))))))))))))</f>
        <v>(29,680 x 12)</v>
      </c>
      <c r="K92" s="141" t="str">
        <f>IF(BB91=0,"",IF(BB91="","",IF(M91="กำหนดเพิ่มปี 67","",IF(M91="กำหนดเพิ่มปี 68","",IF(M91="กำหนดเพิ่มปี 69","",IF(M91="เกษียณปี 66 ยุบเลิกปี 67","",IF(M91="ว่างเดิม ยุบเลิกปี 67","",TEXT(BF91,"(0,000"&amp;" x 12)"))))))))</f>
        <v/>
      </c>
      <c r="L92" s="141" t="str">
        <f>IF(BB91=0,"",IF(BB91="","",IF(M91="กำหนดเพิ่มปี 67","",IF(M91="กำหนดเพิ่มปี 68","",IF(M91="กำหนดเพิ่มปี 69","",IF(M91="เกษียณปี 66 ยุบเลิกปี 67","",IF(M91="ว่างเดิม ยุบเลิกปี 67","",TEXT(BG91,"(0,000"&amp;" x 12)"))))))))</f>
        <v/>
      </c>
      <c r="M92" s="14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</row>
    <row r="93" spans="1:60" ht="25.5" customHeight="1">
      <c r="A93" s="101"/>
      <c r="B93" s="224" t="s">
        <v>1387</v>
      </c>
      <c r="C93" s="140" t="str">
        <f>IF(ฟอร์มกรอกข้อมูล!C51=0,"",IF(ฟอร์มกรอกข้อมูล!C51="สังกัด","",IF(M93="กำหนดเพิ่มปี 67","-",IF(M93="กำหนดเพิ่มปี 68","-",IF(M93="กำหนดเพิ่มปี 69","-",ฟอร์มกรอกข้อมูล!L51)))))</f>
        <v/>
      </c>
      <c r="D93" s="143" t="str">
        <f>IF(ฟอร์มกรอกข้อมูล!C51=0,"",IF(ฟอร์มกรอกข้อมูล!C51="สังกัด","",IF(ฟอร์มกรอกข้อมูล!B51="","-",IF(M93="กำหนดเพิ่มปี 67","-",IF(M93="กำหนดเพิ่มปี 68","-",IF(M93="กำหนดเพิ่มปี 69","-",ฟอร์มกรอกข้อมูล!B51))))))</f>
        <v/>
      </c>
      <c r="E93" s="140" t="str">
        <f>IF(ฟอร์มกรอกข้อมูล!C51=0,"",IF(M93="กำหนดเพิ่มปี 67","-",IF(M93="กำหนดเพิ่มปี 68","-",IF(M93="กำหนดเพิ่มปี 69","-",IF(ฟอร์มกรอกข้อมูล!C51="บริหารท้องถิ่น",ฟอร์มกรอกข้อมูล!F51,IF(ฟอร์มกรอกข้อมูล!C51="อำนวยการท้องถิ่น",ฟอร์มกรอกข้อมูล!F51,IF(ฟอร์มกรอกข้อมูล!C51="บริหารสถานศึกษา",ฟอร์มกรอกข้อมูล!F51,IF(ฟอร์มกรอกข้อมูล!C51&amp;ฟอร์มกรอกข้อมูล!G51="วิชาการหัวหน้ากลุ่มงาน",ฟอร์มกรอกข้อมูล!F51,ฟอร์มกรอกข้อมูล!E51))))))))</f>
        <v/>
      </c>
      <c r="F93" s="101" t="str">
        <f>IF(ฟอร์มกรอกข้อมูล!C51=0,"",IF(ฟอร์มกรอกข้อมูล!C51="สังกัด","",IF(ฟอร์มกรอกข้อมูล!H51="","-",IF(M93="กำหนดเพิ่มปี 67","-",IF(M93="กำหนดเพิ่มปี 68","-",IF(M93="กำหนดเพิ่มปี 69","-",ฟอร์มกรอกข้อมูล!H51))))))</f>
        <v/>
      </c>
      <c r="G93" s="143" t="str">
        <f>IF(ฟอร์มกรอกข้อมูล!C51=0,"",IF(ฟอร์มกรอกข้อมูล!C51="สังกัด","",IF(ฟอร์มกรอกข้อมูล!B51="","-",IF(M93="เกษียณปี 66 ยุบเลิกปี 67","-",IF(M93="ว่างเดิม ยุบเลิกปี 67","-",ฟอร์มกรอกข้อมูล!B51)))))</f>
        <v/>
      </c>
      <c r="H93" s="140" t="str">
        <f>IF(ฟอร์มกรอกข้อมูล!C51=0,"",IF(M93="เกษียณปี 66 ยุบเลิกปี 67","-",IF(M93="ว่างเดิม ยุบเลิกปี 67","-",IF(ฟอร์มกรอกข้อมูล!C51="บริหารท้องถิ่น",ฟอร์มกรอกข้อมูล!F51,IF(ฟอร์มกรอกข้อมูล!C51="อำนวยการท้องถิ่น",ฟอร์มกรอกข้อมูล!F51,IF(ฟอร์มกรอกข้อมูล!C51="บริหารสถานศึกษา",ฟอร์มกรอกข้อมูล!F51,IF(ฟอร์มกรอกข้อมูล!C51&amp;ฟอร์มกรอกข้อมูล!G51="วิชาการหัวหน้ากลุ่มงาน",ฟอร์มกรอกข้อมูล!F51,ฟอร์มกรอกข้อมูล!E51)))))))</f>
        <v/>
      </c>
      <c r="I93" s="101" t="str">
        <f>IF(ฟอร์มกรอกข้อมูล!C51=0,"",IF(ฟอร์มกรอกข้อมูล!C51="สังกัด","",IF(ฟอร์มกรอกข้อมูล!H51="","-",IF(M93="เกษียณปี 66 ยุบเลิกปี 67","-",IF(M93="ว่างเดิม ยุบเลิกปี 67","-",ฟอร์มกรอกข้อมูล!H51)))))</f>
        <v/>
      </c>
      <c r="J93" s="144" t="str">
        <f>IF(ฟอร์มกรอกข้อมูล!C51=0,"",IF(ฟอร์มกรอกข้อมูล!C51="สังกัด","",IF(M93="กำหนดเพิ่มปี 67",0,IF(M93="กำหนดเพิ่มปี 68",0,IF(M93="กำหนดเพิ่มปี 69",0,IF(M93="เกษียณปี 66 ยุบเลิกปี 67",0,IF(M93="ว่างเดิม ยุบเลิกปี 67",0,ฟอร์มกรอกข้อมูล!BE51)))))))</f>
        <v/>
      </c>
      <c r="K93" s="145" t="str">
        <f>IF(ฟอร์มกรอกข้อมูล!C51=0,"",IF(ฟอร์มกรอกข้อมูล!C51="สังกัด","",IF(M93="กำหนดเพิ่มปี 67",0,IF(M93="กำหนดเพิ่มปี 68",0,IF(M93="กำหนดเพิ่มปี 69",0,IF(M93="เกษียณปี 66 ยุบเลิกปี 67",0,IF(M93="ว่างเดิม ยุบเลิกปี 67",0,IF(ฟอร์มกรอกข้อมูล!J51=0,0,(BF93*12)))))))))</f>
        <v/>
      </c>
      <c r="L93" s="145" t="str">
        <f>IF(ฟอร์มกรอกข้อมูล!C51=0,"",IF(ฟอร์มกรอกข้อมูล!C51="สังกัด","",IF(M93="กำหนดเพิ่มปี 67",0,IF(M93="กำหนดเพิ่มปี 68",0,IF(M93="กำหนดเพิ่มปี 69",0,IF(M93="เกษียณปี 66 ยุบเลิกปี 67",0,IF(M93="ว่างเดิม ยุบเลิกปี 67",0,IF(ฟอร์มกรอกข้อมูล!K51=0,0,(BG93*12)))))))))</f>
        <v/>
      </c>
      <c r="M93" s="146" t="str">
        <f>IF(ฟอร์มกรอกข้อมูล!C51=0,"",IF(ฟอร์มกรอกข้อมูล!C51="สังกัด","",IF(ฟอร์มกรอกข้อมูล!M51="ว่างเดิม","(ว่างเดิม)",IF(ฟอร์มกรอกข้อมูล!M51="เงินอุดหนุน","(เงินอุดหนุน)",IF(ฟอร์มกรอกข้อมูล!M51="เงินอุดหนุน (ว่าง)","(เงินอุดหนุน)",IF(ฟอร์มกรอกข้อมูล!M51="จ่ายจากเงินรายได้","(จ่ายจากเงินรายได้)",IF(ฟอร์มกรอกข้อมูล!M51="จ่ายจากเงินรายได้ (ว่าง)","(จ่ายจากเงินรายได้ (ว่างเดิม))",IF(ฟอร์มกรอกข้อมูล!M51="กำหนดเพิ่ม2567","กำหนดเพิ่มปี 67",IF(ฟอร์มกรอกข้อมูล!M51="กำหนดเพิ่ม2568","กำหนดเพิ่มปี 68",IF(ฟอร์มกรอกข้อมูล!M51="กำหนดเพิ่ม2569","กำหนดเพิ่มปี 69",IF(ฟอร์มกรอกข้อมูล!M51="ว่างยุบเลิก2567","ว่างเดิม ยุบเลิกปี 67",IF(ฟอร์มกรอกข้อมูล!M51="ว่างยุบเลิก2568","ว่างเดิม ยุบเลิกปี 68",IF(ฟอร์มกรอกข้อมูล!M51="ว่างยุบเลิก2569","ว่างเดิม ยุบเลิกปี 69",IF(ฟอร์มกรอกข้อมูล!M51="ยุบเลิก2567","เกษียณปี 66 ยุบเลิกปี 67",IF(ฟอร์มกรอกข้อมูล!M51="ยุบเลิก2568","เกษียณปี 67 ยุบเลิกปี 68",IF(ฟอร์มกรอกข้อมูล!M51="ยุบเลิก2569","เกษียณปี 68 ยุบเลิกปี 69",(ฟอร์มกรอกข้อมูล!I51*12)+(ฟอร์มกรอกข้อมูล!J51*12)+(ฟอร์มกรอกข้อมูล!K51*12)))))))))))))))))</f>
        <v/>
      </c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39" t="str">
        <f>IF(ฟอร์มกรอกข้อมูล!C51=0,"",ฟอร์มกรอกข้อมูล!C51)</f>
        <v/>
      </c>
      <c r="BC93" s="139" t="str">
        <f>IF(ฟอร์มกรอกข้อมูล!G51=0,"",ฟอร์มกรอกข้อมูล!G51)</f>
        <v/>
      </c>
      <c r="BD93" s="139" t="str">
        <f>IF(ฟอร์มกรอกข้อมูล!E51=0,"",ฟอร์มกรอกข้อมูล!E51)</f>
        <v/>
      </c>
      <c r="BE93" s="139" t="str">
        <f>IF(ฟอร์มกรอกข้อมูล!I51=0,"",ฟอร์มกรอกข้อมูล!I51)</f>
        <v/>
      </c>
      <c r="BF93" s="139" t="str">
        <f>IF(ฟอร์มกรอกข้อมูล!J51=0,"",ฟอร์มกรอกข้อมูล!J51)</f>
        <v/>
      </c>
      <c r="BG93" s="139" t="str">
        <f>IF(ฟอร์มกรอกข้อมูล!K51=0,"",ฟอร์มกรอกข้อมูล!K51)</f>
        <v/>
      </c>
      <c r="BH93" s="139" t="str">
        <f>IF(ฟอร์มกรอกข้อมูล!M51=0,"",ฟอร์มกรอกข้อมูล!M51)</f>
        <v/>
      </c>
    </row>
    <row r="94" spans="1:60" ht="25.5" customHeight="1">
      <c r="A94" s="99"/>
      <c r="B94" s="99"/>
      <c r="C94" s="140"/>
      <c r="D94" s="140"/>
      <c r="E94" s="140" t="str">
        <f>IF(BB93=0,"",IF(BB93="บริหารท้องถิ่น","("&amp;BD93&amp;")",IF(BB93="อำนวยการท้องถิ่น","("&amp;BD93&amp;")",IF(BB93="บริหารสถานศึกษา","("&amp;BD93&amp;")",IF(BB93&amp;BC93="วิชาการหัวหน้ากลุ่มงาน","("&amp;BD93&amp;")",IF(M93="กำหนดเพิ่มปี 67","-",IF(M93="กำหนดเพิ่มปี 68","",IF(M93="กำหนดเพิ่มปี 69","",""))))))))</f>
        <v/>
      </c>
      <c r="F94" s="99"/>
      <c r="G94" s="140"/>
      <c r="H94" s="140" t="str">
        <f>IF(BB93=0,"",IF(M93="เกษียณปี 66 ยุบเลิกปี 67","",IF(M93="ว่างเดิม ยุบเลิกปี 67","",IF(BB93="บริหารท้องถิ่น","("&amp;BD93&amp;")",IF(BB93="อำนวยการท้องถิ่น","("&amp;BD93&amp;")",IF(BB93="บริหารสถานศึกษา","("&amp;BD93&amp;")",IF(BB93&amp;BC93="วิชาการหัวหน้ากลุ่มงาน","("&amp;BD93&amp;")","")))))))</f>
        <v/>
      </c>
      <c r="I94" s="99"/>
      <c r="J94" s="141" t="str">
        <f>IF(BB93=0,"",IF(BB93="","",IF(BH93="ว่างเดิม","(ค่ากลางเงินเดือน)",IF(BH93="เงินอุดหนุน (ว่าง)","(ค่ากลางเงินเดือน)",IF(BH93="จ่ายจากเงินรายได้ (ว่าง)","(ค่ากลางเงินเดือน)",IF(BH93="ว่างยุบเลิก2568","(ค่ากลางเงินเดือน)",IF(BH93="ว่างยุบเลิก2569","(ค่ากลางเงินเดือน)",IF(M93="กำหนดเพิ่มปี 67","",IF(M93="กำหนดเพิ่มปี 68","",IF(M93="กำหนดเพิ่มปี 69","",IF(M93="เกษียณปี 66 ยุบเลิกปี 67","",IF(M93="ว่างเดิม ยุบเลิกปี 67","",TEXT(BE93,"(0,000"&amp;" x 12)")))))))))))))</f>
        <v/>
      </c>
      <c r="K94" s="141" t="str">
        <f>IF(BB93=0,"",IF(BB93="","",IF(M93="กำหนดเพิ่มปี 67","",IF(M93="กำหนดเพิ่มปี 68","",IF(M93="กำหนดเพิ่มปี 69","",IF(M93="เกษียณปี 66 ยุบเลิกปี 67","",IF(M93="ว่างเดิม ยุบเลิกปี 67","",TEXT(BF93,"(0,000"&amp;" x 12)"))))))))</f>
        <v/>
      </c>
      <c r="L94" s="141" t="str">
        <f>IF(BB93=0,"",IF(BB93="","",IF(M93="กำหนดเพิ่มปี 67","",IF(M93="กำหนดเพิ่มปี 68","",IF(M93="กำหนดเพิ่มปี 69","",IF(M93="เกษียณปี 66 ยุบเลิกปี 67","",IF(M93="ว่างเดิม ยุบเลิกปี 67","",TEXT(BG93,"(0,000"&amp;" x 12)"))))))))</f>
        <v/>
      </c>
      <c r="M94" s="14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</row>
    <row r="95" spans="1:60" ht="25.5" customHeight="1">
      <c r="A95" s="101">
        <v>35</v>
      </c>
      <c r="B95" s="142" t="str">
        <f>IF(ฟอร์มกรอกข้อมูล!C52=0,"",IF(ฟอร์มกรอกข้อมูล!C52="สังกัด","",IF(M95="กำหนดเพิ่มปี 67","-",IF(M95="กำหนดเพิ่มปี 68","-",IF(M95="กำหนดเพิ่มปี 69","-",ฟอร์มกรอกข้อมูล!D52)))))</f>
        <v>ว่าง</v>
      </c>
      <c r="C95" s="140">
        <f>IF(ฟอร์มกรอกข้อมูล!C52=0,"",IF(ฟอร์มกรอกข้อมูล!C52="สังกัด","",IF(M95="กำหนดเพิ่มปี 67","-",IF(M95="กำหนดเพิ่มปี 68","-",IF(M95="กำหนดเพิ่มปี 69","-",ฟอร์มกรอกข้อมูล!L52)))))</f>
        <v>0</v>
      </c>
      <c r="D95" s="143" t="str">
        <f>IF(ฟอร์มกรอกข้อมูล!C52=0,"",IF(ฟอร์มกรอกข้อมูล!C52="สังกัด","",IF(ฟอร์มกรอกข้อมูล!B52="","-",IF(M95="กำหนดเพิ่มปี 67","-",IF(M95="กำหนดเพิ่มปี 68","-",IF(M95="กำหนดเพิ่มปี 69","-",ฟอร์มกรอกข้อมูล!B52))))))</f>
        <v>-</v>
      </c>
      <c r="E95" s="140" t="str">
        <f>IF(ฟอร์มกรอกข้อมูล!C52=0,"",IF(M95="กำหนดเพิ่มปี 67","-",IF(M95="กำหนดเพิ่มปี 68","-",IF(M95="กำหนดเพิ่มปี 69","-",IF(ฟอร์มกรอกข้อมูล!C52="บริหารท้องถิ่น",ฟอร์มกรอกข้อมูล!F52,IF(ฟอร์มกรอกข้อมูล!C52="อำนวยการท้องถิ่น",ฟอร์มกรอกข้อมูล!F52,IF(ฟอร์มกรอกข้อมูล!C52="บริหารสถานศึกษา",ฟอร์มกรอกข้อมูล!F52,IF(ฟอร์มกรอกข้อมูล!C52&amp;ฟอร์มกรอกข้อมูล!G52="วิชาการหัวหน้ากลุ่มงาน",ฟอร์มกรอกข้อมูล!F52,ฟอร์มกรอกข้อมูล!E52))))))))</f>
        <v>ผู้อำนวยการศูนย์พัฒนาเด็กเล็ก</v>
      </c>
      <c r="F95" s="101" t="str">
        <f>IF(ฟอร์มกรอกข้อมูล!C52=0,"",IF(ฟอร์มกรอกข้อมูล!C52="สังกัด","",IF(ฟอร์มกรอกข้อมูล!H52="","-",IF(M95="กำหนดเพิ่มปี 67","-",IF(M95="กำหนดเพิ่มปี 68","-",IF(M95="กำหนดเพิ่มปี 69","-",ฟอร์มกรอกข้อมูล!H52))))))</f>
        <v>-</v>
      </c>
      <c r="G95" s="143" t="str">
        <f>IF(ฟอร์มกรอกข้อมูล!C52=0,"",IF(ฟอร์มกรอกข้อมูล!C52="สังกัด","",IF(ฟอร์มกรอกข้อมูล!B52="","-",IF(M95="เกษียณปี 66 ยุบเลิกปี 67","-",IF(M95="ว่างเดิม ยุบเลิกปี 67","-",ฟอร์มกรอกข้อมูล!B52)))))</f>
        <v>-</v>
      </c>
      <c r="H95" s="140" t="str">
        <f>IF(ฟอร์มกรอกข้อมูล!C52=0,"",IF(M95="เกษียณปี 66 ยุบเลิกปี 67","-",IF(M95="ว่างเดิม ยุบเลิกปี 67","-",IF(ฟอร์มกรอกข้อมูล!C52="บริหารท้องถิ่น",ฟอร์มกรอกข้อมูล!F52,IF(ฟอร์มกรอกข้อมูล!C52="อำนวยการท้องถิ่น",ฟอร์มกรอกข้อมูล!F52,IF(ฟอร์มกรอกข้อมูล!C52="บริหารสถานศึกษา",ฟอร์มกรอกข้อมูล!F52,IF(ฟอร์มกรอกข้อมูล!C52&amp;ฟอร์มกรอกข้อมูล!G52="วิชาการหัวหน้ากลุ่มงาน",ฟอร์มกรอกข้อมูล!F52,ฟอร์มกรอกข้อมูล!E52)))))))</f>
        <v>ผู้อำนวยการศูนย์พัฒนาเด็กเล็ก</v>
      </c>
      <c r="I95" s="101" t="str">
        <f>IF(ฟอร์มกรอกข้อมูล!C52=0,"",IF(ฟอร์มกรอกข้อมูล!C52="สังกัด","",IF(ฟอร์มกรอกข้อมูล!H52="","-",IF(M95="เกษียณปี 66 ยุบเลิกปี 67","-",IF(M95="ว่างเดิม ยุบเลิกปี 67","-",ฟอร์มกรอกข้อมูล!H52)))))</f>
        <v>-</v>
      </c>
      <c r="J95" s="144">
        <f>IF(ฟอร์มกรอกข้อมูล!C52=0,"",IF(ฟอร์มกรอกข้อมูล!C52="สังกัด","",IF(M95="กำหนดเพิ่มปี 67",0,IF(M95="กำหนดเพิ่มปี 68",0,IF(M95="กำหนดเพิ่มปี 69",0,IF(M95="เกษียณปี 66 ยุบเลิกปี 67",0,IF(M95="ว่างเดิม ยุบเลิกปี 67",0,ฟอร์มกรอกข้อมูล!BE52)))))))</f>
        <v>0</v>
      </c>
      <c r="K95" s="145">
        <f>IF(ฟอร์มกรอกข้อมูล!C52=0,"",IF(ฟอร์มกรอกข้อมูล!C52="สังกัด","",IF(M95="กำหนดเพิ่มปี 67",0,IF(M95="กำหนดเพิ่มปี 68",0,IF(M95="กำหนดเพิ่มปี 69",0,IF(M95="เกษียณปี 66 ยุบเลิกปี 67",0,IF(M95="ว่างเดิม ยุบเลิกปี 67",0,IF(ฟอร์มกรอกข้อมูล!J52=0,0,(BF95*12)))))))))</f>
        <v>0</v>
      </c>
      <c r="L95" s="145">
        <f>IF(ฟอร์มกรอกข้อมูล!C52=0,"",IF(ฟอร์มกรอกข้อมูล!C52="สังกัด","",IF(M95="กำหนดเพิ่มปี 67",0,IF(M95="กำหนดเพิ่มปี 68",0,IF(M95="กำหนดเพิ่มปี 69",0,IF(M95="เกษียณปี 66 ยุบเลิกปี 67",0,IF(M95="ว่างเดิม ยุบเลิกปี 67",0,IF(ฟอร์มกรอกข้อมูล!K52=0,0,(BG95*12)))))))))</f>
        <v>0</v>
      </c>
      <c r="M95" s="146" t="str">
        <f>IF(ฟอร์มกรอกข้อมูล!C52=0,"",IF(ฟอร์มกรอกข้อมูล!C52="สังกัด","",IF(ฟอร์มกรอกข้อมูล!M52="ว่างเดิม","(ว่างเดิม)",IF(ฟอร์มกรอกข้อมูล!M52="เงินอุดหนุน","(เงินอุดหนุน)",IF(ฟอร์มกรอกข้อมูล!M52="เงินอุดหนุน (ว่าง)","(เงินอุดหนุน)",IF(ฟอร์มกรอกข้อมูล!M52="จ่ายจากเงินรายได้","(จ่ายจากเงินรายได้)",IF(ฟอร์มกรอกข้อมูล!M52="จ่ายจากเงินรายได้ (ว่าง)","(จ่ายจากเงินรายได้ (ว่างเดิม))",IF(ฟอร์มกรอกข้อมูล!M52="กำหนดเพิ่ม2567","กำหนดเพิ่มปี 67",IF(ฟอร์มกรอกข้อมูล!M52="กำหนดเพิ่ม2568","กำหนดเพิ่มปี 68",IF(ฟอร์มกรอกข้อมูล!M52="กำหนดเพิ่ม2569","กำหนดเพิ่มปี 69",IF(ฟอร์มกรอกข้อมูล!M52="ว่างยุบเลิก2567","ว่างเดิม ยุบเลิกปี 67",IF(ฟอร์มกรอกข้อมูล!M52="ว่างยุบเลิก2568","ว่างเดิม ยุบเลิกปี 68",IF(ฟอร์มกรอกข้อมูล!M52="ว่างยุบเลิก2569","ว่างเดิม ยุบเลิกปี 69",IF(ฟอร์มกรอกข้อมูล!M52="ยุบเลิก2567","เกษียณปี 66 ยุบเลิกปี 67",IF(ฟอร์มกรอกข้อมูล!M52="ยุบเลิก2568","เกษียณปี 67 ยุบเลิกปี 68",IF(ฟอร์มกรอกข้อมูล!M52="ยุบเลิก2569","เกษียณปี 68 ยุบเลิกปี 69",(ฟอร์มกรอกข้อมูล!I52*12)+(ฟอร์มกรอกข้อมูล!J52*12)+(ฟอร์มกรอกข้อมูล!K52*12)))))))))))))))))</f>
        <v>(เงินอุดหนุน)</v>
      </c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39" t="str">
        <f>IF(ฟอร์มกรอกข้อมูล!C52=0,"",ฟอร์มกรอกข้อมูล!C52)</f>
        <v>บริหารสถานศึกษา</v>
      </c>
      <c r="BC95" s="139" t="str">
        <f>IF(ฟอร์มกรอกข้อมูล!G52=0,"",ฟอร์มกรอกข้อมูล!G52)</f>
        <v/>
      </c>
      <c r="BD95" s="139" t="str">
        <f>IF(ฟอร์มกรอกข้อมูล!E52=0,"",ฟอร์มกรอกข้อมูล!E52)</f>
        <v>ผู้อำนวยการศูนย์พัฒนาเด็กเล็ก</v>
      </c>
      <c r="BE95" s="139" t="str">
        <f>IF(ฟอร์มกรอกข้อมูล!I52=0,"",ฟอร์มกรอกข้อมูล!I52)</f>
        <v/>
      </c>
      <c r="BF95" s="139" t="str">
        <f>IF(ฟอร์มกรอกข้อมูล!J52=0,"",ฟอร์มกรอกข้อมูล!J52)</f>
        <v/>
      </c>
      <c r="BG95" s="139" t="str">
        <f>IF(ฟอร์มกรอกข้อมูล!K52=0,"",ฟอร์มกรอกข้อมูล!K52)</f>
        <v/>
      </c>
      <c r="BH95" s="139" t="str">
        <f>IF(ฟอร์มกรอกข้อมูล!M52=0,"",ฟอร์มกรอกข้อมูล!M52)</f>
        <v>เงินอุดหนุน</v>
      </c>
    </row>
    <row r="96" spans="1:60" ht="25.5" customHeight="1">
      <c r="A96" s="99"/>
      <c r="B96" s="99"/>
      <c r="C96" s="140"/>
      <c r="D96" s="140"/>
      <c r="E96" s="140" t="str">
        <f>IF(BB95=0,"",IF(BB95="บริหารท้องถิ่น","("&amp;BD95&amp;")",IF(BB95="อำนวยการท้องถิ่น","("&amp;BD95&amp;")",IF(BB95="บริหารสถานศึกษา","("&amp;BD95&amp;")",IF(BB95&amp;BC95="วิชาการหัวหน้ากลุ่มงาน","("&amp;BD95&amp;")",IF(M95="กำหนดเพิ่มปี 67","-",IF(M95="กำหนดเพิ่มปี 68","",IF(M95="กำหนดเพิ่มปี 69","",""))))))))</f>
        <v>(ผู้อำนวยการศูนย์พัฒนาเด็กเล็ก)</v>
      </c>
      <c r="F96" s="99"/>
      <c r="G96" s="140"/>
      <c r="H96" s="140" t="str">
        <f>IF(BB95=0,"",IF(M95="เกษียณปี 66 ยุบเลิกปี 67","",IF(M95="ว่างเดิม ยุบเลิกปี 67","",IF(BB95="บริหารท้องถิ่น","("&amp;BD95&amp;")",IF(BB95="อำนวยการท้องถิ่น","("&amp;BD95&amp;")",IF(BB95="บริหารสถานศึกษา","("&amp;BD95&amp;")",IF(BB95&amp;BC95="วิชาการหัวหน้ากลุ่มงาน","("&amp;BD95&amp;")","")))))))</f>
        <v>(ผู้อำนวยการศูนย์พัฒนาเด็กเล็ก)</v>
      </c>
      <c r="I96" s="99"/>
      <c r="J96" s="141" t="str">
        <f>IF(BB95=0,"",IF(BB95="","",IF(BH95="ว่างเดิม","(ค่ากลางเงินเดือน)",IF(BH95="เงินอุดหนุน (ว่าง)","(ค่ากลางเงินเดือน)",IF(BH95="จ่ายจากเงินรายได้ (ว่าง)","(ค่ากลางเงินเดือน)",IF(BH95="ว่างยุบเลิก2568","(ค่ากลางเงินเดือน)",IF(BH95="ว่างยุบเลิก2569","(ค่ากลางเงินเดือน)",IF(M95="กำหนดเพิ่มปี 67","",IF(M95="กำหนดเพิ่มปี 68","",IF(M95="กำหนดเพิ่มปี 69","",IF(M95="เกษียณปี 66 ยุบเลิกปี 67","",IF(M95="ว่างเดิม ยุบเลิกปี 67","",TEXT(BE95,"(0,000"&amp;" x 12)")))))))))))))</f>
        <v/>
      </c>
      <c r="K96" s="141" t="str">
        <f>IF(BB95=0,"",IF(BB95="","",IF(M95="กำหนดเพิ่มปี 67","",IF(M95="กำหนดเพิ่มปี 68","",IF(M95="กำหนดเพิ่มปี 69","",IF(M95="เกษียณปี 66 ยุบเลิกปี 67","",IF(M95="ว่างเดิม ยุบเลิกปี 67","",TEXT(BF95,"(0,000"&amp;" x 12)"))))))))</f>
        <v/>
      </c>
      <c r="L96" s="141" t="str">
        <f>IF(BB95=0,"",IF(BB95="","",IF(M95="กำหนดเพิ่มปี 67","",IF(M95="กำหนดเพิ่มปี 68","",IF(M95="กำหนดเพิ่มปี 69","",IF(M95="เกษียณปี 66 ยุบเลิกปี 67","",IF(M95="ว่างเดิม ยุบเลิกปี 67","",TEXT(BG95,"(0,000"&amp;" x 12)"))))))))</f>
        <v/>
      </c>
      <c r="M96" s="14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</row>
    <row r="97" spans="1:60" ht="25.5" customHeight="1">
      <c r="A97" s="101">
        <v>36</v>
      </c>
      <c r="B97" s="142" t="str">
        <f>IF(ฟอร์มกรอกข้อมูล!C53=0,"",IF(ฟอร์มกรอกข้อมูล!C53="สังกัด","",IF(M97="กำหนดเพิ่มปี 67","-",IF(M97="กำหนดเพิ่มปี 68","-",IF(M97="กำหนดเพิ่มปี 69","-",ฟอร์มกรอกข้อมูล!D53)))))</f>
        <v>นางสาวบัวเรียง เมืองใจ</v>
      </c>
      <c r="C97" s="140" t="str">
        <f>IF(ฟอร์มกรอกข้อมูล!C53=0,"",IF(ฟอร์มกรอกข้อมูล!C53="สังกัด","",IF(M97="กำหนดเพิ่มปี 67","-",IF(M97="กำหนดเพิ่มปี 68","-",IF(M97="กำหนดเพิ่มปี 69","-",ฟอร์มกรอกข้อมูล!L53)))))</f>
        <v>ปริญญาโท</v>
      </c>
      <c r="D97" s="143" t="str">
        <f>IF(ฟอร์มกรอกข้อมูล!C53=0,"",IF(ฟอร์มกรอกข้อมูล!C53="สังกัด","",IF(ฟอร์มกรอกข้อมูล!B53="","-",IF(M97="กำหนดเพิ่มปี 67","-",IF(M97="กำหนดเพิ่มปี 68","-",IF(M97="กำหนดเพิ่มปี 69","-",ฟอร์มกรอกข้อมูล!B53))))))</f>
        <v>13-3-08-6600-377</v>
      </c>
      <c r="E97" s="140" t="str">
        <f>IF(ฟอร์มกรอกข้อมูล!C53=0,"",IF(M97="กำหนดเพิ่มปี 67","-",IF(M97="กำหนดเพิ่มปี 68","-",IF(M97="กำหนดเพิ่มปี 69","-",IF(ฟอร์มกรอกข้อมูล!C53="บริหารท้องถิ่น",ฟอร์มกรอกข้อมูล!F53,IF(ฟอร์มกรอกข้อมูล!C53="อำนวยการท้องถิ่น",ฟอร์มกรอกข้อมูล!F53,IF(ฟอร์มกรอกข้อมูล!C53="บริหารสถานศึกษา",ฟอร์มกรอกข้อมูล!F53,IF(ฟอร์มกรอกข้อมูล!C53&amp;ฟอร์มกรอกข้อมูล!G53="วิชาการหัวหน้ากลุ่มงาน",ฟอร์มกรอกข้อมูล!F53,ฟอร์มกรอกข้อมูล!E53))))))))</f>
        <v>ครู</v>
      </c>
      <c r="F97" s="101" t="str">
        <f>IF(ฟอร์มกรอกข้อมูล!C53=0,"",IF(ฟอร์มกรอกข้อมูล!C53="สังกัด","",IF(ฟอร์มกรอกข้อมูล!H53="","-",IF(M97="กำหนดเพิ่มปี 67","-",IF(M97="กำหนดเพิ่มปี 68","-",IF(M97="กำหนดเพิ่มปี 69","-",ฟอร์มกรอกข้อมูล!H53))))))</f>
        <v>-</v>
      </c>
      <c r="G97" s="143" t="str">
        <f>IF(ฟอร์มกรอกข้อมูล!C53=0,"",IF(ฟอร์มกรอกข้อมูล!C53="สังกัด","",IF(ฟอร์มกรอกข้อมูล!B53="","-",IF(M97="เกษียณปี 66 ยุบเลิกปี 67","-",IF(M97="ว่างเดิม ยุบเลิกปี 67","-",ฟอร์มกรอกข้อมูล!B53)))))</f>
        <v>13-3-08-6600-377</v>
      </c>
      <c r="H97" s="140" t="str">
        <f>IF(ฟอร์มกรอกข้อมูล!C53=0,"",IF(M97="เกษียณปี 66 ยุบเลิกปี 67","-",IF(M97="ว่างเดิม ยุบเลิกปี 67","-",IF(ฟอร์มกรอกข้อมูล!C53="บริหารท้องถิ่น",ฟอร์มกรอกข้อมูล!F53,IF(ฟอร์มกรอกข้อมูล!C53="อำนวยการท้องถิ่น",ฟอร์มกรอกข้อมูล!F53,IF(ฟอร์มกรอกข้อมูล!C53="บริหารสถานศึกษา",ฟอร์มกรอกข้อมูล!F53,IF(ฟอร์มกรอกข้อมูล!C53&amp;ฟอร์มกรอกข้อมูล!G53="วิชาการหัวหน้ากลุ่มงาน",ฟอร์มกรอกข้อมูล!F53,ฟอร์มกรอกข้อมูล!E53)))))))</f>
        <v>ครู</v>
      </c>
      <c r="I97" s="101" t="str">
        <f>IF(ฟอร์มกรอกข้อมูล!C53=0,"",IF(ฟอร์มกรอกข้อมูล!C53="สังกัด","",IF(ฟอร์มกรอกข้อมูล!H53="","-",IF(M97="เกษียณปี 66 ยุบเลิกปี 67","-",IF(M97="ว่างเดิม ยุบเลิกปี 67","-",ฟอร์มกรอกข้อมูล!H53)))))</f>
        <v>-</v>
      </c>
      <c r="J97" s="144">
        <f>IF(ฟอร์มกรอกข้อมูล!C53=0,"",IF(ฟอร์มกรอกข้อมูล!C53="สังกัด","",IF(M97="กำหนดเพิ่มปี 67",0,IF(M97="กำหนดเพิ่มปี 68",0,IF(M97="กำหนดเพิ่มปี 69",0,IF(M97="เกษียณปี 66 ยุบเลิกปี 67",0,IF(M97="ว่างเดิม ยุบเลิกปี 67",0,ฟอร์มกรอกข้อมูล!BE53)))))))</f>
        <v>373800</v>
      </c>
      <c r="K97" s="145">
        <f>IF(ฟอร์มกรอกข้อมูล!C53=0,"",IF(ฟอร์มกรอกข้อมูล!C53="สังกัด","",IF(M97="กำหนดเพิ่มปี 67",0,IF(M97="กำหนดเพิ่มปี 68",0,IF(M97="กำหนดเพิ่มปี 69",0,IF(M97="เกษียณปี 66 ยุบเลิกปี 67",0,IF(M97="ว่างเดิม ยุบเลิกปี 67",0,IF(ฟอร์มกรอกข้อมูล!J53=0,0,(BF97*12)))))))))</f>
        <v>0</v>
      </c>
      <c r="L97" s="145">
        <f>IF(ฟอร์มกรอกข้อมูล!C53=0,"",IF(ฟอร์มกรอกข้อมูล!C53="สังกัด","",IF(M97="กำหนดเพิ่มปี 67",0,IF(M97="กำหนดเพิ่มปี 68",0,IF(M97="กำหนดเพิ่มปี 69",0,IF(M97="เกษียณปี 66 ยุบเลิกปี 67",0,IF(M97="ว่างเดิม ยุบเลิกปี 67",0,IF(ฟอร์มกรอกข้อมูล!K53=0,0,(BG97*12)))))))))</f>
        <v>42000</v>
      </c>
      <c r="M97" s="146" t="str">
        <f>IF(ฟอร์มกรอกข้อมูล!C53=0,"",IF(ฟอร์มกรอกข้อมูล!C53="สังกัด","",IF(ฟอร์มกรอกข้อมูล!M53="ว่างเดิม","(ว่างเดิม)",IF(ฟอร์มกรอกข้อมูล!M53="เงินอุดหนุน","(เงินอุดหนุน)",IF(ฟอร์มกรอกข้อมูล!M53="เงินอุดหนุน (ว่าง)","(เงินอุดหนุน)",IF(ฟอร์มกรอกข้อมูล!M53="จ่ายจากเงินรายได้","(จ่ายจากเงินรายได้)",IF(ฟอร์มกรอกข้อมูล!M53="จ่ายจากเงินรายได้ (ว่าง)","(จ่ายจากเงินรายได้ (ว่างเดิม))",IF(ฟอร์มกรอกข้อมูล!M53="กำหนดเพิ่ม2567","กำหนดเพิ่มปี 67",IF(ฟอร์มกรอกข้อมูล!M53="กำหนดเพิ่ม2568","กำหนดเพิ่มปี 68",IF(ฟอร์มกรอกข้อมูล!M53="กำหนดเพิ่ม2569","กำหนดเพิ่มปี 69",IF(ฟอร์มกรอกข้อมูล!M53="ว่างยุบเลิก2567","ว่างเดิม ยุบเลิกปี 67",IF(ฟอร์มกรอกข้อมูล!M53="ว่างยุบเลิก2568","ว่างเดิม ยุบเลิกปี 68",IF(ฟอร์มกรอกข้อมูล!M53="ว่างยุบเลิก2569","ว่างเดิม ยุบเลิกปี 69",IF(ฟอร์มกรอกข้อมูล!M53="ยุบเลิก2567","เกษียณปี 66 ยุบเลิกปี 67",IF(ฟอร์มกรอกข้อมูล!M53="ยุบเลิก2568","เกษียณปี 67 ยุบเลิกปี 68",IF(ฟอร์มกรอกข้อมูล!M53="ยุบเลิก2569","เกษียณปี 68 ยุบเลิกปี 69",(ฟอร์มกรอกข้อมูล!I53*12)+(ฟอร์มกรอกข้อมูล!J53*12)+(ฟอร์มกรอกข้อมูล!K53*12)))))))))))))))))</f>
        <v>(เงินอุดหนุน)</v>
      </c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39" t="str">
        <f>IF(ฟอร์มกรอกข้อมูล!C53=0,"",ฟอร์มกรอกข้อมูล!C53)</f>
        <v>ครู</v>
      </c>
      <c r="BC97" s="139" t="str">
        <f>IF(ฟอร์มกรอกข้อมูล!G53=0,"",ฟอร์มกรอกข้อมูล!G53)</f>
        <v/>
      </c>
      <c r="BD97" s="139" t="str">
        <f>IF(ฟอร์มกรอกข้อมูล!E53=0,"",ฟอร์มกรอกข้อมูล!E53)</f>
        <v>ครู</v>
      </c>
      <c r="BE97" s="139">
        <f>IF(ฟอร์มกรอกข้อมูล!I53=0,"",ฟอร์มกรอกข้อมูล!I53)</f>
        <v>31150</v>
      </c>
      <c r="BF97" s="139" t="str">
        <f>IF(ฟอร์มกรอกข้อมูล!J53=0,"",ฟอร์มกรอกข้อมูล!J53)</f>
        <v/>
      </c>
      <c r="BG97" s="139">
        <f>IF(ฟอร์มกรอกข้อมูล!K53=0,"",ฟอร์มกรอกข้อมูล!K53)</f>
        <v>3500</v>
      </c>
      <c r="BH97" s="139" t="str">
        <f>IF(ฟอร์มกรอกข้อมูล!M53=0,"",ฟอร์มกรอกข้อมูล!M53)</f>
        <v>เงินอุดหนุน</v>
      </c>
    </row>
    <row r="98" spans="1:60" ht="25.5" customHeight="1">
      <c r="A98" s="99"/>
      <c r="B98" s="99"/>
      <c r="C98" s="140"/>
      <c r="D98" s="140"/>
      <c r="E98" s="140" t="str">
        <f>IF(BB97=0,"",IF(BB97="บริหารท้องถิ่น","("&amp;BD97&amp;")",IF(BB97="อำนวยการท้องถิ่น","("&amp;BD97&amp;")",IF(BB97="บริหารสถานศึกษา","("&amp;BD97&amp;")",IF(BB97&amp;BC97="วิชาการหัวหน้ากลุ่มงาน","("&amp;BD97&amp;")",IF(M97="กำหนดเพิ่มปี 67","-",IF(M97="กำหนดเพิ่มปี 68","",IF(M97="กำหนดเพิ่มปี 69","",""))))))))</f>
        <v/>
      </c>
      <c r="F98" s="99"/>
      <c r="G98" s="140"/>
      <c r="H98" s="140" t="str">
        <f>IF(BB97=0,"",IF(M97="เกษียณปี 66 ยุบเลิกปี 67","",IF(M97="ว่างเดิม ยุบเลิกปี 67","",IF(BB97="บริหารท้องถิ่น","("&amp;BD97&amp;")",IF(BB97="อำนวยการท้องถิ่น","("&amp;BD97&amp;")",IF(BB97="บริหารสถานศึกษา","("&amp;BD97&amp;")",IF(BB97&amp;BC97="วิชาการหัวหน้ากลุ่มงาน","("&amp;BD97&amp;")","")))))))</f>
        <v/>
      </c>
      <c r="I98" s="99"/>
      <c r="J98" s="141" t="str">
        <f>IF(BB97=0,"",IF(BB97="","",IF(BH97="ว่างเดิม","(ค่ากลางเงินเดือน)",IF(BH97="เงินอุดหนุน (ว่าง)","(ค่ากลางเงินเดือน)",IF(BH97="จ่ายจากเงินรายได้ (ว่าง)","(ค่ากลางเงินเดือน)",IF(BH97="ว่างยุบเลิก2568","(ค่ากลางเงินเดือน)",IF(BH97="ว่างยุบเลิก2569","(ค่ากลางเงินเดือน)",IF(M97="กำหนดเพิ่มปี 67","",IF(M97="กำหนดเพิ่มปี 68","",IF(M97="กำหนดเพิ่มปี 69","",IF(M97="เกษียณปี 66 ยุบเลิกปี 67","",IF(M97="ว่างเดิม ยุบเลิกปี 67","",TEXT(BE97,"(0,000"&amp;" x 12)")))))))))))))</f>
        <v>(31,150 x 12)</v>
      </c>
      <c r="K98" s="141" t="str">
        <f>IF(BB97=0,"",IF(BB97="","",IF(M97="กำหนดเพิ่มปี 67","",IF(M97="กำหนดเพิ่มปี 68","",IF(M97="กำหนดเพิ่มปี 69","",IF(M97="เกษียณปี 66 ยุบเลิกปี 67","",IF(M97="ว่างเดิม ยุบเลิกปี 67","",TEXT(BF97,"(0,000"&amp;" x 12)"))))))))</f>
        <v/>
      </c>
      <c r="L98" s="141" t="str">
        <f>IF(BB97=0,"",IF(BB97="","",IF(M97="กำหนดเพิ่มปี 67","",IF(M97="กำหนดเพิ่มปี 68","",IF(M97="กำหนดเพิ่มปี 69","",IF(M97="เกษียณปี 66 ยุบเลิกปี 67","",IF(M97="ว่างเดิม ยุบเลิกปี 67","",TEXT(BG97,"(0,000"&amp;" x 12)"))))))))</f>
        <v>(3,500 x 12)</v>
      </c>
      <c r="M98" s="14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</row>
    <row r="99" spans="1:60" ht="25.5" customHeight="1">
      <c r="A99" s="101">
        <v>37</v>
      </c>
      <c r="B99" s="142" t="str">
        <f>IF(ฟอร์มกรอกข้อมูล!C54=0,"",IF(ฟอร์มกรอกข้อมูล!C54="สังกัด","",IF(M99="กำหนดเพิ่มปี 67","-",IF(M99="กำหนดเพิ่มปี 68","-",IF(M99="กำหนดเพิ่มปี 69","-",ฟอร์มกรอกข้อมูล!D54)))))</f>
        <v>นางสาวเนตรนภา เจริญรัตน์</v>
      </c>
      <c r="C99" s="140" t="str">
        <f>IF(ฟอร์มกรอกข้อมูล!C54=0,"",IF(ฟอร์มกรอกข้อมูล!C54="สังกัด","",IF(M99="กำหนดเพิ่มปี 67","-",IF(M99="กำหนดเพิ่มปี 68","-",IF(M99="กำหนดเพิ่มปี 69","-",ฟอร์มกรอกข้อมูล!L54)))))</f>
        <v>ปริญญาตรี</v>
      </c>
      <c r="D99" s="143" t="str">
        <f>IF(ฟอร์มกรอกข้อมูล!C54=0,"",IF(ฟอร์มกรอกข้อมูล!C54="สังกัด","",IF(ฟอร์มกรอกข้อมูล!B54="","-",IF(M99="กำหนดเพิ่มปี 67","-",IF(M99="กำหนดเพิ่มปี 68","-",IF(M99="กำหนดเพิ่มปี 69","-",ฟอร์มกรอกข้อมูล!B54))))))</f>
        <v>13-3-08-6600-384</v>
      </c>
      <c r="E99" s="140" t="str">
        <f>IF(ฟอร์มกรอกข้อมูล!C54=0,"",IF(M99="กำหนดเพิ่มปี 67","-",IF(M99="กำหนดเพิ่มปี 68","-",IF(M99="กำหนดเพิ่มปี 69","-",IF(ฟอร์มกรอกข้อมูล!C54="บริหารท้องถิ่น",ฟอร์มกรอกข้อมูล!F54,IF(ฟอร์มกรอกข้อมูล!C54="อำนวยการท้องถิ่น",ฟอร์มกรอกข้อมูล!F54,IF(ฟอร์มกรอกข้อมูล!C54="บริหารสถานศึกษา",ฟอร์มกรอกข้อมูล!F54,IF(ฟอร์มกรอกข้อมูล!C54&amp;ฟอร์มกรอกข้อมูล!G54="วิชาการหัวหน้ากลุ่มงาน",ฟอร์มกรอกข้อมูล!F54,ฟอร์มกรอกข้อมูล!E54))))))))</f>
        <v>ครู</v>
      </c>
      <c r="F99" s="101" t="str">
        <f>IF(ฟอร์มกรอกข้อมูล!C54=0,"",IF(ฟอร์มกรอกข้อมูล!C54="สังกัด","",IF(ฟอร์มกรอกข้อมูล!H54="","-",IF(M99="กำหนดเพิ่มปี 67","-",IF(M99="กำหนดเพิ่มปี 68","-",IF(M99="กำหนดเพิ่มปี 69","-",ฟอร์มกรอกข้อมูล!H54))))))</f>
        <v>-</v>
      </c>
      <c r="G99" s="143" t="str">
        <f>IF(ฟอร์มกรอกข้อมูล!C54=0,"",IF(ฟอร์มกรอกข้อมูล!C54="สังกัด","",IF(ฟอร์มกรอกข้อมูล!B54="","-",IF(M99="เกษียณปี 66 ยุบเลิกปี 67","-",IF(M99="ว่างเดิม ยุบเลิกปี 67","-",ฟอร์มกรอกข้อมูล!B54)))))</f>
        <v>13-3-08-6600-384</v>
      </c>
      <c r="H99" s="140" t="str">
        <f>IF(ฟอร์มกรอกข้อมูล!C54=0,"",IF(M99="เกษียณปี 66 ยุบเลิกปี 67","-",IF(M99="ว่างเดิม ยุบเลิกปี 67","-",IF(ฟอร์มกรอกข้อมูล!C54="บริหารท้องถิ่น",ฟอร์มกรอกข้อมูล!F54,IF(ฟอร์มกรอกข้อมูล!C54="อำนวยการท้องถิ่น",ฟอร์มกรอกข้อมูล!F54,IF(ฟอร์มกรอกข้อมูล!C54="บริหารสถานศึกษา",ฟอร์มกรอกข้อมูล!F54,IF(ฟอร์มกรอกข้อมูล!C54&amp;ฟอร์มกรอกข้อมูล!G54="วิชาการหัวหน้ากลุ่มงาน",ฟอร์มกรอกข้อมูล!F54,ฟอร์มกรอกข้อมูล!E54)))))))</f>
        <v>ครู</v>
      </c>
      <c r="I99" s="101" t="str">
        <f>IF(ฟอร์มกรอกข้อมูล!C54=0,"",IF(ฟอร์มกรอกข้อมูล!C54="สังกัด","",IF(ฟอร์มกรอกข้อมูล!H54="","-",IF(M99="เกษียณปี 66 ยุบเลิกปี 67","-",IF(M99="ว่างเดิม ยุบเลิกปี 67","-",ฟอร์มกรอกข้อมูล!H54)))))</f>
        <v>-</v>
      </c>
      <c r="J99" s="144">
        <f>IF(ฟอร์มกรอกข้อมูล!C54=0,"",IF(ฟอร์มกรอกข้อมูล!C54="สังกัด","",IF(M99="กำหนดเพิ่มปี 67",0,IF(M99="กำหนดเพิ่มปี 68",0,IF(M99="กำหนดเพิ่มปี 69",0,IF(M99="เกษียณปี 66 ยุบเลิกปี 67",0,IF(M99="ว่างเดิม ยุบเลิกปี 67",0,ฟอร์มกรอกข้อมูล!BE54)))))))</f>
        <v>338160</v>
      </c>
      <c r="K99" s="145">
        <f>IF(ฟอร์มกรอกข้อมูล!C54=0,"",IF(ฟอร์มกรอกข้อมูล!C54="สังกัด","",IF(M99="กำหนดเพิ่มปี 67",0,IF(M99="กำหนดเพิ่มปี 68",0,IF(M99="กำหนดเพิ่มปี 69",0,IF(M99="เกษียณปี 66 ยุบเลิกปี 67",0,IF(M99="ว่างเดิม ยุบเลิกปี 67",0,IF(ฟอร์มกรอกข้อมูล!J54=0,0,(BF99*12)))))))))</f>
        <v>0</v>
      </c>
      <c r="L99" s="145">
        <f>IF(ฟอร์มกรอกข้อมูล!C54=0,"",IF(ฟอร์มกรอกข้อมูล!C54="สังกัด","",IF(M99="กำหนดเพิ่มปี 67",0,IF(M99="กำหนดเพิ่มปี 68",0,IF(M99="กำหนดเพิ่มปี 69",0,IF(M99="เกษียณปี 66 ยุบเลิกปี 67",0,IF(M99="ว่างเดิม ยุบเลิกปี 67",0,IF(ฟอร์มกรอกข้อมูล!K54=0,0,(BG99*12)))))))))</f>
        <v>42000</v>
      </c>
      <c r="M99" s="146" t="str">
        <f>IF(ฟอร์มกรอกข้อมูล!C54=0,"",IF(ฟอร์มกรอกข้อมูล!C54="สังกัด","",IF(ฟอร์มกรอกข้อมูล!M54="ว่างเดิม","(ว่างเดิม)",IF(ฟอร์มกรอกข้อมูล!M54="เงินอุดหนุน","(เงินอุดหนุน)",IF(ฟอร์มกรอกข้อมูล!M54="เงินอุดหนุน (ว่าง)","(เงินอุดหนุน)",IF(ฟอร์มกรอกข้อมูล!M54="จ่ายจากเงินรายได้","(จ่ายจากเงินรายได้)",IF(ฟอร์มกรอกข้อมูล!M54="จ่ายจากเงินรายได้ (ว่าง)","(จ่ายจากเงินรายได้ (ว่างเดิม))",IF(ฟอร์มกรอกข้อมูล!M54="กำหนดเพิ่ม2567","กำหนดเพิ่มปี 67",IF(ฟอร์มกรอกข้อมูล!M54="กำหนดเพิ่ม2568","กำหนดเพิ่มปี 68",IF(ฟอร์มกรอกข้อมูล!M54="กำหนดเพิ่ม2569","กำหนดเพิ่มปี 69",IF(ฟอร์มกรอกข้อมูล!M54="ว่างยุบเลิก2567","ว่างเดิม ยุบเลิกปี 67",IF(ฟอร์มกรอกข้อมูล!M54="ว่างยุบเลิก2568","ว่างเดิม ยุบเลิกปี 68",IF(ฟอร์มกรอกข้อมูล!M54="ว่างยุบเลิก2569","ว่างเดิม ยุบเลิกปี 69",IF(ฟอร์มกรอกข้อมูล!M54="ยุบเลิก2567","เกษียณปี 66 ยุบเลิกปี 67",IF(ฟอร์มกรอกข้อมูล!M54="ยุบเลิก2568","เกษียณปี 67 ยุบเลิกปี 68",IF(ฟอร์มกรอกข้อมูล!M54="ยุบเลิก2569","เกษียณปี 68 ยุบเลิกปี 69",(ฟอร์มกรอกข้อมูล!I54*12)+(ฟอร์มกรอกข้อมูล!J54*12)+(ฟอร์มกรอกข้อมูล!K54*12)))))))))))))))))</f>
        <v>(เงินอุดหนุน)</v>
      </c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39" t="str">
        <f>IF(ฟอร์มกรอกข้อมูล!C54=0,"",ฟอร์มกรอกข้อมูล!C54)</f>
        <v>ครู</v>
      </c>
      <c r="BC99" s="139" t="str">
        <f>IF(ฟอร์มกรอกข้อมูล!G54=0,"",ฟอร์มกรอกข้อมูล!G54)</f>
        <v/>
      </c>
      <c r="BD99" s="139" t="str">
        <f>IF(ฟอร์มกรอกข้อมูล!E54=0,"",ฟอร์มกรอกข้อมูล!E54)</f>
        <v>ครู</v>
      </c>
      <c r="BE99" s="139">
        <f>IF(ฟอร์มกรอกข้อมูล!I54=0,"",ฟอร์มกรอกข้อมูล!I54)</f>
        <v>28180</v>
      </c>
      <c r="BF99" s="139" t="str">
        <f>IF(ฟอร์มกรอกข้อมูล!J54=0,"",ฟอร์มกรอกข้อมูล!J54)</f>
        <v/>
      </c>
      <c r="BG99" s="139">
        <f>IF(ฟอร์มกรอกข้อมูล!K54=0,"",ฟอร์มกรอกข้อมูล!K54)</f>
        <v>3500</v>
      </c>
      <c r="BH99" s="139" t="str">
        <f>IF(ฟอร์มกรอกข้อมูล!M54=0,"",ฟอร์มกรอกข้อมูล!M54)</f>
        <v>เงินอุดหนุน</v>
      </c>
    </row>
    <row r="100" spans="1:60" ht="25.5" customHeight="1">
      <c r="A100" s="99"/>
      <c r="B100" s="99"/>
      <c r="C100" s="140"/>
      <c r="D100" s="140"/>
      <c r="E100" s="140" t="str">
        <f>IF(BB99=0,"",IF(BB99="บริหารท้องถิ่น","("&amp;BD99&amp;")",IF(BB99="อำนวยการท้องถิ่น","("&amp;BD99&amp;")",IF(BB99="บริหารสถานศึกษา","("&amp;BD99&amp;")",IF(BB99&amp;BC99="วิชาการหัวหน้ากลุ่มงาน","("&amp;BD99&amp;")",IF(M99="กำหนดเพิ่มปี 67","-",IF(M99="กำหนดเพิ่มปี 68","",IF(M99="กำหนดเพิ่มปี 69","",""))))))))</f>
        <v/>
      </c>
      <c r="F100" s="99"/>
      <c r="G100" s="140"/>
      <c r="H100" s="140" t="str">
        <f>IF(BB99=0,"",IF(M99="เกษียณปี 66 ยุบเลิกปี 67","",IF(M99="ว่างเดิม ยุบเลิกปี 67","",IF(BB99="บริหารท้องถิ่น","("&amp;BD99&amp;")",IF(BB99="อำนวยการท้องถิ่น","("&amp;BD99&amp;")",IF(BB99="บริหารสถานศึกษา","("&amp;BD99&amp;")",IF(BB99&amp;BC99="วิชาการหัวหน้ากลุ่มงาน","("&amp;BD99&amp;")","")))))))</f>
        <v/>
      </c>
      <c r="I100" s="99"/>
      <c r="J100" s="141" t="str">
        <f>IF(BB99=0,"",IF(BB99="","",IF(BH99="ว่างเดิม","(ค่ากลางเงินเดือน)",IF(BH99="เงินอุดหนุน (ว่าง)","(ค่ากลางเงินเดือน)",IF(BH99="จ่ายจากเงินรายได้ (ว่าง)","(ค่ากลางเงินเดือน)",IF(BH99="ว่างยุบเลิก2568","(ค่ากลางเงินเดือน)",IF(BH99="ว่างยุบเลิก2569","(ค่ากลางเงินเดือน)",IF(M99="กำหนดเพิ่มปี 67","",IF(M99="กำหนดเพิ่มปี 68","",IF(M99="กำหนดเพิ่มปี 69","",IF(M99="เกษียณปี 66 ยุบเลิกปี 67","",IF(M99="ว่างเดิม ยุบเลิกปี 67","",TEXT(BE99,"(0,000"&amp;" x 12)")))))))))))))</f>
        <v>(28,180 x 12)</v>
      </c>
      <c r="K100" s="141" t="str">
        <f>IF(BB99=0,"",IF(BB99="","",IF(M99="กำหนดเพิ่มปี 67","",IF(M99="กำหนดเพิ่มปี 68","",IF(M99="กำหนดเพิ่มปี 69","",IF(M99="เกษียณปี 66 ยุบเลิกปี 67","",IF(M99="ว่างเดิม ยุบเลิกปี 67","",TEXT(BF99,"(0,000"&amp;" x 12)"))))))))</f>
        <v/>
      </c>
      <c r="L100" s="141" t="str">
        <f>IF(BB99=0,"",IF(BB99="","",IF(M99="กำหนดเพิ่มปี 67","",IF(M99="กำหนดเพิ่มปี 68","",IF(M99="กำหนดเพิ่มปี 69","",IF(M99="เกษียณปี 66 ยุบเลิกปี 67","",IF(M99="ว่างเดิม ยุบเลิกปี 67","",TEXT(BG99,"(0,000"&amp;" x 12)"))))))))</f>
        <v>(3,500 x 12)</v>
      </c>
      <c r="M100" s="14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</row>
    <row r="101" spans="1:60" ht="25.5" customHeight="1">
      <c r="A101" s="101">
        <v>38</v>
      </c>
      <c r="B101" s="142" t="str">
        <f>IF(ฟอร์มกรอกข้อมูล!C55=0,"",IF(ฟอร์มกรอกข้อมูล!C55="สังกัด","",IF(M101="กำหนดเพิ่มปี 67","-",IF(M101="กำหนดเพิ่มปี 68","-",IF(M101="กำหนดเพิ่มปี 69","-",ฟอร์มกรอกข้อมูล!D55)))))</f>
        <v>ว่าง</v>
      </c>
      <c r="C101" s="140">
        <f>IF(ฟอร์มกรอกข้อมูล!C55=0,"",IF(ฟอร์มกรอกข้อมูล!C55="สังกัด","",IF(M101="กำหนดเพิ่มปี 67","-",IF(M101="กำหนดเพิ่มปี 68","-",IF(M101="กำหนดเพิ่มปี 69","-",ฟอร์มกรอกข้อมูล!L55)))))</f>
        <v>0</v>
      </c>
      <c r="D101" s="143" t="str">
        <f>IF(ฟอร์มกรอกข้อมูล!C55=0,"",IF(ฟอร์มกรอกข้อมูล!C55="สังกัด","",IF(ฟอร์มกรอกข้อมูล!B55="","-",IF(M101="กำหนดเพิ่มปี 67","-",IF(M101="กำหนดเพิ่มปี 68","-",IF(M101="กำหนดเพิ่มปี 69","-",ฟอร์มกรอกข้อมูล!B55))))))</f>
        <v>13-3-08-6600-378</v>
      </c>
      <c r="E101" s="140" t="str">
        <f>IF(ฟอร์มกรอกข้อมูล!C55=0,"",IF(M101="กำหนดเพิ่มปี 67","-",IF(M101="กำหนดเพิ่มปี 68","-",IF(M101="กำหนดเพิ่มปี 69","-",IF(ฟอร์มกรอกข้อมูล!C55="บริหารท้องถิ่น",ฟอร์มกรอกข้อมูล!F55,IF(ฟอร์มกรอกข้อมูล!C55="อำนวยการท้องถิ่น",ฟอร์มกรอกข้อมูล!F55,IF(ฟอร์มกรอกข้อมูล!C55="บริหารสถานศึกษา",ฟอร์มกรอกข้อมูล!F55,IF(ฟอร์มกรอกข้อมูล!C55&amp;ฟอร์มกรอกข้อมูล!G55="วิชาการหัวหน้ากลุ่มงาน",ฟอร์มกรอกข้อมูล!F55,ฟอร์มกรอกข้อมูล!E55))))))))</f>
        <v>ครูผู้ดูแลเด็ก</v>
      </c>
      <c r="F101" s="101" t="str">
        <f>IF(ฟอร์มกรอกข้อมูล!C55=0,"",IF(ฟอร์มกรอกข้อมูล!C55="สังกัด","",IF(ฟอร์มกรอกข้อมูล!H55="","-",IF(M101="กำหนดเพิ่มปี 67","-",IF(M101="กำหนดเพิ่มปี 68","-",IF(M101="กำหนดเพิ่มปี 69","-",ฟอร์มกรอกข้อมูล!H55))))))</f>
        <v>-</v>
      </c>
      <c r="G101" s="143" t="str">
        <f>IF(ฟอร์มกรอกข้อมูล!C55=0,"",IF(ฟอร์มกรอกข้อมูล!C55="สังกัด","",IF(ฟอร์มกรอกข้อมูล!B55="","-",IF(M101="เกษียณปี 66 ยุบเลิกปี 67","-",IF(M101="ว่างเดิม ยุบเลิกปี 67","-",ฟอร์มกรอกข้อมูล!B55)))))</f>
        <v>13-3-08-6600-378</v>
      </c>
      <c r="H101" s="140" t="str">
        <f>IF(ฟอร์มกรอกข้อมูล!C55=0,"",IF(M101="เกษียณปี 66 ยุบเลิกปี 67","-",IF(M101="ว่างเดิม ยุบเลิกปี 67","-",IF(ฟอร์มกรอกข้อมูล!C55="บริหารท้องถิ่น",ฟอร์มกรอกข้อมูล!F55,IF(ฟอร์มกรอกข้อมูล!C55="อำนวยการท้องถิ่น",ฟอร์มกรอกข้อมูล!F55,IF(ฟอร์มกรอกข้อมูล!C55="บริหารสถานศึกษา",ฟอร์มกรอกข้อมูล!F55,IF(ฟอร์มกรอกข้อมูล!C55&amp;ฟอร์มกรอกข้อมูล!G55="วิชาการหัวหน้ากลุ่มงาน",ฟอร์มกรอกข้อมูล!F55,ฟอร์มกรอกข้อมูล!E55)))))))</f>
        <v>ครูผู้ดูแลเด็ก</v>
      </c>
      <c r="I101" s="101" t="str">
        <f>IF(ฟอร์มกรอกข้อมูล!C55=0,"",IF(ฟอร์มกรอกข้อมูล!C55="สังกัด","",IF(ฟอร์มกรอกข้อมูล!H55="","-",IF(M101="เกษียณปี 66 ยุบเลิกปี 67","-",IF(M101="ว่างเดิม ยุบเลิกปี 67","-",ฟอร์มกรอกข้อมูล!H55)))))</f>
        <v>-</v>
      </c>
      <c r="J101" s="144">
        <f>IF(ฟอร์มกรอกข้อมูล!C55=0,"",IF(ฟอร์มกรอกข้อมูล!C55="สังกัด","",IF(M101="กำหนดเพิ่มปี 67",0,IF(M101="กำหนดเพิ่มปี 68",0,IF(M101="กำหนดเพิ่มปี 69",0,IF(M101="เกษียณปี 66 ยุบเลิกปี 67",0,IF(M101="ว่างเดิม ยุบเลิกปี 67",0,ฟอร์มกรอกข้อมูล!BE55)))))))</f>
        <v>342360</v>
      </c>
      <c r="K101" s="145">
        <f>IF(ฟอร์มกรอกข้อมูล!C55=0,"",IF(ฟอร์มกรอกข้อมูล!C55="สังกัด","",IF(M101="กำหนดเพิ่มปี 67",0,IF(M101="กำหนดเพิ่มปี 68",0,IF(M101="กำหนดเพิ่มปี 69",0,IF(M101="เกษียณปี 66 ยุบเลิกปี 67",0,IF(M101="ว่างเดิม ยุบเลิกปี 67",0,IF(ฟอร์มกรอกข้อมูล!J55=0,0,(BF101*12)))))))))</f>
        <v>0</v>
      </c>
      <c r="L101" s="145">
        <f>IF(ฟอร์มกรอกข้อมูล!C55=0,"",IF(ฟอร์มกรอกข้อมูล!C55="สังกัด","",IF(M101="กำหนดเพิ่มปี 67",0,IF(M101="กำหนดเพิ่มปี 68",0,IF(M101="กำหนดเพิ่มปี 69",0,IF(M101="เกษียณปี 66 ยุบเลิกปี 67",0,IF(M101="ว่างเดิม ยุบเลิกปี 67",0,IF(ฟอร์มกรอกข้อมูล!K55=0,0,(BG101*12)))))))))</f>
        <v>0</v>
      </c>
      <c r="M101" s="146" t="str">
        <f>IF(ฟอร์มกรอกข้อมูล!C55=0,"",IF(ฟอร์มกรอกข้อมูล!C55="สังกัด","",IF(ฟอร์มกรอกข้อมูล!M55="ว่างเดิม","(ว่างเดิม)",IF(ฟอร์มกรอกข้อมูล!M55="เงินอุดหนุน","(เงินอุดหนุน)",IF(ฟอร์มกรอกข้อมูล!M55="เงินอุดหนุน (ว่าง)","(เงินอุดหนุน)",IF(ฟอร์มกรอกข้อมูล!M55="จ่ายจากเงินรายได้","(จ่ายจากเงินรายได้)",IF(ฟอร์มกรอกข้อมูล!M55="จ่ายจากเงินรายได้ (ว่าง)","(จ่ายจากเงินรายได้ (ว่างเดิม))",IF(ฟอร์มกรอกข้อมูล!M55="กำหนดเพิ่ม2567","กำหนดเพิ่มปี 67",IF(ฟอร์มกรอกข้อมูล!M55="กำหนดเพิ่ม2568","กำหนดเพิ่มปี 68",IF(ฟอร์มกรอกข้อมูล!M55="กำหนดเพิ่ม2569","กำหนดเพิ่มปี 69",IF(ฟอร์มกรอกข้อมูล!M55="ว่างยุบเลิก2567","ว่างเดิม ยุบเลิกปี 67",IF(ฟอร์มกรอกข้อมูล!M55="ว่างยุบเลิก2568","ว่างเดิม ยุบเลิกปี 68",IF(ฟอร์มกรอกข้อมูล!M55="ว่างยุบเลิก2569","ว่างเดิม ยุบเลิกปี 69",IF(ฟอร์มกรอกข้อมูล!M55="ยุบเลิก2567","เกษียณปี 66 ยุบเลิกปี 67",IF(ฟอร์มกรอกข้อมูล!M55="ยุบเลิก2568","เกษียณปี 67 ยุบเลิกปี 68",IF(ฟอร์มกรอกข้อมูล!M55="ยุบเลิก2569","เกษียณปี 68 ยุบเลิกปี 69",(ฟอร์มกรอกข้อมูล!I55*12)+(ฟอร์มกรอกข้อมูล!J55*12)+(ฟอร์มกรอกข้อมูล!K55*12)))))))))))))))))</f>
        <v>(เงินอุดหนุน)</v>
      </c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39" t="str">
        <f>IF(ฟอร์มกรอกข้อมูล!C55=0,"",ฟอร์มกรอกข้อมูล!C55)</f>
        <v>ครูผู้ช่วย</v>
      </c>
      <c r="BC101" s="139" t="str">
        <f>IF(ฟอร์มกรอกข้อมูล!G55=0,"",ฟอร์มกรอกข้อมูล!G55)</f>
        <v/>
      </c>
      <c r="BD101" s="139" t="str">
        <f>IF(ฟอร์มกรอกข้อมูล!E55=0,"",ฟอร์มกรอกข้อมูล!E55)</f>
        <v>ครูผู้ดูแลเด็ก</v>
      </c>
      <c r="BE101" s="139" t="str">
        <f>IF(ฟอร์มกรอกข้อมูล!I55=0,"",ฟอร์มกรอกข้อมูล!I55)</f>
        <v/>
      </c>
      <c r="BF101" s="139" t="str">
        <f>IF(ฟอร์มกรอกข้อมูล!J55=0,"",ฟอร์มกรอกข้อมูล!J55)</f>
        <v/>
      </c>
      <c r="BG101" s="139" t="str">
        <f>IF(ฟอร์มกรอกข้อมูล!K55=0,"",ฟอร์มกรอกข้อมูล!K55)</f>
        <v/>
      </c>
      <c r="BH101" s="139" t="str">
        <f>IF(ฟอร์มกรอกข้อมูล!M55=0,"",ฟอร์มกรอกข้อมูล!M55)</f>
        <v>เงินอุดหนุน (ว่าง)</v>
      </c>
    </row>
    <row r="102" spans="1:60" ht="25.5" customHeight="1">
      <c r="A102" s="99"/>
      <c r="B102" s="99"/>
      <c r="C102" s="140"/>
      <c r="D102" s="140"/>
      <c r="E102" s="140" t="str">
        <f>IF(BB101=0,"",IF(BB101="บริหารท้องถิ่น","("&amp;BD101&amp;")",IF(BB101="อำนวยการท้องถิ่น","("&amp;BD101&amp;")",IF(BB101="บริหารสถานศึกษา","("&amp;BD101&amp;")",IF(BB101&amp;BC101="วิชาการหัวหน้ากลุ่มงาน","("&amp;BD101&amp;")",IF(M101="กำหนดเพิ่มปี 67","-",IF(M101="กำหนดเพิ่มปี 68","",IF(M101="กำหนดเพิ่มปี 69","",""))))))))</f>
        <v/>
      </c>
      <c r="F102" s="99"/>
      <c r="G102" s="140"/>
      <c r="H102" s="140" t="str">
        <f>IF(BB101=0,"",IF(M101="เกษียณปี 66 ยุบเลิกปี 67","",IF(M101="ว่างเดิม ยุบเลิกปี 67","",IF(BB101="บริหารท้องถิ่น","("&amp;BD101&amp;")",IF(BB101="อำนวยการท้องถิ่น","("&amp;BD101&amp;")",IF(BB101="บริหารสถานศึกษา","("&amp;BD101&amp;")",IF(BB101&amp;BC101="วิชาการหัวหน้ากลุ่มงาน","("&amp;BD101&amp;")","")))))))</f>
        <v/>
      </c>
      <c r="I102" s="99"/>
      <c r="J102" s="141" t="str">
        <f>IF(BB101=0,"",IF(BB101="","",IF(BH101="ว่างเดิม","(ค่ากลางเงินเดือน)",IF(BH101="เงินอุดหนุน (ว่าง)","(ค่ากลางเงินเดือน)",IF(BH101="จ่ายจากเงินรายได้ (ว่าง)","(ค่ากลางเงินเดือน)",IF(BH101="ว่างยุบเลิก2568","(ค่ากลางเงินเดือน)",IF(BH101="ว่างยุบเลิก2569","(ค่ากลางเงินเดือน)",IF(M101="กำหนดเพิ่มปี 67","",IF(M101="กำหนดเพิ่มปี 68","",IF(M101="กำหนดเพิ่มปี 69","",IF(M101="เกษียณปี 66 ยุบเลิกปี 67","",IF(M101="ว่างเดิม ยุบเลิกปี 67","",TEXT(BE101,"(0,000"&amp;" x 12)")))))))))))))</f>
        <v>(ค่ากลางเงินเดือน)</v>
      </c>
      <c r="K102" s="141" t="str">
        <f>IF(BB101=0,"",IF(BB101="","",IF(M101="กำหนดเพิ่มปี 67","",IF(M101="กำหนดเพิ่มปี 68","",IF(M101="กำหนดเพิ่มปี 69","",IF(M101="เกษียณปี 66 ยุบเลิกปี 67","",IF(M101="ว่างเดิม ยุบเลิกปี 67","",TEXT(BF101,"(0,000"&amp;" x 12)"))))))))</f>
        <v/>
      </c>
      <c r="L102" s="141" t="str">
        <f>IF(BB101=0,"",IF(BB101="","",IF(M101="กำหนดเพิ่มปี 67","",IF(M101="กำหนดเพิ่มปี 68","",IF(M101="กำหนดเพิ่มปี 69","",IF(M101="เกษียณปี 66 ยุบเลิกปี 67","",IF(M101="ว่างเดิม ยุบเลิกปี 67","",TEXT(BG101,"(0,000"&amp;" x 12)"))))))))</f>
        <v/>
      </c>
      <c r="M102" s="14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</row>
    <row r="103" spans="1:60" ht="25.5" customHeight="1">
      <c r="A103" s="101">
        <v>39</v>
      </c>
      <c r="B103" s="142" t="str">
        <f>IF(ฟอร์มกรอกข้อมูล!C56=0,"",IF(ฟอร์มกรอกข้อมูล!C56="สังกัด","",IF(M103="กำหนดเพิ่มปี 67","-",IF(M103="กำหนดเพิ่มปี 68","-",IF(M103="กำหนดเพิ่มปี 69","-",ฟอร์มกรอกข้อมูล!D56)))))</f>
        <v>ว่าง</v>
      </c>
      <c r="C103" s="140">
        <f>IF(ฟอร์มกรอกข้อมูล!C56=0,"",IF(ฟอร์มกรอกข้อมูล!C56="สังกัด","",IF(M103="กำหนดเพิ่มปี 67","-",IF(M103="กำหนดเพิ่มปี 68","-",IF(M103="กำหนดเพิ่มปี 69","-",ฟอร์มกรอกข้อมูล!L56)))))</f>
        <v>0</v>
      </c>
      <c r="D103" s="143" t="str">
        <f>IF(ฟอร์มกรอกข้อมูล!C56=0,"",IF(ฟอร์มกรอกข้อมูล!C56="สังกัด","",IF(ฟอร์มกรอกข้อมูล!B56="","-",IF(M103="กำหนดเพิ่มปี 67","-",IF(M103="กำหนดเพิ่มปี 68","-",IF(M103="กำหนดเพิ่มปี 69","-",ฟอร์มกรอกข้อมูล!B56))))))</f>
        <v>-</v>
      </c>
      <c r="E103" s="140" t="str">
        <f>IF(ฟอร์มกรอกข้อมูล!C56=0,"",IF(M103="กำหนดเพิ่มปี 67","-",IF(M103="กำหนดเพิ่มปี 68","-",IF(M103="กำหนดเพิ่มปี 69","-",IF(ฟอร์มกรอกข้อมูล!C56="บริหารท้องถิ่น",ฟอร์มกรอกข้อมูล!F56,IF(ฟอร์มกรอกข้อมูล!C56="อำนวยการท้องถิ่น",ฟอร์มกรอกข้อมูล!F56,IF(ฟอร์มกรอกข้อมูล!C56="บริหารสถานศึกษา",ฟอร์มกรอกข้อมูล!F56,IF(ฟอร์มกรอกข้อมูล!C56&amp;ฟอร์มกรอกข้อมูล!G56="วิชาการหัวหน้ากลุ่มงาน",ฟอร์มกรอกข้อมูล!F56,ฟอร์มกรอกข้อมูล!E56))))))))</f>
        <v>ครูผู้ดูแลเด็ก</v>
      </c>
      <c r="F103" s="101" t="str">
        <f>IF(ฟอร์มกรอกข้อมูล!C56=0,"",IF(ฟอร์มกรอกข้อมูล!C56="สังกัด","",IF(ฟอร์มกรอกข้อมูล!H56="","-",IF(M103="กำหนดเพิ่มปี 67","-",IF(M103="กำหนดเพิ่มปี 68","-",IF(M103="กำหนดเพิ่มปี 69","-",ฟอร์มกรอกข้อมูล!H56))))))</f>
        <v>-</v>
      </c>
      <c r="G103" s="143" t="str">
        <f>IF(ฟอร์มกรอกข้อมูล!C56=0,"",IF(ฟอร์มกรอกข้อมูล!C56="สังกัด","",IF(ฟอร์มกรอกข้อมูล!B56="","-",IF(M103="เกษียณปี 66 ยุบเลิกปี 67","-",IF(M103="ว่างเดิม ยุบเลิกปี 67","-",ฟอร์มกรอกข้อมูล!B56)))))</f>
        <v>-</v>
      </c>
      <c r="H103" s="140" t="str">
        <f>IF(ฟอร์มกรอกข้อมูล!C56=0,"",IF(M103="เกษียณปี 66 ยุบเลิกปี 67","-",IF(M103="ว่างเดิม ยุบเลิกปี 67","-",IF(ฟอร์มกรอกข้อมูล!C56="บริหารท้องถิ่น",ฟอร์มกรอกข้อมูล!F56,IF(ฟอร์มกรอกข้อมูล!C56="อำนวยการท้องถิ่น",ฟอร์มกรอกข้อมูล!F56,IF(ฟอร์มกรอกข้อมูล!C56="บริหารสถานศึกษา",ฟอร์มกรอกข้อมูล!F56,IF(ฟอร์มกรอกข้อมูล!C56&amp;ฟอร์มกรอกข้อมูล!G56="วิชาการหัวหน้ากลุ่มงาน",ฟอร์มกรอกข้อมูล!F56,ฟอร์มกรอกข้อมูล!E56)))))))</f>
        <v>ครูผู้ดูแลเด็ก</v>
      </c>
      <c r="I103" s="101" t="str">
        <f>IF(ฟอร์มกรอกข้อมูล!C56=0,"",IF(ฟอร์มกรอกข้อมูล!C56="สังกัด","",IF(ฟอร์มกรอกข้อมูล!H56="","-",IF(M103="เกษียณปี 66 ยุบเลิกปี 67","-",IF(M103="ว่างเดิม ยุบเลิกปี 67","-",ฟอร์มกรอกข้อมูล!H56)))))</f>
        <v>-</v>
      </c>
      <c r="J103" s="144">
        <f>IF(ฟอร์มกรอกข้อมูล!C56=0,"",IF(ฟอร์มกรอกข้อมูล!C56="สังกัด","",IF(M103="กำหนดเพิ่มปี 67",0,IF(M103="กำหนดเพิ่มปี 68",0,IF(M103="กำหนดเพิ่มปี 69",0,IF(M103="เกษียณปี 66 ยุบเลิกปี 67",0,IF(M103="ว่างเดิม ยุบเลิกปี 67",0,ฟอร์มกรอกข้อมูล!BE56)))))))</f>
        <v>342360</v>
      </c>
      <c r="K103" s="145">
        <f>IF(ฟอร์มกรอกข้อมูล!C56=0,"",IF(ฟอร์มกรอกข้อมูล!C56="สังกัด","",IF(M103="กำหนดเพิ่มปี 67",0,IF(M103="กำหนดเพิ่มปี 68",0,IF(M103="กำหนดเพิ่มปี 69",0,IF(M103="เกษียณปี 66 ยุบเลิกปี 67",0,IF(M103="ว่างเดิม ยุบเลิกปี 67",0,IF(ฟอร์มกรอกข้อมูล!J56=0,0,(BF103*12)))))))))</f>
        <v>0</v>
      </c>
      <c r="L103" s="145">
        <f>IF(ฟอร์มกรอกข้อมูล!C56=0,"",IF(ฟอร์มกรอกข้อมูล!C56="สังกัด","",IF(M103="กำหนดเพิ่มปี 67",0,IF(M103="กำหนดเพิ่มปี 68",0,IF(M103="กำหนดเพิ่มปี 69",0,IF(M103="เกษียณปี 66 ยุบเลิกปี 67",0,IF(M103="ว่างเดิม ยุบเลิกปี 67",0,IF(ฟอร์มกรอกข้อมูล!K56=0,0,(BG103*12)))))))))</f>
        <v>0</v>
      </c>
      <c r="M103" s="146" t="str">
        <f>IF(ฟอร์มกรอกข้อมูล!C56=0,"",IF(ฟอร์มกรอกข้อมูล!C56="สังกัด","",IF(ฟอร์มกรอกข้อมูล!M56="ว่างเดิม","(ว่างเดิม)",IF(ฟอร์มกรอกข้อมูล!M56="เงินอุดหนุน","(เงินอุดหนุน)",IF(ฟอร์มกรอกข้อมูล!M56="เงินอุดหนุน (ว่าง)","(เงินอุดหนุน)",IF(ฟอร์มกรอกข้อมูล!M56="จ่ายจากเงินรายได้","(จ่ายจากเงินรายได้)",IF(ฟอร์มกรอกข้อมูล!M56="จ่ายจากเงินรายได้ (ว่าง)","(จ่ายจากเงินรายได้ (ว่างเดิม))",IF(ฟอร์มกรอกข้อมูล!M56="กำหนดเพิ่ม2567","กำหนดเพิ่มปี 67",IF(ฟอร์มกรอกข้อมูล!M56="กำหนดเพิ่ม2568","กำหนดเพิ่มปี 68",IF(ฟอร์มกรอกข้อมูล!M56="กำหนดเพิ่ม2569","กำหนดเพิ่มปี 69",IF(ฟอร์มกรอกข้อมูล!M56="ว่างยุบเลิก2567","ว่างเดิม ยุบเลิกปี 67",IF(ฟอร์มกรอกข้อมูล!M56="ว่างยุบเลิก2568","ว่างเดิม ยุบเลิกปี 68",IF(ฟอร์มกรอกข้อมูล!M56="ว่างยุบเลิก2569","ว่างเดิม ยุบเลิกปี 69",IF(ฟอร์มกรอกข้อมูล!M56="ยุบเลิก2567","เกษียณปี 66 ยุบเลิกปี 67",IF(ฟอร์มกรอกข้อมูล!M56="ยุบเลิก2568","เกษียณปี 67 ยุบเลิกปี 68",IF(ฟอร์มกรอกข้อมูล!M56="ยุบเลิก2569","เกษียณปี 68 ยุบเลิกปี 69",(ฟอร์มกรอกข้อมูล!I56*12)+(ฟอร์มกรอกข้อมูล!J56*12)+(ฟอร์มกรอกข้อมูล!K56*12)))))))))))))))))</f>
        <v>(เงินอุดหนุน)</v>
      </c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39" t="str">
        <f>IF(ฟอร์มกรอกข้อมูล!C56=0,"",ฟอร์มกรอกข้อมูล!C56)</f>
        <v>ครูผู้ช่วย</v>
      </c>
      <c r="BC103" s="139" t="str">
        <f>IF(ฟอร์มกรอกข้อมูล!G56=0,"",ฟอร์มกรอกข้อมูล!G56)</f>
        <v/>
      </c>
      <c r="BD103" s="139" t="str">
        <f>IF(ฟอร์มกรอกข้อมูล!E56=0,"",ฟอร์มกรอกข้อมูล!E56)</f>
        <v>ครูผู้ดูแลเด็ก</v>
      </c>
      <c r="BE103" s="139" t="str">
        <f>IF(ฟอร์มกรอกข้อมูล!I56=0,"",ฟอร์มกรอกข้อมูล!I56)</f>
        <v/>
      </c>
      <c r="BF103" s="139" t="str">
        <f>IF(ฟอร์มกรอกข้อมูล!J56=0,"",ฟอร์มกรอกข้อมูล!J56)</f>
        <v/>
      </c>
      <c r="BG103" s="139" t="str">
        <f>IF(ฟอร์มกรอกข้อมูล!K56=0,"",ฟอร์มกรอกข้อมูล!K56)</f>
        <v/>
      </c>
      <c r="BH103" s="139" t="str">
        <f>IF(ฟอร์มกรอกข้อมูล!M56=0,"",ฟอร์มกรอกข้อมูล!M56)</f>
        <v>เงินอุดหนุน (ว่าง)</v>
      </c>
    </row>
    <row r="104" spans="1:60" ht="25.5" customHeight="1">
      <c r="A104" s="99"/>
      <c r="B104" s="99"/>
      <c r="C104" s="140"/>
      <c r="D104" s="140"/>
      <c r="E104" s="140" t="str">
        <f>IF(BB103=0,"",IF(BB103="บริหารท้องถิ่น","("&amp;BD103&amp;")",IF(BB103="อำนวยการท้องถิ่น","("&amp;BD103&amp;")",IF(BB103="บริหารสถานศึกษา","("&amp;BD103&amp;")",IF(BB103&amp;BC103="วิชาการหัวหน้ากลุ่มงาน","("&amp;BD103&amp;")",IF(M103="กำหนดเพิ่มปี 67","-",IF(M103="กำหนดเพิ่มปี 68","",IF(M103="กำหนดเพิ่มปี 69","",""))))))))</f>
        <v/>
      </c>
      <c r="F104" s="99"/>
      <c r="G104" s="140"/>
      <c r="H104" s="140" t="str">
        <f>IF(BB103=0,"",IF(M103="เกษียณปี 66 ยุบเลิกปี 67","",IF(M103="ว่างเดิม ยุบเลิกปี 67","",IF(BB103="บริหารท้องถิ่น","("&amp;BD103&amp;")",IF(BB103="อำนวยการท้องถิ่น","("&amp;BD103&amp;")",IF(BB103="บริหารสถานศึกษา","("&amp;BD103&amp;")",IF(BB103&amp;BC103="วิชาการหัวหน้ากลุ่มงาน","("&amp;BD103&amp;")","")))))))</f>
        <v/>
      </c>
      <c r="I104" s="99"/>
      <c r="J104" s="141" t="str">
        <f>IF(BB103=0,"",IF(BB103="","",IF(BH103="ว่างเดิม","(ค่ากลางเงินเดือน)",IF(BH103="เงินอุดหนุน (ว่าง)","(ค่ากลางเงินเดือน)",IF(BH103="จ่ายจากเงินรายได้ (ว่าง)","(ค่ากลางเงินเดือน)",IF(BH103="ว่างยุบเลิก2568","(ค่ากลางเงินเดือน)",IF(BH103="ว่างยุบเลิก2569","(ค่ากลางเงินเดือน)",IF(M103="กำหนดเพิ่มปี 67","",IF(M103="กำหนดเพิ่มปี 68","",IF(M103="กำหนดเพิ่มปี 69","",IF(M103="เกษียณปี 66 ยุบเลิกปี 67","",IF(M103="ว่างเดิม ยุบเลิกปี 67","",TEXT(BE103,"(0,000"&amp;" x 12)")))))))))))))</f>
        <v>(ค่ากลางเงินเดือน)</v>
      </c>
      <c r="K104" s="141" t="str">
        <f>IF(BB103=0,"",IF(BB103="","",IF(M103="กำหนดเพิ่มปี 67","",IF(M103="กำหนดเพิ่มปี 68","",IF(M103="กำหนดเพิ่มปี 69","",IF(M103="เกษียณปี 66 ยุบเลิกปี 67","",IF(M103="ว่างเดิม ยุบเลิกปี 67","",TEXT(BF103,"(0,000"&amp;" x 12)"))))))))</f>
        <v/>
      </c>
      <c r="L104" s="141" t="str">
        <f>IF(BB103=0,"",IF(BB103="","",IF(M103="กำหนดเพิ่มปี 67","",IF(M103="กำหนดเพิ่มปี 68","",IF(M103="กำหนดเพิ่มปี 69","",IF(M103="เกษียณปี 66 ยุบเลิกปี 67","",IF(M103="ว่างเดิม ยุบเลิกปี 67","",TEXT(BG103,"(0,000"&amp;" x 12)"))))))))</f>
        <v/>
      </c>
      <c r="M104" s="14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</row>
    <row r="105" spans="1:60" ht="25.5" customHeight="1">
      <c r="A105" s="101">
        <v>40</v>
      </c>
      <c r="B105" s="142" t="str">
        <f>IF(ฟอร์มกรอกข้อมูล!C57=0,"",IF(ฟอร์มกรอกข้อมูล!C57="สังกัด","",IF(M105="กำหนดเพิ่มปี 67","-",IF(M105="กำหนดเพิ่มปี 68","-",IF(M105="กำหนดเพิ่มปี 69","-",ฟอร์มกรอกข้อมูล!D57)))))</f>
        <v>ว่าง</v>
      </c>
      <c r="C105" s="140">
        <f>IF(ฟอร์มกรอกข้อมูล!C57=0,"",IF(ฟอร์มกรอกข้อมูล!C57="สังกัด","",IF(M105="กำหนดเพิ่มปี 67","-",IF(M105="กำหนดเพิ่มปี 68","-",IF(M105="กำหนดเพิ่มปี 69","-",ฟอร์มกรอกข้อมูล!L57)))))</f>
        <v>0</v>
      </c>
      <c r="D105" s="143" t="str">
        <f>IF(ฟอร์มกรอกข้อมูล!C57=0,"",IF(ฟอร์มกรอกข้อมูล!C57="สังกัด","",IF(ฟอร์มกรอกข้อมูล!B57="","-",IF(M105="กำหนดเพิ่มปี 67","-",IF(M105="กำหนดเพิ่มปี 68","-",IF(M105="กำหนดเพิ่มปี 69","-",ฟอร์มกรอกข้อมูล!B57))))))</f>
        <v>-</v>
      </c>
      <c r="E105" s="140" t="str">
        <f>IF(ฟอร์มกรอกข้อมูล!C57=0,"",IF(M105="กำหนดเพิ่มปี 67","-",IF(M105="กำหนดเพิ่มปี 68","-",IF(M105="กำหนดเพิ่มปี 69","-",IF(ฟอร์มกรอกข้อมูล!C57="บริหารท้องถิ่น",ฟอร์มกรอกข้อมูล!F57,IF(ฟอร์มกรอกข้อมูล!C57="อำนวยการท้องถิ่น",ฟอร์มกรอกข้อมูล!F57,IF(ฟอร์มกรอกข้อมูล!C57="บริหารสถานศึกษา",ฟอร์มกรอกข้อมูล!F57,IF(ฟอร์มกรอกข้อมูล!C57&amp;ฟอร์มกรอกข้อมูล!G57="วิชาการหัวหน้ากลุ่มงาน",ฟอร์มกรอกข้อมูล!F57,ฟอร์มกรอกข้อมูล!E57))))))))</f>
        <v>ครูผู้ดูแลเด็ก</v>
      </c>
      <c r="F105" s="101" t="str">
        <f>IF(ฟอร์มกรอกข้อมูล!C57=0,"",IF(ฟอร์มกรอกข้อมูล!C57="สังกัด","",IF(ฟอร์มกรอกข้อมูล!H57="","-",IF(M105="กำหนดเพิ่มปี 67","-",IF(M105="กำหนดเพิ่มปี 68","-",IF(M105="กำหนดเพิ่มปี 69","-",ฟอร์มกรอกข้อมูล!H57))))))</f>
        <v>-</v>
      </c>
      <c r="G105" s="143" t="str">
        <f>IF(ฟอร์มกรอกข้อมูล!C57=0,"",IF(ฟอร์มกรอกข้อมูล!C57="สังกัด","",IF(ฟอร์มกรอกข้อมูล!B57="","-",IF(M105="เกษียณปี 66 ยุบเลิกปี 67","-",IF(M105="ว่างเดิม ยุบเลิกปี 67","-",ฟอร์มกรอกข้อมูล!B57)))))</f>
        <v>-</v>
      </c>
      <c r="H105" s="140" t="str">
        <f>IF(ฟอร์มกรอกข้อมูล!C57=0,"",IF(M105="เกษียณปี 66 ยุบเลิกปี 67","-",IF(M105="ว่างเดิม ยุบเลิกปี 67","-",IF(ฟอร์มกรอกข้อมูล!C57="บริหารท้องถิ่น",ฟอร์มกรอกข้อมูล!F57,IF(ฟอร์มกรอกข้อมูล!C57="อำนวยการท้องถิ่น",ฟอร์มกรอกข้อมูล!F57,IF(ฟอร์มกรอกข้อมูล!C57="บริหารสถานศึกษา",ฟอร์มกรอกข้อมูล!F57,IF(ฟอร์มกรอกข้อมูล!C57&amp;ฟอร์มกรอกข้อมูล!G57="วิชาการหัวหน้ากลุ่มงาน",ฟอร์มกรอกข้อมูล!F57,ฟอร์มกรอกข้อมูล!E57)))))))</f>
        <v>ครูผู้ดูแลเด็ก</v>
      </c>
      <c r="I105" s="101" t="str">
        <f>IF(ฟอร์มกรอกข้อมูล!C57=0,"",IF(ฟอร์มกรอกข้อมูล!C57="สังกัด","",IF(ฟอร์มกรอกข้อมูล!H57="","-",IF(M105="เกษียณปี 66 ยุบเลิกปี 67","-",IF(M105="ว่างเดิม ยุบเลิกปี 67","-",ฟอร์มกรอกข้อมูล!H57)))))</f>
        <v>-</v>
      </c>
      <c r="J105" s="144">
        <f>IF(ฟอร์มกรอกข้อมูล!C57=0,"",IF(ฟอร์มกรอกข้อมูล!C57="สังกัด","",IF(M105="กำหนดเพิ่มปี 67",0,IF(M105="กำหนดเพิ่มปี 68",0,IF(M105="กำหนดเพิ่มปี 69",0,IF(M105="เกษียณปี 66 ยุบเลิกปี 67",0,IF(M105="ว่างเดิม ยุบเลิกปี 67",0,ฟอร์มกรอกข้อมูล!BE57)))))))</f>
        <v>342360</v>
      </c>
      <c r="K105" s="145">
        <f>IF(ฟอร์มกรอกข้อมูล!C57=0,"",IF(ฟอร์มกรอกข้อมูล!C57="สังกัด","",IF(M105="กำหนดเพิ่มปี 67",0,IF(M105="กำหนดเพิ่มปี 68",0,IF(M105="กำหนดเพิ่มปี 69",0,IF(M105="เกษียณปี 66 ยุบเลิกปี 67",0,IF(M105="ว่างเดิม ยุบเลิกปี 67",0,IF(ฟอร์มกรอกข้อมูล!J57=0,0,(BF105*12)))))))))</f>
        <v>0</v>
      </c>
      <c r="L105" s="145">
        <f>IF(ฟอร์มกรอกข้อมูล!C57=0,"",IF(ฟอร์มกรอกข้อมูล!C57="สังกัด","",IF(M105="กำหนดเพิ่มปี 67",0,IF(M105="กำหนดเพิ่มปี 68",0,IF(M105="กำหนดเพิ่มปี 69",0,IF(M105="เกษียณปี 66 ยุบเลิกปี 67",0,IF(M105="ว่างเดิม ยุบเลิกปี 67",0,IF(ฟอร์มกรอกข้อมูล!K57=0,0,(BG105*12)))))))))</f>
        <v>0</v>
      </c>
      <c r="M105" s="146" t="str">
        <f>IF(ฟอร์มกรอกข้อมูล!C57=0,"",IF(ฟอร์มกรอกข้อมูล!C57="สังกัด","",IF(ฟอร์มกรอกข้อมูล!M57="ว่างเดิม","(ว่างเดิม)",IF(ฟอร์มกรอกข้อมูล!M57="เงินอุดหนุน","(เงินอุดหนุน)",IF(ฟอร์มกรอกข้อมูล!M57="เงินอุดหนุน (ว่าง)","(เงินอุดหนุน)",IF(ฟอร์มกรอกข้อมูล!M57="จ่ายจากเงินรายได้","(จ่ายจากเงินรายได้)",IF(ฟอร์มกรอกข้อมูล!M57="จ่ายจากเงินรายได้ (ว่าง)","(จ่ายจากเงินรายได้ (ว่างเดิม))",IF(ฟอร์มกรอกข้อมูล!M57="กำหนดเพิ่ม2567","กำหนดเพิ่มปี 67",IF(ฟอร์มกรอกข้อมูล!M57="กำหนดเพิ่ม2568","กำหนดเพิ่มปี 68",IF(ฟอร์มกรอกข้อมูล!M57="กำหนดเพิ่ม2569","กำหนดเพิ่มปี 69",IF(ฟอร์มกรอกข้อมูล!M57="ว่างยุบเลิก2567","ว่างเดิม ยุบเลิกปี 67",IF(ฟอร์มกรอกข้อมูล!M57="ว่างยุบเลิก2568","ว่างเดิม ยุบเลิกปี 68",IF(ฟอร์มกรอกข้อมูล!M57="ว่างยุบเลิก2569","ว่างเดิม ยุบเลิกปี 69",IF(ฟอร์มกรอกข้อมูล!M57="ยุบเลิก2567","เกษียณปี 66 ยุบเลิกปี 67",IF(ฟอร์มกรอกข้อมูล!M57="ยุบเลิก2568","เกษียณปี 67 ยุบเลิกปี 68",IF(ฟอร์มกรอกข้อมูล!M57="ยุบเลิก2569","เกษียณปี 68 ยุบเลิกปี 69",(ฟอร์มกรอกข้อมูล!I57*12)+(ฟอร์มกรอกข้อมูล!J57*12)+(ฟอร์มกรอกข้อมูล!K57*12)))))))))))))))))</f>
        <v>(เงินอุดหนุน)</v>
      </c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39" t="str">
        <f>IF(ฟอร์มกรอกข้อมูล!C57=0,"",ฟอร์มกรอกข้อมูล!C57)</f>
        <v>ครูผู้ช่วย</v>
      </c>
      <c r="BC105" s="139" t="str">
        <f>IF(ฟอร์มกรอกข้อมูล!G57=0,"",ฟอร์มกรอกข้อมูล!G57)</f>
        <v/>
      </c>
      <c r="BD105" s="139" t="str">
        <f>IF(ฟอร์มกรอกข้อมูล!E57=0,"",ฟอร์มกรอกข้อมูล!E57)</f>
        <v>ครูผู้ดูแลเด็ก</v>
      </c>
      <c r="BE105" s="139" t="str">
        <f>IF(ฟอร์มกรอกข้อมูล!I57=0,"",ฟอร์มกรอกข้อมูล!I57)</f>
        <v/>
      </c>
      <c r="BF105" s="139" t="str">
        <f>IF(ฟอร์มกรอกข้อมูล!J57=0,"",ฟอร์มกรอกข้อมูล!J57)</f>
        <v/>
      </c>
      <c r="BG105" s="139" t="str">
        <f>IF(ฟอร์มกรอกข้อมูล!K57=0,"",ฟอร์มกรอกข้อมูล!K57)</f>
        <v/>
      </c>
      <c r="BH105" s="139" t="str">
        <f>IF(ฟอร์มกรอกข้อมูล!M57=0,"",ฟอร์มกรอกข้อมูล!M57)</f>
        <v>เงินอุดหนุน (ว่าง)</v>
      </c>
    </row>
    <row r="106" spans="1:60" ht="25.5" customHeight="1">
      <c r="A106" s="99"/>
      <c r="B106" s="205"/>
      <c r="C106" s="140"/>
      <c r="D106" s="140"/>
      <c r="E106" s="140" t="str">
        <f>IF(BB105=0,"",IF(BB105="บริหารท้องถิ่น","("&amp;BD105&amp;")",IF(BB105="อำนวยการท้องถิ่น","("&amp;BD105&amp;")",IF(BB105="บริหารสถานศึกษา","("&amp;BD105&amp;")",IF(BB105&amp;BC105="วิชาการหัวหน้ากลุ่มงาน","("&amp;BD105&amp;")",IF(M105="กำหนดเพิ่มปี 67","-",IF(M105="กำหนดเพิ่มปี 68","",IF(M105="กำหนดเพิ่มปี 69","",""))))))))</f>
        <v/>
      </c>
      <c r="F106" s="99"/>
      <c r="G106" s="140"/>
      <c r="H106" s="140" t="str">
        <f>IF(BB105=0,"",IF(M105="เกษียณปี 66 ยุบเลิกปี 67","",IF(M105="ว่างเดิม ยุบเลิกปี 67","",IF(BB105="บริหารท้องถิ่น","("&amp;BD105&amp;")",IF(BB105="อำนวยการท้องถิ่น","("&amp;BD105&amp;")",IF(BB105="บริหารสถานศึกษา","("&amp;BD105&amp;")",IF(BB105&amp;BC105="วิชาการหัวหน้ากลุ่มงาน","("&amp;BD105&amp;")","")))))))</f>
        <v/>
      </c>
      <c r="I106" s="99"/>
      <c r="J106" s="141" t="str">
        <f>IF(BB105=0,"",IF(BB105="","",IF(BH105="ว่างเดิม","(ค่ากลางเงินเดือน)",IF(BH105="เงินอุดหนุน (ว่าง)","(ค่ากลางเงินเดือน)",IF(BH105="จ่ายจากเงินรายได้ (ว่าง)","(ค่ากลางเงินเดือน)",IF(BH105="ว่างยุบเลิก2568","(ค่ากลางเงินเดือน)",IF(BH105="ว่างยุบเลิก2569","(ค่ากลางเงินเดือน)",IF(M105="กำหนดเพิ่มปี 67","",IF(M105="กำหนดเพิ่มปี 68","",IF(M105="กำหนดเพิ่มปี 69","",IF(M105="เกษียณปี 66 ยุบเลิกปี 67","",IF(M105="ว่างเดิม ยุบเลิกปี 67","",TEXT(BE105,"(0,000"&amp;" x 12)")))))))))))))</f>
        <v>(ค่ากลางเงินเดือน)</v>
      </c>
      <c r="K106" s="141" t="str">
        <f>IF(BB105=0,"",IF(BB105="","",IF(M105="กำหนดเพิ่มปี 67","",IF(M105="กำหนดเพิ่มปี 68","",IF(M105="กำหนดเพิ่มปี 69","",IF(M105="เกษียณปี 66 ยุบเลิกปี 67","",IF(M105="ว่างเดิม ยุบเลิกปี 67","",TEXT(BF105,"(0,000"&amp;" x 12)"))))))))</f>
        <v/>
      </c>
      <c r="L106" s="141" t="str">
        <f>IF(BB105=0,"",IF(BB105="","",IF(M105="กำหนดเพิ่มปี 67","",IF(M105="กำหนดเพิ่มปี 68","",IF(M105="กำหนดเพิ่มปี 69","",IF(M105="เกษียณปี 66 ยุบเลิกปี 67","",IF(M105="ว่างเดิม ยุบเลิกปี 67","",TEXT(BG105,"(0,000"&amp;" x 12)"))))))))</f>
        <v/>
      </c>
      <c r="M106" s="14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</row>
    <row r="107" spans="1:60" ht="25.5" customHeight="1">
      <c r="A107" s="196">
        <v>41</v>
      </c>
      <c r="B107" s="197" t="str">
        <f>IF(ฟอร์มกรอกข้อมูล!C58=0,"",IF(ฟอร์มกรอกข้อมูล!C58="สังกัด","",IF(M107="กำหนดเพิ่มปี 67","-",IF(M107="กำหนดเพิ่มปี 68","-",IF(M107="กำหนดเพิ่มปี 69","-",ฟอร์มกรอกข้อมูล!D58)))))</f>
        <v>ว่าง</v>
      </c>
      <c r="C107" s="148">
        <f>IF(ฟอร์มกรอกข้อมูล!C58=0,"",IF(ฟอร์มกรอกข้อมูล!C58="สังกัด","",IF(M107="กำหนดเพิ่มปี 67","-",IF(M107="กำหนดเพิ่มปี 68","-",IF(M107="กำหนดเพิ่มปี 69","-",ฟอร์มกรอกข้อมูล!L58)))))</f>
        <v>0</v>
      </c>
      <c r="D107" s="198" t="str">
        <f>IF(ฟอร์มกรอกข้อมูล!C58=0,"",IF(ฟอร์มกรอกข้อมูล!C58="สังกัด","",IF(ฟอร์มกรอกข้อมูล!B58="","-",IF(M107="กำหนดเพิ่มปี 67","-",IF(M107="กำหนดเพิ่มปี 68","-",IF(M107="กำหนดเพิ่มปี 69","-",ฟอร์มกรอกข้อมูล!B58))))))</f>
        <v>-</v>
      </c>
      <c r="E107" s="148" t="str">
        <f>IF(ฟอร์มกรอกข้อมูล!C58=0,"",IF(M107="กำหนดเพิ่มปี 67","-",IF(M107="กำหนดเพิ่มปี 68","-",IF(M107="กำหนดเพิ่มปี 69","-",IF(ฟอร์มกรอกข้อมูล!C58="บริหารท้องถิ่น",ฟอร์มกรอกข้อมูล!F58,IF(ฟอร์มกรอกข้อมูล!C58="อำนวยการท้องถิ่น",ฟอร์มกรอกข้อมูล!F58,IF(ฟอร์มกรอกข้อมูล!C58="บริหารสถานศึกษา",ฟอร์มกรอกข้อมูล!F58,IF(ฟอร์มกรอกข้อมูล!C58&amp;ฟอร์มกรอกข้อมูล!G58="วิชาการหัวหน้ากลุ่มงาน",ฟอร์มกรอกข้อมูล!F58,ฟอร์มกรอกข้อมูล!E58))))))))</f>
        <v>ครูผู้ดูแลเด็ก</v>
      </c>
      <c r="F107" s="196" t="str">
        <f>IF(ฟอร์มกรอกข้อมูล!C58=0,"",IF(ฟอร์มกรอกข้อมูล!C58="สังกัด","",IF(ฟอร์มกรอกข้อมูล!H58="","-",IF(M107="กำหนดเพิ่มปี 67","-",IF(M107="กำหนดเพิ่มปี 68","-",IF(M107="กำหนดเพิ่มปี 69","-",ฟอร์มกรอกข้อมูล!H58))))))</f>
        <v>-</v>
      </c>
      <c r="G107" s="198" t="str">
        <f>IF(ฟอร์มกรอกข้อมูล!C58=0,"",IF(ฟอร์มกรอกข้อมูล!C58="สังกัด","",IF(ฟอร์มกรอกข้อมูล!B58="","-",IF(M107="เกษียณปี 66 ยุบเลิกปี 67","-",IF(M107="ว่างเดิม ยุบเลิกปี 67","-",ฟอร์มกรอกข้อมูล!B58)))))</f>
        <v>-</v>
      </c>
      <c r="H107" s="148" t="str">
        <f>IF(ฟอร์มกรอกข้อมูล!C58=0,"",IF(M107="เกษียณปี 66 ยุบเลิกปี 67","-",IF(M107="ว่างเดิม ยุบเลิกปี 67","-",IF(ฟอร์มกรอกข้อมูล!C58="บริหารท้องถิ่น",ฟอร์มกรอกข้อมูล!F58,IF(ฟอร์มกรอกข้อมูล!C58="อำนวยการท้องถิ่น",ฟอร์มกรอกข้อมูล!F58,IF(ฟอร์มกรอกข้อมูล!C58="บริหารสถานศึกษา",ฟอร์มกรอกข้อมูล!F58,IF(ฟอร์มกรอกข้อมูล!C58&amp;ฟอร์มกรอกข้อมูล!G58="วิชาการหัวหน้ากลุ่มงาน",ฟอร์มกรอกข้อมูล!F58,ฟอร์มกรอกข้อมูล!E58)))))))</f>
        <v>ครูผู้ดูแลเด็ก</v>
      </c>
      <c r="I107" s="196" t="str">
        <f>IF(ฟอร์มกรอกข้อมูล!C58=0,"",IF(ฟอร์มกรอกข้อมูล!C58="สังกัด","",IF(ฟอร์มกรอกข้อมูล!H58="","-",IF(M107="เกษียณปี 66 ยุบเลิกปี 67","-",IF(M107="ว่างเดิม ยุบเลิกปี 67","-",ฟอร์มกรอกข้อมูล!H58)))))</f>
        <v>-</v>
      </c>
      <c r="J107" s="199">
        <f>IF(ฟอร์มกรอกข้อมูล!C58=0,"",IF(ฟอร์มกรอกข้อมูล!C58="สังกัด","",IF(M107="กำหนดเพิ่มปี 67",0,IF(M107="กำหนดเพิ่มปี 68",0,IF(M107="กำหนดเพิ่มปี 69",0,IF(M107="เกษียณปี 66 ยุบเลิกปี 67",0,IF(M107="ว่างเดิม ยุบเลิกปี 67",0,ฟอร์มกรอกข้อมูล!BE58)))))))</f>
        <v>342360</v>
      </c>
      <c r="K107" s="200">
        <f>IF(ฟอร์มกรอกข้อมูล!C58=0,"",IF(ฟอร์มกรอกข้อมูล!C58="สังกัด","",IF(M107="กำหนดเพิ่มปี 67",0,IF(M107="กำหนดเพิ่มปี 68",0,IF(M107="กำหนดเพิ่มปี 69",0,IF(M107="เกษียณปี 66 ยุบเลิกปี 67",0,IF(M107="ว่างเดิม ยุบเลิกปี 67",0,IF(ฟอร์มกรอกข้อมูล!J58=0,0,(BF107*12)))))))))</f>
        <v>0</v>
      </c>
      <c r="L107" s="200">
        <f>IF(ฟอร์มกรอกข้อมูล!C58=0,"",IF(ฟอร์มกรอกข้อมูล!C58="สังกัด","",IF(M107="กำหนดเพิ่มปี 67",0,IF(M107="กำหนดเพิ่มปี 68",0,IF(M107="กำหนดเพิ่มปี 69",0,IF(M107="เกษียณปี 66 ยุบเลิกปี 67",0,IF(M107="ว่างเดิม ยุบเลิกปี 67",0,IF(ฟอร์มกรอกข้อมูล!K58=0,0,(BG107*12)))))))))</f>
        <v>0</v>
      </c>
      <c r="M107" s="201" t="str">
        <f>IF(ฟอร์มกรอกข้อมูล!C58=0,"",IF(ฟอร์มกรอกข้อมูล!C58="สังกัด","",IF(ฟอร์มกรอกข้อมูล!M58="ว่างเดิม","(ว่างเดิม)",IF(ฟอร์มกรอกข้อมูล!M58="เงินอุดหนุน","(เงินอุดหนุน)",IF(ฟอร์มกรอกข้อมูล!M58="เงินอุดหนุน (ว่าง)","(เงินอุดหนุน)",IF(ฟอร์มกรอกข้อมูล!M58="จ่ายจากเงินรายได้","(จ่ายจากเงินรายได้)",IF(ฟอร์มกรอกข้อมูล!M58="จ่ายจากเงินรายได้ (ว่าง)","(จ่ายจากเงินรายได้ (ว่างเดิม))",IF(ฟอร์มกรอกข้อมูล!M58="กำหนดเพิ่ม2567","กำหนดเพิ่มปี 67",IF(ฟอร์มกรอกข้อมูล!M58="กำหนดเพิ่ม2568","กำหนดเพิ่มปี 68",IF(ฟอร์มกรอกข้อมูล!M58="กำหนดเพิ่ม2569","กำหนดเพิ่มปี 69",IF(ฟอร์มกรอกข้อมูล!M58="ว่างยุบเลิก2567","ว่างเดิม ยุบเลิกปี 67",IF(ฟอร์มกรอกข้อมูล!M58="ว่างยุบเลิก2568","ว่างเดิม ยุบเลิกปี 68",IF(ฟอร์มกรอกข้อมูล!M58="ว่างยุบเลิก2569","ว่างเดิม ยุบเลิกปี 69",IF(ฟอร์มกรอกข้อมูล!M58="ยุบเลิก2567","เกษียณปี 66 ยุบเลิกปี 67",IF(ฟอร์มกรอกข้อมูล!M58="ยุบเลิก2568","เกษียณปี 67 ยุบเลิกปี 68",IF(ฟอร์มกรอกข้อมูล!M58="ยุบเลิก2569","เกษียณปี 68 ยุบเลิกปี 69",(ฟอร์มกรอกข้อมูล!I58*12)+(ฟอร์มกรอกข้อมูล!J58*12)+(ฟอร์มกรอกข้อมูล!K58*12)))))))))))))))))</f>
        <v>(เงินอุดหนุน)</v>
      </c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39" t="str">
        <f>IF(ฟอร์มกรอกข้อมูล!C58=0,"",ฟอร์มกรอกข้อมูล!C58)</f>
        <v>ครูผู้ช่วย</v>
      </c>
      <c r="BC107" s="139" t="str">
        <f>IF(ฟอร์มกรอกข้อมูล!G58=0,"",ฟอร์มกรอกข้อมูล!G58)</f>
        <v/>
      </c>
      <c r="BD107" s="139" t="str">
        <f>IF(ฟอร์มกรอกข้อมูล!E58=0,"",ฟอร์มกรอกข้อมูล!E58)</f>
        <v>ครูผู้ดูแลเด็ก</v>
      </c>
      <c r="BE107" s="139" t="str">
        <f>IF(ฟอร์มกรอกข้อมูล!I58=0,"",ฟอร์มกรอกข้อมูล!I58)</f>
        <v/>
      </c>
      <c r="BF107" s="139" t="str">
        <f>IF(ฟอร์มกรอกข้อมูล!J58=0,"",ฟอร์มกรอกข้อมูล!J58)</f>
        <v/>
      </c>
      <c r="BG107" s="139" t="str">
        <f>IF(ฟอร์มกรอกข้อมูล!K58=0,"",ฟอร์มกรอกข้อมูล!K58)</f>
        <v/>
      </c>
      <c r="BH107" s="139" t="str">
        <f>IF(ฟอร์มกรอกข้อมูล!M58=0,"",ฟอร์มกรอกข้อมูล!M58)</f>
        <v>เงินอุดหนุน (ว่าง)</v>
      </c>
    </row>
    <row r="108" spans="1:60" ht="25.5" customHeight="1">
      <c r="A108" s="99"/>
      <c r="B108" s="99"/>
      <c r="C108" s="140"/>
      <c r="D108" s="140"/>
      <c r="E108" s="140" t="str">
        <f>IF(BB107=0,"",IF(BB107="บริหารท้องถิ่น","("&amp;BD107&amp;")",IF(BB107="อำนวยการท้องถิ่น","("&amp;BD107&amp;")",IF(BB107="บริหารสถานศึกษา","("&amp;BD107&amp;")",IF(BB107&amp;BC107="วิชาการหัวหน้ากลุ่มงาน","("&amp;BD107&amp;")",IF(M107="กำหนดเพิ่มปี 67","-",IF(M107="กำหนดเพิ่มปี 68","",IF(M107="กำหนดเพิ่มปี 69","",""))))))))</f>
        <v/>
      </c>
      <c r="F108" s="99"/>
      <c r="G108" s="140"/>
      <c r="H108" s="140" t="str">
        <f>IF(BB107=0,"",IF(M107="เกษียณปี 66 ยุบเลิกปี 67","",IF(M107="ว่างเดิม ยุบเลิกปี 67","",IF(BB107="บริหารท้องถิ่น","("&amp;BD107&amp;")",IF(BB107="อำนวยการท้องถิ่น","("&amp;BD107&amp;")",IF(BB107="บริหารสถานศึกษา","("&amp;BD107&amp;")",IF(BB107&amp;BC107="วิชาการหัวหน้ากลุ่มงาน","("&amp;BD107&amp;")","")))))))</f>
        <v/>
      </c>
      <c r="I108" s="99"/>
      <c r="J108" s="141" t="str">
        <f>IF(BB107=0,"",IF(BB107="","",IF(BH107="ว่างเดิม","(ค่ากลางเงินเดือน)",IF(BH107="เงินอุดหนุน (ว่าง)","(ค่ากลางเงินเดือน)",IF(BH107="จ่ายจากเงินรายได้ (ว่าง)","(ค่ากลางเงินเดือน)",IF(BH107="ว่างยุบเลิก2568","(ค่ากลางเงินเดือน)",IF(BH107="ว่างยุบเลิก2569","(ค่ากลางเงินเดือน)",IF(M107="กำหนดเพิ่มปี 67","",IF(M107="กำหนดเพิ่มปี 68","",IF(M107="กำหนดเพิ่มปี 69","",IF(M107="เกษียณปี 66 ยุบเลิกปี 67","",IF(M107="ว่างเดิม ยุบเลิกปี 67","",TEXT(BE107,"(0,000"&amp;" x 12)")))))))))))))</f>
        <v>(ค่ากลางเงินเดือน)</v>
      </c>
      <c r="K108" s="141" t="str">
        <f>IF(BB107=0,"",IF(BB107="","",IF(M107="กำหนดเพิ่มปี 67","",IF(M107="กำหนดเพิ่มปี 68","",IF(M107="กำหนดเพิ่มปี 69","",IF(M107="เกษียณปี 66 ยุบเลิกปี 67","",IF(M107="ว่างเดิม ยุบเลิกปี 67","",TEXT(BF107,"(0,000"&amp;" x 12)"))))))))</f>
        <v/>
      </c>
      <c r="L108" s="141" t="str">
        <f>IF(BB107=0,"",IF(BB107="","",IF(M107="กำหนดเพิ่มปี 67","",IF(M107="กำหนดเพิ่มปี 68","",IF(M107="กำหนดเพิ่มปี 69","",IF(M107="เกษียณปี 66 ยุบเลิกปี 67","",IF(M107="ว่างเดิม ยุบเลิกปี 67","",TEXT(BG107,"(0,000"&amp;" x 12)"))))))))</f>
        <v/>
      </c>
      <c r="M108" s="14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</row>
    <row r="109" spans="1:60" ht="25.5" customHeight="1">
      <c r="A109" s="101"/>
      <c r="B109" s="227" t="s">
        <v>1421</v>
      </c>
      <c r="C109" s="140" t="str">
        <f>IF(ฟอร์มกรอกข้อมูล!C59=0,"",IF(ฟอร์มกรอกข้อมูล!C59="สังกัด","",IF(M109="กำหนดเพิ่มปี 67","-",IF(M109="กำหนดเพิ่มปี 68","-",IF(M109="กำหนดเพิ่มปี 69","-",ฟอร์มกรอกข้อมูล!L59)))))</f>
        <v/>
      </c>
      <c r="D109" s="143" t="str">
        <f>IF(ฟอร์มกรอกข้อมูล!C59=0,"",IF(ฟอร์มกรอกข้อมูล!C59="สังกัด","",IF(ฟอร์มกรอกข้อมูล!B59="","-",IF(M109="กำหนดเพิ่มปี 67","-",IF(M109="กำหนดเพิ่มปี 68","-",IF(M109="กำหนดเพิ่มปี 69","-",ฟอร์มกรอกข้อมูล!B59))))))</f>
        <v/>
      </c>
      <c r="E109" s="140" t="str">
        <f>IF(ฟอร์มกรอกข้อมูล!C59=0,"",IF(M109="กำหนดเพิ่มปี 67","-",IF(M109="กำหนดเพิ่มปี 68","-",IF(M109="กำหนดเพิ่มปี 69","-",IF(ฟอร์มกรอกข้อมูล!C59="บริหารท้องถิ่น",ฟอร์มกรอกข้อมูล!F59,IF(ฟอร์มกรอกข้อมูล!C59="อำนวยการท้องถิ่น",ฟอร์มกรอกข้อมูล!F59,IF(ฟอร์มกรอกข้อมูล!C59="บริหารสถานศึกษา",ฟอร์มกรอกข้อมูล!F59,IF(ฟอร์มกรอกข้อมูล!C59&amp;ฟอร์มกรอกข้อมูล!G59="วิชาการหัวหน้ากลุ่มงาน",ฟอร์มกรอกข้อมูล!F59,ฟอร์มกรอกข้อมูล!E59))))))))</f>
        <v/>
      </c>
      <c r="F109" s="101" t="str">
        <f>IF(ฟอร์มกรอกข้อมูล!C59=0,"",IF(ฟอร์มกรอกข้อมูล!C59="สังกัด","",IF(ฟอร์มกรอกข้อมูล!H59="","-",IF(M109="กำหนดเพิ่มปี 67","-",IF(M109="กำหนดเพิ่มปี 68","-",IF(M109="กำหนดเพิ่มปี 69","-",ฟอร์มกรอกข้อมูล!H59))))))</f>
        <v/>
      </c>
      <c r="G109" s="143" t="str">
        <f>IF(ฟอร์มกรอกข้อมูล!C59=0,"",IF(ฟอร์มกรอกข้อมูล!C59="สังกัด","",IF(ฟอร์มกรอกข้อมูล!B59="","-",IF(M109="เกษียณปี 66 ยุบเลิกปี 67","-",IF(M109="ว่างเดิม ยุบเลิกปี 67","-",ฟอร์มกรอกข้อมูล!B59)))))</f>
        <v/>
      </c>
      <c r="H109" s="140" t="str">
        <f>IF(ฟอร์มกรอกข้อมูล!C59=0,"",IF(M109="เกษียณปี 66 ยุบเลิกปี 67","-",IF(M109="ว่างเดิม ยุบเลิกปี 67","-",IF(ฟอร์มกรอกข้อมูล!C59="บริหารท้องถิ่น",ฟอร์มกรอกข้อมูล!F59,IF(ฟอร์มกรอกข้อมูล!C59="อำนวยการท้องถิ่น",ฟอร์มกรอกข้อมูล!F59,IF(ฟอร์มกรอกข้อมูล!C59="บริหารสถานศึกษา",ฟอร์มกรอกข้อมูล!F59,IF(ฟอร์มกรอกข้อมูล!C59&amp;ฟอร์มกรอกข้อมูล!G59="วิชาการหัวหน้ากลุ่มงาน",ฟอร์มกรอกข้อมูล!F59,ฟอร์มกรอกข้อมูล!E59)))))))</f>
        <v/>
      </c>
      <c r="I109" s="101" t="str">
        <f>IF(ฟอร์มกรอกข้อมูล!C59=0,"",IF(ฟอร์มกรอกข้อมูล!C59="สังกัด","",IF(ฟอร์มกรอกข้อมูล!H59="","-",IF(M109="เกษียณปี 66 ยุบเลิกปี 67","-",IF(M109="ว่างเดิม ยุบเลิกปี 67","-",ฟอร์มกรอกข้อมูล!H59)))))</f>
        <v/>
      </c>
      <c r="J109" s="144" t="str">
        <f>IF(ฟอร์มกรอกข้อมูล!C59=0,"",IF(ฟอร์มกรอกข้อมูล!C59="สังกัด","",IF(M109="กำหนดเพิ่มปี 67",0,IF(M109="กำหนดเพิ่มปี 68",0,IF(M109="กำหนดเพิ่มปี 69",0,IF(M109="เกษียณปี 66 ยุบเลิกปี 67",0,IF(M109="ว่างเดิม ยุบเลิกปี 67",0,ฟอร์มกรอกข้อมูล!BE59)))))))</f>
        <v/>
      </c>
      <c r="K109" s="145" t="str">
        <f>IF(ฟอร์มกรอกข้อมูล!C59=0,"",IF(ฟอร์มกรอกข้อมูล!C59="สังกัด","",IF(M109="กำหนดเพิ่มปี 67",0,IF(M109="กำหนดเพิ่มปี 68",0,IF(M109="กำหนดเพิ่มปี 69",0,IF(M109="เกษียณปี 66 ยุบเลิกปี 67",0,IF(M109="ว่างเดิม ยุบเลิกปี 67",0,IF(ฟอร์มกรอกข้อมูล!J59=0,0,(BF109*12)))))))))</f>
        <v/>
      </c>
      <c r="L109" s="145" t="str">
        <f>IF(ฟอร์มกรอกข้อมูล!C59=0,"",IF(ฟอร์มกรอกข้อมูล!C59="สังกัด","",IF(M109="กำหนดเพิ่มปี 67",0,IF(M109="กำหนดเพิ่มปี 68",0,IF(M109="กำหนดเพิ่มปี 69",0,IF(M109="เกษียณปี 66 ยุบเลิกปี 67",0,IF(M109="ว่างเดิม ยุบเลิกปี 67",0,IF(ฟอร์มกรอกข้อมูล!K59=0,0,(BG109*12)))))))))</f>
        <v/>
      </c>
      <c r="M109" s="146" t="str">
        <f>IF(ฟอร์มกรอกข้อมูล!C59=0,"",IF(ฟอร์มกรอกข้อมูล!C59="สังกัด","",IF(ฟอร์มกรอกข้อมูล!M59="ว่างเดิม","(ว่างเดิม)",IF(ฟอร์มกรอกข้อมูล!M59="เงินอุดหนุน","(เงินอุดหนุน)",IF(ฟอร์มกรอกข้อมูล!M59="เงินอุดหนุน (ว่าง)","(เงินอุดหนุน)",IF(ฟอร์มกรอกข้อมูล!M59="จ่ายจากเงินรายได้","(จ่ายจากเงินรายได้)",IF(ฟอร์มกรอกข้อมูล!M59="จ่ายจากเงินรายได้ (ว่าง)","(จ่ายจากเงินรายได้ (ว่างเดิม))",IF(ฟอร์มกรอกข้อมูล!M59="กำหนดเพิ่ม2567","กำหนดเพิ่มปี 67",IF(ฟอร์มกรอกข้อมูล!M59="กำหนดเพิ่ม2568","กำหนดเพิ่มปี 68",IF(ฟอร์มกรอกข้อมูล!M59="กำหนดเพิ่ม2569","กำหนดเพิ่มปี 69",IF(ฟอร์มกรอกข้อมูล!M59="ว่างยุบเลิก2567","ว่างเดิม ยุบเลิกปี 67",IF(ฟอร์มกรอกข้อมูล!M59="ว่างยุบเลิก2568","ว่างเดิม ยุบเลิกปี 68",IF(ฟอร์มกรอกข้อมูล!M59="ว่างยุบเลิก2569","ว่างเดิม ยุบเลิกปี 69",IF(ฟอร์มกรอกข้อมูล!M59="ยุบเลิก2567","เกษียณปี 66 ยุบเลิกปี 67",IF(ฟอร์มกรอกข้อมูล!M59="ยุบเลิก2568","เกษียณปี 67 ยุบเลิกปี 68",IF(ฟอร์มกรอกข้อมูล!M59="ยุบเลิก2569","เกษียณปี 68 ยุบเลิกปี 69",(ฟอร์มกรอกข้อมูล!I59*12)+(ฟอร์มกรอกข้อมูล!J59*12)+(ฟอร์มกรอกข้อมูล!K59*12)))))))))))))))))</f>
        <v/>
      </c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39" t="str">
        <f>IF(ฟอร์มกรอกข้อมูล!C59=0,"",ฟอร์มกรอกข้อมูล!C59)</f>
        <v/>
      </c>
      <c r="BC109" s="139" t="str">
        <f>IF(ฟอร์มกรอกข้อมูล!G59=0,"",ฟอร์มกรอกข้อมูล!G59)</f>
        <v/>
      </c>
      <c r="BD109" s="139" t="str">
        <f>IF(ฟอร์มกรอกข้อมูล!E59=0,"",ฟอร์มกรอกข้อมูล!E59)</f>
        <v/>
      </c>
      <c r="BE109" s="139" t="str">
        <f>IF(ฟอร์มกรอกข้อมูล!I59=0,"",ฟอร์มกรอกข้อมูล!I59)</f>
        <v/>
      </c>
      <c r="BF109" s="139" t="str">
        <f>IF(ฟอร์มกรอกข้อมูล!J59=0,"",ฟอร์มกรอกข้อมูล!J59)</f>
        <v/>
      </c>
      <c r="BG109" s="139" t="str">
        <f>IF(ฟอร์มกรอกข้อมูล!K59=0,"",ฟอร์มกรอกข้อมูล!K59)</f>
        <v/>
      </c>
      <c r="BH109" s="139" t="str">
        <f>IF(ฟอร์มกรอกข้อมูล!M59=0,"",ฟอร์มกรอกข้อมูล!M59)</f>
        <v/>
      </c>
    </row>
    <row r="110" spans="1:60" ht="25.5" customHeight="1">
      <c r="A110" s="99"/>
      <c r="B110" s="99"/>
      <c r="C110" s="140"/>
      <c r="D110" s="140"/>
      <c r="E110" s="140" t="str">
        <f>IF(BB109=0,"",IF(BB109="บริหารท้องถิ่น","("&amp;BD109&amp;")",IF(BB109="อำนวยการท้องถิ่น","("&amp;BD109&amp;")",IF(BB109="บริหารสถานศึกษา","("&amp;BD109&amp;")",IF(BB109&amp;BC109="วิชาการหัวหน้ากลุ่มงาน","("&amp;BD109&amp;")",IF(M109="กำหนดเพิ่มปี 67","-",IF(M109="กำหนดเพิ่มปี 68","",IF(M109="กำหนดเพิ่มปี 69","",""))))))))</f>
        <v/>
      </c>
      <c r="F110" s="99"/>
      <c r="G110" s="140"/>
      <c r="H110" s="140" t="str">
        <f>IF(BB109=0,"",IF(M109="เกษียณปี 66 ยุบเลิกปี 67","",IF(M109="ว่างเดิม ยุบเลิกปี 67","",IF(BB109="บริหารท้องถิ่น","("&amp;BD109&amp;")",IF(BB109="อำนวยการท้องถิ่น","("&amp;BD109&amp;")",IF(BB109="บริหารสถานศึกษา","("&amp;BD109&amp;")",IF(BB109&amp;BC109="วิชาการหัวหน้ากลุ่มงาน","("&amp;BD109&amp;")","")))))))</f>
        <v/>
      </c>
      <c r="I110" s="99"/>
      <c r="J110" s="141" t="str">
        <f>IF(BB109=0,"",IF(BB109="","",IF(BH109="ว่างเดิม","(ค่ากลางเงินเดือน)",IF(BH109="เงินอุดหนุน (ว่าง)","(ค่ากลางเงินเดือน)",IF(BH109="จ่ายจากเงินรายได้ (ว่าง)","(ค่ากลางเงินเดือน)",IF(BH109="ว่างยุบเลิก2568","(ค่ากลางเงินเดือน)",IF(BH109="ว่างยุบเลิก2569","(ค่ากลางเงินเดือน)",IF(M109="กำหนดเพิ่มปี 67","",IF(M109="กำหนดเพิ่มปี 68","",IF(M109="กำหนดเพิ่มปี 69","",IF(M109="เกษียณปี 66 ยุบเลิกปี 67","",IF(M109="ว่างเดิม ยุบเลิกปี 67","",TEXT(BE109,"(0,000"&amp;" x 12)")))))))))))))</f>
        <v/>
      </c>
      <c r="K110" s="141" t="str">
        <f>IF(BB109=0,"",IF(BB109="","",IF(M109="กำหนดเพิ่มปี 67","",IF(M109="กำหนดเพิ่มปี 68","",IF(M109="กำหนดเพิ่มปี 69","",IF(M109="เกษียณปี 66 ยุบเลิกปี 67","",IF(M109="ว่างเดิม ยุบเลิกปี 67","",TEXT(BF109,"(0,000"&amp;" x 12)"))))))))</f>
        <v/>
      </c>
      <c r="L110" s="141" t="str">
        <f>IF(BB109=0,"",IF(BB109="","",IF(M109="กำหนดเพิ่มปี 67","",IF(M109="กำหนดเพิ่มปี 68","",IF(M109="กำหนดเพิ่มปี 69","",IF(M109="เกษียณปี 66 ยุบเลิกปี 67","",IF(M109="ว่างเดิม ยุบเลิกปี 67","",TEXT(BG109,"(0,000"&amp;" x 12)"))))))))</f>
        <v/>
      </c>
      <c r="M110" s="14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</row>
    <row r="111" spans="1:60" ht="25.5" customHeight="1">
      <c r="A111" s="101">
        <v>42</v>
      </c>
      <c r="B111" s="142" t="str">
        <f>IF(ฟอร์มกรอกข้อมูล!C60=0,"",IF(ฟอร์มกรอกข้อมูล!C60="สังกัด","",IF(M111="กำหนดเพิ่มปี 67","-",IF(M111="กำหนดเพิ่มปี 68","-",IF(M111="กำหนดเพิ่มปี 69","-",ฟอร์มกรอกข้อมูล!D60)))))</f>
        <v>นางสาวพรพันธุ์ วันเพ็ญ</v>
      </c>
      <c r="C111" s="140">
        <f>IF(ฟอร์มกรอกข้อมูล!C60=0,"",IF(ฟอร์มกรอกข้อมูล!C60="สังกัด","",IF(M111="กำหนดเพิ่มปี 67","-",IF(M111="กำหนดเพิ่มปี 68","-",IF(M111="กำหนดเพิ่มปี 69","-",ฟอร์มกรอกข้อมูล!L60)))))</f>
        <v>0</v>
      </c>
      <c r="D111" s="143" t="str">
        <f>IF(ฟอร์มกรอกข้อมูล!C60=0,"",IF(ฟอร์มกรอกข้อมูล!C60="สังกัด","",IF(ฟอร์มกรอกข้อมูล!B60="","-",IF(M111="กำหนดเพิ่มปี 67","-",IF(M111="กำหนดเพิ่มปี 68","-",IF(M111="กำหนดเพิ่มปี 69","-",ฟอร์มกรอกข้อมูล!B60))))))</f>
        <v>-</v>
      </c>
      <c r="E111" s="140" t="str">
        <f>IF(ฟอร์มกรอกข้อมูล!C60=0,"",IF(M111="กำหนดเพิ่มปี 67","-",IF(M111="กำหนดเพิ่มปี 68","-",IF(M111="กำหนดเพิ่มปี 69","-",IF(ฟอร์มกรอกข้อมูล!C60="บริหารท้องถิ่น",ฟอร์มกรอกข้อมูล!F60,IF(ฟอร์มกรอกข้อมูล!C60="อำนวยการท้องถิ่น",ฟอร์มกรอกข้อมูล!F60,IF(ฟอร์มกรอกข้อมูล!C60="บริหารสถานศึกษา",ฟอร์มกรอกข้อมูล!F60,IF(ฟอร์มกรอกข้อมูล!C60&amp;ฟอร์มกรอกข้อมูล!G60="วิชาการหัวหน้ากลุ่มงาน",ฟอร์มกรอกข้อมูล!F60,ฟอร์มกรอกข้อมูล!E60))))))))</f>
        <v>ผู้ดูแลเด็ก</v>
      </c>
      <c r="F111" s="101" t="str">
        <f>IF(ฟอร์มกรอกข้อมูล!C60=0,"",IF(ฟอร์มกรอกข้อมูล!C60="สังกัด","",IF(ฟอร์มกรอกข้อมูล!H60="","-",IF(M111="กำหนดเพิ่มปี 67","-",IF(M111="กำหนดเพิ่มปี 68","-",IF(M111="กำหนดเพิ่มปี 69","-",ฟอร์มกรอกข้อมูล!H60))))))</f>
        <v>-</v>
      </c>
      <c r="G111" s="143" t="str">
        <f>IF(ฟอร์มกรอกข้อมูล!C60=0,"",IF(ฟอร์มกรอกข้อมูล!C60="สังกัด","",IF(ฟอร์มกรอกข้อมูล!B60="","-",IF(M111="เกษียณปี 66 ยุบเลิกปี 67","-",IF(M111="ว่างเดิม ยุบเลิกปี 67","-",ฟอร์มกรอกข้อมูล!B60)))))</f>
        <v>-</v>
      </c>
      <c r="H111" s="140" t="str">
        <f>IF(ฟอร์มกรอกข้อมูล!C60=0,"",IF(M111="เกษียณปี 66 ยุบเลิกปี 67","-",IF(M111="ว่างเดิม ยุบเลิกปี 67","-",IF(ฟอร์มกรอกข้อมูล!C60="บริหารท้องถิ่น",ฟอร์มกรอกข้อมูล!F60,IF(ฟอร์มกรอกข้อมูล!C60="อำนวยการท้องถิ่น",ฟอร์มกรอกข้อมูล!F60,IF(ฟอร์มกรอกข้อมูล!C60="บริหารสถานศึกษา",ฟอร์มกรอกข้อมูล!F60,IF(ฟอร์มกรอกข้อมูล!C60&amp;ฟอร์มกรอกข้อมูล!G60="วิชาการหัวหน้ากลุ่มงาน",ฟอร์มกรอกข้อมูล!F60,ฟอร์มกรอกข้อมูล!E60)))))))</f>
        <v>ผู้ดูแลเด็ก</v>
      </c>
      <c r="I111" s="101" t="str">
        <f>IF(ฟอร์มกรอกข้อมูล!C60=0,"",IF(ฟอร์มกรอกข้อมูล!C60="สังกัด","",IF(ฟอร์มกรอกข้อมูล!H60="","-",IF(M111="เกษียณปี 66 ยุบเลิกปี 67","-",IF(M111="ว่างเดิม ยุบเลิกปี 67","-",ฟอร์มกรอกข้อมูล!H60)))))</f>
        <v>-</v>
      </c>
      <c r="J111" s="144">
        <f>IF(ฟอร์มกรอกข้อมูล!C60=0,"",IF(ฟอร์มกรอกข้อมูล!C60="สังกัด","",IF(M111="กำหนดเพิ่มปี 67",0,IF(M111="กำหนดเพิ่มปี 68",0,IF(M111="กำหนดเพิ่มปี 69",0,IF(M111="เกษียณปี 66 ยุบเลิกปี 67",0,IF(M111="ว่างเดิม ยุบเลิกปี 67",0,ฟอร์มกรอกข้อมูล!BE60)))))))</f>
        <v>127680</v>
      </c>
      <c r="K111" s="145">
        <f>IF(ฟอร์มกรอกข้อมูล!C60=0,"",IF(ฟอร์มกรอกข้อมูล!C60="สังกัด","",IF(M111="กำหนดเพิ่มปี 67",0,IF(M111="กำหนดเพิ่มปี 68",0,IF(M111="กำหนดเพิ่มปี 69",0,IF(M111="เกษียณปี 66 ยุบเลิกปี 67",0,IF(M111="ว่างเดิม ยุบเลิกปี 67",0,IF(ฟอร์มกรอกข้อมูล!J60=0,0,(BF111*12)))))))))</f>
        <v>0</v>
      </c>
      <c r="L111" s="145">
        <f>IF(ฟอร์มกรอกข้อมูล!C60=0,"",IF(ฟอร์มกรอกข้อมูล!C60="สังกัด","",IF(M111="กำหนดเพิ่มปี 67",0,IF(M111="กำหนดเพิ่มปี 68",0,IF(M111="กำหนดเพิ่มปี 69",0,IF(M111="เกษียณปี 66 ยุบเลิกปี 67",0,IF(M111="ว่างเดิม ยุบเลิกปี 67",0,IF(ฟอร์มกรอกข้อมูล!K60=0,0,(BG111*12)))))))))</f>
        <v>0</v>
      </c>
      <c r="M111" s="146" t="str">
        <f>IF(ฟอร์มกรอกข้อมูล!C60=0,"",IF(ฟอร์มกรอกข้อมูล!C60="สังกัด","",IF(ฟอร์มกรอกข้อมูล!M60="ว่างเดิม","(ว่างเดิม)",IF(ฟอร์มกรอกข้อมูล!M60="เงินอุดหนุน","(เงินอุดหนุน)",IF(ฟอร์มกรอกข้อมูล!M60="เงินอุดหนุน (ว่าง)","(เงินอุดหนุน)",IF(ฟอร์มกรอกข้อมูล!M60="จ่ายจากเงินรายได้","(จ่ายจากเงินรายได้)",IF(ฟอร์มกรอกข้อมูล!M60="จ่ายจากเงินรายได้ (ว่าง)","(จ่ายจากเงินรายได้ (ว่างเดิม))",IF(ฟอร์มกรอกข้อมูล!M60="กำหนดเพิ่ม2567","กำหนดเพิ่มปี 67",IF(ฟอร์มกรอกข้อมูล!M60="กำหนดเพิ่ม2568","กำหนดเพิ่มปี 68",IF(ฟอร์มกรอกข้อมูล!M60="กำหนดเพิ่ม2569","กำหนดเพิ่มปี 69",IF(ฟอร์มกรอกข้อมูล!M60="ว่างยุบเลิก2567","ว่างเดิม ยุบเลิกปี 67",IF(ฟอร์มกรอกข้อมูล!M60="ว่างยุบเลิก2568","ว่างเดิม ยุบเลิกปี 68",IF(ฟอร์มกรอกข้อมูล!M60="ว่างยุบเลิก2569","ว่างเดิม ยุบเลิกปี 69",IF(ฟอร์มกรอกข้อมูล!M60="ยุบเลิก2567","เกษียณปี 66 ยุบเลิกปี 67",IF(ฟอร์มกรอกข้อมูล!M60="ยุบเลิก2568","เกษียณปี 67 ยุบเลิกปี 68",IF(ฟอร์มกรอกข้อมูล!M60="ยุบเลิก2569","เกษียณปี 68 ยุบเลิกปี 69",(ฟอร์มกรอกข้อมูล!I60*12)+(ฟอร์มกรอกข้อมูล!J60*12)+(ฟอร์มกรอกข้อมูล!K60*12)))))))))))))))))</f>
        <v>(เงินอุดหนุน)</v>
      </c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39" t="str">
        <f>IF(ฟอร์มกรอกข้อมูล!C60=0,"",ฟอร์มกรอกข้อมูล!C60)</f>
        <v>พนจ.ภารกิจ(ทักษะ)</v>
      </c>
      <c r="BC111" s="139" t="str">
        <f>IF(ฟอร์มกรอกข้อมูล!G60=0,"",ฟอร์มกรอกข้อมูล!G60)</f>
        <v/>
      </c>
      <c r="BD111" s="139" t="str">
        <f>IF(ฟอร์มกรอกข้อมูล!E60=0,"",ฟอร์มกรอกข้อมูล!E60)</f>
        <v>ผู้ดูแลเด็ก</v>
      </c>
      <c r="BE111" s="139">
        <f>IF(ฟอร์มกรอกข้อมูล!I60=0,"",ฟอร์มกรอกข้อมูล!I60)</f>
        <v>10640</v>
      </c>
      <c r="BF111" s="139" t="str">
        <f>IF(ฟอร์มกรอกข้อมูล!J60=0,"",ฟอร์มกรอกข้อมูล!J60)</f>
        <v/>
      </c>
      <c r="BG111" s="139" t="str">
        <f>IF(ฟอร์มกรอกข้อมูล!K60=0,"",ฟอร์มกรอกข้อมูล!K60)</f>
        <v/>
      </c>
      <c r="BH111" s="139" t="str">
        <f>IF(ฟอร์มกรอกข้อมูล!M60=0,"",ฟอร์มกรอกข้อมูล!M60)</f>
        <v>เงินอุดหนุน</v>
      </c>
    </row>
    <row r="112" spans="1:60" ht="25.5" customHeight="1">
      <c r="A112" s="99"/>
      <c r="B112" s="99"/>
      <c r="C112" s="140"/>
      <c r="D112" s="140"/>
      <c r="E112" s="140" t="str">
        <f>IF(BB111=0,"",IF(BB111="บริหารท้องถิ่น","("&amp;BD111&amp;")",IF(BB111="อำนวยการท้องถิ่น","("&amp;BD111&amp;")",IF(BB111="บริหารสถานศึกษา","("&amp;BD111&amp;")",IF(BB111&amp;BC111="วิชาการหัวหน้ากลุ่มงาน","("&amp;BD111&amp;")",IF(M111="กำหนดเพิ่มปี 67","-",IF(M111="กำหนดเพิ่มปี 68","",IF(M111="กำหนดเพิ่มปี 69","",""))))))))</f>
        <v/>
      </c>
      <c r="F112" s="99"/>
      <c r="G112" s="140"/>
      <c r="H112" s="140" t="str">
        <f>IF(BB111=0,"",IF(M111="เกษียณปี 66 ยุบเลิกปี 67","",IF(M111="ว่างเดิม ยุบเลิกปี 67","",IF(BB111="บริหารท้องถิ่น","("&amp;BD111&amp;")",IF(BB111="อำนวยการท้องถิ่น","("&amp;BD111&amp;")",IF(BB111="บริหารสถานศึกษา","("&amp;BD111&amp;")",IF(BB111&amp;BC111="วิชาการหัวหน้ากลุ่มงาน","("&amp;BD111&amp;")","")))))))</f>
        <v/>
      </c>
      <c r="I112" s="99"/>
      <c r="J112" s="141" t="str">
        <f>IF(BB111=0,"",IF(BB111="","",IF(BH111="ว่างเดิม","(ค่ากลางเงินเดือน)",IF(BH111="เงินอุดหนุน (ว่าง)","(ค่ากลางเงินเดือน)",IF(BH111="จ่ายจากเงินรายได้ (ว่าง)","(ค่ากลางเงินเดือน)",IF(BH111="ว่างยุบเลิก2568","(ค่ากลางเงินเดือน)",IF(BH111="ว่างยุบเลิก2569","(ค่ากลางเงินเดือน)",IF(M111="กำหนดเพิ่มปี 67","",IF(M111="กำหนดเพิ่มปี 68","",IF(M111="กำหนดเพิ่มปี 69","",IF(M111="เกษียณปี 66 ยุบเลิกปี 67","",IF(M111="ว่างเดิม ยุบเลิกปี 67","",TEXT(BE111,"(0,000"&amp;" x 12)")))))))))))))</f>
        <v>(10,640 x 12)</v>
      </c>
      <c r="K112" s="141" t="str">
        <f>IF(BB111=0,"",IF(BB111="","",IF(M111="กำหนดเพิ่มปี 67","",IF(M111="กำหนดเพิ่มปี 68","",IF(M111="กำหนดเพิ่มปี 69","",IF(M111="เกษียณปี 66 ยุบเลิกปี 67","",IF(M111="ว่างเดิม ยุบเลิกปี 67","",TEXT(BF111,"(0,000"&amp;" x 12)"))))))))</f>
        <v/>
      </c>
      <c r="L112" s="141" t="str">
        <f>IF(BB111=0,"",IF(BB111="","",IF(M111="กำหนดเพิ่มปี 67","",IF(M111="กำหนดเพิ่มปี 68","",IF(M111="กำหนดเพิ่มปี 69","",IF(M111="เกษียณปี 66 ยุบเลิกปี 67","",IF(M111="ว่างเดิม ยุบเลิกปี 67","",TEXT(BG111,"(0,000"&amp;" x 12)"))))))))</f>
        <v/>
      </c>
      <c r="M112" s="14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</row>
    <row r="113" spans="1:60" ht="25.5" customHeight="1">
      <c r="A113" s="101">
        <v>43</v>
      </c>
      <c r="B113" s="142" t="str">
        <f>IF(ฟอร์มกรอกข้อมูล!C61=0,"",IF(ฟอร์มกรอกข้อมูล!C61="สังกัด","",IF(M113="กำหนดเพิ่มปี 67","-",IF(M113="กำหนดเพิ่มปี 68","-",IF(M113="กำหนดเพิ่มปี 69","-",ฟอร์มกรอกข้อมูล!D61)))))</f>
        <v>ว่าง</v>
      </c>
      <c r="C113" s="140">
        <f>IF(ฟอร์มกรอกข้อมูล!C61=0,"",IF(ฟอร์มกรอกข้อมูล!C61="สังกัด","",IF(M113="กำหนดเพิ่มปี 67","-",IF(M113="กำหนดเพิ่มปี 68","-",IF(M113="กำหนดเพิ่มปี 69","-",ฟอร์มกรอกข้อมูล!L61)))))</f>
        <v>0</v>
      </c>
      <c r="D113" s="143" t="str">
        <f>IF(ฟอร์มกรอกข้อมูล!C61=0,"",IF(ฟอร์มกรอกข้อมูล!C61="สังกัด","",IF(ฟอร์มกรอกข้อมูล!B61="","-",IF(M113="กำหนดเพิ่มปี 67","-",IF(M113="กำหนดเพิ่มปี 68","-",IF(M113="กำหนดเพิ่มปี 69","-",ฟอร์มกรอกข้อมูล!B61))))))</f>
        <v>-</v>
      </c>
      <c r="E113" s="140" t="str">
        <f>IF(ฟอร์มกรอกข้อมูล!C61=0,"",IF(M113="กำหนดเพิ่มปี 67","-",IF(M113="กำหนดเพิ่มปี 68","-",IF(M113="กำหนดเพิ่มปี 69","-",IF(ฟอร์มกรอกข้อมูล!C61="บริหารท้องถิ่น",ฟอร์มกรอกข้อมูล!F61,IF(ฟอร์มกรอกข้อมูล!C61="อำนวยการท้องถิ่น",ฟอร์มกรอกข้อมูล!F61,IF(ฟอร์มกรอกข้อมูล!C61="บริหารสถานศึกษา",ฟอร์มกรอกข้อมูล!F61,IF(ฟอร์มกรอกข้อมูล!C61&amp;ฟอร์มกรอกข้อมูล!G61="วิชาการหัวหน้ากลุ่มงาน",ฟอร์มกรอกข้อมูล!F61,ฟอร์มกรอกข้อมูล!E61))))))))</f>
        <v>ผู้ดูแลเด็ก</v>
      </c>
      <c r="F113" s="101" t="str">
        <f>IF(ฟอร์มกรอกข้อมูล!C61=0,"",IF(ฟอร์มกรอกข้อมูล!C61="สังกัด","",IF(ฟอร์มกรอกข้อมูล!H61="","-",IF(M113="กำหนดเพิ่มปี 67","-",IF(M113="กำหนดเพิ่มปี 68","-",IF(M113="กำหนดเพิ่มปี 69","-",ฟอร์มกรอกข้อมูล!H61))))))</f>
        <v>-</v>
      </c>
      <c r="G113" s="143" t="str">
        <f>IF(ฟอร์มกรอกข้อมูล!C61=0,"",IF(ฟอร์มกรอกข้อมูล!C61="สังกัด","",IF(ฟอร์มกรอกข้อมูล!B61="","-",IF(M113="เกษียณปี 66 ยุบเลิกปี 67","-",IF(M113="ว่างเดิม ยุบเลิกปี 67","-",ฟอร์มกรอกข้อมูล!B61)))))</f>
        <v>-</v>
      </c>
      <c r="H113" s="140" t="str">
        <f>IF(ฟอร์มกรอกข้อมูล!C61=0,"",IF(M113="เกษียณปี 66 ยุบเลิกปี 67","-",IF(M113="ว่างเดิม ยุบเลิกปี 67","-",IF(ฟอร์มกรอกข้อมูล!C61="บริหารท้องถิ่น",ฟอร์มกรอกข้อมูล!F61,IF(ฟอร์มกรอกข้อมูล!C61="อำนวยการท้องถิ่น",ฟอร์มกรอกข้อมูล!F61,IF(ฟอร์มกรอกข้อมูล!C61="บริหารสถานศึกษา",ฟอร์มกรอกข้อมูล!F61,IF(ฟอร์มกรอกข้อมูล!C61&amp;ฟอร์มกรอกข้อมูล!G61="วิชาการหัวหน้ากลุ่มงาน",ฟอร์มกรอกข้อมูล!F61,ฟอร์มกรอกข้อมูล!E61)))))))</f>
        <v>ผู้ดูแลเด็ก</v>
      </c>
      <c r="I113" s="101" t="str">
        <f>IF(ฟอร์มกรอกข้อมูล!C61=0,"",IF(ฟอร์มกรอกข้อมูล!C61="สังกัด","",IF(ฟอร์มกรอกข้อมูล!H61="","-",IF(M113="เกษียณปี 66 ยุบเลิกปี 67","-",IF(M113="ว่างเดิม ยุบเลิกปี 67","-",ฟอร์มกรอกข้อมูล!H61)))))</f>
        <v>-</v>
      </c>
      <c r="J113" s="144">
        <f>IF(ฟอร์มกรอกข้อมูล!C61=0,"",IF(ฟอร์มกรอกข้อมูล!C61="สังกัด","",IF(M113="กำหนดเพิ่มปี 67",0,IF(M113="กำหนดเพิ่มปี 68",0,IF(M113="กำหนดเพิ่มปี 69",0,IF(M113="เกษียณปี 66 ยุบเลิกปี 67",0,IF(M113="ว่างเดิม ยุบเลิกปี 67",0,ฟอร์มกรอกข้อมูล!BE61)))))))</f>
        <v>112800</v>
      </c>
      <c r="K113" s="145">
        <f>IF(ฟอร์มกรอกข้อมูล!C61=0,"",IF(ฟอร์มกรอกข้อมูล!C61="สังกัด","",IF(M113="กำหนดเพิ่มปี 67",0,IF(M113="กำหนดเพิ่มปี 68",0,IF(M113="กำหนดเพิ่มปี 69",0,IF(M113="เกษียณปี 66 ยุบเลิกปี 67",0,IF(M113="ว่างเดิม ยุบเลิกปี 67",0,IF(ฟอร์มกรอกข้อมูล!J61=0,0,(BF113*12)))))))))</f>
        <v>0</v>
      </c>
      <c r="L113" s="145">
        <f>IF(ฟอร์มกรอกข้อมูล!C61=0,"",IF(ฟอร์มกรอกข้อมูล!C61="สังกัด","",IF(M113="กำหนดเพิ่มปี 67",0,IF(M113="กำหนดเพิ่มปี 68",0,IF(M113="กำหนดเพิ่มปี 69",0,IF(M113="เกษียณปี 66 ยุบเลิกปี 67",0,IF(M113="ว่างเดิม ยุบเลิกปี 67",0,IF(ฟอร์มกรอกข้อมูล!K61=0,0,(BG113*12)))))))))</f>
        <v>0</v>
      </c>
      <c r="M113" s="146" t="str">
        <f>IF(ฟอร์มกรอกข้อมูล!C61=0,"",IF(ฟอร์มกรอกข้อมูล!C61="สังกัด","",IF(ฟอร์มกรอกข้อมูล!M61="ว่างเดิม","(ว่างเดิม)",IF(ฟอร์มกรอกข้อมูล!M61="เงินอุดหนุน","(เงินอุดหนุน)",IF(ฟอร์มกรอกข้อมูล!M61="เงินอุดหนุน (ว่าง)","(เงินอุดหนุน)",IF(ฟอร์มกรอกข้อมูล!M61="จ่ายจากเงินรายได้","(จ่ายจากเงินรายได้)",IF(ฟอร์มกรอกข้อมูล!M61="จ่ายจากเงินรายได้ (ว่าง)","(จ่ายจากเงินรายได้ (ว่างเดิม))",IF(ฟอร์มกรอกข้อมูล!M61="กำหนดเพิ่ม2567","กำหนดเพิ่มปี 67",IF(ฟอร์มกรอกข้อมูล!M61="กำหนดเพิ่ม2568","กำหนดเพิ่มปี 68",IF(ฟอร์มกรอกข้อมูล!M61="กำหนดเพิ่ม2569","กำหนดเพิ่มปี 69",IF(ฟอร์มกรอกข้อมูล!M61="ว่างยุบเลิก2567","ว่างเดิม ยุบเลิกปี 67",IF(ฟอร์มกรอกข้อมูล!M61="ว่างยุบเลิก2568","ว่างเดิม ยุบเลิกปี 68",IF(ฟอร์มกรอกข้อมูล!M61="ว่างยุบเลิก2569","ว่างเดิม ยุบเลิกปี 69",IF(ฟอร์มกรอกข้อมูล!M61="ยุบเลิก2567","เกษียณปี 66 ยุบเลิกปี 67",IF(ฟอร์มกรอกข้อมูล!M61="ยุบเลิก2568","เกษียณปี 67 ยุบเลิกปี 68",IF(ฟอร์มกรอกข้อมูล!M61="ยุบเลิก2569","เกษียณปี 68 ยุบเลิกปี 69",(ฟอร์มกรอกข้อมูล!I61*12)+(ฟอร์มกรอกข้อมูล!J61*12)+(ฟอร์มกรอกข้อมูล!K61*12)))))))))))))))))</f>
        <v>(เงินอุดหนุน)</v>
      </c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39" t="str">
        <f>IF(ฟอร์มกรอกข้อมูล!C61=0,"",ฟอร์มกรอกข้อมูล!C61)</f>
        <v>พนจ.ภารกิจ(ทักษะ)</v>
      </c>
      <c r="BC113" s="139" t="str">
        <f>IF(ฟอร์มกรอกข้อมูล!G61=0,"",ฟอร์มกรอกข้อมูล!G61)</f>
        <v/>
      </c>
      <c r="BD113" s="139" t="str">
        <f>IF(ฟอร์มกรอกข้อมูล!E61=0,"",ฟอร์มกรอกข้อมูล!E61)</f>
        <v>ผู้ดูแลเด็ก</v>
      </c>
      <c r="BE113" s="139" t="str">
        <f>IF(ฟอร์มกรอกข้อมูล!I61=0,"",ฟอร์มกรอกข้อมูล!I61)</f>
        <v/>
      </c>
      <c r="BF113" s="139" t="str">
        <f>IF(ฟอร์มกรอกข้อมูล!J61=0,"",ฟอร์มกรอกข้อมูล!J61)</f>
        <v/>
      </c>
      <c r="BG113" s="139" t="str">
        <f>IF(ฟอร์มกรอกข้อมูล!K61=0,"",ฟอร์มกรอกข้อมูล!K61)</f>
        <v/>
      </c>
      <c r="BH113" s="139" t="str">
        <f>IF(ฟอร์มกรอกข้อมูล!M61=0,"",ฟอร์มกรอกข้อมูล!M61)</f>
        <v>เงินอุดหนุน (ว่าง)</v>
      </c>
    </row>
    <row r="114" spans="1:60" ht="25.5" customHeight="1">
      <c r="A114" s="99"/>
      <c r="B114" s="205"/>
      <c r="C114" s="140"/>
      <c r="D114" s="140"/>
      <c r="E114" s="140" t="str">
        <f>IF(BB113=0,"",IF(BB113="บริหารท้องถิ่น","("&amp;BD113&amp;")",IF(BB113="อำนวยการท้องถิ่น","("&amp;BD113&amp;")",IF(BB113="บริหารสถานศึกษา","("&amp;BD113&amp;")",IF(BB113&amp;BC113="วิชาการหัวหน้ากลุ่มงาน","("&amp;BD113&amp;")",IF(M113="กำหนดเพิ่มปี 67","-",IF(M113="กำหนดเพิ่มปี 68","",IF(M113="กำหนดเพิ่มปี 69","",""))))))))</f>
        <v/>
      </c>
      <c r="F114" s="99"/>
      <c r="G114" s="140"/>
      <c r="H114" s="140" t="str">
        <f>IF(BB113=0,"",IF(M113="เกษียณปี 66 ยุบเลิกปี 67","",IF(M113="ว่างเดิม ยุบเลิกปี 67","",IF(BB113="บริหารท้องถิ่น","("&amp;BD113&amp;")",IF(BB113="อำนวยการท้องถิ่น","("&amp;BD113&amp;")",IF(BB113="บริหารสถานศึกษา","("&amp;BD113&amp;")",IF(BB113&amp;BC113="วิชาการหัวหน้ากลุ่มงาน","("&amp;BD113&amp;")","")))))))</f>
        <v/>
      </c>
      <c r="I114" s="99"/>
      <c r="J114" s="141" t="str">
        <f>IF(BB113=0,"",IF(BB113="","",IF(BH113="ว่างเดิม","(ค่ากลางเงินเดือน)",IF(BH113="เงินอุดหนุน (ว่าง)","(ค่ากลางเงินเดือน)",IF(BH113="จ่ายจากเงินรายได้ (ว่าง)","(ค่ากลางเงินเดือน)",IF(BH113="ว่างยุบเลิก2568","(ค่ากลางเงินเดือน)",IF(BH113="ว่างยุบเลิก2569","(ค่ากลางเงินเดือน)",IF(M113="กำหนดเพิ่มปี 67","",IF(M113="กำหนดเพิ่มปี 68","",IF(M113="กำหนดเพิ่มปี 69","",IF(M113="เกษียณปี 66 ยุบเลิกปี 67","",IF(M113="ว่างเดิม ยุบเลิกปี 67","",TEXT(BE113,"(0,000"&amp;" x 12)")))))))))))))</f>
        <v>(ค่ากลางเงินเดือน)</v>
      </c>
      <c r="K114" s="141" t="str">
        <f>IF(BB113=0,"",IF(BB113="","",IF(M113="กำหนดเพิ่มปี 67","",IF(M113="กำหนดเพิ่มปี 68","",IF(M113="กำหนดเพิ่มปี 69","",IF(M113="เกษียณปี 66 ยุบเลิกปี 67","",IF(M113="ว่างเดิม ยุบเลิกปี 67","",TEXT(BF113,"(0,000"&amp;" x 12)"))))))))</f>
        <v/>
      </c>
      <c r="L114" s="141" t="str">
        <f>IF(BB113=0,"",IF(BB113="","",IF(M113="กำหนดเพิ่มปี 67","",IF(M113="กำหนดเพิ่มปี 68","",IF(M113="กำหนดเพิ่มปี 69","",IF(M113="เกษียณปี 66 ยุบเลิกปี 67","",IF(M113="ว่างเดิม ยุบเลิกปี 67","",TEXT(BG113,"(0,000"&amp;" x 12)"))))))))</f>
        <v/>
      </c>
      <c r="M114" s="14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</row>
    <row r="115" spans="1:60" ht="25.5" customHeight="1">
      <c r="A115" s="101">
        <v>44</v>
      </c>
      <c r="B115" s="142" t="str">
        <f>IF(ฟอร์มกรอกข้อมูล!C62=0,"",IF(ฟอร์มกรอกข้อมูล!C62="สังกัด","",IF(M115="กำหนดเพิ่มปี 67","-",IF(M115="กำหนดเพิ่มปี 68","-",IF(M115="กำหนดเพิ่มปี 69","-",ฟอร์มกรอกข้อมูล!D62)))))</f>
        <v>ว่าง</v>
      </c>
      <c r="C115" s="140">
        <f>IF(ฟอร์มกรอกข้อมูล!C62=0,"",IF(ฟอร์มกรอกข้อมูล!C62="สังกัด","",IF(M115="กำหนดเพิ่มปี 67","-",IF(M115="กำหนดเพิ่มปี 68","-",IF(M115="กำหนดเพิ่มปี 69","-",ฟอร์มกรอกข้อมูล!L62)))))</f>
        <v>0</v>
      </c>
      <c r="D115" s="143"/>
      <c r="E115" s="140" t="str">
        <f>IF(ฟอร์มกรอกข้อมูล!C62=0,"",IF(M115="กำหนดเพิ่มปี 67","-",IF(M115="กำหนดเพิ่มปี 68","-",IF(M115="กำหนดเพิ่มปี 69","-",IF(ฟอร์มกรอกข้อมูล!C62="บริหารท้องถิ่น",ฟอร์มกรอกข้อมูล!F62,IF(ฟอร์มกรอกข้อมูล!C62="อำนวยการท้องถิ่น",ฟอร์มกรอกข้อมูล!F62,IF(ฟอร์มกรอกข้อมูล!C62="บริหารสถานศึกษา",ฟอร์มกรอกข้อมูล!F62,IF(ฟอร์มกรอกข้อมูล!C62&amp;ฟอร์มกรอกข้อมูล!G62="วิชาการหัวหน้ากลุ่มงาน",ฟอร์มกรอกข้อมูล!F62,ฟอร์มกรอกข้อมูล!E62))))))))</f>
        <v>ผู้ดูแลเด็ก</v>
      </c>
      <c r="F115" s="101" t="str">
        <f>IF(ฟอร์มกรอกข้อมูล!C62=0,"",IF(ฟอร์มกรอกข้อมูล!C62="สังกัด","",IF(ฟอร์มกรอกข้อมูล!H62="","-",IF(M115="กำหนดเพิ่มปี 67","-",IF(M115="กำหนดเพิ่มปี 68","-",IF(M115="กำหนดเพิ่มปี 69","-",ฟอร์มกรอกข้อมูล!H62))))))</f>
        <v>-</v>
      </c>
      <c r="G115" s="143" t="str">
        <f>IF(ฟอร์มกรอกข้อมูล!C62=0,"",IF(ฟอร์มกรอกข้อมูล!C62="สังกัด","",IF(ฟอร์มกรอกข้อมูล!B62="","-",IF(M115="เกษียณปี 66 ยุบเลิกปี 67","-",IF(M115="ว่างเดิม ยุบเลิกปี 67","-",ฟอร์มกรอกข้อมูล!B62)))))</f>
        <v>-</v>
      </c>
      <c r="H115" s="140" t="str">
        <f>IF(ฟอร์มกรอกข้อมูล!C62=0,"",IF(M115="เกษียณปี 66 ยุบเลิกปี 67","-",IF(M115="ว่างเดิม ยุบเลิกปี 67","-",IF(ฟอร์มกรอกข้อมูล!C62="บริหารท้องถิ่น",ฟอร์มกรอกข้อมูล!F62,IF(ฟอร์มกรอกข้อมูล!C62="อำนวยการท้องถิ่น",ฟอร์มกรอกข้อมูล!F62,IF(ฟอร์มกรอกข้อมูล!C62="บริหารสถานศึกษา",ฟอร์มกรอกข้อมูล!F62,IF(ฟอร์มกรอกข้อมูล!C62&amp;ฟอร์มกรอกข้อมูล!G62="วิชาการหัวหน้ากลุ่มงาน",ฟอร์มกรอกข้อมูล!F62,ฟอร์มกรอกข้อมูล!E62)))))))</f>
        <v>ผู้ดูแลเด็ก</v>
      </c>
      <c r="I115" s="101" t="str">
        <f>IF(ฟอร์มกรอกข้อมูล!C62=0,"",IF(ฟอร์มกรอกข้อมูล!C62="สังกัด","",IF(ฟอร์มกรอกข้อมูล!H62="","-",IF(M115="เกษียณปี 66 ยุบเลิกปี 67","-",IF(M115="ว่างเดิม ยุบเลิกปี 67","-",ฟอร์มกรอกข้อมูล!H62)))))</f>
        <v>-</v>
      </c>
      <c r="J115" s="144">
        <f>IF(ฟอร์มกรอกข้อมูล!C62=0,"",IF(ฟอร์มกรอกข้อมูล!C62="สังกัด","",IF(M115="กำหนดเพิ่มปี 67",0,IF(M115="กำหนดเพิ่มปี 68",0,IF(M115="กำหนดเพิ่มปี 69",0,IF(M115="เกษียณปี 66 ยุบเลิกปี 67",0,IF(M115="ว่างเดิม ยุบเลิกปี 67",0,ฟอร์มกรอกข้อมูล!BE62)))))))</f>
        <v>112800</v>
      </c>
      <c r="K115" s="145">
        <f>IF(ฟอร์มกรอกข้อมูล!C62=0,"",IF(ฟอร์มกรอกข้อมูล!C62="สังกัด","",IF(M115="กำหนดเพิ่มปี 67",0,IF(M115="กำหนดเพิ่มปี 68",0,IF(M115="กำหนดเพิ่มปี 69",0,IF(M115="เกษียณปี 66 ยุบเลิกปี 67",0,IF(M115="ว่างเดิม ยุบเลิกปี 67",0,IF(ฟอร์มกรอกข้อมูล!J62=0,0,(BF115*12)))))))))</f>
        <v>0</v>
      </c>
      <c r="L115" s="145">
        <f>IF(ฟอร์มกรอกข้อมูล!C62=0,"",IF(ฟอร์มกรอกข้อมูล!C62="สังกัด","",IF(M115="กำหนดเพิ่มปี 67",0,IF(M115="กำหนดเพิ่มปี 68",0,IF(M115="กำหนดเพิ่มปี 69",0,IF(M115="เกษียณปี 66 ยุบเลิกปี 67",0,IF(M115="ว่างเดิม ยุบเลิกปี 67",0,IF(ฟอร์มกรอกข้อมูล!K62=0,0,(BG115*12)))))))))</f>
        <v>0</v>
      </c>
      <c r="M115" s="146" t="str">
        <f>IF(ฟอร์มกรอกข้อมูล!C62=0,"",IF(ฟอร์มกรอกข้อมูล!C62="สังกัด","",IF(ฟอร์มกรอกข้อมูล!M62="ว่างเดิม","(ว่างเดิม)",IF(ฟอร์มกรอกข้อมูล!M62="เงินอุดหนุน","(เงินอุดหนุน)",IF(ฟอร์มกรอกข้อมูล!M62="เงินอุดหนุน (ว่าง)","(เงินอุดหนุน)",IF(ฟอร์มกรอกข้อมูล!M62="จ่ายจากเงินรายได้","(จ่ายจากเงินรายได้)",IF(ฟอร์มกรอกข้อมูล!M62="จ่ายจากเงินรายได้ (ว่าง)","(จ่ายจากเงินรายได้ (ว่างเดิม))",IF(ฟอร์มกรอกข้อมูล!M62="กำหนดเพิ่ม2567","กำหนดเพิ่มปี 67",IF(ฟอร์มกรอกข้อมูล!M62="กำหนดเพิ่ม2568","กำหนดเพิ่มปี 68",IF(ฟอร์มกรอกข้อมูล!M62="กำหนดเพิ่ม2569","กำหนดเพิ่มปี 69",IF(ฟอร์มกรอกข้อมูล!M62="ว่างยุบเลิก2567","ว่างเดิม ยุบเลิกปี 67",IF(ฟอร์มกรอกข้อมูล!M62="ว่างยุบเลิก2568","ว่างเดิม ยุบเลิกปี 68",IF(ฟอร์มกรอกข้อมูล!M62="ว่างยุบเลิก2569","ว่างเดิม ยุบเลิกปี 69",IF(ฟอร์มกรอกข้อมูล!M62="ยุบเลิก2567","เกษียณปี 66 ยุบเลิกปี 67",IF(ฟอร์มกรอกข้อมูล!M62="ยุบเลิก2568","เกษียณปี 67 ยุบเลิกปี 68",IF(ฟอร์มกรอกข้อมูล!M62="ยุบเลิก2569","เกษียณปี 68 ยุบเลิกปี 69",(ฟอร์มกรอกข้อมูล!I62*12)+(ฟอร์มกรอกข้อมูล!J62*12)+(ฟอร์มกรอกข้อมูล!K62*12)))))))))))))))))</f>
        <v>(เงินอุดหนุน)</v>
      </c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39" t="str">
        <f>IF(ฟอร์มกรอกข้อมูล!C62=0,"",ฟอร์มกรอกข้อมูล!C62)</f>
        <v>พนจ.ภารกิจ(ทักษะ)</v>
      </c>
      <c r="BC115" s="139" t="str">
        <f>IF(ฟอร์มกรอกข้อมูล!G62=0,"",ฟอร์มกรอกข้อมูล!G62)</f>
        <v/>
      </c>
      <c r="BD115" s="139" t="str">
        <f>IF(ฟอร์มกรอกข้อมูล!E62=0,"",ฟอร์มกรอกข้อมูล!E62)</f>
        <v>ผู้ดูแลเด็ก</v>
      </c>
      <c r="BE115" s="139" t="str">
        <f>IF(ฟอร์มกรอกข้อมูล!I62=0,"",ฟอร์มกรอกข้อมูล!I62)</f>
        <v/>
      </c>
      <c r="BF115" s="139" t="str">
        <f>IF(ฟอร์มกรอกข้อมูล!J62=0,"",ฟอร์มกรอกข้อมูล!J62)</f>
        <v/>
      </c>
      <c r="BG115" s="139" t="str">
        <f>IF(ฟอร์มกรอกข้อมูล!K62=0,"",ฟอร์มกรอกข้อมูล!K62)</f>
        <v/>
      </c>
      <c r="BH115" s="139" t="str">
        <f>IF(ฟอร์มกรอกข้อมูล!M62=0,"",ฟอร์มกรอกข้อมูล!M62)</f>
        <v>เงินอุดหนุน (ว่าง)</v>
      </c>
    </row>
    <row r="116" spans="1:60" ht="25.5" customHeight="1">
      <c r="A116" s="99"/>
      <c r="B116" s="99"/>
      <c r="C116" s="140"/>
      <c r="D116" s="140"/>
      <c r="E116" s="140" t="str">
        <f>IF(BB115=0,"",IF(BB115="บริหารท้องถิ่น","("&amp;BD115&amp;")",IF(BB115="อำนวยการท้องถิ่น","("&amp;BD115&amp;")",IF(BB115="บริหารสถานศึกษา","("&amp;BD115&amp;")",IF(BB115&amp;BC115="วิชาการหัวหน้ากลุ่มงาน","("&amp;BD115&amp;")",IF(M115="กำหนดเพิ่มปี 67","-",IF(M115="กำหนดเพิ่มปี 68","",IF(M115="กำหนดเพิ่มปี 69","",""))))))))</f>
        <v/>
      </c>
      <c r="F116" s="99"/>
      <c r="G116" s="140"/>
      <c r="H116" s="140" t="str">
        <f>IF(BB115=0,"",IF(M115="เกษียณปี 66 ยุบเลิกปี 67","",IF(M115="ว่างเดิม ยุบเลิกปี 67","",IF(BB115="บริหารท้องถิ่น","("&amp;BD115&amp;")",IF(BB115="อำนวยการท้องถิ่น","("&amp;BD115&amp;")",IF(BB115="บริหารสถานศึกษา","("&amp;BD115&amp;")",IF(BB115&amp;BC115="วิชาการหัวหน้ากลุ่มงาน","("&amp;BD115&amp;")","")))))))</f>
        <v/>
      </c>
      <c r="I116" s="99"/>
      <c r="J116" s="141" t="str">
        <f>IF(BB115=0,"",IF(BB115="","",IF(BH115="ว่างเดิม","(ค่ากลางเงินเดือน)",IF(BH115="เงินอุดหนุน (ว่าง)","(ค่ากลางเงินเดือน)",IF(BH115="จ่ายจากเงินรายได้ (ว่าง)","(ค่ากลางเงินเดือน)",IF(BH115="ว่างยุบเลิก2568","(ค่ากลางเงินเดือน)",IF(BH115="ว่างยุบเลิก2569","(ค่ากลางเงินเดือน)",IF(M115="กำหนดเพิ่มปี 67","",IF(M115="กำหนดเพิ่มปี 68","",IF(M115="กำหนดเพิ่มปี 69","",IF(M115="เกษียณปี 66 ยุบเลิกปี 67","",IF(M115="ว่างเดิม ยุบเลิกปี 67","",TEXT(BE115,"(0,000"&amp;" x 12)")))))))))))))</f>
        <v>(ค่ากลางเงินเดือน)</v>
      </c>
      <c r="K116" s="141" t="str">
        <f>IF(BB115=0,"",IF(BB115="","",IF(M115="กำหนดเพิ่มปี 67","",IF(M115="กำหนดเพิ่มปี 68","",IF(M115="กำหนดเพิ่มปี 69","",IF(M115="เกษียณปี 66 ยุบเลิกปี 67","",IF(M115="ว่างเดิม ยุบเลิกปี 67","",TEXT(BF115,"(0,000"&amp;" x 12)"))))))))</f>
        <v/>
      </c>
      <c r="L116" s="141" t="str">
        <f>IF(BB115=0,"",IF(BB115="","",IF(M115="กำหนดเพิ่มปี 67","",IF(M115="กำหนดเพิ่มปี 68","",IF(M115="กำหนดเพิ่มปี 69","",IF(M115="เกษียณปี 66 ยุบเลิกปี 67","",IF(M115="ว่างเดิม ยุบเลิกปี 67","",TEXT(BG115,"(0,000"&amp;" x 12)"))))))))</f>
        <v/>
      </c>
      <c r="M116" s="14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</row>
    <row r="117" spans="1:60" ht="25.5" customHeight="1">
      <c r="A117" s="196" t="str">
        <f>IF(B117="","",IF(M117="","",SUBTOTAL(3,$E$5:E117)*1)-COUNTBLANK($B$5:B117))</f>
        <v/>
      </c>
      <c r="B117" s="197" t="str">
        <f>IF(ฟอร์มกรอกข้อมูล!C63=0,"",IF(ฟอร์มกรอกข้อมูล!C63="สังกัด","",IF(M117="กำหนดเพิ่มปี 67","-",IF(M117="กำหนดเพิ่มปี 68","-",IF(M117="กำหนดเพิ่มปี 69","-",ฟอร์มกรอกข้อมูล!D63)))))</f>
        <v/>
      </c>
      <c r="C117" s="148" t="str">
        <f>IF(ฟอร์มกรอกข้อมูล!C63=0,"",IF(ฟอร์มกรอกข้อมูล!C63="สังกัด","",IF(M117="กำหนดเพิ่มปี 67","-",IF(M117="กำหนดเพิ่มปี 68","-",IF(M117="กำหนดเพิ่มปี 69","-",ฟอร์มกรอกข้อมูล!L63)))))</f>
        <v/>
      </c>
      <c r="D117" s="198" t="str">
        <f>IF(ฟอร์มกรอกข้อมูล!C63=0,"",IF(ฟอร์มกรอกข้อมูล!C63="สังกัด","",IF(ฟอร์มกรอกข้อมูล!B63="","-",IF(M117="กำหนดเพิ่มปี 67","-",IF(M117="กำหนดเพิ่มปี 68","-",IF(M117="กำหนดเพิ่มปี 69","-",ฟอร์มกรอกข้อมูล!B63))))))</f>
        <v/>
      </c>
      <c r="E117" s="148" t="str">
        <f>IF(ฟอร์มกรอกข้อมูล!C63=0,"",IF(M117="กำหนดเพิ่มปี 67","-",IF(M117="กำหนดเพิ่มปี 68","-",IF(M117="กำหนดเพิ่มปี 69","-",IF(ฟอร์มกรอกข้อมูล!C63="บริหารท้องถิ่น",ฟอร์มกรอกข้อมูล!F63,IF(ฟอร์มกรอกข้อมูล!C63="อำนวยการท้องถิ่น",ฟอร์มกรอกข้อมูล!F63,IF(ฟอร์มกรอกข้อมูล!C63="บริหารสถานศึกษา",ฟอร์มกรอกข้อมูล!F63,IF(ฟอร์มกรอกข้อมูล!C63&amp;ฟอร์มกรอกข้อมูล!G63="วิชาการหัวหน้ากลุ่มงาน",ฟอร์มกรอกข้อมูล!F63,ฟอร์มกรอกข้อมูล!E63))))))))</f>
        <v/>
      </c>
      <c r="F117" s="196" t="str">
        <f>IF(ฟอร์มกรอกข้อมูล!C63=0,"",IF(ฟอร์มกรอกข้อมูล!C63="สังกัด","",IF(ฟอร์มกรอกข้อมูล!H63="","-",IF(M117="กำหนดเพิ่มปี 67","-",IF(M117="กำหนดเพิ่มปี 68","-",IF(M117="กำหนดเพิ่มปี 69","-",ฟอร์มกรอกข้อมูล!H63))))))</f>
        <v/>
      </c>
      <c r="G117" s="198" t="str">
        <f>IF(ฟอร์มกรอกข้อมูล!C63=0,"",IF(ฟอร์มกรอกข้อมูล!C63="สังกัด","",IF(ฟอร์มกรอกข้อมูล!B63="","-",IF(M117="เกษียณปี 66 ยุบเลิกปี 67","-",IF(M117="ว่างเดิม ยุบเลิกปี 67","-",ฟอร์มกรอกข้อมูล!B63)))))</f>
        <v/>
      </c>
      <c r="H117" s="148" t="str">
        <f>IF(ฟอร์มกรอกข้อมูล!C63=0,"",IF(M117="เกษียณปี 66 ยุบเลิกปี 67","-",IF(M117="ว่างเดิม ยุบเลิกปี 67","-",IF(ฟอร์มกรอกข้อมูล!C63="บริหารท้องถิ่น",ฟอร์มกรอกข้อมูล!F63,IF(ฟอร์มกรอกข้อมูล!C63="อำนวยการท้องถิ่น",ฟอร์มกรอกข้อมูล!F63,IF(ฟอร์มกรอกข้อมูล!C63="บริหารสถานศึกษา",ฟอร์มกรอกข้อมูล!F63,IF(ฟอร์มกรอกข้อมูล!C63&amp;ฟอร์มกรอกข้อมูล!G63="วิชาการหัวหน้ากลุ่มงาน",ฟอร์มกรอกข้อมูล!F63,ฟอร์มกรอกข้อมูล!E63)))))))</f>
        <v/>
      </c>
      <c r="I117" s="196" t="str">
        <f>IF(ฟอร์มกรอกข้อมูล!C63=0,"",IF(ฟอร์มกรอกข้อมูล!C63="สังกัด","",IF(ฟอร์มกรอกข้อมูล!H63="","-",IF(M117="เกษียณปี 66 ยุบเลิกปี 67","-",IF(M117="ว่างเดิม ยุบเลิกปี 67","-",ฟอร์มกรอกข้อมูล!H63)))))</f>
        <v/>
      </c>
      <c r="J117" s="199" t="str">
        <f>IF(ฟอร์มกรอกข้อมูล!C63=0,"",IF(ฟอร์มกรอกข้อมูล!C63="สังกัด","",IF(M117="กำหนดเพิ่มปี 67",0,IF(M117="กำหนดเพิ่มปี 68",0,IF(M117="กำหนดเพิ่มปี 69",0,IF(M117="เกษียณปี 66 ยุบเลิกปี 67",0,IF(M117="ว่างเดิม ยุบเลิกปี 67",0,ฟอร์มกรอกข้อมูล!BE63)))))))</f>
        <v/>
      </c>
      <c r="K117" s="200" t="str">
        <f>IF(ฟอร์มกรอกข้อมูล!C63=0,"",IF(ฟอร์มกรอกข้อมูล!C63="สังกัด","",IF(M117="กำหนดเพิ่มปี 67",0,IF(M117="กำหนดเพิ่มปี 68",0,IF(M117="กำหนดเพิ่มปี 69",0,IF(M117="เกษียณปี 66 ยุบเลิกปี 67",0,IF(M117="ว่างเดิม ยุบเลิกปี 67",0,IF(ฟอร์มกรอกข้อมูล!J63=0,0,(BF117*12)))))))))</f>
        <v/>
      </c>
      <c r="L117" s="200" t="str">
        <f>IF(ฟอร์มกรอกข้อมูล!C63=0,"",IF(ฟอร์มกรอกข้อมูล!C63="สังกัด","",IF(M117="กำหนดเพิ่มปี 67",0,IF(M117="กำหนดเพิ่มปี 68",0,IF(M117="กำหนดเพิ่มปี 69",0,IF(M117="เกษียณปี 66 ยุบเลิกปี 67",0,IF(M117="ว่างเดิม ยุบเลิกปี 67",0,IF(ฟอร์มกรอกข้อมูล!K63=0,0,(BG117*12)))))))))</f>
        <v/>
      </c>
      <c r="M117" s="201" t="str">
        <f>IF(ฟอร์มกรอกข้อมูล!C63=0,"",IF(ฟอร์มกรอกข้อมูล!C63="สังกัด","",IF(ฟอร์มกรอกข้อมูล!M63="ว่างเดิม","(ว่างเดิม)",IF(ฟอร์มกรอกข้อมูล!M63="เงินอุดหนุน","(เงินอุดหนุน)",IF(ฟอร์มกรอกข้อมูล!M63="เงินอุดหนุน (ว่าง)","(เงินอุดหนุน)",IF(ฟอร์มกรอกข้อมูล!M63="จ่ายจากเงินรายได้","(จ่ายจากเงินรายได้)",IF(ฟอร์มกรอกข้อมูล!M63="จ่ายจากเงินรายได้ (ว่าง)","(จ่ายจากเงินรายได้ (ว่างเดิม))",IF(ฟอร์มกรอกข้อมูล!M63="กำหนดเพิ่ม2567","กำหนดเพิ่มปี 67",IF(ฟอร์มกรอกข้อมูล!M63="กำหนดเพิ่ม2568","กำหนดเพิ่มปี 68",IF(ฟอร์มกรอกข้อมูล!M63="กำหนดเพิ่ม2569","กำหนดเพิ่มปี 69",IF(ฟอร์มกรอกข้อมูล!M63="ว่างยุบเลิก2567","ว่างเดิม ยุบเลิกปี 67",IF(ฟอร์มกรอกข้อมูล!M63="ว่างยุบเลิก2568","ว่างเดิม ยุบเลิกปี 68",IF(ฟอร์มกรอกข้อมูล!M63="ว่างยุบเลิก2569","ว่างเดิม ยุบเลิกปี 69",IF(ฟอร์มกรอกข้อมูล!M63="ยุบเลิก2567","เกษียณปี 66 ยุบเลิกปี 67",IF(ฟอร์มกรอกข้อมูล!M63="ยุบเลิก2568","เกษียณปี 67 ยุบเลิกปี 68",IF(ฟอร์มกรอกข้อมูล!M63="ยุบเลิก2569","เกษียณปี 68 ยุบเลิกปี 69",(ฟอร์มกรอกข้อมูล!I63*12)+(ฟอร์มกรอกข้อมูล!J63*12)+(ฟอร์มกรอกข้อมูล!K63*12)))))))))))))))))</f>
        <v/>
      </c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39" t="str">
        <f>IF(ฟอร์มกรอกข้อมูล!C63=0,"",ฟอร์มกรอกข้อมูล!C63)</f>
        <v/>
      </c>
      <c r="BC117" s="139" t="str">
        <f>IF(ฟอร์มกรอกข้อมูล!G63=0,"",ฟอร์มกรอกข้อมูล!G63)</f>
        <v/>
      </c>
      <c r="BD117" s="139" t="str">
        <f>IF(ฟอร์มกรอกข้อมูล!E63=0,"",ฟอร์มกรอกข้อมูล!E63)</f>
        <v/>
      </c>
      <c r="BE117" s="139" t="str">
        <f>IF(ฟอร์มกรอกข้อมูล!I63=0,"",ฟอร์มกรอกข้อมูล!I63)</f>
        <v/>
      </c>
      <c r="BF117" s="139" t="str">
        <f>IF(ฟอร์มกรอกข้อมูล!J63=0,"",ฟอร์มกรอกข้อมูล!J63)</f>
        <v/>
      </c>
      <c r="BG117" s="139" t="str">
        <f>IF(ฟอร์มกรอกข้อมูล!K63=0,"",ฟอร์มกรอกข้อมูล!K63)</f>
        <v/>
      </c>
      <c r="BH117" s="139" t="str">
        <f>IF(ฟอร์มกรอกข้อมูล!M63=0,"",ฟอร์มกรอกข้อมูล!M63)</f>
        <v/>
      </c>
    </row>
    <row r="118" spans="1:60" ht="25.5" customHeight="1">
      <c r="A118" s="229"/>
      <c r="B118" s="232" t="s">
        <v>1422</v>
      </c>
      <c r="C118" s="235"/>
      <c r="D118" s="235"/>
      <c r="E118" s="235" t="str">
        <f>IF(BB117=0,"",IF(BB117="บริหารท้องถิ่น","("&amp;BD117&amp;")",IF(BB117="อำนวยการท้องถิ่น","("&amp;BD117&amp;")",IF(BB117="บริหารสถานศึกษา","("&amp;BD117&amp;")",IF(BB117&amp;BC117="วิชาการหัวหน้ากลุ่มงาน","("&amp;BD117&amp;")",IF(M117="กำหนดเพิ่มปี 67","-",IF(M117="กำหนดเพิ่มปี 68","",IF(M117="กำหนดเพิ่มปี 69","",""))))))))</f>
        <v/>
      </c>
      <c r="F118" s="229"/>
      <c r="G118" s="235"/>
      <c r="H118" s="235" t="str">
        <f>IF(BB117=0,"",IF(M117="เกษียณปี 66 ยุบเลิกปี 67","",IF(M117="ว่างเดิม ยุบเลิกปี 67","",IF(BB117="บริหารท้องถิ่น","("&amp;BD117&amp;")",IF(BB117="อำนวยการท้องถิ่น","("&amp;BD117&amp;")",IF(BB117="บริหารสถานศึกษา","("&amp;BD117&amp;")",IF(BB117&amp;BC117="วิชาการหัวหน้ากลุ่มงาน","("&amp;BD117&amp;")","")))))))</f>
        <v/>
      </c>
      <c r="I118" s="229"/>
      <c r="J118" s="238" t="str">
        <f>IF(BB117=0,"",IF(BB117="","",IF(BH117="ว่างเดิม","(ค่ากลางเงินเดือน)",IF(BH117="เงินอุดหนุน (ว่าง)","(ค่ากลางเงินเดือน)",IF(BH117="จ่ายจากเงินรายได้ (ว่าง)","(ค่ากลางเงินเดือน)",IF(BH117="ว่างยุบเลิก2568","(ค่ากลางเงินเดือน)",IF(BH117="ว่างยุบเลิก2569","(ค่ากลางเงินเดือน)",IF(M117="กำหนดเพิ่มปี 67","",IF(M117="กำหนดเพิ่มปี 68","",IF(M117="กำหนดเพิ่มปี 69","",IF(M117="เกษียณปี 66 ยุบเลิกปี 67","",IF(M117="ว่างเดิม ยุบเลิกปี 67","",TEXT(BE117,"(0,000"&amp;" x 12)")))))))))))))</f>
        <v/>
      </c>
      <c r="K118" s="238" t="str">
        <f>IF(BB117=0,"",IF(BB117="","",IF(M117="กำหนดเพิ่มปี 67","",IF(M117="กำหนดเพิ่มปี 68","",IF(M117="กำหนดเพิ่มปี 69","",IF(M117="เกษียณปี 66 ยุบเลิกปี 67","",IF(M117="ว่างเดิม ยุบเลิกปี 67","",TEXT(BF117,"(0,000"&amp;" x 12)"))))))))</f>
        <v/>
      </c>
      <c r="L118" s="238" t="str">
        <f>IF(BB117=0,"",IF(BB117="","",IF(M117="กำหนดเพิ่มปี 67","",IF(M117="กำหนดเพิ่มปี 68","",IF(M117="กำหนดเพิ่มปี 69","",IF(M117="เกษียณปี 66 ยุบเลิกปี 67","",IF(M117="ว่างเดิม ยุบเลิกปี 67","",TEXT(BG117,"(0,000"&amp;" x 12)"))))))))</f>
        <v/>
      </c>
      <c r="M118" s="94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</row>
    <row r="119" spans="1:60" ht="25.5" customHeight="1">
      <c r="A119" s="230">
        <v>45</v>
      </c>
      <c r="B119" s="233" t="str">
        <f>IF(ฟอร์มกรอกข้อมูล!C64=0,"",IF(ฟอร์มกรอกข้อมูล!C64="สังกัด","",IF(M119="กำหนดเพิ่มปี 67","-",IF(M119="กำหนดเพิ่มปี 68","-",IF(M119="กำหนดเพิ่มปี 69","-",ฟอร์มกรอกข้อมูล!D64)))))</f>
        <v>นางศศิพร กันทนัน</v>
      </c>
      <c r="C119" s="236">
        <f>IF(ฟอร์มกรอกข้อมูล!C64=0,"",IF(ฟอร์มกรอกข้อมูล!C64="สังกัด","",IF(M119="กำหนดเพิ่มปี 67","-",IF(M119="กำหนดเพิ่มปี 68","-",IF(M119="กำหนดเพิ่มปี 69","-",ฟอร์มกรอกข้อมูล!L64)))))</f>
        <v>0</v>
      </c>
      <c r="D119" s="237" t="str">
        <f>IF(ฟอร์มกรอกข้อมูล!C64=0,"",IF(ฟอร์มกรอกข้อมูล!C64="สังกัด","",IF(ฟอร์มกรอกข้อมูล!B64="","-",IF(M119="กำหนดเพิ่มปี 67","-",IF(M119="กำหนดเพิ่มปี 68","-",IF(M119="กำหนดเพิ่มปี 69","-",ฟอร์มกรอกข้อมูล!B64))))))</f>
        <v>-</v>
      </c>
      <c r="E119" s="236" t="str">
        <f>IF(ฟอร์มกรอกข้อมูล!C64=0,"",IF(M119="กำหนดเพิ่มปี 67","-",IF(M119="กำหนดเพิ่มปี 68","-",IF(M119="กำหนดเพิ่มปี 69","-",IF(ฟอร์มกรอกข้อมูล!C64="บริหารท้องถิ่น",ฟอร์มกรอกข้อมูล!F64,IF(ฟอร์มกรอกข้อมูล!C64="อำนวยการท้องถิ่น",ฟอร์มกรอกข้อมูล!F64,IF(ฟอร์มกรอกข้อมูล!C64="บริหารสถานศึกษา",ฟอร์มกรอกข้อมูล!F64,IF(ฟอร์มกรอกข้อมูล!C64&amp;ฟอร์มกรอกข้อมูล!G64="วิชาการหัวหน้ากลุ่มงาน",ฟอร์มกรอกข้อมูล!F64,ฟอร์มกรอกข้อมูล!E64))))))))</f>
        <v>คนงานทั่วไป (ผู้ดูแลเด็ก)</v>
      </c>
      <c r="F119" s="230" t="str">
        <f>IF(ฟอร์มกรอกข้อมูล!C64=0,"",IF(ฟอร์มกรอกข้อมูล!C64="สังกัด","",IF(ฟอร์มกรอกข้อมูล!H64="","-",IF(M119="กำหนดเพิ่มปี 67","-",IF(M119="กำหนดเพิ่มปี 68","-",IF(M119="กำหนดเพิ่มปี 69","-",ฟอร์มกรอกข้อมูล!H64))))))</f>
        <v>-</v>
      </c>
      <c r="G119" s="237" t="str">
        <f>IF(ฟอร์มกรอกข้อมูล!C64=0,"",IF(ฟอร์มกรอกข้อมูล!C64="สังกัด","",IF(ฟอร์มกรอกข้อมูล!B64="","-",IF(M119="เกษียณปี 66 ยุบเลิกปี 67","-",IF(M119="ว่างเดิม ยุบเลิกปี 67","-",ฟอร์มกรอกข้อมูล!B64)))))</f>
        <v>-</v>
      </c>
      <c r="H119" s="236" t="str">
        <f>IF(ฟอร์มกรอกข้อมูล!C64=0,"",IF(M119="เกษียณปี 66 ยุบเลิกปี 67","-",IF(M119="ว่างเดิม ยุบเลิกปี 67","-",IF(ฟอร์มกรอกข้อมูล!C64="บริหารท้องถิ่น",ฟอร์มกรอกข้อมูล!F64,IF(ฟอร์มกรอกข้อมูล!C64="อำนวยการท้องถิ่น",ฟอร์มกรอกข้อมูล!F64,IF(ฟอร์มกรอกข้อมูล!C64="บริหารสถานศึกษา",ฟอร์มกรอกข้อมูล!F64,IF(ฟอร์มกรอกข้อมูล!C64&amp;ฟอร์มกรอกข้อมูล!G64="วิชาการหัวหน้ากลุ่มงาน",ฟอร์มกรอกข้อมูล!F64,ฟอร์มกรอกข้อมูล!E64)))))))</f>
        <v>คนงานทั่วไป (ผู้ดูแลเด็ก)</v>
      </c>
      <c r="I119" s="230" t="str">
        <f>IF(ฟอร์มกรอกข้อมูล!C64=0,"",IF(ฟอร์มกรอกข้อมูล!C64="สังกัด","",IF(ฟอร์มกรอกข้อมูล!H64="","-",IF(M119="เกษียณปี 66 ยุบเลิกปี 67","-",IF(M119="ว่างเดิม ยุบเลิกปี 67","-",ฟอร์มกรอกข้อมูล!H64)))))</f>
        <v>-</v>
      </c>
      <c r="J119" s="239">
        <f>IF(ฟอร์มกรอกข้อมูล!C64=0,"",IF(ฟอร์มกรอกข้อมูล!C64="สังกัด","",IF(M119="กำหนดเพิ่มปี 67",0,IF(M119="กำหนดเพิ่มปี 68",0,IF(M119="กำหนดเพิ่มปี 69",0,IF(M119="เกษียณปี 66 ยุบเลิกปี 67",0,IF(M119="ว่างเดิม ยุบเลิกปี 67",0,ฟอร์มกรอกข้อมูล!BE64)))))))</f>
        <v>108000</v>
      </c>
      <c r="K119" s="241">
        <f>IF(ฟอร์มกรอกข้อมูล!C64=0,"",IF(ฟอร์มกรอกข้อมูล!C64="สังกัด","",IF(M119="กำหนดเพิ่มปี 67",0,IF(M119="กำหนดเพิ่มปี 68",0,IF(M119="กำหนดเพิ่มปี 69",0,IF(M119="เกษียณปี 66 ยุบเลิกปี 67",0,IF(M119="ว่างเดิม ยุบเลิกปี 67",0,IF(ฟอร์มกรอกข้อมูล!J64=0,0,(BF119*12)))))))))</f>
        <v>0</v>
      </c>
      <c r="L119" s="241">
        <f>IF(ฟอร์มกรอกข้อมูล!C64=0,"",IF(ฟอร์มกรอกข้อมูล!C64="สังกัด","",IF(M119="กำหนดเพิ่มปี 67",0,IF(M119="กำหนดเพิ่มปี 68",0,IF(M119="กำหนดเพิ่มปี 69",0,IF(M119="เกษียณปี 66 ยุบเลิกปี 67",0,IF(M119="ว่างเดิม ยุบเลิกปี 67",0,IF(ฟอร์มกรอกข้อมูล!K64=0,0,(BG119*12)))))))))</f>
        <v>0</v>
      </c>
      <c r="M119" s="146">
        <f>IF(ฟอร์มกรอกข้อมูล!C64=0,"",IF(ฟอร์มกรอกข้อมูล!C64="สังกัด","",IF(ฟอร์มกรอกข้อมูล!M64="ว่างเดิม","(ว่างเดิม)",IF(ฟอร์มกรอกข้อมูล!M64="เงินอุดหนุน","(เงินอุดหนุน)",IF(ฟอร์มกรอกข้อมูล!M64="เงินอุดหนุน (ว่าง)","(เงินอุดหนุน)",IF(ฟอร์มกรอกข้อมูล!M64="จ่ายจากเงินรายได้","(จ่ายจากเงินรายได้)",IF(ฟอร์มกรอกข้อมูล!M64="จ่ายจากเงินรายได้ (ว่าง)","(จ่ายจากเงินรายได้ (ว่างเดิม))",IF(ฟอร์มกรอกข้อมูล!M64="กำหนดเพิ่ม2567","กำหนดเพิ่มปี 67",IF(ฟอร์มกรอกข้อมูล!M64="กำหนดเพิ่ม2568","กำหนดเพิ่มปี 68",IF(ฟอร์มกรอกข้อมูล!M64="กำหนดเพิ่ม2569","กำหนดเพิ่มปี 69",IF(ฟอร์มกรอกข้อมูล!M64="ว่างยุบเลิก2567","ว่างเดิม ยุบเลิกปี 67",IF(ฟอร์มกรอกข้อมูล!M64="ว่างยุบเลิก2568","ว่างเดิม ยุบเลิกปี 68",IF(ฟอร์มกรอกข้อมูล!M64="ว่างยุบเลิก2569","ว่างเดิม ยุบเลิกปี 69",IF(ฟอร์มกรอกข้อมูล!M64="ยุบเลิก2567","เกษียณปี 66 ยุบเลิกปี 67",IF(ฟอร์มกรอกข้อมูล!M64="ยุบเลิก2568","เกษียณปี 67 ยุบเลิกปี 68",IF(ฟอร์มกรอกข้อมูล!M64="ยุบเลิก2569","เกษียณปี 68 ยุบเลิกปี 69",(ฟอร์มกรอกข้อมูล!I64*12)+(ฟอร์มกรอกข้อมูล!J64*12)+(ฟอร์มกรอกข้อมูล!K64*12)))))))))))))))))</f>
        <v>108000</v>
      </c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39" t="str">
        <f>IF(ฟอร์มกรอกข้อมูล!C64=0,"",ฟอร์มกรอกข้อมูล!C64)</f>
        <v>พนจ.ทั่วไป</v>
      </c>
      <c r="BC119" s="139" t="str">
        <f>IF(ฟอร์มกรอกข้อมูล!G64=0,"",ฟอร์มกรอกข้อมูล!G64)</f>
        <v/>
      </c>
      <c r="BD119" s="139" t="str">
        <f>IF(ฟอร์มกรอกข้อมูล!E64=0,"",ฟอร์มกรอกข้อมูล!E64)</f>
        <v>คนงานทั่วไป (ผู้ดูแลเด็ก)</v>
      </c>
      <c r="BE119" s="139">
        <f>IF(ฟอร์มกรอกข้อมูล!I64=0,"",ฟอร์มกรอกข้อมูล!I64)</f>
        <v>9000</v>
      </c>
      <c r="BF119" s="139" t="str">
        <f>IF(ฟอร์มกรอกข้อมูล!J64=0,"",ฟอร์มกรอกข้อมูล!J64)</f>
        <v/>
      </c>
      <c r="BG119" s="139" t="str">
        <f>IF(ฟอร์มกรอกข้อมูล!K64=0,"",ฟอร์มกรอกข้อมูล!K64)</f>
        <v/>
      </c>
      <c r="BH119" s="139" t="str">
        <f>IF(ฟอร์มกรอกข้อมูล!M64=0,"",ฟอร์มกรอกข้อมูล!M64)</f>
        <v/>
      </c>
    </row>
    <row r="120" spans="1:60" ht="25.5" customHeight="1">
      <c r="A120" s="231"/>
      <c r="B120" s="231"/>
      <c r="C120" s="236"/>
      <c r="D120" s="236"/>
      <c r="E120" s="236" t="str">
        <f>IF(BB119=0,"",IF(BB119="บริหารท้องถิ่น","("&amp;BD119&amp;")",IF(BB119="อำนวยการท้องถิ่น","("&amp;BD119&amp;")",IF(BB119="บริหารสถานศึกษา","("&amp;BD119&amp;")",IF(BB119&amp;BC119="วิชาการหัวหน้ากลุ่มงาน","("&amp;BD119&amp;")",IF(M119="กำหนดเพิ่มปี 67","-",IF(M119="กำหนดเพิ่มปี 68","",IF(M119="กำหนดเพิ่มปี 69","",""))))))))</f>
        <v/>
      </c>
      <c r="F120" s="231"/>
      <c r="G120" s="236"/>
      <c r="H120" s="236" t="str">
        <f>IF(BB119=0,"",IF(M119="เกษียณปี 66 ยุบเลิกปี 67","",IF(M119="ว่างเดิม ยุบเลิกปี 67","",IF(BB119="บริหารท้องถิ่น","("&amp;BD119&amp;")",IF(BB119="อำนวยการท้องถิ่น","("&amp;BD119&amp;")",IF(BB119="บริหารสถานศึกษา","("&amp;BD119&amp;")",IF(BB119&amp;BC119="วิชาการหัวหน้ากลุ่มงาน","("&amp;BD119&amp;")","")))))))</f>
        <v/>
      </c>
      <c r="I120" s="231"/>
      <c r="J120" s="240" t="str">
        <f>IF(BB119=0,"",IF(BB119="","",IF(BH119="ว่างเดิม","(ค่ากลางเงินเดือน)",IF(BH119="เงินอุดหนุน (ว่าง)","(ค่ากลางเงินเดือน)",IF(BH119="จ่ายจากเงินรายได้ (ว่าง)","(ค่ากลางเงินเดือน)",IF(BH119="ว่างยุบเลิก2568","(ค่ากลางเงินเดือน)",IF(BH119="ว่างยุบเลิก2569","(ค่ากลางเงินเดือน)",IF(M119="กำหนดเพิ่มปี 67","",IF(M119="กำหนดเพิ่มปี 68","",IF(M119="กำหนดเพิ่มปี 69","",IF(M119="เกษียณปี 66 ยุบเลิกปี 67","",IF(M119="ว่างเดิม ยุบเลิกปี 67","",TEXT(BE119,"(0,000"&amp;" x 12)")))))))))))))</f>
        <v>(9,000 x 12)</v>
      </c>
      <c r="K120" s="240" t="str">
        <f>IF(BB119=0,"",IF(BB119="","",IF(M119="กำหนดเพิ่มปี 67","",IF(M119="กำหนดเพิ่มปี 68","",IF(M119="กำหนดเพิ่มปี 69","",IF(M119="เกษียณปี 66 ยุบเลิกปี 67","",IF(M119="ว่างเดิม ยุบเลิกปี 67","",TEXT(BF119,"(0,000"&amp;" x 12)"))))))))</f>
        <v/>
      </c>
      <c r="L120" s="240" t="str">
        <f>IF(BB119=0,"",IF(BB119="","",IF(M119="กำหนดเพิ่มปี 67","",IF(M119="กำหนดเพิ่มปี 68","",IF(M119="กำหนดเพิ่มปี 69","",IF(M119="เกษียณปี 66 ยุบเลิกปี 67","",IF(M119="ว่างเดิม ยุบเลิกปี 67","",TEXT(BG119,"(0,000"&amp;" x 12)"))))))))</f>
        <v/>
      </c>
      <c r="M120" s="14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</row>
    <row r="121" spans="1:60" ht="25.5" customHeight="1">
      <c r="A121" s="230">
        <v>46</v>
      </c>
      <c r="B121" s="233" t="str">
        <f>IF(ฟอร์มกรอกข้อมูล!C65=0,"",IF(ฟอร์มกรอกข้อมูล!C65="สังกัด","",IF(M121="กำหนดเพิ่มปี 67","-",IF(M121="กำหนดเพิ่มปี 68","-",IF(M121="กำหนดเพิ่มปี 69","-",ฟอร์มกรอกข้อมูล!D65)))))</f>
        <v>นางสาวอังคณา เลิมสุ่ม</v>
      </c>
      <c r="C121" s="236">
        <f>IF(ฟอร์มกรอกข้อมูล!C65=0,"",IF(ฟอร์มกรอกข้อมูล!C65="สังกัด","",IF(M121="กำหนดเพิ่มปี 67","-",IF(M121="กำหนดเพิ่มปี 68","-",IF(M121="กำหนดเพิ่มปี 69","-",ฟอร์มกรอกข้อมูล!L65)))))</f>
        <v>0</v>
      </c>
      <c r="D121" s="237" t="str">
        <f>IF(ฟอร์มกรอกข้อมูล!C65=0,"",IF(ฟอร์มกรอกข้อมูล!C65="สังกัด","",IF(ฟอร์มกรอกข้อมูล!B65="","-",IF(M121="กำหนดเพิ่มปี 67","-",IF(M121="กำหนดเพิ่มปี 68","-",IF(M121="กำหนดเพิ่มปี 69","-",ฟอร์มกรอกข้อมูล!B65))))))</f>
        <v>-</v>
      </c>
      <c r="E121" s="236" t="str">
        <f>IF(ฟอร์มกรอกข้อมูล!C65=0,"",IF(M121="กำหนดเพิ่มปี 67","-",IF(M121="กำหนดเพิ่มปี 68","-",IF(M121="กำหนดเพิ่มปี 69","-",IF(ฟอร์มกรอกข้อมูล!C65="บริหารท้องถิ่น",ฟอร์มกรอกข้อมูล!F65,IF(ฟอร์มกรอกข้อมูล!C65="อำนวยการท้องถิ่น",ฟอร์มกรอกข้อมูล!F65,IF(ฟอร์มกรอกข้อมูล!C65="บริหารสถานศึกษา",ฟอร์มกรอกข้อมูล!F65,IF(ฟอร์มกรอกข้อมูล!C65&amp;ฟอร์มกรอกข้อมูล!G65="วิชาการหัวหน้ากลุ่มงาน",ฟอร์มกรอกข้อมูล!F65,ฟอร์มกรอกข้อมูล!E65))))))))</f>
        <v>คนงานทั่วไป (ผู้ดูแลเด็ก)</v>
      </c>
      <c r="F121" s="230" t="str">
        <f>IF(ฟอร์มกรอกข้อมูล!C65=0,"",IF(ฟอร์มกรอกข้อมูล!C65="สังกัด","",IF(ฟอร์มกรอกข้อมูล!H65="","-",IF(M121="กำหนดเพิ่มปี 67","-",IF(M121="กำหนดเพิ่มปี 68","-",IF(M121="กำหนดเพิ่มปี 69","-",ฟอร์มกรอกข้อมูล!H65))))))</f>
        <v>-</v>
      </c>
      <c r="G121" s="237" t="str">
        <f>IF(ฟอร์มกรอกข้อมูล!C65=0,"",IF(ฟอร์มกรอกข้อมูล!C65="สังกัด","",IF(ฟอร์มกรอกข้อมูล!B65="","-",IF(M121="เกษียณปี 66 ยุบเลิกปี 67","-",IF(M121="ว่างเดิม ยุบเลิกปี 67","-",ฟอร์มกรอกข้อมูล!B65)))))</f>
        <v>-</v>
      </c>
      <c r="H121" s="236" t="str">
        <f>IF(ฟอร์มกรอกข้อมูล!C65=0,"",IF(M121="เกษียณปี 66 ยุบเลิกปี 67","-",IF(M121="ว่างเดิม ยุบเลิกปี 67","-",IF(ฟอร์มกรอกข้อมูล!C65="บริหารท้องถิ่น",ฟอร์มกรอกข้อมูล!F65,IF(ฟอร์มกรอกข้อมูล!C65="อำนวยการท้องถิ่น",ฟอร์มกรอกข้อมูล!F65,IF(ฟอร์มกรอกข้อมูล!C65="บริหารสถานศึกษา",ฟอร์มกรอกข้อมูล!F65,IF(ฟอร์มกรอกข้อมูล!C65&amp;ฟอร์มกรอกข้อมูล!G65="วิชาการหัวหน้ากลุ่มงาน",ฟอร์มกรอกข้อมูล!F65,ฟอร์มกรอกข้อมูล!E65)))))))</f>
        <v>คนงานทั่วไป (ผู้ดูแลเด็ก)</v>
      </c>
      <c r="I121" s="230" t="str">
        <f>IF(ฟอร์มกรอกข้อมูล!C65=0,"",IF(ฟอร์มกรอกข้อมูล!C65="สังกัด","",IF(ฟอร์มกรอกข้อมูล!H65="","-",IF(M121="เกษียณปี 66 ยุบเลิกปี 67","-",IF(M121="ว่างเดิม ยุบเลิกปี 67","-",ฟอร์มกรอกข้อมูล!H65)))))</f>
        <v>-</v>
      </c>
      <c r="J121" s="239">
        <f>IF(ฟอร์มกรอกข้อมูล!C65=0,"",IF(ฟอร์มกรอกข้อมูล!C65="สังกัด","",IF(M121="กำหนดเพิ่มปี 67",0,IF(M121="กำหนดเพิ่มปี 68",0,IF(M121="กำหนดเพิ่มปี 69",0,IF(M121="เกษียณปี 66 ยุบเลิกปี 67",0,IF(M121="ว่างเดิม ยุบเลิกปี 67",0,ฟอร์มกรอกข้อมูล!BE65)))))))</f>
        <v>108000</v>
      </c>
      <c r="K121" s="241">
        <f>IF(ฟอร์มกรอกข้อมูล!C65=0,"",IF(ฟอร์มกรอกข้อมูล!C65="สังกัด","",IF(M121="กำหนดเพิ่มปี 67",0,IF(M121="กำหนดเพิ่มปี 68",0,IF(M121="กำหนดเพิ่มปี 69",0,IF(M121="เกษียณปี 66 ยุบเลิกปี 67",0,IF(M121="ว่างเดิม ยุบเลิกปี 67",0,IF(ฟอร์มกรอกข้อมูล!J65=0,0,(BF121*12)))))))))</f>
        <v>0</v>
      </c>
      <c r="L121" s="241">
        <f>IF(ฟอร์มกรอกข้อมูล!C65=0,"",IF(ฟอร์มกรอกข้อมูล!C65="สังกัด","",IF(M121="กำหนดเพิ่มปี 67",0,IF(M121="กำหนดเพิ่มปี 68",0,IF(M121="กำหนดเพิ่มปี 69",0,IF(M121="เกษียณปี 66 ยุบเลิกปี 67",0,IF(M121="ว่างเดิม ยุบเลิกปี 67",0,IF(ฟอร์มกรอกข้อมูล!K65=0,0,(BG121*12)))))))))</f>
        <v>0</v>
      </c>
      <c r="M121" s="146">
        <f>IF(ฟอร์มกรอกข้อมูล!C65=0,"",IF(ฟอร์มกรอกข้อมูล!C65="สังกัด","",IF(ฟอร์มกรอกข้อมูล!M65="ว่างเดิม","(ว่างเดิม)",IF(ฟอร์มกรอกข้อมูล!M65="เงินอุดหนุน","(เงินอุดหนุน)",IF(ฟอร์มกรอกข้อมูล!M65="เงินอุดหนุน (ว่าง)","(เงินอุดหนุน)",IF(ฟอร์มกรอกข้อมูล!M65="จ่ายจากเงินรายได้","(จ่ายจากเงินรายได้)",IF(ฟอร์มกรอกข้อมูล!M65="จ่ายจากเงินรายได้ (ว่าง)","(จ่ายจากเงินรายได้ (ว่างเดิม))",IF(ฟอร์มกรอกข้อมูล!M65="กำหนดเพิ่ม2567","กำหนดเพิ่มปี 67",IF(ฟอร์มกรอกข้อมูล!M65="กำหนดเพิ่ม2568","กำหนดเพิ่มปี 68",IF(ฟอร์มกรอกข้อมูล!M65="กำหนดเพิ่ม2569","กำหนดเพิ่มปี 69",IF(ฟอร์มกรอกข้อมูล!M65="ว่างยุบเลิก2567","ว่างเดิม ยุบเลิกปี 67",IF(ฟอร์มกรอกข้อมูล!M65="ว่างยุบเลิก2568","ว่างเดิม ยุบเลิกปี 68",IF(ฟอร์มกรอกข้อมูล!M65="ว่างยุบเลิก2569","ว่างเดิม ยุบเลิกปี 69",IF(ฟอร์มกรอกข้อมูล!M65="ยุบเลิก2567","เกษียณปี 66 ยุบเลิกปี 67",IF(ฟอร์มกรอกข้อมูล!M65="ยุบเลิก2568","เกษียณปี 67 ยุบเลิกปี 68",IF(ฟอร์มกรอกข้อมูล!M65="ยุบเลิก2569","เกษียณปี 68 ยุบเลิกปี 69",(ฟอร์มกรอกข้อมูล!I65*12)+(ฟอร์มกรอกข้อมูล!J65*12)+(ฟอร์มกรอกข้อมูล!K65*12)))))))))))))))))</f>
        <v>108000</v>
      </c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39" t="str">
        <f>IF(ฟอร์มกรอกข้อมูล!C65=0,"",ฟอร์มกรอกข้อมูล!C65)</f>
        <v>พนจ.ทั่วไป</v>
      </c>
      <c r="BC121" s="139" t="str">
        <f>IF(ฟอร์มกรอกข้อมูล!G65=0,"",ฟอร์มกรอกข้อมูล!G65)</f>
        <v/>
      </c>
      <c r="BD121" s="139" t="str">
        <f>IF(ฟอร์มกรอกข้อมูล!E65=0,"",ฟอร์มกรอกข้อมูล!E65)</f>
        <v>คนงานทั่วไป (ผู้ดูแลเด็ก)</v>
      </c>
      <c r="BE121" s="139">
        <f>IF(ฟอร์มกรอกข้อมูล!I65=0,"",ฟอร์มกรอกข้อมูล!I65)</f>
        <v>9000</v>
      </c>
      <c r="BF121" s="139" t="str">
        <f>IF(ฟอร์มกรอกข้อมูล!J65=0,"",ฟอร์มกรอกข้อมูล!J65)</f>
        <v/>
      </c>
      <c r="BG121" s="139" t="str">
        <f>IF(ฟอร์มกรอกข้อมูล!K65=0,"",ฟอร์มกรอกข้อมูล!K65)</f>
        <v/>
      </c>
      <c r="BH121" s="139" t="str">
        <f>IF(ฟอร์มกรอกข้อมูล!M65=0,"",ฟอร์มกรอกข้อมูล!M65)</f>
        <v/>
      </c>
    </row>
    <row r="122" spans="1:60" ht="25.5" customHeight="1">
      <c r="A122" s="231"/>
      <c r="B122" s="231"/>
      <c r="C122" s="236"/>
      <c r="D122" s="236"/>
      <c r="E122" s="236" t="str">
        <f>IF(BB121=0,"",IF(BB121="บริหารท้องถิ่น","("&amp;BD121&amp;")",IF(BB121="อำนวยการท้องถิ่น","("&amp;BD121&amp;")",IF(BB121="บริหารสถานศึกษา","("&amp;BD121&amp;")",IF(BB121&amp;BC121="วิชาการหัวหน้ากลุ่มงาน","("&amp;BD121&amp;")",IF(M121="กำหนดเพิ่มปี 67","-",IF(M121="กำหนดเพิ่มปี 68","",IF(M121="กำหนดเพิ่มปี 69","",""))))))))</f>
        <v/>
      </c>
      <c r="F122" s="231"/>
      <c r="G122" s="236"/>
      <c r="H122" s="236" t="str">
        <f>IF(BB121=0,"",IF(M121="เกษียณปี 66 ยุบเลิกปี 67","",IF(M121="ว่างเดิม ยุบเลิกปี 67","",IF(BB121="บริหารท้องถิ่น","("&amp;BD121&amp;")",IF(BB121="อำนวยการท้องถิ่น","("&amp;BD121&amp;")",IF(BB121="บริหารสถานศึกษา","("&amp;BD121&amp;")",IF(BB121&amp;BC121="วิชาการหัวหน้ากลุ่มงาน","("&amp;BD121&amp;")","")))))))</f>
        <v/>
      </c>
      <c r="I122" s="231"/>
      <c r="J122" s="240" t="str">
        <f>IF(BB121=0,"",IF(BB121="","",IF(BH121="ว่างเดิม","(ค่ากลางเงินเดือน)",IF(BH121="เงินอุดหนุน (ว่าง)","(ค่ากลางเงินเดือน)",IF(BH121="จ่ายจากเงินรายได้ (ว่าง)","(ค่ากลางเงินเดือน)",IF(BH121="ว่างยุบเลิก2568","(ค่ากลางเงินเดือน)",IF(BH121="ว่างยุบเลิก2569","(ค่ากลางเงินเดือน)",IF(M121="กำหนดเพิ่มปี 67","",IF(M121="กำหนดเพิ่มปี 68","",IF(M121="กำหนดเพิ่มปี 69","",IF(M121="เกษียณปี 66 ยุบเลิกปี 67","",IF(M121="ว่างเดิม ยุบเลิกปี 67","",TEXT(BE121,"(0,000"&amp;" x 12)")))))))))))))</f>
        <v>(9,000 x 12)</v>
      </c>
      <c r="K122" s="240" t="str">
        <f>IF(BB121=0,"",IF(BB121="","",IF(M121="กำหนดเพิ่มปี 67","",IF(M121="กำหนดเพิ่มปี 68","",IF(M121="กำหนดเพิ่มปี 69","",IF(M121="เกษียณปี 66 ยุบเลิกปี 67","",IF(M121="ว่างเดิม ยุบเลิกปี 67","",TEXT(BF121,"(0,000"&amp;" x 12)"))))))))</f>
        <v/>
      </c>
      <c r="L122" s="240" t="str">
        <f>IF(BB121=0,"",IF(BB121="","",IF(M121="กำหนดเพิ่มปี 67","",IF(M121="กำหนดเพิ่มปี 68","",IF(M121="กำหนดเพิ่มปี 69","",IF(M121="เกษียณปี 66 ยุบเลิกปี 67","",IF(M121="ว่างเดิม ยุบเลิกปี 67","",TEXT(BG121,"(0,000"&amp;" x 12)"))))))))</f>
        <v/>
      </c>
      <c r="M122" s="14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</row>
    <row r="123" spans="1:60" ht="25.5" customHeight="1">
      <c r="A123" s="230">
        <v>47</v>
      </c>
      <c r="B123" s="233" t="str">
        <f>IF(ฟอร์มกรอกข้อมูล!C66=0,"",IF(ฟอร์มกรอกข้อมูล!C66="สังกัด","",IF(M123="กำหนดเพิ่มปี 67","-",IF(M123="กำหนดเพิ่มปี 68","-",IF(M123="กำหนดเพิ่มปี 69","-",ฟอร์มกรอกข้อมูล!D66)))))</f>
        <v>นางฟองจันทร์ ใฝคำ</v>
      </c>
      <c r="C123" s="236">
        <f>IF(ฟอร์มกรอกข้อมูล!C66=0,"",IF(ฟอร์มกรอกข้อมูล!C66="สังกัด","",IF(M123="กำหนดเพิ่มปี 67","-",IF(M123="กำหนดเพิ่มปี 68","-",IF(M123="กำหนดเพิ่มปี 69","-",ฟอร์มกรอกข้อมูล!L66)))))</f>
        <v>0</v>
      </c>
      <c r="D123" s="237" t="str">
        <f>IF(ฟอร์มกรอกข้อมูล!C66=0,"",IF(ฟอร์มกรอกข้อมูล!C66="สังกัด","",IF(ฟอร์มกรอกข้อมูล!B66="","-",IF(M123="กำหนดเพิ่มปี 67","-",IF(M123="กำหนดเพิ่มปี 68","-",IF(M123="กำหนดเพิ่มปี 69","-",ฟอร์มกรอกข้อมูล!B66))))))</f>
        <v>-</v>
      </c>
      <c r="E123" s="236" t="str">
        <f>IF(ฟอร์มกรอกข้อมูล!C66=0,"",IF(M123="กำหนดเพิ่มปี 67","-",IF(M123="กำหนดเพิ่มปี 68","-",IF(M123="กำหนดเพิ่มปี 69","-",IF(ฟอร์มกรอกข้อมูล!C66="บริหารท้องถิ่น",ฟอร์มกรอกข้อมูล!F66,IF(ฟอร์มกรอกข้อมูล!C66="อำนวยการท้องถิ่น",ฟอร์มกรอกข้อมูล!F66,IF(ฟอร์มกรอกข้อมูล!C66="บริหารสถานศึกษา",ฟอร์มกรอกข้อมูล!F66,IF(ฟอร์มกรอกข้อมูล!C66&amp;ฟอร์มกรอกข้อมูล!G66="วิชาการหัวหน้ากลุ่มงาน",ฟอร์มกรอกข้อมูล!F66,ฟอร์มกรอกข้อมูล!E66))))))))</f>
        <v>คนงานทั่วไป (ผู้ดูแลเด็ก)</v>
      </c>
      <c r="F123" s="230" t="str">
        <f>IF(ฟอร์มกรอกข้อมูล!C66=0,"",IF(ฟอร์มกรอกข้อมูล!C66="สังกัด","",IF(ฟอร์มกรอกข้อมูล!H66="","-",IF(M123="กำหนดเพิ่มปี 67","-",IF(M123="กำหนดเพิ่มปี 68","-",IF(M123="กำหนดเพิ่มปี 69","-",ฟอร์มกรอกข้อมูล!H66))))))</f>
        <v>-</v>
      </c>
      <c r="G123" s="237" t="str">
        <f>IF(ฟอร์มกรอกข้อมูล!C66=0,"",IF(ฟอร์มกรอกข้อมูล!C66="สังกัด","",IF(ฟอร์มกรอกข้อมูล!B66="","-",IF(M123="เกษียณปี 66 ยุบเลิกปี 67","-",IF(M123="ว่างเดิม ยุบเลิกปี 67","-",ฟอร์มกรอกข้อมูล!B66)))))</f>
        <v>-</v>
      </c>
      <c r="H123" s="236" t="str">
        <f>IF(ฟอร์มกรอกข้อมูล!C66=0,"",IF(M123="เกษียณปี 66 ยุบเลิกปี 67","-",IF(M123="ว่างเดิม ยุบเลิกปี 67","-",IF(ฟอร์มกรอกข้อมูล!C66="บริหารท้องถิ่น",ฟอร์มกรอกข้อมูล!F66,IF(ฟอร์มกรอกข้อมูล!C66="อำนวยการท้องถิ่น",ฟอร์มกรอกข้อมูล!F66,IF(ฟอร์มกรอกข้อมูล!C66="บริหารสถานศึกษา",ฟอร์มกรอกข้อมูล!F66,IF(ฟอร์มกรอกข้อมูล!C66&amp;ฟอร์มกรอกข้อมูล!G66="วิชาการหัวหน้ากลุ่มงาน",ฟอร์มกรอกข้อมูล!F66,ฟอร์มกรอกข้อมูล!E66)))))))</f>
        <v>คนงานทั่วไป (ผู้ดูแลเด็ก)</v>
      </c>
      <c r="I123" s="230" t="str">
        <f>IF(ฟอร์มกรอกข้อมูล!C66=0,"",IF(ฟอร์มกรอกข้อมูล!C66="สังกัด","",IF(ฟอร์มกรอกข้อมูล!H66="","-",IF(M123="เกษียณปี 66 ยุบเลิกปี 67","-",IF(M123="ว่างเดิม ยุบเลิกปี 67","-",ฟอร์มกรอกข้อมูล!H66)))))</f>
        <v>-</v>
      </c>
      <c r="J123" s="239">
        <f>IF(ฟอร์มกรอกข้อมูล!C66=0,"",IF(ฟอร์มกรอกข้อมูล!C66="สังกัด","",IF(M123="กำหนดเพิ่มปี 67",0,IF(M123="กำหนดเพิ่มปี 68",0,IF(M123="กำหนดเพิ่มปี 69",0,IF(M123="เกษียณปี 66 ยุบเลิกปี 67",0,IF(M123="ว่างเดิม ยุบเลิกปี 67",0,ฟอร์มกรอกข้อมูล!BE66)))))))</f>
        <v>108000</v>
      </c>
      <c r="K123" s="241">
        <f>IF(ฟอร์มกรอกข้อมูล!C66=0,"",IF(ฟอร์มกรอกข้อมูล!C66="สังกัด","",IF(M123="กำหนดเพิ่มปี 67",0,IF(M123="กำหนดเพิ่มปี 68",0,IF(M123="กำหนดเพิ่มปี 69",0,IF(M123="เกษียณปี 66 ยุบเลิกปี 67",0,IF(M123="ว่างเดิม ยุบเลิกปี 67",0,IF(ฟอร์มกรอกข้อมูล!J66=0,0,(BF123*12)))))))))</f>
        <v>0</v>
      </c>
      <c r="L123" s="241">
        <f>IF(ฟอร์มกรอกข้อมูล!C66=0,"",IF(ฟอร์มกรอกข้อมูล!C66="สังกัด","",IF(M123="กำหนดเพิ่มปี 67",0,IF(M123="กำหนดเพิ่มปี 68",0,IF(M123="กำหนดเพิ่มปี 69",0,IF(M123="เกษียณปี 66 ยุบเลิกปี 67",0,IF(M123="ว่างเดิม ยุบเลิกปี 67",0,IF(ฟอร์มกรอกข้อมูล!K66=0,0,(BG123*12)))))))))</f>
        <v>0</v>
      </c>
      <c r="M123" s="146">
        <f>IF(ฟอร์มกรอกข้อมูล!C66=0,"",IF(ฟอร์มกรอกข้อมูล!C66="สังกัด","",IF(ฟอร์มกรอกข้อมูล!M66="ว่างเดิม","(ว่างเดิม)",IF(ฟอร์มกรอกข้อมูล!M66="เงินอุดหนุน","(เงินอุดหนุน)",IF(ฟอร์มกรอกข้อมูล!M66="เงินอุดหนุน (ว่าง)","(เงินอุดหนุน)",IF(ฟอร์มกรอกข้อมูล!M66="จ่ายจากเงินรายได้","(จ่ายจากเงินรายได้)",IF(ฟอร์มกรอกข้อมูล!M66="จ่ายจากเงินรายได้ (ว่าง)","(จ่ายจากเงินรายได้ (ว่างเดิม))",IF(ฟอร์มกรอกข้อมูล!M66="กำหนดเพิ่ม2567","กำหนดเพิ่มปี 67",IF(ฟอร์มกรอกข้อมูล!M66="กำหนดเพิ่ม2568","กำหนดเพิ่มปี 68",IF(ฟอร์มกรอกข้อมูล!M66="กำหนดเพิ่ม2569","กำหนดเพิ่มปี 69",IF(ฟอร์มกรอกข้อมูล!M66="ว่างยุบเลิก2567","ว่างเดิม ยุบเลิกปี 67",IF(ฟอร์มกรอกข้อมูล!M66="ว่างยุบเลิก2568","ว่างเดิม ยุบเลิกปี 68",IF(ฟอร์มกรอกข้อมูล!M66="ว่างยุบเลิก2569","ว่างเดิม ยุบเลิกปี 69",IF(ฟอร์มกรอกข้อมูล!M66="ยุบเลิก2567","เกษียณปี 66 ยุบเลิกปี 67",IF(ฟอร์มกรอกข้อมูล!M66="ยุบเลิก2568","เกษียณปี 67 ยุบเลิกปี 68",IF(ฟอร์มกรอกข้อมูล!M66="ยุบเลิก2569","เกษียณปี 68 ยุบเลิกปี 69",(ฟอร์มกรอกข้อมูล!I66*12)+(ฟอร์มกรอกข้อมูล!J66*12)+(ฟอร์มกรอกข้อมูล!K66*12)))))))))))))))))</f>
        <v>108000</v>
      </c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39" t="str">
        <f>IF(ฟอร์มกรอกข้อมูล!C66=0,"",ฟอร์มกรอกข้อมูล!C66)</f>
        <v>พนจ.ทั่วไป</v>
      </c>
      <c r="BC123" s="139" t="str">
        <f>IF(ฟอร์มกรอกข้อมูล!G66=0,"",ฟอร์มกรอกข้อมูล!G66)</f>
        <v/>
      </c>
      <c r="BD123" s="139" t="str">
        <f>IF(ฟอร์มกรอกข้อมูล!E66=0,"",ฟอร์มกรอกข้อมูล!E66)</f>
        <v>คนงานทั่วไป (ผู้ดูแลเด็ก)</v>
      </c>
      <c r="BE123" s="139">
        <f>IF(ฟอร์มกรอกข้อมูล!I66=0,"",ฟอร์มกรอกข้อมูล!I66)</f>
        <v>9000</v>
      </c>
      <c r="BF123" s="139" t="str">
        <f>IF(ฟอร์มกรอกข้อมูล!J66=0,"",ฟอร์มกรอกข้อมูล!J66)</f>
        <v/>
      </c>
      <c r="BG123" s="139" t="str">
        <f>IF(ฟอร์มกรอกข้อมูล!K66=0,"",ฟอร์มกรอกข้อมูล!K66)</f>
        <v/>
      </c>
      <c r="BH123" s="139" t="str">
        <f>IF(ฟอร์มกรอกข้อมูล!M66=0,"",ฟอร์มกรอกข้อมูล!M66)</f>
        <v/>
      </c>
    </row>
    <row r="124" spans="1:60" ht="25.5" customHeight="1">
      <c r="A124" s="231"/>
      <c r="B124" s="231"/>
      <c r="C124" s="236"/>
      <c r="D124" s="236"/>
      <c r="E124" s="236" t="str">
        <f>IF(BB123=0,"",IF(BB123="บริหารท้องถิ่น","("&amp;BD123&amp;")",IF(BB123="อำนวยการท้องถิ่น","("&amp;BD123&amp;")",IF(BB123="บริหารสถานศึกษา","("&amp;BD123&amp;")",IF(BB123&amp;BC123="วิชาการหัวหน้ากลุ่มงาน","("&amp;BD123&amp;")",IF(M123="กำหนดเพิ่มปี 67","-",IF(M123="กำหนดเพิ่มปี 68","",IF(M123="กำหนดเพิ่มปี 69","",""))))))))</f>
        <v/>
      </c>
      <c r="F124" s="231"/>
      <c r="G124" s="236"/>
      <c r="H124" s="236" t="str">
        <f>IF(BB123=0,"",IF(M123="เกษียณปี 66 ยุบเลิกปี 67","",IF(M123="ว่างเดิม ยุบเลิกปี 67","",IF(BB123="บริหารท้องถิ่น","("&amp;BD123&amp;")",IF(BB123="อำนวยการท้องถิ่น","("&amp;BD123&amp;")",IF(BB123="บริหารสถานศึกษา","("&amp;BD123&amp;")",IF(BB123&amp;BC123="วิชาการหัวหน้ากลุ่มงาน","("&amp;BD123&amp;")","")))))))</f>
        <v/>
      </c>
      <c r="I124" s="231"/>
      <c r="J124" s="240" t="str">
        <f>IF(BB123=0,"",IF(BB123="","",IF(BH123="ว่างเดิม","(ค่ากลางเงินเดือน)",IF(BH123="เงินอุดหนุน (ว่าง)","(ค่ากลางเงินเดือน)",IF(BH123="จ่ายจากเงินรายได้ (ว่าง)","(ค่ากลางเงินเดือน)",IF(BH123="ว่างยุบเลิก2568","(ค่ากลางเงินเดือน)",IF(BH123="ว่างยุบเลิก2569","(ค่ากลางเงินเดือน)",IF(M123="กำหนดเพิ่มปี 67","",IF(M123="กำหนดเพิ่มปี 68","",IF(M123="กำหนดเพิ่มปี 69","",IF(M123="เกษียณปี 66 ยุบเลิกปี 67","",IF(M123="ว่างเดิม ยุบเลิกปี 67","",TEXT(BE123,"(0,000"&amp;" x 12)")))))))))))))</f>
        <v>(9,000 x 12)</v>
      </c>
      <c r="K124" s="240" t="str">
        <f>IF(BB123=0,"",IF(BB123="","",IF(M123="กำหนดเพิ่มปี 67","",IF(M123="กำหนดเพิ่มปี 68","",IF(M123="กำหนดเพิ่มปี 69","",IF(M123="เกษียณปี 66 ยุบเลิกปี 67","",IF(M123="ว่างเดิม ยุบเลิกปี 67","",TEXT(BF123,"(0,000"&amp;" x 12)"))))))))</f>
        <v/>
      </c>
      <c r="L124" s="240" t="str">
        <f>IF(BB123=0,"",IF(BB123="","",IF(M123="กำหนดเพิ่มปี 67","",IF(M123="กำหนดเพิ่มปี 68","",IF(M123="กำหนดเพิ่มปี 69","",IF(M123="เกษียณปี 66 ยุบเลิกปี 67","",IF(M123="ว่างเดิม ยุบเลิกปี 67","",TEXT(BG123,"(0,000"&amp;" x 12)"))))))))</f>
        <v/>
      </c>
      <c r="M124" s="14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</row>
    <row r="125" spans="1:60" ht="25.5" customHeight="1">
      <c r="A125" s="230"/>
      <c r="B125" s="234" t="s">
        <v>1401</v>
      </c>
      <c r="C125" s="236" t="str">
        <f>IF(ฟอร์มกรอกข้อมูล!C67=0,"",IF(ฟอร์มกรอกข้อมูล!C67="สังกัด","",IF(M125="กำหนดเพิ่มปี 67","-",IF(M125="กำหนดเพิ่มปี 68","-",IF(M125="กำหนดเพิ่มปี 69","-",ฟอร์มกรอกข้อมูล!L67)))))</f>
        <v/>
      </c>
      <c r="D125" s="237" t="str">
        <f>IF(ฟอร์มกรอกข้อมูล!C67=0,"",IF(ฟอร์มกรอกข้อมูล!C67="สังกัด","",IF(ฟอร์มกรอกข้อมูล!B67="","-",IF(M125="กำหนดเพิ่มปี 67","-",IF(M125="กำหนดเพิ่มปี 68","-",IF(M125="กำหนดเพิ่มปี 69","-",ฟอร์มกรอกข้อมูล!B67))))))</f>
        <v/>
      </c>
      <c r="E125" s="236" t="str">
        <f>IF(ฟอร์มกรอกข้อมูล!C67=0,"",IF(M125="กำหนดเพิ่มปี 67","-",IF(M125="กำหนดเพิ่มปี 68","-",IF(M125="กำหนดเพิ่มปี 69","-",IF(ฟอร์มกรอกข้อมูล!C67="บริหารท้องถิ่น",ฟอร์มกรอกข้อมูล!F67,IF(ฟอร์มกรอกข้อมูล!C67="อำนวยการท้องถิ่น",ฟอร์มกรอกข้อมูล!F67,IF(ฟอร์มกรอกข้อมูล!C67="บริหารสถานศึกษา",ฟอร์มกรอกข้อมูล!F67,IF(ฟอร์มกรอกข้อมูล!C67&amp;ฟอร์มกรอกข้อมูล!G67="วิชาการหัวหน้ากลุ่มงาน",ฟอร์มกรอกข้อมูล!F67,ฟอร์มกรอกข้อมูล!E67))))))))</f>
        <v/>
      </c>
      <c r="F125" s="230" t="str">
        <f>IF(ฟอร์มกรอกข้อมูล!C67=0,"",IF(ฟอร์มกรอกข้อมูล!C67="สังกัด","",IF(ฟอร์มกรอกข้อมูล!H67="","-",IF(M125="กำหนดเพิ่มปี 67","-",IF(M125="กำหนดเพิ่มปี 68","-",IF(M125="กำหนดเพิ่มปี 69","-",ฟอร์มกรอกข้อมูล!H67))))))</f>
        <v/>
      </c>
      <c r="G125" s="237" t="str">
        <f>IF(ฟอร์มกรอกข้อมูล!C67=0,"",IF(ฟอร์มกรอกข้อมูล!C67="สังกัด","",IF(ฟอร์มกรอกข้อมูล!B67="","-",IF(M125="เกษียณปี 66 ยุบเลิกปี 67","-",IF(M125="ว่างเดิม ยุบเลิกปี 67","-",ฟอร์มกรอกข้อมูล!B67)))))</f>
        <v/>
      </c>
      <c r="H125" s="236" t="str">
        <f>IF(ฟอร์มกรอกข้อมูล!C67=0,"",IF(M125="เกษียณปี 66 ยุบเลิกปี 67","-",IF(M125="ว่างเดิม ยุบเลิกปี 67","-",IF(ฟอร์มกรอกข้อมูล!C67="บริหารท้องถิ่น",ฟอร์มกรอกข้อมูล!F67,IF(ฟอร์มกรอกข้อมูล!C67="อำนวยการท้องถิ่น",ฟอร์มกรอกข้อมูล!F67,IF(ฟอร์มกรอกข้อมูล!C67="บริหารสถานศึกษา",ฟอร์มกรอกข้อมูล!F67,IF(ฟอร์มกรอกข้อมูล!C67&amp;ฟอร์มกรอกข้อมูล!G67="วิชาการหัวหน้ากลุ่มงาน",ฟอร์มกรอกข้อมูล!F67,ฟอร์มกรอกข้อมูล!E67)))))))</f>
        <v/>
      </c>
      <c r="I125" s="230" t="str">
        <f>IF(ฟอร์มกรอกข้อมูล!C67=0,"",IF(ฟอร์มกรอกข้อมูล!C67="สังกัด","",IF(ฟอร์มกรอกข้อมูล!H67="","-",IF(M125="เกษียณปี 66 ยุบเลิกปี 67","-",IF(M125="ว่างเดิม ยุบเลิกปี 67","-",ฟอร์มกรอกข้อมูล!H67)))))</f>
        <v/>
      </c>
      <c r="J125" s="239" t="str">
        <f>IF(ฟอร์มกรอกข้อมูล!C67=0,"",IF(ฟอร์มกรอกข้อมูล!C67="สังกัด","",IF(M125="กำหนดเพิ่มปี 67",0,IF(M125="กำหนดเพิ่มปี 68",0,IF(M125="กำหนดเพิ่มปี 69",0,IF(M125="เกษียณปี 66 ยุบเลิกปี 67",0,IF(M125="ว่างเดิม ยุบเลิกปี 67",0,ฟอร์มกรอกข้อมูล!BE67)))))))</f>
        <v/>
      </c>
      <c r="K125" s="241" t="str">
        <f>IF(ฟอร์มกรอกข้อมูล!C67=0,"",IF(ฟอร์มกรอกข้อมูล!C67="สังกัด","",IF(M125="กำหนดเพิ่มปี 67",0,IF(M125="กำหนดเพิ่มปี 68",0,IF(M125="กำหนดเพิ่มปี 69",0,IF(M125="เกษียณปี 66 ยุบเลิกปี 67",0,IF(M125="ว่างเดิม ยุบเลิกปี 67",0,IF(ฟอร์มกรอกข้อมูล!J67=0,0,(BF125*12)))))))))</f>
        <v/>
      </c>
      <c r="L125" s="241" t="str">
        <f>IF(ฟอร์มกรอกข้อมูล!C67=0,"",IF(ฟอร์มกรอกข้อมูล!C67="สังกัด","",IF(M125="กำหนดเพิ่มปี 67",0,IF(M125="กำหนดเพิ่มปี 68",0,IF(M125="กำหนดเพิ่มปี 69",0,IF(M125="เกษียณปี 66 ยุบเลิกปี 67",0,IF(M125="ว่างเดิม ยุบเลิกปี 67",0,IF(ฟอร์มกรอกข้อมูล!K67=0,0,(BG125*12)))))))))</f>
        <v/>
      </c>
      <c r="M125" s="146" t="str">
        <f>IF(ฟอร์มกรอกข้อมูล!C67=0,"",IF(ฟอร์มกรอกข้อมูล!C67="สังกัด","",IF(ฟอร์มกรอกข้อมูล!M67="ว่างเดิม","(ว่างเดิม)",IF(ฟอร์มกรอกข้อมูล!M67="เงินอุดหนุน","(เงินอุดหนุน)",IF(ฟอร์มกรอกข้อมูล!M67="เงินอุดหนุน (ว่าง)","(เงินอุดหนุน)",IF(ฟอร์มกรอกข้อมูล!M67="จ่ายจากเงินรายได้","(จ่ายจากเงินรายได้)",IF(ฟอร์มกรอกข้อมูล!M67="จ่ายจากเงินรายได้ (ว่าง)","(จ่ายจากเงินรายได้ (ว่างเดิม))",IF(ฟอร์มกรอกข้อมูล!M67="กำหนดเพิ่ม2567","กำหนดเพิ่มปี 67",IF(ฟอร์มกรอกข้อมูล!M67="กำหนดเพิ่ม2568","กำหนดเพิ่มปี 68",IF(ฟอร์มกรอกข้อมูล!M67="กำหนดเพิ่ม2569","กำหนดเพิ่มปี 69",IF(ฟอร์มกรอกข้อมูล!M67="ว่างยุบเลิก2567","ว่างเดิม ยุบเลิกปี 67",IF(ฟอร์มกรอกข้อมูล!M67="ว่างยุบเลิก2568","ว่างเดิม ยุบเลิกปี 68",IF(ฟอร์มกรอกข้อมูล!M67="ว่างยุบเลิก2569","ว่างเดิม ยุบเลิกปี 69",IF(ฟอร์มกรอกข้อมูล!M67="ยุบเลิก2567","เกษียณปี 66 ยุบเลิกปี 67",IF(ฟอร์มกรอกข้อมูล!M67="ยุบเลิก2568","เกษียณปี 67 ยุบเลิกปี 68",IF(ฟอร์มกรอกข้อมูล!M67="ยุบเลิก2569","เกษียณปี 68 ยุบเลิกปี 69",(ฟอร์มกรอกข้อมูล!I67*12)+(ฟอร์มกรอกข้อมูล!J67*12)+(ฟอร์มกรอกข้อมูล!K67*12)))))))))))))))))</f>
        <v/>
      </c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39" t="str">
        <f>IF(ฟอร์มกรอกข้อมูล!C67=0,"",ฟอร์มกรอกข้อมูล!C67)</f>
        <v/>
      </c>
      <c r="BC125" s="139" t="str">
        <f>IF(ฟอร์มกรอกข้อมูล!G67=0,"",ฟอร์มกรอกข้อมูล!G67)</f>
        <v/>
      </c>
      <c r="BD125" s="139" t="str">
        <f>IF(ฟอร์มกรอกข้อมูล!E67=0,"",ฟอร์มกรอกข้อมูล!E67)</f>
        <v/>
      </c>
      <c r="BE125" s="139" t="str">
        <f>IF(ฟอร์มกรอกข้อมูล!I67=0,"",ฟอร์มกรอกข้อมูล!I67)</f>
        <v/>
      </c>
      <c r="BF125" s="139" t="str">
        <f>IF(ฟอร์มกรอกข้อมูล!J67=0,"",ฟอร์มกรอกข้อมูล!J67)</f>
        <v/>
      </c>
      <c r="BG125" s="139" t="str">
        <f>IF(ฟอร์มกรอกข้อมูล!K67=0,"",ฟอร์มกรอกข้อมูล!K67)</f>
        <v/>
      </c>
      <c r="BH125" s="139" t="str">
        <f>IF(ฟอร์มกรอกข้อมูล!M67=0,"",ฟอร์มกรอกข้อมูล!M67)</f>
        <v/>
      </c>
    </row>
    <row r="126" spans="1:60" ht="25.5" customHeight="1">
      <c r="A126" s="231"/>
      <c r="B126" s="231"/>
      <c r="C126" s="236"/>
      <c r="D126" s="236"/>
      <c r="E126" s="236" t="str">
        <f>IF(BB125=0,"",IF(BB125="บริหารท้องถิ่น","("&amp;BD125&amp;")",IF(BB125="อำนวยการท้องถิ่น","("&amp;BD125&amp;")",IF(BB125="บริหารสถานศึกษา","("&amp;BD125&amp;")",IF(BB125&amp;BC125="วิชาการหัวหน้ากลุ่มงาน","("&amp;BD125&amp;")",IF(M125="กำหนดเพิ่มปี 67","-",IF(M125="กำหนดเพิ่มปี 68","",IF(M125="กำหนดเพิ่มปี 69","",""))))))))</f>
        <v/>
      </c>
      <c r="F126" s="231"/>
      <c r="G126" s="236"/>
      <c r="H126" s="236" t="str">
        <f>IF(BB125=0,"",IF(M125="เกษียณปี 66 ยุบเลิกปี 67","",IF(M125="ว่างเดิม ยุบเลิกปี 67","",IF(BB125="บริหารท้องถิ่น","("&amp;BD125&amp;")",IF(BB125="อำนวยการท้องถิ่น","("&amp;BD125&amp;")",IF(BB125="บริหารสถานศึกษา","("&amp;BD125&amp;")",IF(BB125&amp;BC125="วิชาการหัวหน้ากลุ่มงาน","("&amp;BD125&amp;")","")))))))</f>
        <v/>
      </c>
      <c r="I126" s="231"/>
      <c r="J126" s="240" t="str">
        <f>IF(BB125=0,"",IF(BB125="","",IF(BH125="ว่างเดิม","(ค่ากลางเงินเดือน)",IF(BH125="เงินอุดหนุน (ว่าง)","(ค่ากลางเงินเดือน)",IF(BH125="จ่ายจากเงินรายได้ (ว่าง)","(ค่ากลางเงินเดือน)",IF(BH125="ว่างยุบเลิก2568","(ค่ากลางเงินเดือน)",IF(BH125="ว่างยุบเลิก2569","(ค่ากลางเงินเดือน)",IF(M125="กำหนดเพิ่มปี 67","",IF(M125="กำหนดเพิ่มปี 68","",IF(M125="กำหนดเพิ่มปี 69","",IF(M125="เกษียณปี 66 ยุบเลิกปี 67","",IF(M125="ว่างเดิม ยุบเลิกปี 67","",TEXT(BE125,"(0,000"&amp;" x 12)")))))))))))))</f>
        <v/>
      </c>
      <c r="K126" s="240" t="str">
        <f>IF(BB125=0,"",IF(BB125="","",IF(M125="กำหนดเพิ่มปี 67","",IF(M125="กำหนดเพิ่มปี 68","",IF(M125="กำหนดเพิ่มปี 69","",IF(M125="เกษียณปี 66 ยุบเลิกปี 67","",IF(M125="ว่างเดิม ยุบเลิกปี 67","",TEXT(BF125,"(0,000"&amp;" x 12)"))))))))</f>
        <v/>
      </c>
      <c r="L126" s="240" t="str">
        <f>IF(BB125=0,"",IF(BB125="","",IF(M125="กำหนดเพิ่มปี 67","",IF(M125="กำหนดเพิ่มปี 68","",IF(M125="กำหนดเพิ่มปี 69","",IF(M125="เกษียณปี 66 ยุบเลิกปี 67","",IF(M125="ว่างเดิม ยุบเลิกปี 67","",TEXT(BG125,"(0,000"&amp;" x 12)"))))))))</f>
        <v/>
      </c>
      <c r="M126" s="14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</row>
    <row r="127" spans="1:60" ht="25.5" customHeight="1">
      <c r="A127" s="230">
        <v>48</v>
      </c>
      <c r="B127" s="233" t="str">
        <f>IF(ฟอร์มกรอกข้อมูล!C68=0,"",IF(ฟอร์มกรอกข้อมูล!C68="สังกัด","",IF(M127="กำหนดเพิ่มปี 67","-",IF(M127="กำหนดเพิ่มปี 68","-",IF(M127="กำหนดเพิ่มปี 69","-",ฟอร์มกรอกข้อมูล!D68)))))</f>
        <v>ว่าง</v>
      </c>
      <c r="C127" s="236">
        <f>IF(ฟอร์มกรอกข้อมูล!C68=0,"",IF(ฟอร์มกรอกข้อมูล!C68="สังกัด","",IF(M127="กำหนดเพิ่มปี 67","-",IF(M127="กำหนดเพิ่มปี 68","-",IF(M127="กำหนดเพิ่มปี 69","-",ฟอร์มกรอกข้อมูล!L68)))))</f>
        <v>0</v>
      </c>
      <c r="D127" s="237" t="str">
        <f>IF(ฟอร์มกรอกข้อมูล!C68=0,"",IF(ฟอร์มกรอกข้อมูล!C68="สังกัด","",IF(ฟอร์มกรอกข้อมูล!B68="","-",IF(M127="กำหนดเพิ่มปี 67","-",IF(M127="กำหนดเพิ่มปี 68","-",IF(M127="กำหนดเพิ่มปี 69","-",ฟอร์มกรอกข้อมูล!B68))))))</f>
        <v>13-3-12-3205-001</v>
      </c>
      <c r="E127" s="236" t="str">
        <f>IF(ฟอร์มกรอกข้อมูล!C68=0,"",IF(M127="กำหนดเพิ่มปี 67","-",IF(M127="กำหนดเพิ่มปี 68","-",IF(M127="กำหนดเพิ่มปี 69","-",IF(ฟอร์มกรอกข้อมูล!C68="บริหารท้องถิ่น",ฟอร์มกรอกข้อมูล!F68,IF(ฟอร์มกรอกข้อมูล!C68="อำนวยการท้องถิ่น",ฟอร์มกรอกข้อมูล!F68,IF(ฟอร์มกรอกข้อมูล!C68="บริหารสถานศึกษา",ฟอร์มกรอกข้อมูล!F68,IF(ฟอร์มกรอกข้อมูล!C68&amp;ฟอร์มกรอกข้อมูล!G68="วิชาการหัวหน้ากลุ่มงาน",ฟอร์มกรอกข้อมูล!F68,ฟอร์มกรอกข้อมูล!E68))))))))</f>
        <v>นักวิชาการตรวจสอบภายใน</v>
      </c>
      <c r="F127" s="230" t="str">
        <f>IF(ฟอร์มกรอกข้อมูล!C68=0,"",IF(ฟอร์มกรอกข้อมูล!C68="สังกัด","",IF(ฟอร์มกรอกข้อมูล!H68="","-",IF(M127="กำหนดเพิ่มปี 67","-",IF(M127="กำหนดเพิ่มปี 68","-",IF(M127="กำหนดเพิ่มปี 69","-",ฟอร์มกรอกข้อมูล!H68))))))</f>
        <v>ปก./ชก.</v>
      </c>
      <c r="G127" s="237" t="str">
        <f>IF(ฟอร์มกรอกข้อมูล!C68=0,"",IF(ฟอร์มกรอกข้อมูล!C68="สังกัด","",IF(ฟอร์มกรอกข้อมูล!B68="","-",IF(M127="เกษียณปี 66 ยุบเลิกปี 67","-",IF(M127="ว่างเดิม ยุบเลิกปี 67","-",ฟอร์มกรอกข้อมูล!B68)))))</f>
        <v>13-3-12-3205-001</v>
      </c>
      <c r="H127" s="236" t="str">
        <f>IF(ฟอร์มกรอกข้อมูล!C68=0,"",IF(M127="เกษียณปี 66 ยุบเลิกปี 67","-",IF(M127="ว่างเดิม ยุบเลิกปี 67","-",IF(ฟอร์มกรอกข้อมูล!C68="บริหารท้องถิ่น",ฟอร์มกรอกข้อมูล!F68,IF(ฟอร์มกรอกข้อมูล!C68="อำนวยการท้องถิ่น",ฟอร์มกรอกข้อมูล!F68,IF(ฟอร์มกรอกข้อมูล!C68="บริหารสถานศึกษา",ฟอร์มกรอกข้อมูล!F68,IF(ฟอร์มกรอกข้อมูล!C68&amp;ฟอร์มกรอกข้อมูล!G68="วิชาการหัวหน้ากลุ่มงาน",ฟอร์มกรอกข้อมูล!F68,ฟอร์มกรอกข้อมูล!E68)))))))</f>
        <v>นักวิชาการตรวจสอบภายใน</v>
      </c>
      <c r="I127" s="230" t="str">
        <f>IF(ฟอร์มกรอกข้อมูล!C68=0,"",IF(ฟอร์มกรอกข้อมูล!C68="สังกัด","",IF(ฟอร์มกรอกข้อมูล!H68="","-",IF(M127="เกษียณปี 66 ยุบเลิกปี 67","-",IF(M127="ว่างเดิม ยุบเลิกปี 67","-",ฟอร์มกรอกข้อมูล!H68)))))</f>
        <v>ปก./ชก.</v>
      </c>
      <c r="J127" s="239">
        <f>IF(ฟอร์มกรอกข้อมูล!C68=0,"",IF(ฟอร์มกรอกข้อมูล!C68="สังกัด","",IF(M127="กำหนดเพิ่มปี 67",0,IF(M127="กำหนดเพิ่มปี 68",0,IF(M127="กำหนดเพิ่มปี 69",0,IF(M127="เกษียณปี 66 ยุบเลิกปี 67",0,IF(M127="ว่างเดิม ยุบเลิกปี 67",0,ฟอร์มกรอกข้อมูล!BE68)))))))</f>
        <v>355320</v>
      </c>
      <c r="K127" s="241">
        <f>IF(ฟอร์มกรอกข้อมูล!C68=0,"",IF(ฟอร์มกรอกข้อมูล!C68="สังกัด","",IF(M127="กำหนดเพิ่มปี 67",0,IF(M127="กำหนดเพิ่มปี 68",0,IF(M127="กำหนดเพิ่มปี 69",0,IF(M127="เกษียณปี 66 ยุบเลิกปี 67",0,IF(M127="ว่างเดิม ยุบเลิกปี 67",0,IF(ฟอร์มกรอกข้อมูล!J68=0,0,(BF127*12)))))))))</f>
        <v>0</v>
      </c>
      <c r="L127" s="241">
        <f>IF(ฟอร์มกรอกข้อมูล!C68=0,"",IF(ฟอร์มกรอกข้อมูล!C68="สังกัด","",IF(M127="กำหนดเพิ่มปี 67",0,IF(M127="กำหนดเพิ่มปี 68",0,IF(M127="กำหนดเพิ่มปี 69",0,IF(M127="เกษียณปี 66 ยุบเลิกปี 67",0,IF(M127="ว่างเดิม ยุบเลิกปี 67",0,IF(ฟอร์มกรอกข้อมูล!K68=0,0,(BG127*12)))))))))</f>
        <v>0</v>
      </c>
      <c r="M127" s="146" t="str">
        <f>IF(ฟอร์มกรอกข้อมูล!C68=0,"",IF(ฟอร์มกรอกข้อมูล!C68="สังกัด","",IF(ฟอร์มกรอกข้อมูล!M68="ว่างเดิม","(ว่างเดิม)",IF(ฟอร์มกรอกข้อมูล!M68="เงินอุดหนุน","(เงินอุดหนุน)",IF(ฟอร์มกรอกข้อมูล!M68="เงินอุดหนุน (ว่าง)","(เงินอุดหนุน)",IF(ฟอร์มกรอกข้อมูล!M68="จ่ายจากเงินรายได้","(จ่ายจากเงินรายได้)",IF(ฟอร์มกรอกข้อมูล!M68="จ่ายจากเงินรายได้ (ว่าง)","(จ่ายจากเงินรายได้ (ว่างเดิม))",IF(ฟอร์มกรอกข้อมูล!M68="กำหนดเพิ่ม2567","กำหนดเพิ่มปี 67",IF(ฟอร์มกรอกข้อมูล!M68="กำหนดเพิ่ม2568","กำหนดเพิ่มปี 68",IF(ฟอร์มกรอกข้อมูล!M68="กำหนดเพิ่ม2569","กำหนดเพิ่มปี 69",IF(ฟอร์มกรอกข้อมูล!M68="ว่างยุบเลิก2567","ว่างเดิม ยุบเลิกปี 67",IF(ฟอร์มกรอกข้อมูล!M68="ว่างยุบเลิก2568","ว่างเดิม ยุบเลิกปี 68",IF(ฟอร์มกรอกข้อมูล!M68="ว่างยุบเลิก2569","ว่างเดิม ยุบเลิกปี 69",IF(ฟอร์มกรอกข้อมูล!M68="ยุบเลิก2567","เกษียณปี 66 ยุบเลิกปี 67",IF(ฟอร์มกรอกข้อมูล!M68="ยุบเลิก2568","เกษียณปี 67 ยุบเลิกปี 68",IF(ฟอร์มกรอกข้อมูล!M68="ยุบเลิก2569","เกษียณปี 68 ยุบเลิกปี 69",(ฟอร์มกรอกข้อมูล!I68*12)+(ฟอร์มกรอกข้อมูล!J68*12)+(ฟอร์มกรอกข้อมูล!K68*12)))))))))))))))))</f>
        <v>(ว่างเดิม)</v>
      </c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39" t="str">
        <f>IF(ฟอร์มกรอกข้อมูล!C68=0,"",ฟอร์มกรอกข้อมูล!C68)</f>
        <v>วิชาการ</v>
      </c>
      <c r="BC127" s="139" t="str">
        <f>IF(ฟอร์มกรอกข้อมูล!G68=0,"",ฟอร์มกรอกข้อมูล!G68)</f>
        <v/>
      </c>
      <c r="BD127" s="139" t="str">
        <f>IF(ฟอร์มกรอกข้อมูล!E68=0,"",ฟอร์มกรอกข้อมูล!E68)</f>
        <v>นักวิชาการตรวจสอบภายใน</v>
      </c>
      <c r="BE127" s="139" t="str">
        <f>IF(ฟอร์มกรอกข้อมูล!I68=0,"",ฟอร์มกรอกข้อมูล!I68)</f>
        <v/>
      </c>
      <c r="BF127" s="139" t="str">
        <f>IF(ฟอร์มกรอกข้อมูล!J68=0,"",ฟอร์มกรอกข้อมูล!J68)</f>
        <v/>
      </c>
      <c r="BG127" s="139" t="str">
        <f>IF(ฟอร์มกรอกข้อมูล!K68=0,"",ฟอร์มกรอกข้อมูล!K68)</f>
        <v/>
      </c>
      <c r="BH127" s="139" t="str">
        <f>IF(ฟอร์มกรอกข้อมูล!M68=0,"",ฟอร์มกรอกข้อมูล!M68)</f>
        <v>ว่างเดิม</v>
      </c>
    </row>
    <row r="128" spans="1:60" ht="25.5" customHeight="1">
      <c r="A128" s="231"/>
      <c r="B128" s="231"/>
      <c r="C128" s="236"/>
      <c r="D128" s="236"/>
      <c r="E128" s="236" t="str">
        <f>IF(BB127=0,"",IF(BB127="บริหารท้องถิ่น","("&amp;BD127&amp;")",IF(BB127="อำนวยการท้องถิ่น","("&amp;BD127&amp;")",IF(BB127="บริหารสถานศึกษา","("&amp;BD127&amp;")",IF(BB127&amp;BC127="วิชาการหัวหน้ากลุ่มงาน","("&amp;BD127&amp;")",IF(M127="กำหนดเพิ่มปี 67","-",IF(M127="กำหนดเพิ่มปี 68","",IF(M127="กำหนดเพิ่มปี 69","",""))))))))</f>
        <v/>
      </c>
      <c r="F128" s="231"/>
      <c r="G128" s="236"/>
      <c r="H128" s="236" t="str">
        <f>IF(BB127=0,"",IF(M127="เกษียณปี 66 ยุบเลิกปี 67","",IF(M127="ว่างเดิม ยุบเลิกปี 67","",IF(BB127="บริหารท้องถิ่น","("&amp;BD127&amp;")",IF(BB127="อำนวยการท้องถิ่น","("&amp;BD127&amp;")",IF(BB127="บริหารสถานศึกษา","("&amp;BD127&amp;")",IF(BB127&amp;BC127="วิชาการหัวหน้ากลุ่มงาน","("&amp;BD127&amp;")","")))))))</f>
        <v/>
      </c>
      <c r="I128" s="231"/>
      <c r="J128" s="240" t="str">
        <f>IF(BB127=0,"",IF(BB127="","",IF(BH127="ว่างเดิม","(ค่ากลางเงินเดือน)",IF(BH127="เงินอุดหนุน (ว่าง)","(ค่ากลางเงินเดือน)",IF(BH127="จ่ายจากเงินรายได้ (ว่าง)","(ค่ากลางเงินเดือน)",IF(BH127="ว่างยุบเลิก2568","(ค่ากลางเงินเดือน)",IF(BH127="ว่างยุบเลิก2569","(ค่ากลางเงินเดือน)",IF(M127="กำหนดเพิ่มปี 67","",IF(M127="กำหนดเพิ่มปี 68","",IF(M127="กำหนดเพิ่มปี 69","",IF(M127="เกษียณปี 66 ยุบเลิกปี 67","",IF(M127="ว่างเดิม ยุบเลิกปี 67","",TEXT(BE127,"(0,000"&amp;" x 12)")))))))))))))</f>
        <v>(ค่ากลางเงินเดือน)</v>
      </c>
      <c r="K128" s="240" t="str">
        <f>IF(BB127=0,"",IF(BB127="","",IF(M127="กำหนดเพิ่มปี 67","",IF(M127="กำหนดเพิ่มปี 68","",IF(M127="กำหนดเพิ่มปี 69","",IF(M127="เกษียณปี 66 ยุบเลิกปี 67","",IF(M127="ว่างเดิม ยุบเลิกปี 67","",TEXT(BF127,"(0,000"&amp;" x 12)"))))))))</f>
        <v/>
      </c>
      <c r="L128" s="240" t="str">
        <f>IF(BB127=0,"",IF(BB127="","",IF(M127="กำหนดเพิ่มปี 67","",IF(M127="กำหนดเพิ่มปี 68","",IF(M127="กำหนดเพิ่มปี 69","",IF(M127="เกษียณปี 66 ยุบเลิกปี 67","",IF(M127="ว่างเดิม ยุบเลิกปี 67","",TEXT(BG127,"(0,000"&amp;" x 12)"))))))))</f>
        <v/>
      </c>
      <c r="M128" s="14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</row>
    <row r="129" spans="1:60" ht="25.5" customHeight="1">
      <c r="A129" s="196" t="str">
        <f>IF(B129="","",IF(M129="","",SUBTOTAL(3,$E$5:E129)*1)-COUNTBLANK($B$5:B129))</f>
        <v/>
      </c>
      <c r="B129" s="197" t="str">
        <f>IF(ฟอร์มกรอกข้อมูล!C69=0,"",IF(ฟอร์มกรอกข้อมูล!C69="สังกัด","",IF(M129="กำหนดเพิ่มปี 67","-",IF(M129="กำหนดเพิ่มปี 68","-",IF(M129="กำหนดเพิ่มปี 69","-",ฟอร์มกรอกข้อมูล!D69)))))</f>
        <v/>
      </c>
      <c r="C129" s="242" t="str">
        <f>IF(ฟอร์มกรอกข้อมูล!C69=0,"",IF(ฟอร์มกรอกข้อมูล!C69="สังกัด","",IF(M129="กำหนดเพิ่มปี 67","-",IF(M129="กำหนดเพิ่มปี 68","-",IF(M129="กำหนดเพิ่มปี 69","-",ฟอร์มกรอกข้อมูล!L69)))))</f>
        <v/>
      </c>
      <c r="D129" s="243" t="str">
        <f>IF(ฟอร์มกรอกข้อมูล!C69=0,"",IF(ฟอร์มกรอกข้อมูล!C69="สังกัด","",IF(ฟอร์มกรอกข้อมูล!B69="","-",IF(M129="กำหนดเพิ่มปี 67","-",IF(M129="กำหนดเพิ่มปี 68","-",IF(M129="กำหนดเพิ่มปี 69","-",ฟอร์มกรอกข้อมูล!B69))))))</f>
        <v/>
      </c>
      <c r="E129" s="242" t="str">
        <f>IF(ฟอร์มกรอกข้อมูล!C69=0,"",IF(M129="กำหนดเพิ่มปี 67","-",IF(M129="กำหนดเพิ่มปี 68","-",IF(M129="กำหนดเพิ่มปี 69","-",IF(ฟอร์มกรอกข้อมูล!C69="บริหารท้องถิ่น",ฟอร์มกรอกข้อมูล!F69,IF(ฟอร์มกรอกข้อมูล!C69="อำนวยการท้องถิ่น",ฟอร์มกรอกข้อมูล!F69,IF(ฟอร์มกรอกข้อมูล!C69="บริหารสถานศึกษา",ฟอร์มกรอกข้อมูล!F69,IF(ฟอร์มกรอกข้อมูล!C69&amp;ฟอร์มกรอกข้อมูล!G69="วิชาการหัวหน้ากลุ่มงาน",ฟอร์มกรอกข้อมูล!F69,ฟอร์มกรอกข้อมูล!E69))))))))</f>
        <v/>
      </c>
      <c r="F129" s="244" t="str">
        <f>IF(ฟอร์มกรอกข้อมูล!C69=0,"",IF(ฟอร์มกรอกข้อมูล!C69="สังกัด","",IF(ฟอร์มกรอกข้อมูล!H69="","-",IF(M129="กำหนดเพิ่มปี 67","-",IF(M129="กำหนดเพิ่มปี 68","-",IF(M129="กำหนดเพิ่มปี 69","-",ฟอร์มกรอกข้อมูล!H69))))))</f>
        <v/>
      </c>
      <c r="G129" s="243" t="str">
        <f>IF(ฟอร์มกรอกข้อมูล!C69=0,"",IF(ฟอร์มกรอกข้อมูล!C69="สังกัด","",IF(ฟอร์มกรอกข้อมูล!B69="","-",IF(M129="เกษียณปี 66 ยุบเลิกปี 67","-",IF(M129="ว่างเดิม ยุบเลิกปี 67","-",ฟอร์มกรอกข้อมูล!B69)))))</f>
        <v/>
      </c>
      <c r="H129" s="242" t="str">
        <f>IF(ฟอร์มกรอกข้อมูล!C69=0,"",IF(M129="เกษียณปี 66 ยุบเลิกปี 67","-",IF(M129="ว่างเดิม ยุบเลิกปี 67","-",IF(ฟอร์มกรอกข้อมูล!C69="บริหารท้องถิ่น",ฟอร์มกรอกข้อมูล!F69,IF(ฟอร์มกรอกข้อมูล!C69="อำนวยการท้องถิ่น",ฟอร์มกรอกข้อมูล!F69,IF(ฟอร์มกรอกข้อมูล!C69="บริหารสถานศึกษา",ฟอร์มกรอกข้อมูล!F69,IF(ฟอร์มกรอกข้อมูล!C69&amp;ฟอร์มกรอกข้อมูล!G69="วิชาการหัวหน้ากลุ่มงาน",ฟอร์มกรอกข้อมูล!F69,ฟอร์มกรอกข้อมูล!E69)))))))</f>
        <v/>
      </c>
      <c r="I129" s="244" t="str">
        <f>IF(ฟอร์มกรอกข้อมูล!C69=0,"",IF(ฟอร์มกรอกข้อมูล!C69="สังกัด","",IF(ฟอร์มกรอกข้อมูล!H69="","-",IF(M129="เกษียณปี 66 ยุบเลิกปี 67","-",IF(M129="ว่างเดิม ยุบเลิกปี 67","-",ฟอร์มกรอกข้อมูล!H69)))))</f>
        <v/>
      </c>
      <c r="J129" s="245" t="str">
        <f>IF(ฟอร์มกรอกข้อมูล!C69=0,"",IF(ฟอร์มกรอกข้อมูล!C69="สังกัด","",IF(M129="กำหนดเพิ่มปี 67",0,IF(M129="กำหนดเพิ่มปี 68",0,IF(M129="กำหนดเพิ่มปี 69",0,IF(M129="เกษียณปี 66 ยุบเลิกปี 67",0,IF(M129="ว่างเดิม ยุบเลิกปี 67",0,ฟอร์มกรอกข้อมูล!BE69)))))))</f>
        <v/>
      </c>
      <c r="K129" s="246" t="str">
        <f>IF(ฟอร์มกรอกข้อมูล!C69=0,"",IF(ฟอร์มกรอกข้อมูล!C69="สังกัด","",IF(M129="กำหนดเพิ่มปี 67",0,IF(M129="กำหนดเพิ่มปี 68",0,IF(M129="กำหนดเพิ่มปี 69",0,IF(M129="เกษียณปี 66 ยุบเลิกปี 67",0,IF(M129="ว่างเดิม ยุบเลิกปี 67",0,IF(ฟอร์มกรอกข้อมูล!J69=0,0,(BF129*12)))))))))</f>
        <v/>
      </c>
      <c r="L129" s="246" t="str">
        <f>IF(ฟอร์มกรอกข้อมูล!C69=0,"",IF(ฟอร์มกรอกข้อมูล!C69="สังกัด","",IF(M129="กำหนดเพิ่มปี 67",0,IF(M129="กำหนดเพิ่มปี 68",0,IF(M129="กำหนดเพิ่มปี 69",0,IF(M129="เกษียณปี 66 ยุบเลิกปี 67",0,IF(M129="ว่างเดิม ยุบเลิกปี 67",0,IF(ฟอร์มกรอกข้อมูล!K69=0,0,(BG129*12)))))))))</f>
        <v/>
      </c>
      <c r="M129" s="201" t="str">
        <f>IF(ฟอร์มกรอกข้อมูล!C69=0,"",IF(ฟอร์มกรอกข้อมูล!C69="สังกัด","",IF(ฟอร์มกรอกข้อมูล!M69="ว่างเดิม","(ว่างเดิม)",IF(ฟอร์มกรอกข้อมูล!M69="เงินอุดหนุน","(เงินอุดหนุน)",IF(ฟอร์มกรอกข้อมูล!M69="เงินอุดหนุน (ว่าง)","(เงินอุดหนุน)",IF(ฟอร์มกรอกข้อมูล!M69="จ่ายจากเงินรายได้","(จ่ายจากเงินรายได้)",IF(ฟอร์มกรอกข้อมูล!M69="จ่ายจากเงินรายได้ (ว่าง)","(จ่ายจากเงินรายได้ (ว่างเดิม))",IF(ฟอร์มกรอกข้อมูล!M69="กำหนดเพิ่ม2567","กำหนดเพิ่มปี 67",IF(ฟอร์มกรอกข้อมูล!M69="กำหนดเพิ่ม2568","กำหนดเพิ่มปี 68",IF(ฟอร์มกรอกข้อมูล!M69="กำหนดเพิ่ม2569","กำหนดเพิ่มปี 69",IF(ฟอร์มกรอกข้อมูล!M69="ว่างยุบเลิก2567","ว่างเดิม ยุบเลิกปี 67",IF(ฟอร์มกรอกข้อมูล!M69="ว่างยุบเลิก2568","ว่างเดิม ยุบเลิกปี 68",IF(ฟอร์มกรอกข้อมูล!M69="ว่างยุบเลิก2569","ว่างเดิม ยุบเลิกปี 69",IF(ฟอร์มกรอกข้อมูล!M69="ยุบเลิก2567","เกษียณปี 66 ยุบเลิกปี 67",IF(ฟอร์มกรอกข้อมูล!M69="ยุบเลิก2568","เกษียณปี 67 ยุบเลิกปี 68",IF(ฟอร์มกรอกข้อมูล!M69="ยุบเลิก2569","เกษียณปี 68 ยุบเลิกปี 69",(ฟอร์มกรอกข้อมูล!I69*12)+(ฟอร์มกรอกข้อมูล!J69*12)+(ฟอร์มกรอกข้อมูล!K69*12)))))))))))))))))</f>
        <v/>
      </c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39" t="str">
        <f>IF(ฟอร์มกรอกข้อมูล!C69=0,"",ฟอร์มกรอกข้อมูล!C69)</f>
        <v/>
      </c>
      <c r="BC129" s="139" t="str">
        <f>IF(ฟอร์มกรอกข้อมูล!G69=0,"",ฟอร์มกรอกข้อมูล!G69)</f>
        <v/>
      </c>
      <c r="BD129" s="139" t="str">
        <f>IF(ฟอร์มกรอกข้อมูล!E69=0,"",ฟอร์มกรอกข้อมูล!E69)</f>
        <v/>
      </c>
      <c r="BE129" s="139" t="str">
        <f>IF(ฟอร์มกรอกข้อมูล!I69=0,"",ฟอร์มกรอกข้อมูล!I69)</f>
        <v/>
      </c>
      <c r="BF129" s="139" t="str">
        <f>IF(ฟอร์มกรอกข้อมูล!J69=0,"",ฟอร์มกรอกข้อมูล!J69)</f>
        <v/>
      </c>
      <c r="BG129" s="139" t="str">
        <f>IF(ฟอร์มกรอกข้อมูล!K69=0,"",ฟอร์มกรอกข้อมูล!K69)</f>
        <v/>
      </c>
      <c r="BH129" s="139" t="str">
        <f>IF(ฟอร์มกรอกข้อมูล!M69=0,"",ฟอร์มกรอกข้อมูล!M69)</f>
        <v/>
      </c>
    </row>
    <row r="130" spans="1:60" ht="25.5" customHeight="1">
      <c r="A130" s="187"/>
      <c r="B130" s="187"/>
      <c r="C130" s="188"/>
      <c r="D130" s="188"/>
      <c r="E130" s="188" t="str">
        <f>IF(BB129=0,"",IF(BB129="บริหารท้องถิ่น","("&amp;BD129&amp;")",IF(BB129="อำนวยการท้องถิ่น","("&amp;BD129&amp;")",IF(BB129="บริหารสถานศึกษา","("&amp;BD129&amp;")",IF(BB129&amp;BC129="วิชาการหัวหน้ากลุ่มงาน","("&amp;BD129&amp;")",IF(M129="กำหนดเพิ่มปี 67","-",IF(M129="กำหนดเพิ่มปี 68","",IF(M129="กำหนดเพิ่มปี 69","",""))))))))</f>
        <v/>
      </c>
      <c r="F130" s="187"/>
      <c r="G130" s="188"/>
      <c r="H130" s="188" t="str">
        <f>IF(BB129=0,"",IF(M129="เกษียณปี 66 ยุบเลิกปี 67","",IF(M129="ว่างเดิม ยุบเลิกปี 67","",IF(BB129="บริหารท้องถิ่น","("&amp;BD129&amp;")",IF(BB129="อำนวยการท้องถิ่น","("&amp;BD129&amp;")",IF(BB129="บริหารสถานศึกษา","("&amp;BD129&amp;")",IF(BB129&amp;BC129="วิชาการหัวหน้ากลุ่มงาน","("&amp;BD129&amp;")","")))))))</f>
        <v/>
      </c>
      <c r="I130" s="187"/>
      <c r="J130" s="189" t="str">
        <f>IF(BB129=0,"",IF(BB129="","",IF(BH129="ว่างเดิม","(ค่ากลางเงินเดือน)",IF(BH129="เงินอุดหนุน (ว่าง)","(ค่ากลางเงินเดือน)",IF(BH129="จ่ายจากเงินรายได้ (ว่าง)","(ค่ากลางเงินเดือน)",IF(BH129="ว่างยุบเลิก2568","(ค่ากลางเงินเดือน)",IF(BH129="ว่างยุบเลิก2569","(ค่ากลางเงินเดือน)",IF(M129="กำหนดเพิ่มปี 67","",IF(M129="กำหนดเพิ่มปี 68","",IF(M129="กำหนดเพิ่มปี 69","",IF(M129="เกษียณปี 66 ยุบเลิกปี 67","",IF(M129="ว่างเดิม ยุบเลิกปี 67","",TEXT(BE129,"(0,000"&amp;" x 12)")))))))))))))</f>
        <v/>
      </c>
      <c r="K130" s="189" t="str">
        <f>IF(BB129=0,"",IF(BB129="","",IF(M129="กำหนดเพิ่มปี 67","",IF(M129="กำหนดเพิ่มปี 68","",IF(M129="กำหนดเพิ่มปี 69","",IF(M129="เกษียณปี 66 ยุบเลิกปี 67","",IF(M129="ว่างเดิม ยุบเลิกปี 67","",TEXT(BF129,"(0,000"&amp;" x 12)"))))))))</f>
        <v/>
      </c>
      <c r="L130" s="189" t="str">
        <f>IF(BB129=0,"",IF(BB129="","",IF(M129="กำหนดเพิ่มปี 67","",IF(M129="กำหนดเพิ่มปี 68","",IF(M129="กำหนดเพิ่มปี 69","",IF(M129="เกษียณปี 66 ยุบเลิกปี 67","",IF(M129="ว่างเดิม ยุบเลิกปี 67","",TEXT(BG129,"(0,000"&amp;" x 12)"))))))))</f>
        <v/>
      </c>
      <c r="M130" s="188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</row>
    <row r="131" spans="1:60" ht="25.5" customHeight="1">
      <c r="A131" s="190" t="str">
        <f>IF(B131="","",IF(M131="","",SUBTOTAL(3,$E$5:E131)*1)-COUNTBLANK($B$5:B131))</f>
        <v/>
      </c>
      <c r="B131" s="191" t="str">
        <f>IF(ฟอร์มกรอกข้อมูล!C70=0,"",IF(ฟอร์มกรอกข้อมูล!C70="สังกัด","",IF(M131="กำหนดเพิ่มปี 67","-",IF(M131="กำหนดเพิ่มปี 68","-",IF(M131="กำหนดเพิ่มปี 69","-",ฟอร์มกรอกข้อมูล!D70)))))</f>
        <v/>
      </c>
      <c r="C131" s="188" t="str">
        <f>IF(ฟอร์มกรอกข้อมูล!C70=0,"",IF(ฟอร์มกรอกข้อมูล!C70="สังกัด","",IF(M131="กำหนดเพิ่มปี 67","-",IF(M131="กำหนดเพิ่มปี 68","-",IF(M131="กำหนดเพิ่มปี 69","-",ฟอร์มกรอกข้อมูล!L70)))))</f>
        <v/>
      </c>
      <c r="D131" s="192" t="str">
        <f>IF(ฟอร์มกรอกข้อมูล!C70=0,"",IF(ฟอร์มกรอกข้อมูล!C70="สังกัด","",IF(ฟอร์มกรอกข้อมูล!B70="","-",IF(M131="กำหนดเพิ่มปี 67","-",IF(M131="กำหนดเพิ่มปี 68","-",IF(M131="กำหนดเพิ่มปี 69","-",ฟอร์มกรอกข้อมูล!B70))))))</f>
        <v/>
      </c>
      <c r="E131" s="188" t="str">
        <f>IF(ฟอร์มกรอกข้อมูล!C70=0,"",IF(M131="กำหนดเพิ่มปี 67","-",IF(M131="กำหนดเพิ่มปี 68","-",IF(M131="กำหนดเพิ่มปี 69","-",IF(ฟอร์มกรอกข้อมูล!C70="บริหารท้องถิ่น",ฟอร์มกรอกข้อมูล!F70,IF(ฟอร์มกรอกข้อมูล!C70="อำนวยการท้องถิ่น",ฟอร์มกรอกข้อมูล!F70,IF(ฟอร์มกรอกข้อมูล!C70="บริหารสถานศึกษา",ฟอร์มกรอกข้อมูล!F70,IF(ฟอร์มกรอกข้อมูล!C70&amp;ฟอร์มกรอกข้อมูล!G70="วิชาการหัวหน้ากลุ่มงาน",ฟอร์มกรอกข้อมูล!F70,ฟอร์มกรอกข้อมูล!E70))))))))</f>
        <v/>
      </c>
      <c r="F131" s="190" t="str">
        <f>IF(ฟอร์มกรอกข้อมูล!C70=0,"",IF(ฟอร์มกรอกข้อมูล!C70="สังกัด","",IF(ฟอร์มกรอกข้อมูล!H70="","-",IF(M131="กำหนดเพิ่มปี 67","-",IF(M131="กำหนดเพิ่มปี 68","-",IF(M131="กำหนดเพิ่มปี 69","-",ฟอร์มกรอกข้อมูล!H70))))))</f>
        <v/>
      </c>
      <c r="G131" s="192" t="str">
        <f>IF(ฟอร์มกรอกข้อมูล!C70=0,"",IF(ฟอร์มกรอกข้อมูล!C70="สังกัด","",IF(ฟอร์มกรอกข้อมูล!B70="","-",IF(M131="เกษียณปี 66 ยุบเลิกปี 67","-",IF(M131="ว่างเดิม ยุบเลิกปี 67","-",ฟอร์มกรอกข้อมูล!B70)))))</f>
        <v/>
      </c>
      <c r="H131" s="188" t="str">
        <f>IF(ฟอร์มกรอกข้อมูล!C70=0,"",IF(M131="เกษียณปี 66 ยุบเลิกปี 67","-",IF(M131="ว่างเดิม ยุบเลิกปี 67","-",IF(ฟอร์มกรอกข้อมูล!C70="บริหารท้องถิ่น",ฟอร์มกรอกข้อมูล!F70,IF(ฟอร์มกรอกข้อมูล!C70="อำนวยการท้องถิ่น",ฟอร์มกรอกข้อมูล!F70,IF(ฟอร์มกรอกข้อมูล!C70="บริหารสถานศึกษา",ฟอร์มกรอกข้อมูล!F70,IF(ฟอร์มกรอกข้อมูล!C70&amp;ฟอร์มกรอกข้อมูล!G70="วิชาการหัวหน้ากลุ่มงาน",ฟอร์มกรอกข้อมูล!F70,ฟอร์มกรอกข้อมูล!E70)))))))</f>
        <v/>
      </c>
      <c r="I131" s="190" t="str">
        <f>IF(ฟอร์มกรอกข้อมูล!C70=0,"",IF(ฟอร์มกรอกข้อมูล!C70="สังกัด","",IF(ฟอร์มกรอกข้อมูล!H70="","-",IF(M131="เกษียณปี 66 ยุบเลิกปี 67","-",IF(M131="ว่างเดิม ยุบเลิกปี 67","-",ฟอร์มกรอกข้อมูล!H70)))))</f>
        <v/>
      </c>
      <c r="J131" s="193" t="str">
        <f>IF(ฟอร์มกรอกข้อมูล!C70=0,"",IF(ฟอร์มกรอกข้อมูล!C70="สังกัด","",IF(M131="กำหนดเพิ่มปี 67",0,IF(M131="กำหนดเพิ่มปี 68",0,IF(M131="กำหนดเพิ่มปี 69",0,IF(M131="เกษียณปี 66 ยุบเลิกปี 67",0,IF(M131="ว่างเดิม ยุบเลิกปี 67",0,ฟอร์มกรอกข้อมูล!BE70)))))))</f>
        <v/>
      </c>
      <c r="K131" s="194" t="str">
        <f>IF(ฟอร์มกรอกข้อมูล!C70=0,"",IF(ฟอร์มกรอกข้อมูล!C70="สังกัด","",IF(M131="กำหนดเพิ่มปี 67",0,IF(M131="กำหนดเพิ่มปี 68",0,IF(M131="กำหนดเพิ่มปี 69",0,IF(M131="เกษียณปี 66 ยุบเลิกปี 67",0,IF(M131="ว่างเดิม ยุบเลิกปี 67",0,IF(ฟอร์มกรอกข้อมูล!J70=0,0,(BF131*12)))))))))</f>
        <v/>
      </c>
      <c r="L131" s="194" t="str">
        <f>IF(ฟอร์มกรอกข้อมูล!C70=0,"",IF(ฟอร์มกรอกข้อมูล!C70="สังกัด","",IF(M131="กำหนดเพิ่มปี 67",0,IF(M131="กำหนดเพิ่มปี 68",0,IF(M131="กำหนดเพิ่มปี 69",0,IF(M131="เกษียณปี 66 ยุบเลิกปี 67",0,IF(M131="ว่างเดิม ยุบเลิกปี 67",0,IF(ฟอร์มกรอกข้อมูล!K70=0,0,(BG131*12)))))))))</f>
        <v/>
      </c>
      <c r="M131" s="195" t="str">
        <f>IF(ฟอร์มกรอกข้อมูล!C70=0,"",IF(ฟอร์มกรอกข้อมูล!C70="สังกัด","",IF(ฟอร์มกรอกข้อมูล!M70="ว่างเดิม","(ว่างเดิม)",IF(ฟอร์มกรอกข้อมูล!M70="เงินอุดหนุน","(เงินอุดหนุน)",IF(ฟอร์มกรอกข้อมูล!M70="เงินอุดหนุน (ว่าง)","(เงินอุดหนุน)",IF(ฟอร์มกรอกข้อมูล!M70="จ่ายจากเงินรายได้","(จ่ายจากเงินรายได้)",IF(ฟอร์มกรอกข้อมูล!M70="จ่ายจากเงินรายได้ (ว่าง)","(จ่ายจากเงินรายได้ (ว่างเดิม))",IF(ฟอร์มกรอกข้อมูล!M70="กำหนดเพิ่ม2567","กำหนดเพิ่มปี 67",IF(ฟอร์มกรอกข้อมูล!M70="กำหนดเพิ่ม2568","กำหนดเพิ่มปี 68",IF(ฟอร์มกรอกข้อมูล!M70="กำหนดเพิ่ม2569","กำหนดเพิ่มปี 69",IF(ฟอร์มกรอกข้อมูล!M70="ว่างยุบเลิก2567","ว่างเดิม ยุบเลิกปี 67",IF(ฟอร์มกรอกข้อมูล!M70="ว่างยุบเลิก2568","ว่างเดิม ยุบเลิกปี 68",IF(ฟอร์มกรอกข้อมูล!M70="ว่างยุบเลิก2569","ว่างเดิม ยุบเลิกปี 69",IF(ฟอร์มกรอกข้อมูล!M70="ยุบเลิก2567","เกษียณปี 66 ยุบเลิกปี 67",IF(ฟอร์มกรอกข้อมูล!M70="ยุบเลิก2568","เกษียณปี 67 ยุบเลิกปี 68",IF(ฟอร์มกรอกข้อมูล!M70="ยุบเลิก2569","เกษียณปี 68 ยุบเลิกปี 69",(ฟอร์มกรอกข้อมูล!I70*12)+(ฟอร์มกรอกข้อมูล!J70*12)+(ฟอร์มกรอกข้อมูล!K70*12)))))))))))))))))</f>
        <v/>
      </c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39" t="str">
        <f>IF(ฟอร์มกรอกข้อมูล!C70=0,"",ฟอร์มกรอกข้อมูล!C70)</f>
        <v/>
      </c>
      <c r="BC131" s="139" t="str">
        <f>IF(ฟอร์มกรอกข้อมูล!G70=0,"",ฟอร์มกรอกข้อมูล!G70)</f>
        <v/>
      </c>
      <c r="BD131" s="139" t="str">
        <f>IF(ฟอร์มกรอกข้อมูล!E70=0,"",ฟอร์มกรอกข้อมูล!E70)</f>
        <v/>
      </c>
      <c r="BE131" s="139" t="str">
        <f>IF(ฟอร์มกรอกข้อมูล!I70=0,"",ฟอร์มกรอกข้อมูล!I70)</f>
        <v/>
      </c>
      <c r="BF131" s="139" t="str">
        <f>IF(ฟอร์มกรอกข้อมูล!J70=0,"",ฟอร์มกรอกข้อมูล!J70)</f>
        <v/>
      </c>
      <c r="BG131" s="139" t="str">
        <f>IF(ฟอร์มกรอกข้อมูล!K70=0,"",ฟอร์มกรอกข้อมูล!K70)</f>
        <v/>
      </c>
      <c r="BH131" s="139" t="str">
        <f>IF(ฟอร์มกรอกข้อมูล!M70=0,"",ฟอร์มกรอกข้อมูล!M70)</f>
        <v/>
      </c>
    </row>
    <row r="132" spans="1:60" ht="25.5" customHeight="1">
      <c r="A132" s="187"/>
      <c r="B132" s="187"/>
      <c r="C132" s="188"/>
      <c r="D132" s="188"/>
      <c r="E132" s="188" t="str">
        <f>IF(BB131=0,"",IF(BB131="บริหารท้องถิ่น","("&amp;BD131&amp;")",IF(BB131="อำนวยการท้องถิ่น","("&amp;BD131&amp;")",IF(BB131="บริหารสถานศึกษา","("&amp;BD131&amp;")",IF(BB131&amp;BC131="วิชาการหัวหน้ากลุ่มงาน","("&amp;BD131&amp;")",IF(M131="กำหนดเพิ่มปี 67","-",IF(M131="กำหนดเพิ่มปี 68","",IF(M131="กำหนดเพิ่มปี 69","",""))))))))</f>
        <v/>
      </c>
      <c r="F132" s="187"/>
      <c r="G132" s="188"/>
      <c r="H132" s="188" t="str">
        <f>IF(BB131=0,"",IF(M131="เกษียณปี 66 ยุบเลิกปี 67","",IF(M131="ว่างเดิม ยุบเลิกปี 67","",IF(BB131="บริหารท้องถิ่น","("&amp;BD131&amp;")",IF(BB131="อำนวยการท้องถิ่น","("&amp;BD131&amp;")",IF(BB131="บริหารสถานศึกษา","("&amp;BD131&amp;")",IF(BB131&amp;BC131="วิชาการหัวหน้ากลุ่มงาน","("&amp;BD131&amp;")","")))))))</f>
        <v/>
      </c>
      <c r="I132" s="187"/>
      <c r="J132" s="189" t="str">
        <f>IF(BB131=0,"",IF(BB131="","",IF(BH131="ว่างเดิม","(ค่ากลางเงินเดือน)",IF(BH131="เงินอุดหนุน (ว่าง)","(ค่ากลางเงินเดือน)",IF(BH131="จ่ายจากเงินรายได้ (ว่าง)","(ค่ากลางเงินเดือน)",IF(BH131="ว่างยุบเลิก2568","(ค่ากลางเงินเดือน)",IF(BH131="ว่างยุบเลิก2569","(ค่ากลางเงินเดือน)",IF(M131="กำหนดเพิ่มปี 67","",IF(M131="กำหนดเพิ่มปี 68","",IF(M131="กำหนดเพิ่มปี 69","",IF(M131="เกษียณปี 66 ยุบเลิกปี 67","",IF(M131="ว่างเดิม ยุบเลิกปี 67","",TEXT(BE131,"(0,000"&amp;" x 12)")))))))))))))</f>
        <v/>
      </c>
      <c r="K132" s="189" t="str">
        <f>IF(BB131=0,"",IF(BB131="","",IF(M131="กำหนดเพิ่มปี 67","",IF(M131="กำหนดเพิ่มปี 68","",IF(M131="กำหนดเพิ่มปี 69","",IF(M131="เกษียณปี 66 ยุบเลิกปี 67","",IF(M131="ว่างเดิม ยุบเลิกปี 67","",TEXT(BF131,"(0,000"&amp;" x 12)"))))))))</f>
        <v/>
      </c>
      <c r="L132" s="189" t="str">
        <f>IF(BB131=0,"",IF(BB131="","",IF(M131="กำหนดเพิ่มปี 67","",IF(M131="กำหนดเพิ่มปี 68","",IF(M131="กำหนดเพิ่มปี 69","",IF(M131="เกษียณปี 66 ยุบเลิกปี 67","",IF(M131="ว่างเดิม ยุบเลิกปี 67","",TEXT(BG131,"(0,000"&amp;" x 12)"))))))))</f>
        <v/>
      </c>
      <c r="M132" s="188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</row>
    <row r="133" spans="1:60" ht="25.5" customHeight="1">
      <c r="A133" s="190" t="str">
        <f>IF(B133="","",IF(M133="","",SUBTOTAL(3,$E$5:E133)*1)-COUNTBLANK($B$5:B133))</f>
        <v/>
      </c>
      <c r="B133" s="191" t="str">
        <f>IF(ฟอร์มกรอกข้อมูล!C71=0,"",IF(ฟอร์มกรอกข้อมูล!C71="สังกัด","",IF(M133="กำหนดเพิ่มปี 67","-",IF(M133="กำหนดเพิ่มปี 68","-",IF(M133="กำหนดเพิ่มปี 69","-",ฟอร์มกรอกข้อมูล!D71)))))</f>
        <v/>
      </c>
      <c r="C133" s="188" t="str">
        <f>IF(ฟอร์มกรอกข้อมูล!C71=0,"",IF(ฟอร์มกรอกข้อมูล!C71="สังกัด","",IF(M133="กำหนดเพิ่มปี 67","-",IF(M133="กำหนดเพิ่มปี 68","-",IF(M133="กำหนดเพิ่มปี 69","-",ฟอร์มกรอกข้อมูล!L71)))))</f>
        <v/>
      </c>
      <c r="D133" s="192" t="str">
        <f>IF(ฟอร์มกรอกข้อมูล!C71=0,"",IF(ฟอร์มกรอกข้อมูล!C71="สังกัด","",IF(ฟอร์มกรอกข้อมูล!B71="","-",IF(M133="กำหนดเพิ่มปี 67","-",IF(M133="กำหนดเพิ่มปี 68","-",IF(M133="กำหนดเพิ่มปี 69","-",ฟอร์มกรอกข้อมูล!B71))))))</f>
        <v/>
      </c>
      <c r="E133" s="188" t="str">
        <f>IF(ฟอร์มกรอกข้อมูล!C71=0,"",IF(M133="กำหนดเพิ่มปี 67","-",IF(M133="กำหนดเพิ่มปี 68","-",IF(M133="กำหนดเพิ่มปี 69","-",IF(ฟอร์มกรอกข้อมูล!C71="บริหารท้องถิ่น",ฟอร์มกรอกข้อมูล!F71,IF(ฟอร์มกรอกข้อมูล!C71="อำนวยการท้องถิ่น",ฟอร์มกรอกข้อมูล!F71,IF(ฟอร์มกรอกข้อมูล!C71="บริหารสถานศึกษา",ฟอร์มกรอกข้อมูล!F71,IF(ฟอร์มกรอกข้อมูล!C71&amp;ฟอร์มกรอกข้อมูล!G71="วิชาการหัวหน้ากลุ่มงาน",ฟอร์มกรอกข้อมูล!F71,ฟอร์มกรอกข้อมูล!E71))))))))</f>
        <v/>
      </c>
      <c r="F133" s="190" t="str">
        <f>IF(ฟอร์มกรอกข้อมูล!C71=0,"",IF(ฟอร์มกรอกข้อมูล!C71="สังกัด","",IF(ฟอร์มกรอกข้อมูล!H71="","-",IF(M133="กำหนดเพิ่มปี 67","-",IF(M133="กำหนดเพิ่มปี 68","-",IF(M133="กำหนดเพิ่มปี 69","-",ฟอร์มกรอกข้อมูล!H71))))))</f>
        <v/>
      </c>
      <c r="G133" s="192" t="str">
        <f>IF(ฟอร์มกรอกข้อมูล!C71=0,"",IF(ฟอร์มกรอกข้อมูล!C71="สังกัด","",IF(ฟอร์มกรอกข้อมูล!B71="","-",IF(M133="เกษียณปี 66 ยุบเลิกปี 67","-",IF(M133="ว่างเดิม ยุบเลิกปี 67","-",ฟอร์มกรอกข้อมูล!B71)))))</f>
        <v/>
      </c>
      <c r="H133" s="188" t="str">
        <f>IF(ฟอร์มกรอกข้อมูล!C71=0,"",IF(M133="เกษียณปี 66 ยุบเลิกปี 67","-",IF(M133="ว่างเดิม ยุบเลิกปี 67","-",IF(ฟอร์มกรอกข้อมูล!C71="บริหารท้องถิ่น",ฟอร์มกรอกข้อมูล!F71,IF(ฟอร์มกรอกข้อมูล!C71="อำนวยการท้องถิ่น",ฟอร์มกรอกข้อมูล!F71,IF(ฟอร์มกรอกข้อมูล!C71="บริหารสถานศึกษา",ฟอร์มกรอกข้อมูล!F71,IF(ฟอร์มกรอกข้อมูล!C71&amp;ฟอร์มกรอกข้อมูล!G71="วิชาการหัวหน้ากลุ่มงาน",ฟอร์มกรอกข้อมูล!F71,ฟอร์มกรอกข้อมูล!E71)))))))</f>
        <v/>
      </c>
      <c r="I133" s="190" t="str">
        <f>IF(ฟอร์มกรอกข้อมูล!C71=0,"",IF(ฟอร์มกรอกข้อมูล!C71="สังกัด","",IF(ฟอร์มกรอกข้อมูล!H71="","-",IF(M133="เกษียณปี 66 ยุบเลิกปี 67","-",IF(M133="ว่างเดิม ยุบเลิกปี 67","-",ฟอร์มกรอกข้อมูล!H71)))))</f>
        <v/>
      </c>
      <c r="J133" s="193" t="str">
        <f>IF(ฟอร์มกรอกข้อมูล!C71=0,"",IF(ฟอร์มกรอกข้อมูล!C71="สังกัด","",IF(M133="กำหนดเพิ่มปี 67",0,IF(M133="กำหนดเพิ่มปี 68",0,IF(M133="กำหนดเพิ่มปี 69",0,IF(M133="เกษียณปี 66 ยุบเลิกปี 67",0,IF(M133="ว่างเดิม ยุบเลิกปี 67",0,ฟอร์มกรอกข้อมูล!BE71)))))))</f>
        <v/>
      </c>
      <c r="K133" s="194" t="str">
        <f>IF(ฟอร์มกรอกข้อมูล!C71=0,"",IF(ฟอร์มกรอกข้อมูล!C71="สังกัด","",IF(M133="กำหนดเพิ่มปี 67",0,IF(M133="กำหนดเพิ่มปี 68",0,IF(M133="กำหนดเพิ่มปี 69",0,IF(M133="เกษียณปี 66 ยุบเลิกปี 67",0,IF(M133="ว่างเดิม ยุบเลิกปี 67",0,IF(ฟอร์มกรอกข้อมูล!J71=0,0,(BF133*12)))))))))</f>
        <v/>
      </c>
      <c r="L133" s="194" t="str">
        <f>IF(ฟอร์มกรอกข้อมูล!C71=0,"",IF(ฟอร์มกรอกข้อมูล!C71="สังกัด","",IF(M133="กำหนดเพิ่มปี 67",0,IF(M133="กำหนดเพิ่มปี 68",0,IF(M133="กำหนดเพิ่มปี 69",0,IF(M133="เกษียณปี 66 ยุบเลิกปี 67",0,IF(M133="ว่างเดิม ยุบเลิกปี 67",0,IF(ฟอร์มกรอกข้อมูล!K71=0,0,(BG133*12)))))))))</f>
        <v/>
      </c>
      <c r="M133" s="195" t="str">
        <f>IF(ฟอร์มกรอกข้อมูล!C71=0,"",IF(ฟอร์มกรอกข้อมูล!C71="สังกัด","",IF(ฟอร์มกรอกข้อมูล!M71="ว่างเดิม","(ว่างเดิม)",IF(ฟอร์มกรอกข้อมูล!M71="เงินอุดหนุน","(เงินอุดหนุน)",IF(ฟอร์มกรอกข้อมูล!M71="เงินอุดหนุน (ว่าง)","(เงินอุดหนุน)",IF(ฟอร์มกรอกข้อมูล!M71="จ่ายจากเงินรายได้","(จ่ายจากเงินรายได้)",IF(ฟอร์มกรอกข้อมูล!M71="จ่ายจากเงินรายได้ (ว่าง)","(จ่ายจากเงินรายได้ (ว่างเดิม))",IF(ฟอร์มกรอกข้อมูล!M71="กำหนดเพิ่ม2567","กำหนดเพิ่มปี 67",IF(ฟอร์มกรอกข้อมูล!M71="กำหนดเพิ่ม2568","กำหนดเพิ่มปี 68",IF(ฟอร์มกรอกข้อมูล!M71="กำหนดเพิ่ม2569","กำหนดเพิ่มปี 69",IF(ฟอร์มกรอกข้อมูล!M71="ว่างยุบเลิก2567","ว่างเดิม ยุบเลิกปี 67",IF(ฟอร์มกรอกข้อมูล!M71="ว่างยุบเลิก2568","ว่างเดิม ยุบเลิกปี 68",IF(ฟอร์มกรอกข้อมูล!M71="ว่างยุบเลิก2569","ว่างเดิม ยุบเลิกปี 69",IF(ฟอร์มกรอกข้อมูล!M71="ยุบเลิก2567","เกษียณปี 66 ยุบเลิกปี 67",IF(ฟอร์มกรอกข้อมูล!M71="ยุบเลิก2568","เกษียณปี 67 ยุบเลิกปี 68",IF(ฟอร์มกรอกข้อมูล!M71="ยุบเลิก2569","เกษียณปี 68 ยุบเลิกปี 69",(ฟอร์มกรอกข้อมูล!I71*12)+(ฟอร์มกรอกข้อมูล!J71*12)+(ฟอร์มกรอกข้อมูล!K71*12)))))))))))))))))</f>
        <v/>
      </c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39" t="str">
        <f>IF(ฟอร์มกรอกข้อมูล!C71=0,"",ฟอร์มกรอกข้อมูล!C71)</f>
        <v/>
      </c>
      <c r="BC133" s="139" t="str">
        <f>IF(ฟอร์มกรอกข้อมูล!G71=0,"",ฟอร์มกรอกข้อมูล!G71)</f>
        <v/>
      </c>
      <c r="BD133" s="139" t="str">
        <f>IF(ฟอร์มกรอกข้อมูล!E71=0,"",ฟอร์มกรอกข้อมูล!E71)</f>
        <v/>
      </c>
      <c r="BE133" s="139" t="str">
        <f>IF(ฟอร์มกรอกข้อมูล!I71=0,"",ฟอร์มกรอกข้อมูล!I71)</f>
        <v/>
      </c>
      <c r="BF133" s="139" t="str">
        <f>IF(ฟอร์มกรอกข้อมูล!J71=0,"",ฟอร์มกรอกข้อมูล!J71)</f>
        <v/>
      </c>
      <c r="BG133" s="139" t="str">
        <f>IF(ฟอร์มกรอกข้อมูล!K71=0,"",ฟอร์มกรอกข้อมูล!K71)</f>
        <v/>
      </c>
      <c r="BH133" s="139" t="str">
        <f>IF(ฟอร์มกรอกข้อมูล!M71=0,"",ฟอร์มกรอกข้อมูล!M71)</f>
        <v/>
      </c>
    </row>
    <row r="134" spans="1:60" ht="25.5" customHeight="1">
      <c r="A134" s="99"/>
      <c r="B134" s="99"/>
      <c r="C134" s="140"/>
      <c r="D134" s="140"/>
      <c r="E134" s="140" t="str">
        <f>IF(BB133=0,"",IF(BB133="บริหารท้องถิ่น","("&amp;BD133&amp;")",IF(BB133="อำนวยการท้องถิ่น","("&amp;BD133&amp;")",IF(BB133="บริหารสถานศึกษา","("&amp;BD133&amp;")",IF(BB133&amp;BC133="วิชาการหัวหน้ากลุ่มงาน","("&amp;BD133&amp;")",IF(M133="กำหนดเพิ่มปี 67","-",IF(M133="กำหนดเพิ่มปี 68","",IF(M133="กำหนดเพิ่มปี 69","",""))))))))</f>
        <v/>
      </c>
      <c r="F134" s="99"/>
      <c r="G134" s="140"/>
      <c r="H134" s="140" t="str">
        <f>IF(BB133=0,"",IF(M133="เกษียณปี 66 ยุบเลิกปี 67","",IF(M133="ว่างเดิม ยุบเลิกปี 67","",IF(BB133="บริหารท้องถิ่น","("&amp;BD133&amp;")",IF(BB133="อำนวยการท้องถิ่น","("&amp;BD133&amp;")",IF(BB133="บริหารสถานศึกษา","("&amp;BD133&amp;")",IF(BB133&amp;BC133="วิชาการหัวหน้ากลุ่มงาน","("&amp;BD133&amp;")","")))))))</f>
        <v/>
      </c>
      <c r="I134" s="99"/>
      <c r="J134" s="141" t="str">
        <f>IF(BB133=0,"",IF(BB133="","",IF(BH133="ว่างเดิม","(ค่ากลางเงินเดือน)",IF(BH133="เงินอุดหนุน (ว่าง)","(ค่ากลางเงินเดือน)",IF(BH133="จ่ายจากเงินรายได้ (ว่าง)","(ค่ากลางเงินเดือน)",IF(BH133="ว่างยุบเลิก2568","(ค่ากลางเงินเดือน)",IF(BH133="ว่างยุบเลิก2569","(ค่ากลางเงินเดือน)",IF(M133="กำหนดเพิ่มปี 67","",IF(M133="กำหนดเพิ่มปี 68","",IF(M133="กำหนดเพิ่มปี 69","",IF(M133="เกษียณปี 66 ยุบเลิกปี 67","",IF(M133="ว่างเดิม ยุบเลิกปี 67","",TEXT(BE133,"(0,000"&amp;" x 12)")))))))))))))</f>
        <v/>
      </c>
      <c r="K134" s="141" t="str">
        <f>IF(BB133=0,"",IF(BB133="","",IF(M133="กำหนดเพิ่มปี 67","",IF(M133="กำหนดเพิ่มปี 68","",IF(M133="กำหนดเพิ่มปี 69","",IF(M133="เกษียณปี 66 ยุบเลิกปี 67","",IF(M133="ว่างเดิม ยุบเลิกปี 67","",TEXT(BF133,"(0,000"&amp;" x 12)"))))))))</f>
        <v/>
      </c>
      <c r="L134" s="141" t="str">
        <f>IF(BB133=0,"",IF(BB133="","",IF(M133="กำหนดเพิ่มปี 67","",IF(M133="กำหนดเพิ่มปี 68","",IF(M133="กำหนดเพิ่มปี 69","",IF(M133="เกษียณปี 66 ยุบเลิกปี 67","",IF(M133="ว่างเดิม ยุบเลิกปี 67","",TEXT(BG133,"(0,000"&amp;" x 12)"))))))))</f>
        <v/>
      </c>
      <c r="M134" s="14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</row>
    <row r="135" spans="1:60" ht="25.5" customHeight="1">
      <c r="A135" s="101" t="str">
        <f>IF(B135="","",IF(M135="","",SUBTOTAL(3,$E$5:E135)*1)-COUNTBLANK($B$5:B135))</f>
        <v/>
      </c>
      <c r="B135" s="142" t="str">
        <f>IF(ฟอร์มกรอกข้อมูล!C72=0,"",IF(ฟอร์มกรอกข้อมูล!C72="สังกัด","",IF(M135="กำหนดเพิ่มปี 67","-",IF(M135="กำหนดเพิ่มปี 68","-",IF(M135="กำหนดเพิ่มปี 69","-",ฟอร์มกรอกข้อมูล!D72)))))</f>
        <v/>
      </c>
      <c r="C135" s="140" t="str">
        <f>IF(ฟอร์มกรอกข้อมูล!C72=0,"",IF(ฟอร์มกรอกข้อมูล!C72="สังกัด","",IF(M135="กำหนดเพิ่มปี 67","-",IF(M135="กำหนดเพิ่มปี 68","-",IF(M135="กำหนดเพิ่มปี 69","-",ฟอร์มกรอกข้อมูล!L72)))))</f>
        <v/>
      </c>
      <c r="D135" s="143" t="str">
        <f>IF(ฟอร์มกรอกข้อมูล!C72=0,"",IF(ฟอร์มกรอกข้อมูล!C72="สังกัด","",IF(ฟอร์มกรอกข้อมูล!B72="","-",IF(M135="กำหนดเพิ่มปี 67","-",IF(M135="กำหนดเพิ่มปี 68","-",IF(M135="กำหนดเพิ่มปี 69","-",ฟอร์มกรอกข้อมูล!B72))))))</f>
        <v/>
      </c>
      <c r="E135" s="140" t="str">
        <f>IF(ฟอร์มกรอกข้อมูล!C72=0,"",IF(M135="กำหนดเพิ่มปี 67","-",IF(M135="กำหนดเพิ่มปี 68","-",IF(M135="กำหนดเพิ่มปี 69","-",IF(ฟอร์มกรอกข้อมูล!C72="บริหารท้องถิ่น",ฟอร์มกรอกข้อมูล!F72,IF(ฟอร์มกรอกข้อมูล!C72="อำนวยการท้องถิ่น",ฟอร์มกรอกข้อมูล!F72,IF(ฟอร์มกรอกข้อมูล!C72="บริหารสถานศึกษา",ฟอร์มกรอกข้อมูล!F72,IF(ฟอร์มกรอกข้อมูล!C72&amp;ฟอร์มกรอกข้อมูล!G72="วิชาการหัวหน้ากลุ่มงาน",ฟอร์มกรอกข้อมูล!F72,ฟอร์มกรอกข้อมูล!E72))))))))</f>
        <v/>
      </c>
      <c r="F135" s="101" t="str">
        <f>IF(ฟอร์มกรอกข้อมูล!C72=0,"",IF(ฟอร์มกรอกข้อมูล!C72="สังกัด","",IF(ฟอร์มกรอกข้อมูล!H72="","-",IF(M135="กำหนดเพิ่มปี 67","-",IF(M135="กำหนดเพิ่มปี 68","-",IF(M135="กำหนดเพิ่มปี 69","-",ฟอร์มกรอกข้อมูล!H72))))))</f>
        <v/>
      </c>
      <c r="G135" s="143" t="str">
        <f>IF(ฟอร์มกรอกข้อมูล!C72=0,"",IF(ฟอร์มกรอกข้อมูล!C72="สังกัด","",IF(ฟอร์มกรอกข้อมูล!B72="","-",IF(M135="เกษียณปี 66 ยุบเลิกปี 67","-",IF(M135="ว่างเดิม ยุบเลิกปี 67","-",ฟอร์มกรอกข้อมูล!B72)))))</f>
        <v/>
      </c>
      <c r="H135" s="140" t="str">
        <f>IF(ฟอร์มกรอกข้อมูล!C72=0,"",IF(M135="เกษียณปี 66 ยุบเลิกปี 67","-",IF(M135="ว่างเดิม ยุบเลิกปี 67","-",IF(ฟอร์มกรอกข้อมูล!C72="บริหารท้องถิ่น",ฟอร์มกรอกข้อมูล!F72,IF(ฟอร์มกรอกข้อมูล!C72="อำนวยการท้องถิ่น",ฟอร์มกรอกข้อมูล!F72,IF(ฟอร์มกรอกข้อมูล!C72="บริหารสถานศึกษา",ฟอร์มกรอกข้อมูล!F72,IF(ฟอร์มกรอกข้อมูล!C72&amp;ฟอร์มกรอกข้อมูล!G72="วิชาการหัวหน้ากลุ่มงาน",ฟอร์มกรอกข้อมูล!F72,ฟอร์มกรอกข้อมูล!E72)))))))</f>
        <v/>
      </c>
      <c r="I135" s="101" t="str">
        <f>IF(ฟอร์มกรอกข้อมูล!C72=0,"",IF(ฟอร์มกรอกข้อมูล!C72="สังกัด","",IF(ฟอร์มกรอกข้อมูล!H72="","-",IF(M135="เกษียณปี 66 ยุบเลิกปี 67","-",IF(M135="ว่างเดิม ยุบเลิกปี 67","-",ฟอร์มกรอกข้อมูล!H72)))))</f>
        <v/>
      </c>
      <c r="J135" s="144" t="str">
        <f>IF(ฟอร์มกรอกข้อมูล!C72=0,"",IF(ฟอร์มกรอกข้อมูล!C72="สังกัด","",IF(M135="กำหนดเพิ่มปี 67",0,IF(M135="กำหนดเพิ่มปี 68",0,IF(M135="กำหนดเพิ่มปี 69",0,IF(M135="เกษียณปี 66 ยุบเลิกปี 67",0,IF(M135="ว่างเดิม ยุบเลิกปี 67",0,ฟอร์มกรอกข้อมูล!BE72)))))))</f>
        <v/>
      </c>
      <c r="K135" s="145" t="str">
        <f>IF(ฟอร์มกรอกข้อมูล!C72=0,"",IF(ฟอร์มกรอกข้อมูล!C72="สังกัด","",IF(M135="กำหนดเพิ่มปี 67",0,IF(M135="กำหนดเพิ่มปี 68",0,IF(M135="กำหนดเพิ่มปี 69",0,IF(M135="เกษียณปี 66 ยุบเลิกปี 67",0,IF(M135="ว่างเดิม ยุบเลิกปี 67",0,IF(ฟอร์มกรอกข้อมูล!J72=0,0,(BF135*12)))))))))</f>
        <v/>
      </c>
      <c r="L135" s="145" t="str">
        <f>IF(ฟอร์มกรอกข้อมูล!C72=0,"",IF(ฟอร์มกรอกข้อมูล!C72="สังกัด","",IF(M135="กำหนดเพิ่มปี 67",0,IF(M135="กำหนดเพิ่มปี 68",0,IF(M135="กำหนดเพิ่มปี 69",0,IF(M135="เกษียณปี 66 ยุบเลิกปี 67",0,IF(M135="ว่างเดิม ยุบเลิกปี 67",0,IF(ฟอร์มกรอกข้อมูล!K72=0,0,(BG135*12)))))))))</f>
        <v/>
      </c>
      <c r="M135" s="146" t="str">
        <f>IF(ฟอร์มกรอกข้อมูล!C72=0,"",IF(ฟอร์มกรอกข้อมูล!C72="สังกัด","",IF(ฟอร์มกรอกข้อมูล!M72="ว่างเดิม","(ว่างเดิม)",IF(ฟอร์มกรอกข้อมูล!M72="เงินอุดหนุน","(เงินอุดหนุน)",IF(ฟอร์มกรอกข้อมูล!M72="เงินอุดหนุน (ว่าง)","(เงินอุดหนุน)",IF(ฟอร์มกรอกข้อมูล!M72="จ่ายจากเงินรายได้","(จ่ายจากเงินรายได้)",IF(ฟอร์มกรอกข้อมูล!M72="จ่ายจากเงินรายได้ (ว่าง)","(จ่ายจากเงินรายได้ (ว่างเดิม))",IF(ฟอร์มกรอกข้อมูล!M72="กำหนดเพิ่ม2567","กำหนดเพิ่มปี 67",IF(ฟอร์มกรอกข้อมูล!M72="กำหนดเพิ่ม2568","กำหนดเพิ่มปี 68",IF(ฟอร์มกรอกข้อมูล!M72="กำหนดเพิ่ม2569","กำหนดเพิ่มปี 69",IF(ฟอร์มกรอกข้อมูล!M72="ว่างยุบเลิก2567","ว่างเดิม ยุบเลิกปี 67",IF(ฟอร์มกรอกข้อมูล!M72="ว่างยุบเลิก2568","ว่างเดิม ยุบเลิกปี 68",IF(ฟอร์มกรอกข้อมูล!M72="ว่างยุบเลิก2569","ว่างเดิม ยุบเลิกปี 69",IF(ฟอร์มกรอกข้อมูล!M72="ยุบเลิก2567","เกษียณปี 66 ยุบเลิกปี 67",IF(ฟอร์มกรอกข้อมูล!M72="ยุบเลิก2568","เกษียณปี 67 ยุบเลิกปี 68",IF(ฟอร์มกรอกข้อมูล!M72="ยุบเลิก2569","เกษียณปี 68 ยุบเลิกปี 69",(ฟอร์มกรอกข้อมูล!I72*12)+(ฟอร์มกรอกข้อมูล!J72*12)+(ฟอร์มกรอกข้อมูล!K72*12)))))))))))))))))</f>
        <v/>
      </c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39" t="str">
        <f>IF(ฟอร์มกรอกข้อมูล!C72=0,"",ฟอร์มกรอกข้อมูล!C72)</f>
        <v/>
      </c>
      <c r="BC135" s="139" t="str">
        <f>IF(ฟอร์มกรอกข้อมูล!G72=0,"",ฟอร์มกรอกข้อมูล!G72)</f>
        <v/>
      </c>
      <c r="BD135" s="139" t="str">
        <f>IF(ฟอร์มกรอกข้อมูล!E72=0,"",ฟอร์มกรอกข้อมูล!E72)</f>
        <v/>
      </c>
      <c r="BE135" s="139" t="str">
        <f>IF(ฟอร์มกรอกข้อมูล!I72=0,"",ฟอร์มกรอกข้อมูล!I72)</f>
        <v/>
      </c>
      <c r="BF135" s="139" t="str">
        <f>IF(ฟอร์มกรอกข้อมูล!J72=0,"",ฟอร์มกรอกข้อมูล!J72)</f>
        <v/>
      </c>
      <c r="BG135" s="139" t="str">
        <f>IF(ฟอร์มกรอกข้อมูล!K72=0,"",ฟอร์มกรอกข้อมูล!K72)</f>
        <v/>
      </c>
      <c r="BH135" s="139" t="str">
        <f>IF(ฟอร์มกรอกข้อมูล!M72=0,"",ฟอร์มกรอกข้อมูล!M72)</f>
        <v/>
      </c>
    </row>
    <row r="136" spans="1:60" ht="25.5" customHeight="1">
      <c r="A136" s="99"/>
      <c r="B136" s="99"/>
      <c r="C136" s="140"/>
      <c r="D136" s="140"/>
      <c r="E136" s="140" t="str">
        <f>IF(BB135=0,"",IF(BB135="บริหารท้องถิ่น","("&amp;BD135&amp;")",IF(BB135="อำนวยการท้องถิ่น","("&amp;BD135&amp;")",IF(BB135="บริหารสถานศึกษา","("&amp;BD135&amp;")",IF(BB135&amp;BC135="วิชาการหัวหน้ากลุ่มงาน","("&amp;BD135&amp;")",IF(M135="กำหนดเพิ่มปี 67","-",IF(M135="กำหนดเพิ่มปี 68","",IF(M135="กำหนดเพิ่มปี 69","",""))))))))</f>
        <v/>
      </c>
      <c r="F136" s="99"/>
      <c r="G136" s="140"/>
      <c r="H136" s="140" t="str">
        <f>IF(BB135=0,"",IF(M135="เกษียณปี 66 ยุบเลิกปี 67","",IF(M135="ว่างเดิม ยุบเลิกปี 67","",IF(BB135="บริหารท้องถิ่น","("&amp;BD135&amp;")",IF(BB135="อำนวยการท้องถิ่น","("&amp;BD135&amp;")",IF(BB135="บริหารสถานศึกษา","("&amp;BD135&amp;")",IF(BB135&amp;BC135="วิชาการหัวหน้ากลุ่มงาน","("&amp;BD135&amp;")","")))))))</f>
        <v/>
      </c>
      <c r="I136" s="99"/>
      <c r="J136" s="141" t="str">
        <f>IF(BB135=0,"",IF(BB135="","",IF(BH135="ว่างเดิม","(ค่ากลางเงินเดือน)",IF(BH135="เงินอุดหนุน (ว่าง)","(ค่ากลางเงินเดือน)",IF(BH135="จ่ายจากเงินรายได้ (ว่าง)","(ค่ากลางเงินเดือน)",IF(BH135="ว่างยุบเลิก2568","(ค่ากลางเงินเดือน)",IF(BH135="ว่างยุบเลิก2569","(ค่ากลางเงินเดือน)",IF(M135="กำหนดเพิ่มปี 67","",IF(M135="กำหนดเพิ่มปี 68","",IF(M135="กำหนดเพิ่มปี 69","",IF(M135="เกษียณปี 66 ยุบเลิกปี 67","",IF(M135="ว่างเดิม ยุบเลิกปี 67","",TEXT(BE135,"(0,000"&amp;" x 12)")))))))))))))</f>
        <v/>
      </c>
      <c r="K136" s="141" t="str">
        <f>IF(BB135=0,"",IF(BB135="","",IF(M135="กำหนดเพิ่มปี 67","",IF(M135="กำหนดเพิ่มปี 68","",IF(M135="กำหนดเพิ่มปี 69","",IF(M135="เกษียณปี 66 ยุบเลิกปี 67","",IF(M135="ว่างเดิม ยุบเลิกปี 67","",TEXT(BF135,"(0,000"&amp;" x 12)"))))))))</f>
        <v/>
      </c>
      <c r="L136" s="141" t="str">
        <f>IF(BB135=0,"",IF(BB135="","",IF(M135="กำหนดเพิ่มปี 67","",IF(M135="กำหนดเพิ่มปี 68","",IF(M135="กำหนดเพิ่มปี 69","",IF(M135="เกษียณปี 66 ยุบเลิกปี 67","",IF(M135="ว่างเดิม ยุบเลิกปี 67","",TEXT(BG135,"(0,000"&amp;" x 12)"))))))))</f>
        <v/>
      </c>
      <c r="M136" s="14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</row>
    <row r="137" spans="1:60" ht="25.5" customHeight="1">
      <c r="A137" s="101" t="str">
        <f>IF(B137="","",IF(M137="","",SUBTOTAL(3,$E$5:E137)*1)-COUNTBLANK($B$5:B137))</f>
        <v/>
      </c>
      <c r="B137" s="142" t="str">
        <f>IF(ฟอร์มกรอกข้อมูล!C73=0,"",IF(ฟอร์มกรอกข้อมูล!C73="สังกัด","",IF(M137="กำหนดเพิ่มปี 67","-",IF(M137="กำหนดเพิ่มปี 68","-",IF(M137="กำหนดเพิ่มปี 69","-",ฟอร์มกรอกข้อมูล!D73)))))</f>
        <v/>
      </c>
      <c r="C137" s="140" t="str">
        <f>IF(ฟอร์มกรอกข้อมูล!C73=0,"",IF(ฟอร์มกรอกข้อมูล!C73="สังกัด","",IF(M137="กำหนดเพิ่มปี 67","-",IF(M137="กำหนดเพิ่มปี 68","-",IF(M137="กำหนดเพิ่มปี 69","-",ฟอร์มกรอกข้อมูล!L73)))))</f>
        <v/>
      </c>
      <c r="D137" s="143" t="str">
        <f>IF(ฟอร์มกรอกข้อมูล!C73=0,"",IF(ฟอร์มกรอกข้อมูล!C73="สังกัด","",IF(ฟอร์มกรอกข้อมูล!B73="","-",IF(M137="กำหนดเพิ่มปี 67","-",IF(M137="กำหนดเพิ่มปี 68","-",IF(M137="กำหนดเพิ่มปี 69","-",ฟอร์มกรอกข้อมูล!B73))))))</f>
        <v/>
      </c>
      <c r="E137" s="140" t="str">
        <f>IF(ฟอร์มกรอกข้อมูล!C73=0,"",IF(M137="กำหนดเพิ่มปี 67","-",IF(M137="กำหนดเพิ่มปี 68","-",IF(M137="กำหนดเพิ่มปี 69","-",IF(ฟอร์มกรอกข้อมูล!C73="บริหารท้องถิ่น",ฟอร์มกรอกข้อมูล!F73,IF(ฟอร์มกรอกข้อมูล!C73="อำนวยการท้องถิ่น",ฟอร์มกรอกข้อมูล!F73,IF(ฟอร์มกรอกข้อมูล!C73="บริหารสถานศึกษา",ฟอร์มกรอกข้อมูล!F73,IF(ฟอร์มกรอกข้อมูล!C73&amp;ฟอร์มกรอกข้อมูล!G73="วิชาการหัวหน้ากลุ่มงาน",ฟอร์มกรอกข้อมูล!F73,ฟอร์มกรอกข้อมูล!E73))))))))</f>
        <v/>
      </c>
      <c r="F137" s="101" t="str">
        <f>IF(ฟอร์มกรอกข้อมูล!C73=0,"",IF(ฟอร์มกรอกข้อมูล!C73="สังกัด","",IF(ฟอร์มกรอกข้อมูล!H73="","-",IF(M137="กำหนดเพิ่มปี 67","-",IF(M137="กำหนดเพิ่มปี 68","-",IF(M137="กำหนดเพิ่มปี 69","-",ฟอร์มกรอกข้อมูล!H73))))))</f>
        <v/>
      </c>
      <c r="G137" s="143" t="str">
        <f>IF(ฟอร์มกรอกข้อมูล!C73=0,"",IF(ฟอร์มกรอกข้อมูล!C73="สังกัด","",IF(ฟอร์มกรอกข้อมูล!B73="","-",IF(M137="เกษียณปี 66 ยุบเลิกปี 67","-",IF(M137="ว่างเดิม ยุบเลิกปี 67","-",ฟอร์มกรอกข้อมูล!B73)))))</f>
        <v/>
      </c>
      <c r="H137" s="140" t="str">
        <f>IF(ฟอร์มกรอกข้อมูล!C73=0,"",IF(M137="เกษียณปี 66 ยุบเลิกปี 67","-",IF(M137="ว่างเดิม ยุบเลิกปี 67","-",IF(ฟอร์มกรอกข้อมูล!C73="บริหารท้องถิ่น",ฟอร์มกรอกข้อมูล!F73,IF(ฟอร์มกรอกข้อมูล!C73="อำนวยการท้องถิ่น",ฟอร์มกรอกข้อมูล!F73,IF(ฟอร์มกรอกข้อมูล!C73="บริหารสถานศึกษา",ฟอร์มกรอกข้อมูล!F73,IF(ฟอร์มกรอกข้อมูล!C73&amp;ฟอร์มกรอกข้อมูล!G73="วิชาการหัวหน้ากลุ่มงาน",ฟอร์มกรอกข้อมูล!F73,ฟอร์มกรอกข้อมูล!E73)))))))</f>
        <v/>
      </c>
      <c r="I137" s="101" t="str">
        <f>IF(ฟอร์มกรอกข้อมูล!C73=0,"",IF(ฟอร์มกรอกข้อมูล!C73="สังกัด","",IF(ฟอร์มกรอกข้อมูล!H73="","-",IF(M137="เกษียณปี 66 ยุบเลิกปี 67","-",IF(M137="ว่างเดิม ยุบเลิกปี 67","-",ฟอร์มกรอกข้อมูล!H73)))))</f>
        <v/>
      </c>
      <c r="J137" s="144" t="str">
        <f>IF(ฟอร์มกรอกข้อมูล!C73=0,"",IF(ฟอร์มกรอกข้อมูล!C73="สังกัด","",IF(M137="กำหนดเพิ่มปี 67",0,IF(M137="กำหนดเพิ่มปี 68",0,IF(M137="กำหนดเพิ่มปี 69",0,IF(M137="เกษียณปี 66 ยุบเลิกปี 67",0,IF(M137="ว่างเดิม ยุบเลิกปี 67",0,ฟอร์มกรอกข้อมูล!BE73)))))))</f>
        <v/>
      </c>
      <c r="K137" s="145" t="str">
        <f>IF(ฟอร์มกรอกข้อมูล!C73=0,"",IF(ฟอร์มกรอกข้อมูล!C73="สังกัด","",IF(M137="กำหนดเพิ่มปี 67",0,IF(M137="กำหนดเพิ่มปี 68",0,IF(M137="กำหนดเพิ่มปี 69",0,IF(M137="เกษียณปี 66 ยุบเลิกปี 67",0,IF(M137="ว่างเดิม ยุบเลิกปี 67",0,IF(ฟอร์มกรอกข้อมูล!J73=0,0,(BF137*12)))))))))</f>
        <v/>
      </c>
      <c r="L137" s="145" t="str">
        <f>IF(ฟอร์มกรอกข้อมูล!C73=0,"",IF(ฟอร์มกรอกข้อมูล!C73="สังกัด","",IF(M137="กำหนดเพิ่มปี 67",0,IF(M137="กำหนดเพิ่มปี 68",0,IF(M137="กำหนดเพิ่มปี 69",0,IF(M137="เกษียณปี 66 ยุบเลิกปี 67",0,IF(M137="ว่างเดิม ยุบเลิกปี 67",0,IF(ฟอร์มกรอกข้อมูล!K73=0,0,(BG137*12)))))))))</f>
        <v/>
      </c>
      <c r="M137" s="146" t="str">
        <f>IF(ฟอร์มกรอกข้อมูล!C73=0,"",IF(ฟอร์มกรอกข้อมูล!C73="สังกัด","",IF(ฟอร์มกรอกข้อมูล!M73="ว่างเดิม","(ว่างเดิม)",IF(ฟอร์มกรอกข้อมูล!M73="เงินอุดหนุน","(เงินอุดหนุน)",IF(ฟอร์มกรอกข้อมูล!M73="เงินอุดหนุน (ว่าง)","(เงินอุดหนุน)",IF(ฟอร์มกรอกข้อมูล!M73="จ่ายจากเงินรายได้","(จ่ายจากเงินรายได้)",IF(ฟอร์มกรอกข้อมูล!M73="จ่ายจากเงินรายได้ (ว่าง)","(จ่ายจากเงินรายได้ (ว่างเดิม))",IF(ฟอร์มกรอกข้อมูล!M73="กำหนดเพิ่ม2567","กำหนดเพิ่มปี 67",IF(ฟอร์มกรอกข้อมูล!M73="กำหนดเพิ่ม2568","กำหนดเพิ่มปี 68",IF(ฟอร์มกรอกข้อมูล!M73="กำหนดเพิ่ม2569","กำหนดเพิ่มปี 69",IF(ฟอร์มกรอกข้อมูล!M73="ว่างยุบเลิก2567","ว่างเดิม ยุบเลิกปี 67",IF(ฟอร์มกรอกข้อมูล!M73="ว่างยุบเลิก2568","ว่างเดิม ยุบเลิกปี 68",IF(ฟอร์มกรอกข้อมูล!M73="ว่างยุบเลิก2569","ว่างเดิม ยุบเลิกปี 69",IF(ฟอร์มกรอกข้อมูล!M73="ยุบเลิก2567","เกษียณปี 66 ยุบเลิกปี 67",IF(ฟอร์มกรอกข้อมูล!M73="ยุบเลิก2568","เกษียณปี 67 ยุบเลิกปี 68",IF(ฟอร์มกรอกข้อมูล!M73="ยุบเลิก2569","เกษียณปี 68 ยุบเลิกปี 69",(ฟอร์มกรอกข้อมูล!I73*12)+(ฟอร์มกรอกข้อมูล!J73*12)+(ฟอร์มกรอกข้อมูล!K73*12)))))))))))))))))</f>
        <v/>
      </c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39" t="str">
        <f>IF(ฟอร์มกรอกข้อมูล!C73=0,"",ฟอร์มกรอกข้อมูล!C73)</f>
        <v/>
      </c>
      <c r="BC137" s="139" t="str">
        <f>IF(ฟอร์มกรอกข้อมูล!G73=0,"",ฟอร์มกรอกข้อมูล!G73)</f>
        <v/>
      </c>
      <c r="BD137" s="139" t="str">
        <f>IF(ฟอร์มกรอกข้อมูล!E73=0,"",ฟอร์มกรอกข้อมูล!E73)</f>
        <v/>
      </c>
      <c r="BE137" s="139" t="str">
        <f>IF(ฟอร์มกรอกข้อมูล!I73=0,"",ฟอร์มกรอกข้อมูล!I73)</f>
        <v/>
      </c>
      <c r="BF137" s="139" t="str">
        <f>IF(ฟอร์มกรอกข้อมูล!J73=0,"",ฟอร์มกรอกข้อมูล!J73)</f>
        <v/>
      </c>
      <c r="BG137" s="139" t="str">
        <f>IF(ฟอร์มกรอกข้อมูล!K73=0,"",ฟอร์มกรอกข้อมูล!K73)</f>
        <v/>
      </c>
      <c r="BH137" s="139" t="str">
        <f>IF(ฟอร์มกรอกข้อมูล!M73=0,"",ฟอร์มกรอกข้อมูล!M73)</f>
        <v/>
      </c>
    </row>
    <row r="138" spans="1:60" ht="25.5" customHeight="1">
      <c r="A138" s="99"/>
      <c r="B138" s="99"/>
      <c r="C138" s="140"/>
      <c r="D138" s="140"/>
      <c r="E138" s="140" t="str">
        <f>IF(BB137=0,"",IF(BB137="บริหารท้องถิ่น","("&amp;BD137&amp;")",IF(BB137="อำนวยการท้องถิ่น","("&amp;BD137&amp;")",IF(BB137="บริหารสถานศึกษา","("&amp;BD137&amp;")",IF(BB137&amp;BC137="วิชาการหัวหน้ากลุ่มงาน","("&amp;BD137&amp;")",IF(M137="กำหนดเพิ่มปี 67","-",IF(M137="กำหนดเพิ่มปี 68","",IF(M137="กำหนดเพิ่มปี 69","",""))))))))</f>
        <v/>
      </c>
      <c r="F138" s="99"/>
      <c r="G138" s="140"/>
      <c r="H138" s="140" t="str">
        <f>IF(BB137=0,"",IF(M137="เกษียณปี 66 ยุบเลิกปี 67","",IF(M137="ว่างเดิม ยุบเลิกปี 67","",IF(BB137="บริหารท้องถิ่น","("&amp;BD137&amp;")",IF(BB137="อำนวยการท้องถิ่น","("&amp;BD137&amp;")",IF(BB137="บริหารสถานศึกษา","("&amp;BD137&amp;")",IF(BB137&amp;BC137="วิชาการหัวหน้ากลุ่มงาน","("&amp;BD137&amp;")","")))))))</f>
        <v/>
      </c>
      <c r="I138" s="99"/>
      <c r="J138" s="141" t="str">
        <f>IF(BB137=0,"",IF(BB137="","",IF(BH137="ว่างเดิม","(ค่ากลางเงินเดือน)",IF(BH137="เงินอุดหนุน (ว่าง)","(ค่ากลางเงินเดือน)",IF(BH137="จ่ายจากเงินรายได้ (ว่าง)","(ค่ากลางเงินเดือน)",IF(BH137="ว่างยุบเลิก2568","(ค่ากลางเงินเดือน)",IF(BH137="ว่างยุบเลิก2569","(ค่ากลางเงินเดือน)",IF(M137="กำหนดเพิ่มปี 67","",IF(M137="กำหนดเพิ่มปี 68","",IF(M137="กำหนดเพิ่มปี 69","",IF(M137="เกษียณปี 66 ยุบเลิกปี 67","",IF(M137="ว่างเดิม ยุบเลิกปี 67","",TEXT(BE137,"(0,000"&amp;" x 12)")))))))))))))</f>
        <v/>
      </c>
      <c r="K138" s="141" t="str">
        <f>IF(BB137=0,"",IF(BB137="","",IF(M137="กำหนดเพิ่มปี 67","",IF(M137="กำหนดเพิ่มปี 68","",IF(M137="กำหนดเพิ่มปี 69","",IF(M137="เกษียณปี 66 ยุบเลิกปี 67","",IF(M137="ว่างเดิม ยุบเลิกปี 67","",TEXT(BF137,"(0,000"&amp;" x 12)"))))))))</f>
        <v/>
      </c>
      <c r="L138" s="141" t="str">
        <f>IF(BB137=0,"",IF(BB137="","",IF(M137="กำหนดเพิ่มปี 67","",IF(M137="กำหนดเพิ่มปี 68","",IF(M137="กำหนดเพิ่มปี 69","",IF(M137="เกษียณปี 66 ยุบเลิกปี 67","",IF(M137="ว่างเดิม ยุบเลิกปี 67","",TEXT(BG137,"(0,000"&amp;" x 12)"))))))))</f>
        <v/>
      </c>
      <c r="M138" s="14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</row>
    <row r="139" spans="1:60" ht="25.5" customHeight="1">
      <c r="A139" s="101" t="str">
        <f>IF(B139="","",IF(M139="","",SUBTOTAL(3,$E$5:E139)*1)-COUNTBLANK($B$5:B139))</f>
        <v/>
      </c>
      <c r="B139" s="142" t="str">
        <f>IF(ฟอร์มกรอกข้อมูล!C74=0,"",IF(ฟอร์มกรอกข้อมูล!C74="สังกัด","",IF(M139="กำหนดเพิ่มปี 67","-",IF(M139="กำหนดเพิ่มปี 68","-",IF(M139="กำหนดเพิ่มปี 69","-",ฟอร์มกรอกข้อมูล!D74)))))</f>
        <v/>
      </c>
      <c r="C139" s="140" t="str">
        <f>IF(ฟอร์มกรอกข้อมูล!C74=0,"",IF(ฟอร์มกรอกข้อมูล!C74="สังกัด","",IF(M139="กำหนดเพิ่มปี 67","-",IF(M139="กำหนดเพิ่มปี 68","-",IF(M139="กำหนดเพิ่มปี 69","-",ฟอร์มกรอกข้อมูล!L74)))))</f>
        <v/>
      </c>
      <c r="D139" s="143" t="str">
        <f>IF(ฟอร์มกรอกข้อมูล!C74=0,"",IF(ฟอร์มกรอกข้อมูล!C74="สังกัด","",IF(ฟอร์มกรอกข้อมูล!B74="","-",IF(M139="กำหนดเพิ่มปี 67","-",IF(M139="กำหนดเพิ่มปี 68","-",IF(M139="กำหนดเพิ่มปี 69","-",ฟอร์มกรอกข้อมูล!B74))))))</f>
        <v/>
      </c>
      <c r="E139" s="140" t="str">
        <f>IF(ฟอร์มกรอกข้อมูล!C74=0,"",IF(M139="กำหนดเพิ่มปี 67","-",IF(M139="กำหนดเพิ่มปี 68","-",IF(M139="กำหนดเพิ่มปี 69","-",IF(ฟอร์มกรอกข้อมูล!C74="บริหารท้องถิ่น",ฟอร์มกรอกข้อมูล!F74,IF(ฟอร์มกรอกข้อมูล!C74="อำนวยการท้องถิ่น",ฟอร์มกรอกข้อมูล!F74,IF(ฟอร์มกรอกข้อมูล!C74="บริหารสถานศึกษา",ฟอร์มกรอกข้อมูล!F74,IF(ฟอร์มกรอกข้อมูล!C74&amp;ฟอร์มกรอกข้อมูล!G74="วิชาการหัวหน้ากลุ่มงาน",ฟอร์มกรอกข้อมูล!F74,ฟอร์มกรอกข้อมูล!E74))))))))</f>
        <v/>
      </c>
      <c r="F139" s="101" t="str">
        <f>IF(ฟอร์มกรอกข้อมูล!C74=0,"",IF(ฟอร์มกรอกข้อมูล!C74="สังกัด","",IF(ฟอร์มกรอกข้อมูล!H74="","-",IF(M139="กำหนดเพิ่มปี 67","-",IF(M139="กำหนดเพิ่มปี 68","-",IF(M139="กำหนดเพิ่มปี 69","-",ฟอร์มกรอกข้อมูล!H74))))))</f>
        <v/>
      </c>
      <c r="G139" s="143" t="str">
        <f>IF(ฟอร์มกรอกข้อมูล!C74=0,"",IF(ฟอร์มกรอกข้อมูล!C74="สังกัด","",IF(ฟอร์มกรอกข้อมูล!B74="","-",IF(M139="เกษียณปี 66 ยุบเลิกปี 67","-",IF(M139="ว่างเดิม ยุบเลิกปี 67","-",ฟอร์มกรอกข้อมูล!B74)))))</f>
        <v/>
      </c>
      <c r="H139" s="140" t="str">
        <f>IF(ฟอร์มกรอกข้อมูล!C74=0,"",IF(M139="เกษียณปี 66 ยุบเลิกปี 67","-",IF(M139="ว่างเดิม ยุบเลิกปี 67","-",IF(ฟอร์มกรอกข้อมูล!C74="บริหารท้องถิ่น",ฟอร์มกรอกข้อมูล!F74,IF(ฟอร์มกรอกข้อมูล!C74="อำนวยการท้องถิ่น",ฟอร์มกรอกข้อมูล!F74,IF(ฟอร์มกรอกข้อมูล!C74="บริหารสถานศึกษา",ฟอร์มกรอกข้อมูล!F74,IF(ฟอร์มกรอกข้อมูล!C74&amp;ฟอร์มกรอกข้อมูล!G74="วิชาการหัวหน้ากลุ่มงาน",ฟอร์มกรอกข้อมูล!F74,ฟอร์มกรอกข้อมูล!E74)))))))</f>
        <v/>
      </c>
      <c r="I139" s="101" t="str">
        <f>IF(ฟอร์มกรอกข้อมูล!C74=0,"",IF(ฟอร์มกรอกข้อมูล!C74="สังกัด","",IF(ฟอร์มกรอกข้อมูล!H74="","-",IF(M139="เกษียณปี 66 ยุบเลิกปี 67","-",IF(M139="ว่างเดิม ยุบเลิกปี 67","-",ฟอร์มกรอกข้อมูล!H74)))))</f>
        <v/>
      </c>
      <c r="J139" s="144" t="str">
        <f>IF(ฟอร์มกรอกข้อมูล!C74=0,"",IF(ฟอร์มกรอกข้อมูล!C74="สังกัด","",IF(M139="กำหนดเพิ่มปี 67",0,IF(M139="กำหนดเพิ่มปี 68",0,IF(M139="กำหนดเพิ่มปี 69",0,IF(M139="เกษียณปี 66 ยุบเลิกปี 67",0,IF(M139="ว่างเดิม ยุบเลิกปี 67",0,ฟอร์มกรอกข้อมูล!BE74)))))))</f>
        <v/>
      </c>
      <c r="K139" s="145" t="str">
        <f>IF(ฟอร์มกรอกข้อมูล!C74=0,"",IF(ฟอร์มกรอกข้อมูล!C74="สังกัด","",IF(M139="กำหนดเพิ่มปี 67",0,IF(M139="กำหนดเพิ่มปี 68",0,IF(M139="กำหนดเพิ่มปี 69",0,IF(M139="เกษียณปี 66 ยุบเลิกปี 67",0,IF(M139="ว่างเดิม ยุบเลิกปี 67",0,IF(ฟอร์มกรอกข้อมูล!J74=0,0,(BF139*12)))))))))</f>
        <v/>
      </c>
      <c r="L139" s="145" t="str">
        <f>IF(ฟอร์มกรอกข้อมูล!C74=0,"",IF(ฟอร์มกรอกข้อมูล!C74="สังกัด","",IF(M139="กำหนดเพิ่มปี 67",0,IF(M139="กำหนดเพิ่มปี 68",0,IF(M139="กำหนดเพิ่มปี 69",0,IF(M139="เกษียณปี 66 ยุบเลิกปี 67",0,IF(M139="ว่างเดิม ยุบเลิกปี 67",0,IF(ฟอร์มกรอกข้อมูล!K74=0,0,(BG139*12)))))))))</f>
        <v/>
      </c>
      <c r="M139" s="146" t="str">
        <f>IF(ฟอร์มกรอกข้อมูล!C74=0,"",IF(ฟอร์มกรอกข้อมูล!C74="สังกัด","",IF(ฟอร์มกรอกข้อมูล!M74="ว่างเดิม","(ว่างเดิม)",IF(ฟอร์มกรอกข้อมูล!M74="เงินอุดหนุน","(เงินอุดหนุน)",IF(ฟอร์มกรอกข้อมูล!M74="เงินอุดหนุน (ว่าง)","(เงินอุดหนุน)",IF(ฟอร์มกรอกข้อมูล!M74="จ่ายจากเงินรายได้","(จ่ายจากเงินรายได้)",IF(ฟอร์มกรอกข้อมูล!M74="จ่ายจากเงินรายได้ (ว่าง)","(จ่ายจากเงินรายได้ (ว่างเดิม))",IF(ฟอร์มกรอกข้อมูล!M74="กำหนดเพิ่ม2567","กำหนดเพิ่มปี 67",IF(ฟอร์มกรอกข้อมูล!M74="กำหนดเพิ่ม2568","กำหนดเพิ่มปี 68",IF(ฟอร์มกรอกข้อมูล!M74="กำหนดเพิ่ม2569","กำหนดเพิ่มปี 69",IF(ฟอร์มกรอกข้อมูล!M74="ว่างยุบเลิก2567","ว่างเดิม ยุบเลิกปี 67",IF(ฟอร์มกรอกข้อมูล!M74="ว่างยุบเลิก2568","ว่างเดิม ยุบเลิกปี 68",IF(ฟอร์มกรอกข้อมูล!M74="ว่างยุบเลิก2569","ว่างเดิม ยุบเลิกปี 69",IF(ฟอร์มกรอกข้อมูล!M74="ยุบเลิก2567","เกษียณปี 66 ยุบเลิกปี 67",IF(ฟอร์มกรอกข้อมูล!M74="ยุบเลิก2568","เกษียณปี 67 ยุบเลิกปี 68",IF(ฟอร์มกรอกข้อมูล!M74="ยุบเลิก2569","เกษียณปี 68 ยุบเลิกปี 69",(ฟอร์มกรอกข้อมูล!I74*12)+(ฟอร์มกรอกข้อมูล!J74*12)+(ฟอร์มกรอกข้อมูล!K74*12)))))))))))))))))</f>
        <v/>
      </c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39" t="str">
        <f>IF(ฟอร์มกรอกข้อมูล!C74=0,"",ฟอร์มกรอกข้อมูล!C74)</f>
        <v/>
      </c>
      <c r="BC139" s="139" t="str">
        <f>IF(ฟอร์มกรอกข้อมูล!G74=0,"",ฟอร์มกรอกข้อมูล!G74)</f>
        <v/>
      </c>
      <c r="BD139" s="139" t="str">
        <f>IF(ฟอร์มกรอกข้อมูล!E74=0,"",ฟอร์มกรอกข้อมูล!E74)</f>
        <v/>
      </c>
      <c r="BE139" s="139" t="str">
        <f>IF(ฟอร์มกรอกข้อมูล!I74=0,"",ฟอร์มกรอกข้อมูล!I74)</f>
        <v/>
      </c>
      <c r="BF139" s="139" t="str">
        <f>IF(ฟอร์มกรอกข้อมูล!J74=0,"",ฟอร์มกรอกข้อมูล!J74)</f>
        <v/>
      </c>
      <c r="BG139" s="139" t="str">
        <f>IF(ฟอร์มกรอกข้อมูล!K74=0,"",ฟอร์มกรอกข้อมูล!K74)</f>
        <v/>
      </c>
      <c r="BH139" s="139" t="str">
        <f>IF(ฟอร์มกรอกข้อมูล!M74=0,"",ฟอร์มกรอกข้อมูล!M74)</f>
        <v/>
      </c>
    </row>
    <row r="140" spans="1:60" ht="25.5" customHeight="1">
      <c r="A140" s="99"/>
      <c r="B140" s="99"/>
      <c r="C140" s="140"/>
      <c r="D140" s="140"/>
      <c r="E140" s="140" t="str">
        <f>IF(BB139=0,"",IF(BB139="บริหารท้องถิ่น","("&amp;BD139&amp;")",IF(BB139="อำนวยการท้องถิ่น","("&amp;BD139&amp;")",IF(BB139="บริหารสถานศึกษา","("&amp;BD139&amp;")",IF(BB139&amp;BC139="วิชาการหัวหน้ากลุ่มงาน","("&amp;BD139&amp;")",IF(M139="กำหนดเพิ่มปี 67","-",IF(M139="กำหนดเพิ่มปี 68","",IF(M139="กำหนดเพิ่มปี 69","",""))))))))</f>
        <v/>
      </c>
      <c r="F140" s="99"/>
      <c r="G140" s="140"/>
      <c r="H140" s="140" t="str">
        <f>IF(BB139=0,"",IF(M139="เกษียณปี 66 ยุบเลิกปี 67","",IF(M139="ว่างเดิม ยุบเลิกปี 67","",IF(BB139="บริหารท้องถิ่น","("&amp;BD139&amp;")",IF(BB139="อำนวยการท้องถิ่น","("&amp;BD139&amp;")",IF(BB139="บริหารสถานศึกษา","("&amp;BD139&amp;")",IF(BB139&amp;BC139="วิชาการหัวหน้ากลุ่มงาน","("&amp;BD139&amp;")","")))))))</f>
        <v/>
      </c>
      <c r="I140" s="99"/>
      <c r="J140" s="141" t="str">
        <f>IF(BB139=0,"",IF(BB139="","",IF(BH139="ว่างเดิม","(ค่ากลางเงินเดือน)",IF(BH139="เงินอุดหนุน (ว่าง)","(ค่ากลางเงินเดือน)",IF(BH139="จ่ายจากเงินรายได้ (ว่าง)","(ค่ากลางเงินเดือน)",IF(BH139="ว่างยุบเลิก2568","(ค่ากลางเงินเดือน)",IF(BH139="ว่างยุบเลิก2569","(ค่ากลางเงินเดือน)",IF(M139="กำหนดเพิ่มปี 67","",IF(M139="กำหนดเพิ่มปี 68","",IF(M139="กำหนดเพิ่มปี 69","",IF(M139="เกษียณปี 66 ยุบเลิกปี 67","",IF(M139="ว่างเดิม ยุบเลิกปี 67","",TEXT(BE139,"(0,000"&amp;" x 12)")))))))))))))</f>
        <v/>
      </c>
      <c r="K140" s="141" t="str">
        <f>IF(BB139=0,"",IF(BB139="","",IF(M139="กำหนดเพิ่มปี 67","",IF(M139="กำหนดเพิ่มปี 68","",IF(M139="กำหนดเพิ่มปี 69","",IF(M139="เกษียณปี 66 ยุบเลิกปี 67","",IF(M139="ว่างเดิม ยุบเลิกปี 67","",TEXT(BF139,"(0,000"&amp;" x 12)"))))))))</f>
        <v/>
      </c>
      <c r="L140" s="141" t="str">
        <f>IF(BB139=0,"",IF(BB139="","",IF(M139="กำหนดเพิ่มปี 67","",IF(M139="กำหนดเพิ่มปี 68","",IF(M139="กำหนดเพิ่มปี 69","",IF(M139="เกษียณปี 66 ยุบเลิกปี 67","",IF(M139="ว่างเดิม ยุบเลิกปี 67","",TEXT(BG139,"(0,000"&amp;" x 12)"))))))))</f>
        <v/>
      </c>
      <c r="M140" s="14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</row>
    <row r="141" spans="1:60" ht="25.5" customHeight="1">
      <c r="A141" s="101" t="str">
        <f>IF(B141="","",IF(M141="","",SUBTOTAL(3,$E$5:E141)*1)-COUNTBLANK($B$5:B141))</f>
        <v/>
      </c>
      <c r="B141" s="142" t="str">
        <f>IF(ฟอร์มกรอกข้อมูล!C75=0,"",IF(ฟอร์มกรอกข้อมูล!C75="สังกัด","",IF(M141="กำหนดเพิ่มปี 67","-",IF(M141="กำหนดเพิ่มปี 68","-",IF(M141="กำหนดเพิ่มปี 69","-",ฟอร์มกรอกข้อมูล!D75)))))</f>
        <v/>
      </c>
      <c r="C141" s="140" t="str">
        <f>IF(ฟอร์มกรอกข้อมูล!C75=0,"",IF(ฟอร์มกรอกข้อมูล!C75="สังกัด","",IF(M141="กำหนดเพิ่มปี 67","-",IF(M141="กำหนดเพิ่มปี 68","-",IF(M141="กำหนดเพิ่มปี 69","-",ฟอร์มกรอกข้อมูล!L75)))))</f>
        <v/>
      </c>
      <c r="D141" s="143" t="str">
        <f>IF(ฟอร์มกรอกข้อมูล!C75=0,"",IF(ฟอร์มกรอกข้อมูล!C75="สังกัด","",IF(ฟอร์มกรอกข้อมูล!B75="","-",IF(M141="กำหนดเพิ่มปี 67","-",IF(M141="กำหนดเพิ่มปี 68","-",IF(M141="กำหนดเพิ่มปี 69","-",ฟอร์มกรอกข้อมูล!B75))))))</f>
        <v/>
      </c>
      <c r="E141" s="140" t="str">
        <f>IF(ฟอร์มกรอกข้อมูล!C75=0,"",IF(M141="กำหนดเพิ่มปี 67","-",IF(M141="กำหนดเพิ่มปี 68","-",IF(M141="กำหนดเพิ่มปี 69","-",IF(ฟอร์มกรอกข้อมูล!C75="บริหารท้องถิ่น",ฟอร์มกรอกข้อมูล!F75,IF(ฟอร์มกรอกข้อมูล!C75="อำนวยการท้องถิ่น",ฟอร์มกรอกข้อมูล!F75,IF(ฟอร์มกรอกข้อมูล!C75="บริหารสถานศึกษา",ฟอร์มกรอกข้อมูล!F75,IF(ฟอร์มกรอกข้อมูล!C75&amp;ฟอร์มกรอกข้อมูล!G75="วิชาการหัวหน้ากลุ่มงาน",ฟอร์มกรอกข้อมูล!F75,ฟอร์มกรอกข้อมูล!E75))))))))</f>
        <v/>
      </c>
      <c r="F141" s="101" t="str">
        <f>IF(ฟอร์มกรอกข้อมูล!C75=0,"",IF(ฟอร์มกรอกข้อมูล!C75="สังกัด","",IF(ฟอร์มกรอกข้อมูล!H75="","-",IF(M141="กำหนดเพิ่มปี 67","-",IF(M141="กำหนดเพิ่มปี 68","-",IF(M141="กำหนดเพิ่มปี 69","-",ฟอร์มกรอกข้อมูล!H75))))))</f>
        <v/>
      </c>
      <c r="G141" s="143" t="str">
        <f>IF(ฟอร์มกรอกข้อมูล!C75=0,"",IF(ฟอร์มกรอกข้อมูล!C75="สังกัด","",IF(ฟอร์มกรอกข้อมูล!B75="","-",IF(M141="เกษียณปี 66 ยุบเลิกปี 67","-",IF(M141="ว่างเดิม ยุบเลิกปี 67","-",ฟอร์มกรอกข้อมูล!B75)))))</f>
        <v/>
      </c>
      <c r="H141" s="140" t="str">
        <f>IF(ฟอร์มกรอกข้อมูล!C75=0,"",IF(M141="เกษียณปี 66 ยุบเลิกปี 67","-",IF(M141="ว่างเดิม ยุบเลิกปี 67","-",IF(ฟอร์มกรอกข้อมูล!C75="บริหารท้องถิ่น",ฟอร์มกรอกข้อมูล!F75,IF(ฟอร์มกรอกข้อมูล!C75="อำนวยการท้องถิ่น",ฟอร์มกรอกข้อมูล!F75,IF(ฟอร์มกรอกข้อมูล!C75="บริหารสถานศึกษา",ฟอร์มกรอกข้อมูล!F75,IF(ฟอร์มกรอกข้อมูล!C75&amp;ฟอร์มกรอกข้อมูล!G75="วิชาการหัวหน้ากลุ่มงาน",ฟอร์มกรอกข้อมูล!F75,ฟอร์มกรอกข้อมูล!E75)))))))</f>
        <v/>
      </c>
      <c r="I141" s="101" t="str">
        <f>IF(ฟอร์มกรอกข้อมูล!C75=0,"",IF(ฟอร์มกรอกข้อมูล!C75="สังกัด","",IF(ฟอร์มกรอกข้อมูล!H75="","-",IF(M141="เกษียณปี 66 ยุบเลิกปี 67","-",IF(M141="ว่างเดิม ยุบเลิกปี 67","-",ฟอร์มกรอกข้อมูล!H75)))))</f>
        <v/>
      </c>
      <c r="J141" s="144" t="str">
        <f>IF(ฟอร์มกรอกข้อมูล!C75=0,"",IF(ฟอร์มกรอกข้อมูล!C75="สังกัด","",IF(M141="กำหนดเพิ่มปี 67",0,IF(M141="กำหนดเพิ่มปี 68",0,IF(M141="กำหนดเพิ่มปี 69",0,IF(M141="เกษียณปี 66 ยุบเลิกปี 67",0,IF(M141="ว่างเดิม ยุบเลิกปี 67",0,ฟอร์มกรอกข้อมูล!BE75)))))))</f>
        <v/>
      </c>
      <c r="K141" s="145" t="str">
        <f>IF(ฟอร์มกรอกข้อมูล!C75=0,"",IF(ฟอร์มกรอกข้อมูล!C75="สังกัด","",IF(M141="กำหนดเพิ่มปี 67",0,IF(M141="กำหนดเพิ่มปี 68",0,IF(M141="กำหนดเพิ่มปี 69",0,IF(M141="เกษียณปี 66 ยุบเลิกปี 67",0,IF(M141="ว่างเดิม ยุบเลิกปี 67",0,IF(ฟอร์มกรอกข้อมูล!J75=0,0,(BF141*12)))))))))</f>
        <v/>
      </c>
      <c r="L141" s="145" t="str">
        <f>IF(ฟอร์มกรอกข้อมูล!C75=0,"",IF(ฟอร์มกรอกข้อมูล!C75="สังกัด","",IF(M141="กำหนดเพิ่มปี 67",0,IF(M141="กำหนดเพิ่มปี 68",0,IF(M141="กำหนดเพิ่มปี 69",0,IF(M141="เกษียณปี 66 ยุบเลิกปี 67",0,IF(M141="ว่างเดิม ยุบเลิกปี 67",0,IF(ฟอร์มกรอกข้อมูล!K75=0,0,(BG141*12)))))))))</f>
        <v/>
      </c>
      <c r="M141" s="146" t="str">
        <f>IF(ฟอร์มกรอกข้อมูล!C75=0,"",IF(ฟอร์มกรอกข้อมูล!C75="สังกัด","",IF(ฟอร์มกรอกข้อมูล!M75="ว่างเดิม","(ว่างเดิม)",IF(ฟอร์มกรอกข้อมูล!M75="เงินอุดหนุน","(เงินอุดหนุน)",IF(ฟอร์มกรอกข้อมูล!M75="เงินอุดหนุน (ว่าง)","(เงินอุดหนุน)",IF(ฟอร์มกรอกข้อมูล!M75="จ่ายจากเงินรายได้","(จ่ายจากเงินรายได้)",IF(ฟอร์มกรอกข้อมูล!M75="จ่ายจากเงินรายได้ (ว่าง)","(จ่ายจากเงินรายได้ (ว่างเดิม))",IF(ฟอร์มกรอกข้อมูล!M75="กำหนดเพิ่ม2567","กำหนดเพิ่มปี 67",IF(ฟอร์มกรอกข้อมูล!M75="กำหนดเพิ่ม2568","กำหนดเพิ่มปี 68",IF(ฟอร์มกรอกข้อมูล!M75="กำหนดเพิ่ม2569","กำหนดเพิ่มปี 69",IF(ฟอร์มกรอกข้อมูล!M75="ว่างยุบเลิก2567","ว่างเดิม ยุบเลิกปี 67",IF(ฟอร์มกรอกข้อมูล!M75="ว่างยุบเลิก2568","ว่างเดิม ยุบเลิกปี 68",IF(ฟอร์มกรอกข้อมูล!M75="ว่างยุบเลิก2569","ว่างเดิม ยุบเลิกปี 69",IF(ฟอร์มกรอกข้อมูล!M75="ยุบเลิก2567","เกษียณปี 66 ยุบเลิกปี 67",IF(ฟอร์มกรอกข้อมูล!M75="ยุบเลิก2568","เกษียณปี 67 ยุบเลิกปี 68",IF(ฟอร์มกรอกข้อมูล!M75="ยุบเลิก2569","เกษียณปี 68 ยุบเลิกปี 69",(ฟอร์มกรอกข้อมูล!I75*12)+(ฟอร์มกรอกข้อมูล!J75*12)+(ฟอร์มกรอกข้อมูล!K75*12)))))))))))))))))</f>
        <v/>
      </c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39" t="str">
        <f>IF(ฟอร์มกรอกข้อมูล!C75=0,"",ฟอร์มกรอกข้อมูล!C75)</f>
        <v/>
      </c>
      <c r="BC141" s="139" t="str">
        <f>IF(ฟอร์มกรอกข้อมูล!G75=0,"",ฟอร์มกรอกข้อมูล!G75)</f>
        <v/>
      </c>
      <c r="BD141" s="139" t="str">
        <f>IF(ฟอร์มกรอกข้อมูล!E75=0,"",ฟอร์มกรอกข้อมูล!E75)</f>
        <v/>
      </c>
      <c r="BE141" s="139" t="str">
        <f>IF(ฟอร์มกรอกข้อมูล!I75=0,"",ฟอร์มกรอกข้อมูล!I75)</f>
        <v/>
      </c>
      <c r="BF141" s="139" t="str">
        <f>IF(ฟอร์มกรอกข้อมูล!J75=0,"",ฟอร์มกรอกข้อมูล!J75)</f>
        <v/>
      </c>
      <c r="BG141" s="139" t="str">
        <f>IF(ฟอร์มกรอกข้อมูล!K75=0,"",ฟอร์มกรอกข้อมูล!K75)</f>
        <v/>
      </c>
      <c r="BH141" s="139" t="str">
        <f>IF(ฟอร์มกรอกข้อมูล!M75=0,"",ฟอร์มกรอกข้อมูล!M75)</f>
        <v/>
      </c>
    </row>
    <row r="142" spans="1:60" ht="25.5" customHeight="1">
      <c r="A142" s="99"/>
      <c r="B142" s="99"/>
      <c r="C142" s="140"/>
      <c r="D142" s="140"/>
      <c r="E142" s="140" t="str">
        <f>IF(BB141=0,"",IF(BB141="บริหารท้องถิ่น","("&amp;BD141&amp;")",IF(BB141="อำนวยการท้องถิ่น","("&amp;BD141&amp;")",IF(BB141="บริหารสถานศึกษา","("&amp;BD141&amp;")",IF(BB141&amp;BC141="วิชาการหัวหน้ากลุ่มงาน","("&amp;BD141&amp;")",IF(M141="กำหนดเพิ่มปี 67","-",IF(M141="กำหนดเพิ่มปี 68","",IF(M141="กำหนดเพิ่มปี 69","",""))))))))</f>
        <v/>
      </c>
      <c r="F142" s="99"/>
      <c r="G142" s="140"/>
      <c r="H142" s="140" t="str">
        <f>IF(BB141=0,"",IF(M141="เกษียณปี 66 ยุบเลิกปี 67","",IF(M141="ว่างเดิม ยุบเลิกปี 67","",IF(BB141="บริหารท้องถิ่น","("&amp;BD141&amp;")",IF(BB141="อำนวยการท้องถิ่น","("&amp;BD141&amp;")",IF(BB141="บริหารสถานศึกษา","("&amp;BD141&amp;")",IF(BB141&amp;BC141="วิชาการหัวหน้ากลุ่มงาน","("&amp;BD141&amp;")","")))))))</f>
        <v/>
      </c>
      <c r="I142" s="99"/>
      <c r="J142" s="141" t="str">
        <f>IF(BB141=0,"",IF(BB141="","",IF(BH141="ว่างเดิม","(ค่ากลางเงินเดือน)",IF(BH141="เงินอุดหนุน (ว่าง)","(ค่ากลางเงินเดือน)",IF(BH141="จ่ายจากเงินรายได้ (ว่าง)","(ค่ากลางเงินเดือน)",IF(BH141="ว่างยุบเลิก2568","(ค่ากลางเงินเดือน)",IF(BH141="ว่างยุบเลิก2569","(ค่ากลางเงินเดือน)",IF(M141="กำหนดเพิ่มปี 67","",IF(M141="กำหนดเพิ่มปี 68","",IF(M141="กำหนดเพิ่มปี 69","",IF(M141="เกษียณปี 66 ยุบเลิกปี 67","",IF(M141="ว่างเดิม ยุบเลิกปี 67","",TEXT(BE141,"(0,000"&amp;" x 12)")))))))))))))</f>
        <v/>
      </c>
      <c r="K142" s="141" t="str">
        <f>IF(BB141=0,"",IF(BB141="","",IF(M141="กำหนดเพิ่มปี 67","",IF(M141="กำหนดเพิ่มปี 68","",IF(M141="กำหนดเพิ่มปี 69","",IF(M141="เกษียณปี 66 ยุบเลิกปี 67","",IF(M141="ว่างเดิม ยุบเลิกปี 67","",TEXT(BF141,"(0,000"&amp;" x 12)"))))))))</f>
        <v/>
      </c>
      <c r="L142" s="141" t="str">
        <f>IF(BB141=0,"",IF(BB141="","",IF(M141="กำหนดเพิ่มปี 67","",IF(M141="กำหนดเพิ่มปี 68","",IF(M141="กำหนดเพิ่มปี 69","",IF(M141="เกษียณปี 66 ยุบเลิกปี 67","",IF(M141="ว่างเดิม ยุบเลิกปี 67","",TEXT(BG141,"(0,000"&amp;" x 12)"))))))))</f>
        <v/>
      </c>
      <c r="M142" s="14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  <c r="AE142" s="150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</row>
    <row r="143" spans="1:60" ht="25.5" customHeight="1">
      <c r="A143" s="101" t="str">
        <f>IF(B143="","",IF(M143="","",SUBTOTAL(3,$E$5:E143)*1)-COUNTBLANK($B$5:B143))</f>
        <v/>
      </c>
      <c r="B143" s="142" t="str">
        <f>IF(ฟอร์มกรอกข้อมูล!C76=0,"",IF(ฟอร์มกรอกข้อมูล!C76="สังกัด","",IF(M143="กำหนดเพิ่มปี 67","-",IF(M143="กำหนดเพิ่มปี 68","-",IF(M143="กำหนดเพิ่มปี 69","-",ฟอร์มกรอกข้อมูล!D76)))))</f>
        <v/>
      </c>
      <c r="C143" s="140" t="str">
        <f>IF(ฟอร์มกรอกข้อมูล!C76=0,"",IF(ฟอร์มกรอกข้อมูล!C76="สังกัด","",IF(M143="กำหนดเพิ่มปี 67","-",IF(M143="กำหนดเพิ่มปี 68","-",IF(M143="กำหนดเพิ่มปี 69","-",ฟอร์มกรอกข้อมูล!L76)))))</f>
        <v/>
      </c>
      <c r="D143" s="143" t="str">
        <f>IF(ฟอร์มกรอกข้อมูล!C76=0,"",IF(ฟอร์มกรอกข้อมูล!C76="สังกัด","",IF(ฟอร์มกรอกข้อมูล!B76="","-",IF(M143="กำหนดเพิ่มปี 67","-",IF(M143="กำหนดเพิ่มปี 68","-",IF(M143="กำหนดเพิ่มปี 69","-",ฟอร์มกรอกข้อมูล!B76))))))</f>
        <v/>
      </c>
      <c r="E143" s="140" t="str">
        <f>IF(ฟอร์มกรอกข้อมูล!C76=0,"",IF(M143="กำหนดเพิ่มปี 67","-",IF(M143="กำหนดเพิ่มปี 68","-",IF(M143="กำหนดเพิ่มปี 69","-",IF(ฟอร์มกรอกข้อมูล!C76="บริหารท้องถิ่น",ฟอร์มกรอกข้อมูล!F76,IF(ฟอร์มกรอกข้อมูล!C76="อำนวยการท้องถิ่น",ฟอร์มกรอกข้อมูล!F76,IF(ฟอร์มกรอกข้อมูล!C76="บริหารสถานศึกษา",ฟอร์มกรอกข้อมูล!F76,IF(ฟอร์มกรอกข้อมูล!C76&amp;ฟอร์มกรอกข้อมูล!G76="วิชาการหัวหน้ากลุ่มงาน",ฟอร์มกรอกข้อมูล!F76,ฟอร์มกรอกข้อมูล!E76))))))))</f>
        <v/>
      </c>
      <c r="F143" s="101" t="str">
        <f>IF(ฟอร์มกรอกข้อมูล!C76=0,"",IF(ฟอร์มกรอกข้อมูล!C76="สังกัด","",IF(ฟอร์มกรอกข้อมูล!H76="","-",IF(M143="กำหนดเพิ่มปี 67","-",IF(M143="กำหนดเพิ่มปี 68","-",IF(M143="กำหนดเพิ่มปี 69","-",ฟอร์มกรอกข้อมูล!H76))))))</f>
        <v/>
      </c>
      <c r="G143" s="143" t="str">
        <f>IF(ฟอร์มกรอกข้อมูล!C76=0,"",IF(ฟอร์มกรอกข้อมูล!C76="สังกัด","",IF(ฟอร์มกรอกข้อมูล!B76="","-",IF(M143="เกษียณปี 66 ยุบเลิกปี 67","-",IF(M143="ว่างเดิม ยุบเลิกปี 67","-",ฟอร์มกรอกข้อมูล!B76)))))</f>
        <v/>
      </c>
      <c r="H143" s="140" t="str">
        <f>IF(ฟอร์มกรอกข้อมูล!C76=0,"",IF(M143="เกษียณปี 66 ยุบเลิกปี 67","-",IF(M143="ว่างเดิม ยุบเลิกปี 67","-",IF(ฟอร์มกรอกข้อมูล!C76="บริหารท้องถิ่น",ฟอร์มกรอกข้อมูล!F76,IF(ฟอร์มกรอกข้อมูล!C76="อำนวยการท้องถิ่น",ฟอร์มกรอกข้อมูล!F76,IF(ฟอร์มกรอกข้อมูล!C76="บริหารสถานศึกษา",ฟอร์มกรอกข้อมูล!F76,IF(ฟอร์มกรอกข้อมูล!C76&amp;ฟอร์มกรอกข้อมูล!G76="วิชาการหัวหน้ากลุ่มงาน",ฟอร์มกรอกข้อมูล!F76,ฟอร์มกรอกข้อมูล!E76)))))))</f>
        <v/>
      </c>
      <c r="I143" s="101" t="str">
        <f>IF(ฟอร์มกรอกข้อมูล!C76=0,"",IF(ฟอร์มกรอกข้อมูล!C76="สังกัด","",IF(ฟอร์มกรอกข้อมูล!H76="","-",IF(M143="เกษียณปี 66 ยุบเลิกปี 67","-",IF(M143="ว่างเดิม ยุบเลิกปี 67","-",ฟอร์มกรอกข้อมูล!H76)))))</f>
        <v/>
      </c>
      <c r="J143" s="144" t="str">
        <f>IF(ฟอร์มกรอกข้อมูล!C76=0,"",IF(ฟอร์มกรอกข้อมูล!C76="สังกัด","",IF(M143="กำหนดเพิ่มปี 67",0,IF(M143="กำหนดเพิ่มปี 68",0,IF(M143="กำหนดเพิ่มปี 69",0,IF(M143="เกษียณปี 66 ยุบเลิกปี 67",0,IF(M143="ว่างเดิม ยุบเลิกปี 67",0,ฟอร์มกรอกข้อมูล!BE76)))))))</f>
        <v/>
      </c>
      <c r="K143" s="145" t="str">
        <f>IF(ฟอร์มกรอกข้อมูล!C76=0,"",IF(ฟอร์มกรอกข้อมูล!C76="สังกัด","",IF(M143="กำหนดเพิ่มปี 67",0,IF(M143="กำหนดเพิ่มปี 68",0,IF(M143="กำหนดเพิ่มปี 69",0,IF(M143="เกษียณปี 66 ยุบเลิกปี 67",0,IF(M143="ว่างเดิม ยุบเลิกปี 67",0,IF(ฟอร์มกรอกข้อมูล!J76=0,0,(BF143*12)))))))))</f>
        <v/>
      </c>
      <c r="L143" s="145" t="str">
        <f>IF(ฟอร์มกรอกข้อมูล!C76=0,"",IF(ฟอร์มกรอกข้อมูล!C76="สังกัด","",IF(M143="กำหนดเพิ่มปี 67",0,IF(M143="กำหนดเพิ่มปี 68",0,IF(M143="กำหนดเพิ่มปี 69",0,IF(M143="เกษียณปี 66 ยุบเลิกปี 67",0,IF(M143="ว่างเดิม ยุบเลิกปี 67",0,IF(ฟอร์มกรอกข้อมูล!K76=0,0,(BG143*12)))))))))</f>
        <v/>
      </c>
      <c r="M143" s="146" t="str">
        <f>IF(ฟอร์มกรอกข้อมูล!C76=0,"",IF(ฟอร์มกรอกข้อมูล!C76="สังกัด","",IF(ฟอร์มกรอกข้อมูล!M76="ว่างเดิม","(ว่างเดิม)",IF(ฟอร์มกรอกข้อมูล!M76="เงินอุดหนุน","(เงินอุดหนุน)",IF(ฟอร์มกรอกข้อมูล!M76="เงินอุดหนุน (ว่าง)","(เงินอุดหนุน)",IF(ฟอร์มกรอกข้อมูล!M76="จ่ายจากเงินรายได้","(จ่ายจากเงินรายได้)",IF(ฟอร์มกรอกข้อมูล!M76="จ่ายจากเงินรายได้ (ว่าง)","(จ่ายจากเงินรายได้ (ว่างเดิม))",IF(ฟอร์มกรอกข้อมูล!M76="กำหนดเพิ่ม2567","กำหนดเพิ่มปี 67",IF(ฟอร์มกรอกข้อมูล!M76="กำหนดเพิ่ม2568","กำหนดเพิ่มปี 68",IF(ฟอร์มกรอกข้อมูล!M76="กำหนดเพิ่ม2569","กำหนดเพิ่มปี 69",IF(ฟอร์มกรอกข้อมูล!M76="ว่างยุบเลิก2567","ว่างเดิม ยุบเลิกปี 67",IF(ฟอร์มกรอกข้อมูล!M76="ว่างยุบเลิก2568","ว่างเดิม ยุบเลิกปี 68",IF(ฟอร์มกรอกข้อมูล!M76="ว่างยุบเลิก2569","ว่างเดิม ยุบเลิกปี 69",IF(ฟอร์มกรอกข้อมูล!M76="ยุบเลิก2567","เกษียณปี 66 ยุบเลิกปี 67",IF(ฟอร์มกรอกข้อมูล!M76="ยุบเลิก2568","เกษียณปี 67 ยุบเลิกปี 68",IF(ฟอร์มกรอกข้อมูล!M76="ยุบเลิก2569","เกษียณปี 68 ยุบเลิกปี 69",(ฟอร์มกรอกข้อมูล!I76*12)+(ฟอร์มกรอกข้อมูล!J76*12)+(ฟอร์มกรอกข้อมูล!K76*12)))))))))))))))))</f>
        <v/>
      </c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50"/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39" t="str">
        <f>IF(ฟอร์มกรอกข้อมูล!C76=0,"",ฟอร์มกรอกข้อมูล!C76)</f>
        <v/>
      </c>
      <c r="BC143" s="139" t="str">
        <f>IF(ฟอร์มกรอกข้อมูล!G76=0,"",ฟอร์มกรอกข้อมูล!G76)</f>
        <v/>
      </c>
      <c r="BD143" s="139" t="str">
        <f>IF(ฟอร์มกรอกข้อมูล!E76=0,"",ฟอร์มกรอกข้อมูล!E76)</f>
        <v/>
      </c>
      <c r="BE143" s="139" t="str">
        <f>IF(ฟอร์มกรอกข้อมูล!I76=0,"",ฟอร์มกรอกข้อมูล!I76)</f>
        <v/>
      </c>
      <c r="BF143" s="139" t="str">
        <f>IF(ฟอร์มกรอกข้อมูล!J76=0,"",ฟอร์มกรอกข้อมูล!J76)</f>
        <v/>
      </c>
      <c r="BG143" s="139" t="str">
        <f>IF(ฟอร์มกรอกข้อมูล!K76=0,"",ฟอร์มกรอกข้อมูล!K76)</f>
        <v/>
      </c>
      <c r="BH143" s="139" t="str">
        <f>IF(ฟอร์มกรอกข้อมูล!M76=0,"",ฟอร์มกรอกข้อมูล!M76)</f>
        <v/>
      </c>
    </row>
    <row r="144" spans="1:60" ht="25.5" customHeight="1">
      <c r="A144" s="99"/>
      <c r="B144" s="99"/>
      <c r="C144" s="140"/>
      <c r="D144" s="140"/>
      <c r="E144" s="140" t="str">
        <f>IF(BB143=0,"",IF(BB143="บริหารท้องถิ่น","("&amp;BD143&amp;")",IF(BB143="อำนวยการท้องถิ่น","("&amp;BD143&amp;")",IF(BB143="บริหารสถานศึกษา","("&amp;BD143&amp;")",IF(BB143&amp;BC143="วิชาการหัวหน้ากลุ่มงาน","("&amp;BD143&amp;")",IF(M143="กำหนดเพิ่มปี 67","-",IF(M143="กำหนดเพิ่มปี 68","",IF(M143="กำหนดเพิ่มปี 69","",""))))))))</f>
        <v/>
      </c>
      <c r="F144" s="99"/>
      <c r="G144" s="140"/>
      <c r="H144" s="140" t="str">
        <f>IF(BB143=0,"",IF(M143="เกษียณปี 66 ยุบเลิกปี 67","",IF(M143="ว่างเดิม ยุบเลิกปี 67","",IF(BB143="บริหารท้องถิ่น","("&amp;BD143&amp;")",IF(BB143="อำนวยการท้องถิ่น","("&amp;BD143&amp;")",IF(BB143="บริหารสถานศึกษา","("&amp;BD143&amp;")",IF(BB143&amp;BC143="วิชาการหัวหน้ากลุ่มงาน","("&amp;BD143&amp;")","")))))))</f>
        <v/>
      </c>
      <c r="I144" s="99"/>
      <c r="J144" s="141" t="str">
        <f>IF(BB143=0,"",IF(BB143="","",IF(BH143="ว่างเดิม","(ค่ากลางเงินเดือน)",IF(BH143="เงินอุดหนุน (ว่าง)","(ค่ากลางเงินเดือน)",IF(BH143="จ่ายจากเงินรายได้ (ว่าง)","(ค่ากลางเงินเดือน)",IF(BH143="ว่างยุบเลิก2568","(ค่ากลางเงินเดือน)",IF(BH143="ว่างยุบเลิก2569","(ค่ากลางเงินเดือน)",IF(M143="กำหนดเพิ่มปี 67","",IF(M143="กำหนดเพิ่มปี 68","",IF(M143="กำหนดเพิ่มปี 69","",IF(M143="เกษียณปี 66 ยุบเลิกปี 67","",IF(M143="ว่างเดิม ยุบเลิกปี 67","",TEXT(BE143,"(0,000"&amp;" x 12)")))))))))))))</f>
        <v/>
      </c>
      <c r="K144" s="141" t="str">
        <f>IF(BB143=0,"",IF(BB143="","",IF(M143="กำหนดเพิ่มปี 67","",IF(M143="กำหนดเพิ่มปี 68","",IF(M143="กำหนดเพิ่มปี 69","",IF(M143="เกษียณปี 66 ยุบเลิกปี 67","",IF(M143="ว่างเดิม ยุบเลิกปี 67","",TEXT(BF143,"(0,000"&amp;" x 12)"))))))))</f>
        <v/>
      </c>
      <c r="L144" s="141" t="str">
        <f>IF(BB143=0,"",IF(BB143="","",IF(M143="กำหนดเพิ่มปี 67","",IF(M143="กำหนดเพิ่มปี 68","",IF(M143="กำหนดเพิ่มปี 69","",IF(M143="เกษียณปี 66 ยุบเลิกปี 67","",IF(M143="ว่างเดิม ยุบเลิกปี 67","",TEXT(BG143,"(0,000"&amp;" x 12)"))))))))</f>
        <v/>
      </c>
      <c r="M144" s="14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50"/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</row>
    <row r="145" spans="1:60" ht="25.5" customHeight="1">
      <c r="A145" s="101" t="str">
        <f>IF(B145="","",IF(M145="","",SUBTOTAL(3,$E$5:E145)*1)-COUNTBLANK($B$5:B145))</f>
        <v/>
      </c>
      <c r="B145" s="142" t="str">
        <f>IF(ฟอร์มกรอกข้อมูล!C77=0,"",IF(ฟอร์มกรอกข้อมูล!C77="สังกัด","",IF(M145="กำหนดเพิ่มปี 67","-",IF(M145="กำหนดเพิ่มปี 68","-",IF(M145="กำหนดเพิ่มปี 69","-",ฟอร์มกรอกข้อมูล!D77)))))</f>
        <v/>
      </c>
      <c r="C145" s="140" t="str">
        <f>IF(ฟอร์มกรอกข้อมูล!C77=0,"",IF(ฟอร์มกรอกข้อมูล!C77="สังกัด","",IF(M145="กำหนดเพิ่มปี 67","-",IF(M145="กำหนดเพิ่มปี 68","-",IF(M145="กำหนดเพิ่มปี 69","-",ฟอร์มกรอกข้อมูล!L77)))))</f>
        <v/>
      </c>
      <c r="D145" s="143" t="str">
        <f>IF(ฟอร์มกรอกข้อมูล!C77=0,"",IF(ฟอร์มกรอกข้อมูล!C77="สังกัด","",IF(ฟอร์มกรอกข้อมูล!B77="","-",IF(M145="กำหนดเพิ่มปี 67","-",IF(M145="กำหนดเพิ่มปี 68","-",IF(M145="กำหนดเพิ่มปี 69","-",ฟอร์มกรอกข้อมูล!B77))))))</f>
        <v/>
      </c>
      <c r="E145" s="140" t="str">
        <f>IF(ฟอร์มกรอกข้อมูล!C77=0,"",IF(M145="กำหนดเพิ่มปี 67","-",IF(M145="กำหนดเพิ่มปี 68","-",IF(M145="กำหนดเพิ่มปี 69","-",IF(ฟอร์มกรอกข้อมูล!C77="บริหารท้องถิ่น",ฟอร์มกรอกข้อมูล!F77,IF(ฟอร์มกรอกข้อมูล!C77="อำนวยการท้องถิ่น",ฟอร์มกรอกข้อมูล!F77,IF(ฟอร์มกรอกข้อมูล!C77="บริหารสถานศึกษา",ฟอร์มกรอกข้อมูล!F77,IF(ฟอร์มกรอกข้อมูล!C77&amp;ฟอร์มกรอกข้อมูล!G77="วิชาการหัวหน้ากลุ่มงาน",ฟอร์มกรอกข้อมูล!F77,ฟอร์มกรอกข้อมูล!E77))))))))</f>
        <v/>
      </c>
      <c r="F145" s="101" t="str">
        <f>IF(ฟอร์มกรอกข้อมูล!C77=0,"",IF(ฟอร์มกรอกข้อมูล!C77="สังกัด","",IF(ฟอร์มกรอกข้อมูล!H77="","-",IF(M145="กำหนดเพิ่มปี 67","-",IF(M145="กำหนดเพิ่มปี 68","-",IF(M145="กำหนดเพิ่มปี 69","-",ฟอร์มกรอกข้อมูล!H77))))))</f>
        <v/>
      </c>
      <c r="G145" s="143" t="str">
        <f>IF(ฟอร์มกรอกข้อมูล!C77=0,"",IF(ฟอร์มกรอกข้อมูล!C77="สังกัด","",IF(ฟอร์มกรอกข้อมูล!B77="","-",IF(M145="เกษียณปี 66 ยุบเลิกปี 67","-",IF(M145="ว่างเดิม ยุบเลิกปี 67","-",ฟอร์มกรอกข้อมูล!B77)))))</f>
        <v/>
      </c>
      <c r="H145" s="140" t="str">
        <f>IF(ฟอร์มกรอกข้อมูล!C77=0,"",IF(M145="เกษียณปี 66 ยุบเลิกปี 67","-",IF(M145="ว่างเดิม ยุบเลิกปี 67","-",IF(ฟอร์มกรอกข้อมูล!C77="บริหารท้องถิ่น",ฟอร์มกรอกข้อมูล!F77,IF(ฟอร์มกรอกข้อมูล!C77="อำนวยการท้องถิ่น",ฟอร์มกรอกข้อมูล!F77,IF(ฟอร์มกรอกข้อมูล!C77="บริหารสถานศึกษา",ฟอร์มกรอกข้อมูล!F77,IF(ฟอร์มกรอกข้อมูล!C77&amp;ฟอร์มกรอกข้อมูล!G77="วิชาการหัวหน้ากลุ่มงาน",ฟอร์มกรอกข้อมูล!F77,ฟอร์มกรอกข้อมูล!E77)))))))</f>
        <v/>
      </c>
      <c r="I145" s="101" t="str">
        <f>IF(ฟอร์มกรอกข้อมูล!C77=0,"",IF(ฟอร์มกรอกข้อมูล!C77="สังกัด","",IF(ฟอร์มกรอกข้อมูล!H77="","-",IF(M145="เกษียณปี 66 ยุบเลิกปี 67","-",IF(M145="ว่างเดิม ยุบเลิกปี 67","-",ฟอร์มกรอกข้อมูล!H77)))))</f>
        <v/>
      </c>
      <c r="J145" s="144" t="str">
        <f>IF(ฟอร์มกรอกข้อมูล!C77=0,"",IF(ฟอร์มกรอกข้อมูล!C77="สังกัด","",IF(M145="กำหนดเพิ่มปี 67",0,IF(M145="กำหนดเพิ่มปี 68",0,IF(M145="กำหนดเพิ่มปี 69",0,IF(M145="เกษียณปี 66 ยุบเลิกปี 67",0,IF(M145="ว่างเดิม ยุบเลิกปี 67",0,ฟอร์มกรอกข้อมูล!BE77)))))))</f>
        <v/>
      </c>
      <c r="K145" s="145" t="str">
        <f>IF(ฟอร์มกรอกข้อมูล!C77=0,"",IF(ฟอร์มกรอกข้อมูล!C77="สังกัด","",IF(M145="กำหนดเพิ่มปี 67",0,IF(M145="กำหนดเพิ่มปี 68",0,IF(M145="กำหนดเพิ่มปี 69",0,IF(M145="เกษียณปี 66 ยุบเลิกปี 67",0,IF(M145="ว่างเดิม ยุบเลิกปี 67",0,IF(ฟอร์มกรอกข้อมูล!J77=0,0,(BF145*12)))))))))</f>
        <v/>
      </c>
      <c r="L145" s="145" t="str">
        <f>IF(ฟอร์มกรอกข้อมูล!C77=0,"",IF(ฟอร์มกรอกข้อมูล!C77="สังกัด","",IF(M145="กำหนดเพิ่มปี 67",0,IF(M145="กำหนดเพิ่มปี 68",0,IF(M145="กำหนดเพิ่มปี 69",0,IF(M145="เกษียณปี 66 ยุบเลิกปี 67",0,IF(M145="ว่างเดิม ยุบเลิกปี 67",0,IF(ฟอร์มกรอกข้อมูล!K77=0,0,(BG145*12)))))))))</f>
        <v/>
      </c>
      <c r="M145" s="146" t="str">
        <f>IF(ฟอร์มกรอกข้อมูล!C77=0,"",IF(ฟอร์มกรอกข้อมูล!C77="สังกัด","",IF(ฟอร์มกรอกข้อมูล!M77="ว่างเดิม","(ว่างเดิม)",IF(ฟอร์มกรอกข้อมูล!M77="เงินอุดหนุน","(เงินอุดหนุน)",IF(ฟอร์มกรอกข้อมูล!M77="เงินอุดหนุน (ว่าง)","(เงินอุดหนุน)",IF(ฟอร์มกรอกข้อมูล!M77="จ่ายจากเงินรายได้","(จ่ายจากเงินรายได้)",IF(ฟอร์มกรอกข้อมูล!M77="จ่ายจากเงินรายได้ (ว่าง)","(จ่ายจากเงินรายได้ (ว่างเดิม))",IF(ฟอร์มกรอกข้อมูล!M77="กำหนดเพิ่ม2567","กำหนดเพิ่มปี 67",IF(ฟอร์มกรอกข้อมูล!M77="กำหนดเพิ่ม2568","กำหนดเพิ่มปี 68",IF(ฟอร์มกรอกข้อมูล!M77="กำหนดเพิ่ม2569","กำหนดเพิ่มปี 69",IF(ฟอร์มกรอกข้อมูล!M77="ว่างยุบเลิก2567","ว่างเดิม ยุบเลิกปี 67",IF(ฟอร์มกรอกข้อมูล!M77="ว่างยุบเลิก2568","ว่างเดิม ยุบเลิกปี 68",IF(ฟอร์มกรอกข้อมูล!M77="ว่างยุบเลิก2569","ว่างเดิม ยุบเลิกปี 69",IF(ฟอร์มกรอกข้อมูล!M77="ยุบเลิก2567","เกษียณปี 66 ยุบเลิกปี 67",IF(ฟอร์มกรอกข้อมูล!M77="ยุบเลิก2568","เกษียณปี 67 ยุบเลิกปี 68",IF(ฟอร์มกรอกข้อมูล!M77="ยุบเลิก2569","เกษียณปี 68 ยุบเลิกปี 69",(ฟอร์มกรอกข้อมูล!I77*12)+(ฟอร์มกรอกข้อมูล!J77*12)+(ฟอร์มกรอกข้อมูล!K77*12)))))))))))))))))</f>
        <v/>
      </c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  <c r="AA145" s="150"/>
      <c r="AB145" s="150"/>
      <c r="AC145" s="150"/>
      <c r="AD145" s="150"/>
      <c r="AE145" s="150"/>
      <c r="AF145" s="150"/>
      <c r="AG145" s="150"/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39" t="str">
        <f>IF(ฟอร์มกรอกข้อมูล!C77=0,"",ฟอร์มกรอกข้อมูล!C77)</f>
        <v/>
      </c>
      <c r="BC145" s="139" t="str">
        <f>IF(ฟอร์มกรอกข้อมูล!G77=0,"",ฟอร์มกรอกข้อมูล!G77)</f>
        <v/>
      </c>
      <c r="BD145" s="139" t="str">
        <f>IF(ฟอร์มกรอกข้อมูล!E77=0,"",ฟอร์มกรอกข้อมูล!E77)</f>
        <v/>
      </c>
      <c r="BE145" s="139" t="str">
        <f>IF(ฟอร์มกรอกข้อมูล!I77=0,"",ฟอร์มกรอกข้อมูล!I77)</f>
        <v/>
      </c>
      <c r="BF145" s="139" t="str">
        <f>IF(ฟอร์มกรอกข้อมูล!J77=0,"",ฟอร์มกรอกข้อมูล!J77)</f>
        <v/>
      </c>
      <c r="BG145" s="139" t="str">
        <f>IF(ฟอร์มกรอกข้อมูล!K77=0,"",ฟอร์มกรอกข้อมูล!K77)</f>
        <v/>
      </c>
      <c r="BH145" s="139" t="str">
        <f>IF(ฟอร์มกรอกข้อมูล!M77=0,"",ฟอร์มกรอกข้อมูล!M77)</f>
        <v/>
      </c>
    </row>
    <row r="146" spans="1:60" ht="25.5" customHeight="1">
      <c r="A146" s="99"/>
      <c r="B146" s="99"/>
      <c r="C146" s="140"/>
      <c r="D146" s="140"/>
      <c r="E146" s="140" t="str">
        <f>IF(BB145=0,"",IF(BB145="บริหารท้องถิ่น","("&amp;BD145&amp;")",IF(BB145="อำนวยการท้องถิ่น","("&amp;BD145&amp;")",IF(BB145="บริหารสถานศึกษา","("&amp;BD145&amp;")",IF(BB145&amp;BC145="วิชาการหัวหน้ากลุ่มงาน","("&amp;BD145&amp;")",IF(M145="กำหนดเพิ่มปี 67","-",IF(M145="กำหนดเพิ่มปี 68","",IF(M145="กำหนดเพิ่มปี 69","",""))))))))</f>
        <v/>
      </c>
      <c r="F146" s="99"/>
      <c r="G146" s="140"/>
      <c r="H146" s="140" t="str">
        <f>IF(BB145=0,"",IF(M145="เกษียณปี 66 ยุบเลิกปี 67","",IF(M145="ว่างเดิม ยุบเลิกปี 67","",IF(BB145="บริหารท้องถิ่น","("&amp;BD145&amp;")",IF(BB145="อำนวยการท้องถิ่น","("&amp;BD145&amp;")",IF(BB145="บริหารสถานศึกษา","("&amp;BD145&amp;")",IF(BB145&amp;BC145="วิชาการหัวหน้ากลุ่มงาน","("&amp;BD145&amp;")","")))))))</f>
        <v/>
      </c>
      <c r="I146" s="99"/>
      <c r="J146" s="141" t="str">
        <f>IF(BB145=0,"",IF(BB145="","",IF(BH145="ว่างเดิม","(ค่ากลางเงินเดือน)",IF(BH145="เงินอุดหนุน (ว่าง)","(ค่ากลางเงินเดือน)",IF(BH145="จ่ายจากเงินรายได้ (ว่าง)","(ค่ากลางเงินเดือน)",IF(BH145="ว่างยุบเลิก2568","(ค่ากลางเงินเดือน)",IF(BH145="ว่างยุบเลิก2569","(ค่ากลางเงินเดือน)",IF(M145="กำหนดเพิ่มปี 67","",IF(M145="กำหนดเพิ่มปี 68","",IF(M145="กำหนดเพิ่มปี 69","",IF(M145="เกษียณปี 66 ยุบเลิกปี 67","",IF(M145="ว่างเดิม ยุบเลิกปี 67","",TEXT(BE145,"(0,000"&amp;" x 12)")))))))))))))</f>
        <v/>
      </c>
      <c r="K146" s="141" t="str">
        <f>IF(BB145=0,"",IF(BB145="","",IF(M145="กำหนดเพิ่มปี 67","",IF(M145="กำหนดเพิ่มปี 68","",IF(M145="กำหนดเพิ่มปี 69","",IF(M145="เกษียณปี 66 ยุบเลิกปี 67","",IF(M145="ว่างเดิม ยุบเลิกปี 67","",TEXT(BF145,"(0,000"&amp;" x 12)"))))))))</f>
        <v/>
      </c>
      <c r="L146" s="141" t="str">
        <f>IF(BB145=0,"",IF(BB145="","",IF(M145="กำหนดเพิ่มปี 67","",IF(M145="กำหนดเพิ่มปี 68","",IF(M145="กำหนดเพิ่มปี 69","",IF(M145="เกษียณปี 66 ยุบเลิกปี 67","",IF(M145="ว่างเดิม ยุบเลิกปี 67","",TEXT(BG145,"(0,000"&amp;" x 12)"))))))))</f>
        <v/>
      </c>
      <c r="M146" s="14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  <c r="AA146" s="150"/>
      <c r="AB146" s="150"/>
      <c r="AC146" s="150"/>
      <c r="AD146" s="150"/>
      <c r="AE146" s="150"/>
      <c r="AF146" s="150"/>
      <c r="AG146" s="150"/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</row>
    <row r="147" spans="1:60" ht="25.5" customHeight="1">
      <c r="A147" s="101" t="str">
        <f>IF(B147="","",IF(M147="","",SUBTOTAL(3,$E$5:E147)*1)-COUNTBLANK($B$5:B147))</f>
        <v/>
      </c>
      <c r="B147" s="142" t="str">
        <f>IF(ฟอร์มกรอกข้อมูล!C78=0,"",IF(ฟอร์มกรอกข้อมูล!C78="สังกัด","",IF(M147="กำหนดเพิ่มปี 67","-",IF(M147="กำหนดเพิ่มปี 68","-",IF(M147="กำหนดเพิ่มปี 69","-",ฟอร์มกรอกข้อมูล!D78)))))</f>
        <v/>
      </c>
      <c r="C147" s="140" t="str">
        <f>IF(ฟอร์มกรอกข้อมูล!C78=0,"",IF(ฟอร์มกรอกข้อมูล!C78="สังกัด","",IF(M147="กำหนดเพิ่มปี 67","-",IF(M147="กำหนดเพิ่มปี 68","-",IF(M147="กำหนดเพิ่มปี 69","-",ฟอร์มกรอกข้อมูล!L78)))))</f>
        <v/>
      </c>
      <c r="D147" s="143" t="str">
        <f>IF(ฟอร์มกรอกข้อมูล!C78=0,"",IF(ฟอร์มกรอกข้อมูล!C78="สังกัด","",IF(ฟอร์มกรอกข้อมูล!B78="","-",IF(M147="กำหนดเพิ่มปี 67","-",IF(M147="กำหนดเพิ่มปี 68","-",IF(M147="กำหนดเพิ่มปี 69","-",ฟอร์มกรอกข้อมูล!B78))))))</f>
        <v/>
      </c>
      <c r="E147" s="140" t="str">
        <f>IF(ฟอร์มกรอกข้อมูล!C78=0,"",IF(M147="กำหนดเพิ่มปี 67","-",IF(M147="กำหนดเพิ่มปี 68","-",IF(M147="กำหนดเพิ่มปี 69","-",IF(ฟอร์มกรอกข้อมูล!C78="บริหารท้องถิ่น",ฟอร์มกรอกข้อมูล!F78,IF(ฟอร์มกรอกข้อมูล!C78="อำนวยการท้องถิ่น",ฟอร์มกรอกข้อมูล!F78,IF(ฟอร์มกรอกข้อมูล!C78="บริหารสถานศึกษา",ฟอร์มกรอกข้อมูล!F78,IF(ฟอร์มกรอกข้อมูล!C78&amp;ฟอร์มกรอกข้อมูล!G78="วิชาการหัวหน้ากลุ่มงาน",ฟอร์มกรอกข้อมูล!F78,ฟอร์มกรอกข้อมูล!E78))))))))</f>
        <v/>
      </c>
      <c r="F147" s="101" t="str">
        <f>IF(ฟอร์มกรอกข้อมูล!C78=0,"",IF(ฟอร์มกรอกข้อมูล!C78="สังกัด","",IF(ฟอร์มกรอกข้อมูล!H78="","-",IF(M147="กำหนดเพิ่มปี 67","-",IF(M147="กำหนดเพิ่มปี 68","-",IF(M147="กำหนดเพิ่มปี 69","-",ฟอร์มกรอกข้อมูล!H78))))))</f>
        <v/>
      </c>
      <c r="G147" s="143" t="str">
        <f>IF(ฟอร์มกรอกข้อมูล!C78=0,"",IF(ฟอร์มกรอกข้อมูล!C78="สังกัด","",IF(ฟอร์มกรอกข้อมูล!B78="","-",IF(M147="เกษียณปี 66 ยุบเลิกปี 67","-",IF(M147="ว่างเดิม ยุบเลิกปี 67","-",ฟอร์มกรอกข้อมูล!B78)))))</f>
        <v/>
      </c>
      <c r="H147" s="140" t="str">
        <f>IF(ฟอร์มกรอกข้อมูล!C78=0,"",IF(M147="เกษียณปี 66 ยุบเลิกปี 67","-",IF(M147="ว่างเดิม ยุบเลิกปี 67","-",IF(ฟอร์มกรอกข้อมูล!C78="บริหารท้องถิ่น",ฟอร์มกรอกข้อมูล!F78,IF(ฟอร์มกรอกข้อมูล!C78="อำนวยการท้องถิ่น",ฟอร์มกรอกข้อมูล!F78,IF(ฟอร์มกรอกข้อมูล!C78="บริหารสถานศึกษา",ฟอร์มกรอกข้อมูล!F78,IF(ฟอร์มกรอกข้อมูล!C78&amp;ฟอร์มกรอกข้อมูล!G78="วิชาการหัวหน้ากลุ่มงาน",ฟอร์มกรอกข้อมูล!F78,ฟอร์มกรอกข้อมูล!E78)))))))</f>
        <v/>
      </c>
      <c r="I147" s="101" t="str">
        <f>IF(ฟอร์มกรอกข้อมูล!C78=0,"",IF(ฟอร์มกรอกข้อมูล!C78="สังกัด","",IF(ฟอร์มกรอกข้อมูล!H78="","-",IF(M147="เกษียณปี 66 ยุบเลิกปี 67","-",IF(M147="ว่างเดิม ยุบเลิกปี 67","-",ฟอร์มกรอกข้อมูล!H78)))))</f>
        <v/>
      </c>
      <c r="J147" s="144" t="str">
        <f>IF(ฟอร์มกรอกข้อมูล!C78=0,"",IF(ฟอร์มกรอกข้อมูล!C78="สังกัด","",IF(M147="กำหนดเพิ่มปี 67",0,IF(M147="กำหนดเพิ่มปี 68",0,IF(M147="กำหนดเพิ่มปี 69",0,IF(M147="เกษียณปี 66 ยุบเลิกปี 67",0,IF(M147="ว่างเดิม ยุบเลิกปี 67",0,ฟอร์มกรอกข้อมูล!BE78)))))))</f>
        <v/>
      </c>
      <c r="K147" s="145" t="str">
        <f>IF(ฟอร์มกรอกข้อมูล!C78=0,"",IF(ฟอร์มกรอกข้อมูล!C78="สังกัด","",IF(M147="กำหนดเพิ่มปี 67",0,IF(M147="กำหนดเพิ่มปี 68",0,IF(M147="กำหนดเพิ่มปี 69",0,IF(M147="เกษียณปี 66 ยุบเลิกปี 67",0,IF(M147="ว่างเดิม ยุบเลิกปี 67",0,IF(ฟอร์มกรอกข้อมูล!J78=0,0,(BF147*12)))))))))</f>
        <v/>
      </c>
      <c r="L147" s="145" t="str">
        <f>IF(ฟอร์มกรอกข้อมูล!C78=0,"",IF(ฟอร์มกรอกข้อมูล!C78="สังกัด","",IF(M147="กำหนดเพิ่มปี 67",0,IF(M147="กำหนดเพิ่มปี 68",0,IF(M147="กำหนดเพิ่มปี 69",0,IF(M147="เกษียณปี 66 ยุบเลิกปี 67",0,IF(M147="ว่างเดิม ยุบเลิกปี 67",0,IF(ฟอร์มกรอกข้อมูล!K78=0,0,(BG147*12)))))))))</f>
        <v/>
      </c>
      <c r="M147" s="146" t="str">
        <f>IF(ฟอร์มกรอกข้อมูล!C78=0,"",IF(ฟอร์มกรอกข้อมูล!C78="สังกัด","",IF(ฟอร์มกรอกข้อมูล!M78="ว่างเดิม","(ว่างเดิม)",IF(ฟอร์มกรอกข้อมูล!M78="เงินอุดหนุน","(เงินอุดหนุน)",IF(ฟอร์มกรอกข้อมูล!M78="เงินอุดหนุน (ว่าง)","(เงินอุดหนุน)",IF(ฟอร์มกรอกข้อมูล!M78="จ่ายจากเงินรายได้","(จ่ายจากเงินรายได้)",IF(ฟอร์มกรอกข้อมูล!M78="จ่ายจากเงินรายได้ (ว่าง)","(จ่ายจากเงินรายได้ (ว่างเดิม))",IF(ฟอร์มกรอกข้อมูล!M78="กำหนดเพิ่ม2567","กำหนดเพิ่มปี 67",IF(ฟอร์มกรอกข้อมูล!M78="กำหนดเพิ่ม2568","กำหนดเพิ่มปี 68",IF(ฟอร์มกรอกข้อมูล!M78="กำหนดเพิ่ม2569","กำหนดเพิ่มปี 69",IF(ฟอร์มกรอกข้อมูล!M78="ว่างยุบเลิก2567","ว่างเดิม ยุบเลิกปี 67",IF(ฟอร์มกรอกข้อมูล!M78="ว่างยุบเลิก2568","ว่างเดิม ยุบเลิกปี 68",IF(ฟอร์มกรอกข้อมูล!M78="ว่างยุบเลิก2569","ว่างเดิม ยุบเลิกปี 69",IF(ฟอร์มกรอกข้อมูล!M78="ยุบเลิก2567","เกษียณปี 66 ยุบเลิกปี 67",IF(ฟอร์มกรอกข้อมูล!M78="ยุบเลิก2568","เกษียณปี 67 ยุบเลิกปี 68",IF(ฟอร์มกรอกข้อมูล!M78="ยุบเลิก2569","เกษียณปี 68 ยุบเลิกปี 69",(ฟอร์มกรอกข้อมูล!I78*12)+(ฟอร์มกรอกข้อมูล!J78*12)+(ฟอร์มกรอกข้อมูล!K78*12)))))))))))))))))</f>
        <v/>
      </c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  <c r="AA147" s="150"/>
      <c r="AB147" s="150"/>
      <c r="AC147" s="150"/>
      <c r="AD147" s="150"/>
      <c r="AE147" s="150"/>
      <c r="AF147" s="150"/>
      <c r="AG147" s="150"/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39" t="str">
        <f>IF(ฟอร์มกรอกข้อมูล!C78=0,"",ฟอร์มกรอกข้อมูล!C78)</f>
        <v/>
      </c>
      <c r="BC147" s="139" t="str">
        <f>IF(ฟอร์มกรอกข้อมูล!G78=0,"",ฟอร์มกรอกข้อมูล!G78)</f>
        <v/>
      </c>
      <c r="BD147" s="139" t="str">
        <f>IF(ฟอร์มกรอกข้อมูล!E78=0,"",ฟอร์มกรอกข้อมูล!E78)</f>
        <v/>
      </c>
      <c r="BE147" s="139" t="str">
        <f>IF(ฟอร์มกรอกข้อมูล!I78=0,"",ฟอร์มกรอกข้อมูล!I78)</f>
        <v/>
      </c>
      <c r="BF147" s="139" t="str">
        <f>IF(ฟอร์มกรอกข้อมูล!J78=0,"",ฟอร์มกรอกข้อมูล!J78)</f>
        <v/>
      </c>
      <c r="BG147" s="139" t="str">
        <f>IF(ฟอร์มกรอกข้อมูล!K78=0,"",ฟอร์มกรอกข้อมูล!K78)</f>
        <v/>
      </c>
      <c r="BH147" s="139" t="str">
        <f>IF(ฟอร์มกรอกข้อมูล!M78=0,"",ฟอร์มกรอกข้อมูล!M78)</f>
        <v/>
      </c>
    </row>
    <row r="148" spans="1:60" ht="25.5" customHeight="1">
      <c r="A148" s="99"/>
      <c r="B148" s="99"/>
      <c r="C148" s="140"/>
      <c r="D148" s="140"/>
      <c r="E148" s="140" t="str">
        <f>IF(BB147=0,"",IF(BB147="บริหารท้องถิ่น","("&amp;BD147&amp;")",IF(BB147="อำนวยการท้องถิ่น","("&amp;BD147&amp;")",IF(BB147="บริหารสถานศึกษา","("&amp;BD147&amp;")",IF(BB147&amp;BC147="วิชาการหัวหน้ากลุ่มงาน","("&amp;BD147&amp;")",IF(M147="กำหนดเพิ่มปี 67","-",IF(M147="กำหนดเพิ่มปี 68","",IF(M147="กำหนดเพิ่มปี 69","",""))))))))</f>
        <v/>
      </c>
      <c r="F148" s="99"/>
      <c r="G148" s="140"/>
      <c r="H148" s="140" t="str">
        <f>IF(BB147=0,"",IF(M147="เกษียณปี 66 ยุบเลิกปี 67","",IF(M147="ว่างเดิม ยุบเลิกปี 67","",IF(BB147="บริหารท้องถิ่น","("&amp;BD147&amp;")",IF(BB147="อำนวยการท้องถิ่น","("&amp;BD147&amp;")",IF(BB147="บริหารสถานศึกษา","("&amp;BD147&amp;")",IF(BB147&amp;BC147="วิชาการหัวหน้ากลุ่มงาน","("&amp;BD147&amp;")","")))))))</f>
        <v/>
      </c>
      <c r="I148" s="99"/>
      <c r="J148" s="141" t="str">
        <f>IF(BB147=0,"",IF(BB147="","",IF(BH147="ว่างเดิม","(ค่ากลางเงินเดือน)",IF(BH147="เงินอุดหนุน (ว่าง)","(ค่ากลางเงินเดือน)",IF(BH147="จ่ายจากเงินรายได้ (ว่าง)","(ค่ากลางเงินเดือน)",IF(BH147="ว่างยุบเลิก2568","(ค่ากลางเงินเดือน)",IF(BH147="ว่างยุบเลิก2569","(ค่ากลางเงินเดือน)",IF(M147="กำหนดเพิ่มปี 67","",IF(M147="กำหนดเพิ่มปี 68","",IF(M147="กำหนดเพิ่มปี 69","",IF(M147="เกษียณปี 66 ยุบเลิกปี 67","",IF(M147="ว่างเดิม ยุบเลิกปี 67","",TEXT(BE147,"(0,000"&amp;" x 12)")))))))))))))</f>
        <v/>
      </c>
      <c r="K148" s="141" t="str">
        <f>IF(BB147=0,"",IF(BB147="","",IF(M147="กำหนดเพิ่มปี 67","",IF(M147="กำหนดเพิ่มปี 68","",IF(M147="กำหนดเพิ่มปี 69","",IF(M147="เกษียณปี 66 ยุบเลิกปี 67","",IF(M147="ว่างเดิม ยุบเลิกปี 67","",TEXT(BF147,"(0,000"&amp;" x 12)"))))))))</f>
        <v/>
      </c>
      <c r="L148" s="141" t="str">
        <f>IF(BB147=0,"",IF(BB147="","",IF(M147="กำหนดเพิ่มปี 67","",IF(M147="กำหนดเพิ่มปี 68","",IF(M147="กำหนดเพิ่มปี 69","",IF(M147="เกษียณปี 66 ยุบเลิกปี 67","",IF(M147="ว่างเดิม ยุบเลิกปี 67","",TEXT(BG147,"(0,000"&amp;" x 12)"))))))))</f>
        <v/>
      </c>
      <c r="M148" s="14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  <c r="AA148" s="150"/>
      <c r="AB148" s="150"/>
      <c r="AC148" s="150"/>
      <c r="AD148" s="150"/>
      <c r="AE148" s="150"/>
      <c r="AF148" s="150"/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</row>
    <row r="149" spans="1:60" ht="25.5" customHeight="1">
      <c r="A149" s="101" t="str">
        <f>IF(B149="","",IF(M149="","",SUBTOTAL(3,$E$5:E149)*1)-COUNTBLANK($B$5:B149))</f>
        <v/>
      </c>
      <c r="B149" s="142" t="str">
        <f>IF(ฟอร์มกรอกข้อมูล!C79=0,"",IF(ฟอร์มกรอกข้อมูล!C79="สังกัด","",IF(M149="กำหนดเพิ่มปี 67","-",IF(M149="กำหนดเพิ่มปี 68","-",IF(M149="กำหนดเพิ่มปี 69","-",ฟอร์มกรอกข้อมูล!D79)))))</f>
        <v/>
      </c>
      <c r="C149" s="140" t="str">
        <f>IF(ฟอร์มกรอกข้อมูล!C79=0,"",IF(ฟอร์มกรอกข้อมูล!C79="สังกัด","",IF(M149="กำหนดเพิ่มปี 67","-",IF(M149="กำหนดเพิ่มปี 68","-",IF(M149="กำหนดเพิ่มปี 69","-",ฟอร์มกรอกข้อมูล!L79)))))</f>
        <v/>
      </c>
      <c r="D149" s="143" t="str">
        <f>IF(ฟอร์มกรอกข้อมูล!C79=0,"",IF(ฟอร์มกรอกข้อมูล!C79="สังกัด","",IF(ฟอร์มกรอกข้อมูล!B79="","-",IF(M149="กำหนดเพิ่มปี 67","-",IF(M149="กำหนดเพิ่มปี 68","-",IF(M149="กำหนดเพิ่มปี 69","-",ฟอร์มกรอกข้อมูล!B79))))))</f>
        <v/>
      </c>
      <c r="E149" s="140" t="str">
        <f>IF(ฟอร์มกรอกข้อมูล!C79=0,"",IF(M149="กำหนดเพิ่มปี 67","-",IF(M149="กำหนดเพิ่มปี 68","-",IF(M149="กำหนดเพิ่มปี 69","-",IF(ฟอร์มกรอกข้อมูล!C79="บริหารท้องถิ่น",ฟอร์มกรอกข้อมูล!F79,IF(ฟอร์มกรอกข้อมูล!C79="อำนวยการท้องถิ่น",ฟอร์มกรอกข้อมูล!F79,IF(ฟอร์มกรอกข้อมูล!C79="บริหารสถานศึกษา",ฟอร์มกรอกข้อมูล!F79,IF(ฟอร์มกรอกข้อมูล!C79&amp;ฟอร์มกรอกข้อมูล!G79="วิชาการหัวหน้ากลุ่มงาน",ฟอร์มกรอกข้อมูล!F79,ฟอร์มกรอกข้อมูล!E79))))))))</f>
        <v/>
      </c>
      <c r="F149" s="101" t="str">
        <f>IF(ฟอร์มกรอกข้อมูล!C79=0,"",IF(ฟอร์มกรอกข้อมูล!C79="สังกัด","",IF(ฟอร์มกรอกข้อมูล!H79="","-",IF(M149="กำหนดเพิ่มปี 67","-",IF(M149="กำหนดเพิ่มปี 68","-",IF(M149="กำหนดเพิ่มปี 69","-",ฟอร์มกรอกข้อมูล!H79))))))</f>
        <v/>
      </c>
      <c r="G149" s="143" t="str">
        <f>IF(ฟอร์มกรอกข้อมูล!C79=0,"",IF(ฟอร์มกรอกข้อมูล!C79="สังกัด","",IF(ฟอร์มกรอกข้อมูล!B79="","-",IF(M149="เกษียณปี 66 ยุบเลิกปี 67","-",IF(M149="ว่างเดิม ยุบเลิกปี 67","-",ฟอร์มกรอกข้อมูล!B79)))))</f>
        <v/>
      </c>
      <c r="H149" s="140" t="str">
        <f>IF(ฟอร์มกรอกข้อมูล!C79=0,"",IF(M149="เกษียณปี 66 ยุบเลิกปี 67","-",IF(M149="ว่างเดิม ยุบเลิกปี 67","-",IF(ฟอร์มกรอกข้อมูล!C79="บริหารท้องถิ่น",ฟอร์มกรอกข้อมูล!F79,IF(ฟอร์มกรอกข้อมูล!C79="อำนวยการท้องถิ่น",ฟอร์มกรอกข้อมูล!F79,IF(ฟอร์มกรอกข้อมูล!C79="บริหารสถานศึกษา",ฟอร์มกรอกข้อมูล!F79,IF(ฟอร์มกรอกข้อมูล!C79&amp;ฟอร์มกรอกข้อมูล!G79="วิชาการหัวหน้ากลุ่มงาน",ฟอร์มกรอกข้อมูล!F79,ฟอร์มกรอกข้อมูล!E79)))))))</f>
        <v/>
      </c>
      <c r="I149" s="101" t="str">
        <f>IF(ฟอร์มกรอกข้อมูล!C79=0,"",IF(ฟอร์มกรอกข้อมูล!C79="สังกัด","",IF(ฟอร์มกรอกข้อมูล!H79="","-",IF(M149="เกษียณปี 66 ยุบเลิกปี 67","-",IF(M149="ว่างเดิม ยุบเลิกปี 67","-",ฟอร์มกรอกข้อมูล!H79)))))</f>
        <v/>
      </c>
      <c r="J149" s="144" t="str">
        <f>IF(ฟอร์มกรอกข้อมูล!C79=0,"",IF(ฟอร์มกรอกข้อมูล!C79="สังกัด","",IF(M149="กำหนดเพิ่มปี 67",0,IF(M149="กำหนดเพิ่มปี 68",0,IF(M149="กำหนดเพิ่มปี 69",0,IF(M149="เกษียณปี 66 ยุบเลิกปี 67",0,IF(M149="ว่างเดิม ยุบเลิกปี 67",0,ฟอร์มกรอกข้อมูล!BE79)))))))</f>
        <v/>
      </c>
      <c r="K149" s="145" t="str">
        <f>IF(ฟอร์มกรอกข้อมูล!C79=0,"",IF(ฟอร์มกรอกข้อมูล!C79="สังกัด","",IF(M149="กำหนดเพิ่มปี 67",0,IF(M149="กำหนดเพิ่มปี 68",0,IF(M149="กำหนดเพิ่มปี 69",0,IF(M149="เกษียณปี 66 ยุบเลิกปี 67",0,IF(M149="ว่างเดิม ยุบเลิกปี 67",0,IF(ฟอร์มกรอกข้อมูล!J79=0,0,(BF149*12)))))))))</f>
        <v/>
      </c>
      <c r="L149" s="145" t="str">
        <f>IF(ฟอร์มกรอกข้อมูล!C79=0,"",IF(ฟอร์มกรอกข้อมูล!C79="สังกัด","",IF(M149="กำหนดเพิ่มปี 67",0,IF(M149="กำหนดเพิ่มปี 68",0,IF(M149="กำหนดเพิ่มปี 69",0,IF(M149="เกษียณปี 66 ยุบเลิกปี 67",0,IF(M149="ว่างเดิม ยุบเลิกปี 67",0,IF(ฟอร์มกรอกข้อมูล!K79=0,0,(BG149*12)))))))))</f>
        <v/>
      </c>
      <c r="M149" s="146" t="str">
        <f>IF(ฟอร์มกรอกข้อมูล!C79=0,"",IF(ฟอร์มกรอกข้อมูล!C79="สังกัด","",IF(ฟอร์มกรอกข้อมูล!M79="ว่างเดิม","(ว่างเดิม)",IF(ฟอร์มกรอกข้อมูล!M79="เงินอุดหนุน","(เงินอุดหนุน)",IF(ฟอร์มกรอกข้อมูล!M79="เงินอุดหนุน (ว่าง)","(เงินอุดหนุน)",IF(ฟอร์มกรอกข้อมูล!M79="จ่ายจากเงินรายได้","(จ่ายจากเงินรายได้)",IF(ฟอร์มกรอกข้อมูล!M79="จ่ายจากเงินรายได้ (ว่าง)","(จ่ายจากเงินรายได้ (ว่างเดิม))",IF(ฟอร์มกรอกข้อมูล!M79="กำหนดเพิ่ม2567","กำหนดเพิ่มปี 67",IF(ฟอร์มกรอกข้อมูล!M79="กำหนดเพิ่ม2568","กำหนดเพิ่มปี 68",IF(ฟอร์มกรอกข้อมูล!M79="กำหนดเพิ่ม2569","กำหนดเพิ่มปี 69",IF(ฟอร์มกรอกข้อมูล!M79="ว่างยุบเลิก2567","ว่างเดิม ยุบเลิกปี 67",IF(ฟอร์มกรอกข้อมูล!M79="ว่างยุบเลิก2568","ว่างเดิม ยุบเลิกปี 68",IF(ฟอร์มกรอกข้อมูล!M79="ว่างยุบเลิก2569","ว่างเดิม ยุบเลิกปี 69",IF(ฟอร์มกรอกข้อมูล!M79="ยุบเลิก2567","เกษียณปี 66 ยุบเลิกปี 67",IF(ฟอร์มกรอกข้อมูล!M79="ยุบเลิก2568","เกษียณปี 67 ยุบเลิกปี 68",IF(ฟอร์มกรอกข้อมูล!M79="ยุบเลิก2569","เกษียณปี 68 ยุบเลิกปี 69",(ฟอร์มกรอกข้อมูล!I79*12)+(ฟอร์มกรอกข้อมูล!J79*12)+(ฟอร์มกรอกข้อมูล!K79*12)))))))))))))))))</f>
        <v/>
      </c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39" t="str">
        <f>IF(ฟอร์มกรอกข้อมูล!C79=0,"",ฟอร์มกรอกข้อมูล!C79)</f>
        <v/>
      </c>
      <c r="BC149" s="139" t="str">
        <f>IF(ฟอร์มกรอกข้อมูล!G79=0,"",ฟอร์มกรอกข้อมูล!G79)</f>
        <v/>
      </c>
      <c r="BD149" s="139" t="str">
        <f>IF(ฟอร์มกรอกข้อมูล!E79=0,"",ฟอร์มกรอกข้อมูล!E79)</f>
        <v/>
      </c>
      <c r="BE149" s="139" t="str">
        <f>IF(ฟอร์มกรอกข้อมูล!I79=0,"",ฟอร์มกรอกข้อมูล!I79)</f>
        <v/>
      </c>
      <c r="BF149" s="139" t="str">
        <f>IF(ฟอร์มกรอกข้อมูล!J79=0,"",ฟอร์มกรอกข้อมูล!J79)</f>
        <v/>
      </c>
      <c r="BG149" s="139" t="str">
        <f>IF(ฟอร์มกรอกข้อมูล!K79=0,"",ฟอร์มกรอกข้อมูล!K79)</f>
        <v/>
      </c>
      <c r="BH149" s="139" t="str">
        <f>IF(ฟอร์มกรอกข้อมูล!M79=0,"",ฟอร์มกรอกข้อมูล!M79)</f>
        <v/>
      </c>
    </row>
    <row r="150" spans="1:60" ht="25.5" customHeight="1">
      <c r="A150" s="99"/>
      <c r="B150" s="99"/>
      <c r="C150" s="140"/>
      <c r="D150" s="140"/>
      <c r="E150" s="140" t="str">
        <f>IF(BB149=0,"",IF(BB149="บริหารท้องถิ่น","("&amp;BD149&amp;")",IF(BB149="อำนวยการท้องถิ่น","("&amp;BD149&amp;")",IF(BB149="บริหารสถานศึกษา","("&amp;BD149&amp;")",IF(BB149&amp;BC149="วิชาการหัวหน้ากลุ่มงาน","("&amp;BD149&amp;")",IF(M149="กำหนดเพิ่มปี 67","-",IF(M149="กำหนดเพิ่มปี 68","",IF(M149="กำหนดเพิ่มปี 69","",""))))))))</f>
        <v/>
      </c>
      <c r="F150" s="99"/>
      <c r="G150" s="140"/>
      <c r="H150" s="140" t="str">
        <f>IF(BB149=0,"",IF(M149="เกษียณปี 66 ยุบเลิกปี 67","",IF(M149="ว่างเดิม ยุบเลิกปี 67","",IF(BB149="บริหารท้องถิ่น","("&amp;BD149&amp;")",IF(BB149="อำนวยการท้องถิ่น","("&amp;BD149&amp;")",IF(BB149="บริหารสถานศึกษา","("&amp;BD149&amp;")",IF(BB149&amp;BC149="วิชาการหัวหน้ากลุ่มงาน","("&amp;BD149&amp;")","")))))))</f>
        <v/>
      </c>
      <c r="I150" s="99"/>
      <c r="J150" s="141" t="str">
        <f>IF(BB149=0,"",IF(BB149="","",IF(BH149="ว่างเดิม","(ค่ากลางเงินเดือน)",IF(BH149="เงินอุดหนุน (ว่าง)","(ค่ากลางเงินเดือน)",IF(BH149="จ่ายจากเงินรายได้ (ว่าง)","(ค่ากลางเงินเดือน)",IF(BH149="ว่างยุบเลิก2568","(ค่ากลางเงินเดือน)",IF(BH149="ว่างยุบเลิก2569","(ค่ากลางเงินเดือน)",IF(M149="กำหนดเพิ่มปี 67","",IF(M149="กำหนดเพิ่มปี 68","",IF(M149="กำหนดเพิ่มปี 69","",IF(M149="เกษียณปี 66 ยุบเลิกปี 67","",IF(M149="ว่างเดิม ยุบเลิกปี 67","",TEXT(BE149,"(0,000"&amp;" x 12)")))))))))))))</f>
        <v/>
      </c>
      <c r="K150" s="141" t="str">
        <f>IF(BB149=0,"",IF(BB149="","",IF(M149="กำหนดเพิ่มปี 67","",IF(M149="กำหนดเพิ่มปี 68","",IF(M149="กำหนดเพิ่มปี 69","",IF(M149="เกษียณปี 66 ยุบเลิกปี 67","",IF(M149="ว่างเดิม ยุบเลิกปี 67","",TEXT(BF149,"(0,000"&amp;" x 12)"))))))))</f>
        <v/>
      </c>
      <c r="L150" s="141" t="str">
        <f>IF(BB149=0,"",IF(BB149="","",IF(M149="กำหนดเพิ่มปี 67","",IF(M149="กำหนดเพิ่มปี 68","",IF(M149="กำหนดเพิ่มปี 69","",IF(M149="เกษียณปี 66 ยุบเลิกปี 67","",IF(M149="ว่างเดิม ยุบเลิกปี 67","",TEXT(BG149,"(0,000"&amp;" x 12)"))))))))</f>
        <v/>
      </c>
      <c r="M150" s="14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</row>
    <row r="151" spans="1:60" ht="25.5" customHeight="1">
      <c r="A151" s="101" t="str">
        <f>IF(B151="","",IF(M151="","",SUBTOTAL(3,$E$5:E151)*1)-COUNTBLANK($B$5:B151))</f>
        <v/>
      </c>
      <c r="B151" s="142" t="str">
        <f>IF(ฟอร์มกรอกข้อมูล!C80=0,"",IF(ฟอร์มกรอกข้อมูล!C80="สังกัด","",IF(M151="กำหนดเพิ่มปี 67","-",IF(M151="กำหนดเพิ่มปี 68","-",IF(M151="กำหนดเพิ่มปี 69","-",ฟอร์มกรอกข้อมูล!D80)))))</f>
        <v/>
      </c>
      <c r="C151" s="140" t="str">
        <f>IF(ฟอร์มกรอกข้อมูล!C80=0,"",IF(ฟอร์มกรอกข้อมูล!C80="สังกัด","",IF(M151="กำหนดเพิ่มปี 67","-",IF(M151="กำหนดเพิ่มปี 68","-",IF(M151="กำหนดเพิ่มปี 69","-",ฟอร์มกรอกข้อมูล!L80)))))</f>
        <v/>
      </c>
      <c r="D151" s="143" t="str">
        <f>IF(ฟอร์มกรอกข้อมูล!C80=0,"",IF(ฟอร์มกรอกข้อมูล!C80="สังกัด","",IF(ฟอร์มกรอกข้อมูล!B80="","-",IF(M151="กำหนดเพิ่มปี 67","-",IF(M151="กำหนดเพิ่มปี 68","-",IF(M151="กำหนดเพิ่มปี 69","-",ฟอร์มกรอกข้อมูล!B80))))))</f>
        <v/>
      </c>
      <c r="E151" s="140" t="str">
        <f>IF(ฟอร์มกรอกข้อมูล!C80=0,"",IF(M151="กำหนดเพิ่มปี 67","-",IF(M151="กำหนดเพิ่มปี 68","-",IF(M151="กำหนดเพิ่มปี 69","-",IF(ฟอร์มกรอกข้อมูล!C80="บริหารท้องถิ่น",ฟอร์มกรอกข้อมูล!F80,IF(ฟอร์มกรอกข้อมูล!C80="อำนวยการท้องถิ่น",ฟอร์มกรอกข้อมูล!F80,IF(ฟอร์มกรอกข้อมูล!C80="บริหารสถานศึกษา",ฟอร์มกรอกข้อมูล!F80,IF(ฟอร์มกรอกข้อมูล!C80&amp;ฟอร์มกรอกข้อมูล!G80="วิชาการหัวหน้ากลุ่มงาน",ฟอร์มกรอกข้อมูล!F80,ฟอร์มกรอกข้อมูล!E80))))))))</f>
        <v/>
      </c>
      <c r="F151" s="101" t="str">
        <f>IF(ฟอร์มกรอกข้อมูล!C80=0,"",IF(ฟอร์มกรอกข้อมูล!C80="สังกัด","",IF(ฟอร์มกรอกข้อมูล!H80="","-",IF(M151="กำหนดเพิ่มปี 67","-",IF(M151="กำหนดเพิ่มปี 68","-",IF(M151="กำหนดเพิ่มปี 69","-",ฟอร์มกรอกข้อมูล!H80))))))</f>
        <v/>
      </c>
      <c r="G151" s="143" t="str">
        <f>IF(ฟอร์มกรอกข้อมูล!C80=0,"",IF(ฟอร์มกรอกข้อมูล!C80="สังกัด","",IF(ฟอร์มกรอกข้อมูล!B80="","-",IF(M151="เกษียณปี 66 ยุบเลิกปี 67","-",IF(M151="ว่างเดิม ยุบเลิกปี 67","-",ฟอร์มกรอกข้อมูล!B80)))))</f>
        <v/>
      </c>
      <c r="H151" s="140" t="str">
        <f>IF(ฟอร์มกรอกข้อมูล!C80=0,"",IF(M151="เกษียณปี 66 ยุบเลิกปี 67","-",IF(M151="ว่างเดิม ยุบเลิกปี 67","-",IF(ฟอร์มกรอกข้อมูล!C80="บริหารท้องถิ่น",ฟอร์มกรอกข้อมูล!F80,IF(ฟอร์มกรอกข้อมูล!C80="อำนวยการท้องถิ่น",ฟอร์มกรอกข้อมูล!F80,IF(ฟอร์มกรอกข้อมูล!C80="บริหารสถานศึกษา",ฟอร์มกรอกข้อมูล!F80,IF(ฟอร์มกรอกข้อมูล!C80&amp;ฟอร์มกรอกข้อมูล!G80="วิชาการหัวหน้ากลุ่มงาน",ฟอร์มกรอกข้อมูล!F80,ฟอร์มกรอกข้อมูล!E80)))))))</f>
        <v/>
      </c>
      <c r="I151" s="101" t="str">
        <f>IF(ฟอร์มกรอกข้อมูล!C80=0,"",IF(ฟอร์มกรอกข้อมูล!C80="สังกัด","",IF(ฟอร์มกรอกข้อมูล!H80="","-",IF(M151="เกษียณปี 66 ยุบเลิกปี 67","-",IF(M151="ว่างเดิม ยุบเลิกปี 67","-",ฟอร์มกรอกข้อมูล!H80)))))</f>
        <v/>
      </c>
      <c r="J151" s="144" t="str">
        <f>IF(ฟอร์มกรอกข้อมูล!C80=0,"",IF(ฟอร์มกรอกข้อมูล!C80="สังกัด","",IF(M151="กำหนดเพิ่มปี 67",0,IF(M151="กำหนดเพิ่มปี 68",0,IF(M151="กำหนดเพิ่มปี 69",0,IF(M151="เกษียณปี 66 ยุบเลิกปี 67",0,IF(M151="ว่างเดิม ยุบเลิกปี 67",0,ฟอร์มกรอกข้อมูล!BE80)))))))</f>
        <v/>
      </c>
      <c r="K151" s="145" t="str">
        <f>IF(ฟอร์มกรอกข้อมูล!C80=0,"",IF(ฟอร์มกรอกข้อมูล!C80="สังกัด","",IF(M151="กำหนดเพิ่มปี 67",0,IF(M151="กำหนดเพิ่มปี 68",0,IF(M151="กำหนดเพิ่มปี 69",0,IF(M151="เกษียณปี 66 ยุบเลิกปี 67",0,IF(M151="ว่างเดิม ยุบเลิกปี 67",0,IF(ฟอร์มกรอกข้อมูล!J80=0,0,(BF151*12)))))))))</f>
        <v/>
      </c>
      <c r="L151" s="145" t="str">
        <f>IF(ฟอร์มกรอกข้อมูล!C80=0,"",IF(ฟอร์มกรอกข้อมูล!C80="สังกัด","",IF(M151="กำหนดเพิ่มปี 67",0,IF(M151="กำหนดเพิ่มปี 68",0,IF(M151="กำหนดเพิ่มปี 69",0,IF(M151="เกษียณปี 66 ยุบเลิกปี 67",0,IF(M151="ว่างเดิม ยุบเลิกปี 67",0,IF(ฟอร์มกรอกข้อมูล!K80=0,0,(BG151*12)))))))))</f>
        <v/>
      </c>
      <c r="M151" s="146" t="str">
        <f>IF(ฟอร์มกรอกข้อมูล!C80=0,"",IF(ฟอร์มกรอกข้อมูล!C80="สังกัด","",IF(ฟอร์มกรอกข้อมูล!M80="ว่างเดิม","(ว่างเดิม)",IF(ฟอร์มกรอกข้อมูล!M80="เงินอุดหนุน","(เงินอุดหนุน)",IF(ฟอร์มกรอกข้อมูล!M80="เงินอุดหนุน (ว่าง)","(เงินอุดหนุน)",IF(ฟอร์มกรอกข้อมูล!M80="จ่ายจากเงินรายได้","(จ่ายจากเงินรายได้)",IF(ฟอร์มกรอกข้อมูล!M80="จ่ายจากเงินรายได้ (ว่าง)","(จ่ายจากเงินรายได้ (ว่างเดิม))",IF(ฟอร์มกรอกข้อมูล!M80="กำหนดเพิ่ม2567","กำหนดเพิ่มปี 67",IF(ฟอร์มกรอกข้อมูล!M80="กำหนดเพิ่ม2568","กำหนดเพิ่มปี 68",IF(ฟอร์มกรอกข้อมูล!M80="กำหนดเพิ่ม2569","กำหนดเพิ่มปี 69",IF(ฟอร์มกรอกข้อมูล!M80="ว่างยุบเลิก2567","ว่างเดิม ยุบเลิกปี 67",IF(ฟอร์มกรอกข้อมูล!M80="ว่างยุบเลิก2568","ว่างเดิม ยุบเลิกปี 68",IF(ฟอร์มกรอกข้อมูล!M80="ว่างยุบเลิก2569","ว่างเดิม ยุบเลิกปี 69",IF(ฟอร์มกรอกข้อมูล!M80="ยุบเลิก2567","เกษียณปี 66 ยุบเลิกปี 67",IF(ฟอร์มกรอกข้อมูล!M80="ยุบเลิก2568","เกษียณปี 67 ยุบเลิกปี 68",IF(ฟอร์มกรอกข้อมูล!M80="ยุบเลิก2569","เกษียณปี 68 ยุบเลิกปี 69",(ฟอร์มกรอกข้อมูล!I80*12)+(ฟอร์มกรอกข้อมูล!J80*12)+(ฟอร์มกรอกข้อมูล!K80*12)))))))))))))))))</f>
        <v/>
      </c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39" t="str">
        <f>IF(ฟอร์มกรอกข้อมูล!C80=0,"",ฟอร์มกรอกข้อมูล!C80)</f>
        <v/>
      </c>
      <c r="BC151" s="139" t="str">
        <f>IF(ฟอร์มกรอกข้อมูล!G80=0,"",ฟอร์มกรอกข้อมูล!G80)</f>
        <v/>
      </c>
      <c r="BD151" s="139" t="str">
        <f>IF(ฟอร์มกรอกข้อมูล!E80=0,"",ฟอร์มกรอกข้อมูล!E80)</f>
        <v/>
      </c>
      <c r="BE151" s="139" t="str">
        <f>IF(ฟอร์มกรอกข้อมูล!I80=0,"",ฟอร์มกรอกข้อมูล!I80)</f>
        <v/>
      </c>
      <c r="BF151" s="139" t="str">
        <f>IF(ฟอร์มกรอกข้อมูล!J80=0,"",ฟอร์มกรอกข้อมูล!J80)</f>
        <v/>
      </c>
      <c r="BG151" s="139" t="str">
        <f>IF(ฟอร์มกรอกข้อมูล!K80=0,"",ฟอร์มกรอกข้อมูล!K80)</f>
        <v/>
      </c>
      <c r="BH151" s="139" t="str">
        <f>IF(ฟอร์มกรอกข้อมูล!M80=0,"",ฟอร์มกรอกข้อมูล!M80)</f>
        <v/>
      </c>
    </row>
    <row r="152" spans="1:60" ht="25.5" customHeight="1">
      <c r="A152" s="99"/>
      <c r="B152" s="99"/>
      <c r="C152" s="140"/>
      <c r="D152" s="140"/>
      <c r="E152" s="140" t="str">
        <f>IF(BB151=0,"",IF(BB151="บริหารท้องถิ่น","("&amp;BD151&amp;")",IF(BB151="อำนวยการท้องถิ่น","("&amp;BD151&amp;")",IF(BB151="บริหารสถานศึกษา","("&amp;BD151&amp;")",IF(BB151&amp;BC151="วิชาการหัวหน้ากลุ่มงาน","("&amp;BD151&amp;")",IF(M151="กำหนดเพิ่มปี 67","-",IF(M151="กำหนดเพิ่มปี 68","",IF(M151="กำหนดเพิ่มปี 69","",""))))))))</f>
        <v/>
      </c>
      <c r="F152" s="99"/>
      <c r="G152" s="140"/>
      <c r="H152" s="140" t="str">
        <f>IF(BB151=0,"",IF(M151="เกษียณปี 66 ยุบเลิกปี 67","",IF(M151="ว่างเดิม ยุบเลิกปี 67","",IF(BB151="บริหารท้องถิ่น","("&amp;BD151&amp;")",IF(BB151="อำนวยการท้องถิ่น","("&amp;BD151&amp;")",IF(BB151="บริหารสถานศึกษา","("&amp;BD151&amp;")",IF(BB151&amp;BC151="วิชาการหัวหน้ากลุ่มงาน","("&amp;BD151&amp;")","")))))))</f>
        <v/>
      </c>
      <c r="I152" s="99"/>
      <c r="J152" s="141" t="str">
        <f>IF(BB151=0,"",IF(BB151="","",IF(BH151="ว่างเดิม","(ค่ากลางเงินเดือน)",IF(BH151="เงินอุดหนุน (ว่าง)","(ค่ากลางเงินเดือน)",IF(BH151="จ่ายจากเงินรายได้ (ว่าง)","(ค่ากลางเงินเดือน)",IF(BH151="ว่างยุบเลิก2568","(ค่ากลางเงินเดือน)",IF(BH151="ว่างยุบเลิก2569","(ค่ากลางเงินเดือน)",IF(M151="กำหนดเพิ่มปี 67","",IF(M151="กำหนดเพิ่มปี 68","",IF(M151="กำหนดเพิ่มปี 69","",IF(M151="เกษียณปี 66 ยุบเลิกปี 67","",IF(M151="ว่างเดิม ยุบเลิกปี 67","",TEXT(BE151,"(0,000"&amp;" x 12)")))))))))))))</f>
        <v/>
      </c>
      <c r="K152" s="141" t="str">
        <f>IF(BB151=0,"",IF(BB151="","",IF(M151="กำหนดเพิ่มปี 67","",IF(M151="กำหนดเพิ่มปี 68","",IF(M151="กำหนดเพิ่มปี 69","",IF(M151="เกษียณปี 66 ยุบเลิกปี 67","",IF(M151="ว่างเดิม ยุบเลิกปี 67","",TEXT(BF151,"(0,000"&amp;" x 12)"))))))))</f>
        <v/>
      </c>
      <c r="L152" s="141" t="str">
        <f>IF(BB151=0,"",IF(BB151="","",IF(M151="กำหนดเพิ่มปี 67","",IF(M151="กำหนดเพิ่มปี 68","",IF(M151="กำหนดเพิ่มปี 69","",IF(M151="เกษียณปี 66 ยุบเลิกปี 67","",IF(M151="ว่างเดิม ยุบเลิกปี 67","",TEXT(BG151,"(0,000"&amp;" x 12)"))))))))</f>
        <v/>
      </c>
      <c r="M152" s="14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</row>
    <row r="153" spans="1:60" ht="25.5" customHeight="1">
      <c r="A153" s="101" t="str">
        <f>IF(B153="","",IF(M153="","",SUBTOTAL(3,$E$5:E153)*1)-COUNTBLANK($B$5:B153))</f>
        <v/>
      </c>
      <c r="B153" s="142" t="str">
        <f>IF(ฟอร์มกรอกข้อมูล!C81=0,"",IF(ฟอร์มกรอกข้อมูล!C81="สังกัด","",IF(M153="กำหนดเพิ่มปี 67","-",IF(M153="กำหนดเพิ่มปี 68","-",IF(M153="กำหนดเพิ่มปี 69","-",ฟอร์มกรอกข้อมูล!D81)))))</f>
        <v/>
      </c>
      <c r="C153" s="140" t="str">
        <f>IF(ฟอร์มกรอกข้อมูล!C81=0,"",IF(ฟอร์มกรอกข้อมูล!C81="สังกัด","",IF(M153="กำหนดเพิ่มปี 67","-",IF(M153="กำหนดเพิ่มปี 68","-",IF(M153="กำหนดเพิ่มปี 69","-",ฟอร์มกรอกข้อมูล!L81)))))</f>
        <v/>
      </c>
      <c r="D153" s="143" t="str">
        <f>IF(ฟอร์มกรอกข้อมูล!C81=0,"",IF(ฟอร์มกรอกข้อมูล!C81="สังกัด","",IF(ฟอร์มกรอกข้อมูล!B81="","-",IF(M153="กำหนดเพิ่มปี 67","-",IF(M153="กำหนดเพิ่มปี 68","-",IF(M153="กำหนดเพิ่มปี 69","-",ฟอร์มกรอกข้อมูล!B81))))))</f>
        <v/>
      </c>
      <c r="E153" s="140" t="str">
        <f>IF(ฟอร์มกรอกข้อมูล!C81=0,"",IF(M153="กำหนดเพิ่มปี 67","-",IF(M153="กำหนดเพิ่มปี 68","-",IF(M153="กำหนดเพิ่มปี 69","-",IF(ฟอร์มกรอกข้อมูล!C81="บริหารท้องถิ่น",ฟอร์มกรอกข้อมูล!F81,IF(ฟอร์มกรอกข้อมูล!C81="อำนวยการท้องถิ่น",ฟอร์มกรอกข้อมูล!F81,IF(ฟอร์มกรอกข้อมูล!C81="บริหารสถานศึกษา",ฟอร์มกรอกข้อมูล!F81,IF(ฟอร์มกรอกข้อมูล!C81&amp;ฟอร์มกรอกข้อมูล!G81="วิชาการหัวหน้ากลุ่มงาน",ฟอร์มกรอกข้อมูล!F81,ฟอร์มกรอกข้อมูล!E81))))))))</f>
        <v/>
      </c>
      <c r="F153" s="101" t="str">
        <f>IF(ฟอร์มกรอกข้อมูล!C81=0,"",IF(ฟอร์มกรอกข้อมูล!C81="สังกัด","",IF(ฟอร์มกรอกข้อมูล!H81="","-",IF(M153="กำหนดเพิ่มปี 67","-",IF(M153="กำหนดเพิ่มปี 68","-",IF(M153="กำหนดเพิ่มปี 69","-",ฟอร์มกรอกข้อมูล!H81))))))</f>
        <v/>
      </c>
      <c r="G153" s="143" t="str">
        <f>IF(ฟอร์มกรอกข้อมูล!C81=0,"",IF(ฟอร์มกรอกข้อมูล!C81="สังกัด","",IF(ฟอร์มกรอกข้อมูล!B81="","-",IF(M153="เกษียณปี 66 ยุบเลิกปี 67","-",IF(M153="ว่างเดิม ยุบเลิกปี 67","-",ฟอร์มกรอกข้อมูล!B81)))))</f>
        <v/>
      </c>
      <c r="H153" s="140" t="str">
        <f>IF(ฟอร์มกรอกข้อมูล!C81=0,"",IF(M153="เกษียณปี 66 ยุบเลิกปี 67","-",IF(M153="ว่างเดิม ยุบเลิกปี 67","-",IF(ฟอร์มกรอกข้อมูล!C81="บริหารท้องถิ่น",ฟอร์มกรอกข้อมูล!F81,IF(ฟอร์มกรอกข้อมูล!C81="อำนวยการท้องถิ่น",ฟอร์มกรอกข้อมูล!F81,IF(ฟอร์มกรอกข้อมูล!C81="บริหารสถานศึกษา",ฟอร์มกรอกข้อมูล!F81,IF(ฟอร์มกรอกข้อมูล!C81&amp;ฟอร์มกรอกข้อมูล!G81="วิชาการหัวหน้ากลุ่มงาน",ฟอร์มกรอกข้อมูล!F81,ฟอร์มกรอกข้อมูล!E81)))))))</f>
        <v/>
      </c>
      <c r="I153" s="101" t="str">
        <f>IF(ฟอร์มกรอกข้อมูล!C81=0,"",IF(ฟอร์มกรอกข้อมูล!C81="สังกัด","",IF(ฟอร์มกรอกข้อมูล!H81="","-",IF(M153="เกษียณปี 66 ยุบเลิกปี 67","-",IF(M153="ว่างเดิม ยุบเลิกปี 67","-",ฟอร์มกรอกข้อมูล!H81)))))</f>
        <v/>
      </c>
      <c r="J153" s="144" t="str">
        <f>IF(ฟอร์มกรอกข้อมูล!C81=0,"",IF(ฟอร์มกรอกข้อมูล!C81="สังกัด","",IF(M153="กำหนดเพิ่มปี 67",0,IF(M153="กำหนดเพิ่มปี 68",0,IF(M153="กำหนดเพิ่มปี 69",0,IF(M153="เกษียณปี 66 ยุบเลิกปี 67",0,IF(M153="ว่างเดิม ยุบเลิกปี 67",0,ฟอร์มกรอกข้อมูล!BE81)))))))</f>
        <v/>
      </c>
      <c r="K153" s="145" t="str">
        <f>IF(ฟอร์มกรอกข้อมูล!C81=0,"",IF(ฟอร์มกรอกข้อมูล!C81="สังกัด","",IF(M153="กำหนดเพิ่มปี 67",0,IF(M153="กำหนดเพิ่มปี 68",0,IF(M153="กำหนดเพิ่มปี 69",0,IF(M153="เกษียณปี 66 ยุบเลิกปี 67",0,IF(M153="ว่างเดิม ยุบเลิกปี 67",0,IF(ฟอร์มกรอกข้อมูล!J81=0,0,(BF153*12)))))))))</f>
        <v/>
      </c>
      <c r="L153" s="145" t="str">
        <f>IF(ฟอร์มกรอกข้อมูล!C81=0,"",IF(ฟอร์มกรอกข้อมูล!C81="สังกัด","",IF(M153="กำหนดเพิ่มปี 67",0,IF(M153="กำหนดเพิ่มปี 68",0,IF(M153="กำหนดเพิ่มปี 69",0,IF(M153="เกษียณปี 66 ยุบเลิกปี 67",0,IF(M153="ว่างเดิม ยุบเลิกปี 67",0,IF(ฟอร์มกรอกข้อมูล!K81=0,0,(BG153*12)))))))))</f>
        <v/>
      </c>
      <c r="M153" s="146" t="str">
        <f>IF(ฟอร์มกรอกข้อมูล!C81=0,"",IF(ฟอร์มกรอกข้อมูล!C81="สังกัด","",IF(ฟอร์มกรอกข้อมูล!M81="ว่างเดิม","(ว่างเดิม)",IF(ฟอร์มกรอกข้อมูล!M81="เงินอุดหนุน","(เงินอุดหนุน)",IF(ฟอร์มกรอกข้อมูล!M81="เงินอุดหนุน (ว่าง)","(เงินอุดหนุน)",IF(ฟอร์มกรอกข้อมูล!M81="จ่ายจากเงินรายได้","(จ่ายจากเงินรายได้)",IF(ฟอร์มกรอกข้อมูล!M81="จ่ายจากเงินรายได้ (ว่าง)","(จ่ายจากเงินรายได้ (ว่างเดิม))",IF(ฟอร์มกรอกข้อมูล!M81="กำหนดเพิ่ม2567","กำหนดเพิ่มปี 67",IF(ฟอร์มกรอกข้อมูล!M81="กำหนดเพิ่ม2568","กำหนดเพิ่มปี 68",IF(ฟอร์มกรอกข้อมูล!M81="กำหนดเพิ่ม2569","กำหนดเพิ่มปี 69",IF(ฟอร์มกรอกข้อมูล!M81="ว่างยุบเลิก2567","ว่างเดิม ยุบเลิกปี 67",IF(ฟอร์มกรอกข้อมูล!M81="ว่างยุบเลิก2568","ว่างเดิม ยุบเลิกปี 68",IF(ฟอร์มกรอกข้อมูล!M81="ว่างยุบเลิก2569","ว่างเดิม ยุบเลิกปี 69",IF(ฟอร์มกรอกข้อมูล!M81="ยุบเลิก2567","เกษียณปี 66 ยุบเลิกปี 67",IF(ฟอร์มกรอกข้อมูล!M81="ยุบเลิก2568","เกษียณปี 67 ยุบเลิกปี 68",IF(ฟอร์มกรอกข้อมูล!M81="ยุบเลิก2569","เกษียณปี 68 ยุบเลิกปี 69",(ฟอร์มกรอกข้อมูล!I81*12)+(ฟอร์มกรอกข้อมูล!J81*12)+(ฟอร์มกรอกข้อมูล!K81*12)))))))))))))))))</f>
        <v/>
      </c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39" t="str">
        <f>IF(ฟอร์มกรอกข้อมูล!C81=0,"",ฟอร์มกรอกข้อมูล!C81)</f>
        <v/>
      </c>
      <c r="BC153" s="139" t="str">
        <f>IF(ฟอร์มกรอกข้อมูล!G81=0,"",ฟอร์มกรอกข้อมูล!G81)</f>
        <v/>
      </c>
      <c r="BD153" s="139" t="str">
        <f>IF(ฟอร์มกรอกข้อมูล!E81=0,"",ฟอร์มกรอกข้อมูล!E81)</f>
        <v/>
      </c>
      <c r="BE153" s="139" t="str">
        <f>IF(ฟอร์มกรอกข้อมูล!I81=0,"",ฟอร์มกรอกข้อมูล!I81)</f>
        <v/>
      </c>
      <c r="BF153" s="139" t="str">
        <f>IF(ฟอร์มกรอกข้อมูล!J81=0,"",ฟอร์มกรอกข้อมูล!J81)</f>
        <v/>
      </c>
      <c r="BG153" s="139" t="str">
        <f>IF(ฟอร์มกรอกข้อมูล!K81=0,"",ฟอร์มกรอกข้อมูล!K81)</f>
        <v/>
      </c>
      <c r="BH153" s="139" t="str">
        <f>IF(ฟอร์มกรอกข้อมูล!M81=0,"",ฟอร์มกรอกข้อมูล!M81)</f>
        <v/>
      </c>
    </row>
    <row r="154" spans="1:60" ht="25.5" customHeight="1">
      <c r="A154" s="99"/>
      <c r="B154" s="99"/>
      <c r="C154" s="140"/>
      <c r="D154" s="140"/>
      <c r="E154" s="140" t="str">
        <f>IF(BB153=0,"",IF(BB153="บริหารท้องถิ่น","("&amp;BD153&amp;")",IF(BB153="อำนวยการท้องถิ่น","("&amp;BD153&amp;")",IF(BB153="บริหารสถานศึกษา","("&amp;BD153&amp;")",IF(BB153&amp;BC153="วิชาการหัวหน้ากลุ่มงาน","("&amp;BD153&amp;")",IF(M153="กำหนดเพิ่มปี 67","-",IF(M153="กำหนดเพิ่มปี 68","",IF(M153="กำหนดเพิ่มปี 69","",""))))))))</f>
        <v/>
      </c>
      <c r="F154" s="99"/>
      <c r="G154" s="140"/>
      <c r="H154" s="140" t="str">
        <f>IF(BB153=0,"",IF(M153="เกษียณปี 66 ยุบเลิกปี 67","",IF(M153="ว่างเดิม ยุบเลิกปี 67","",IF(BB153="บริหารท้องถิ่น","("&amp;BD153&amp;")",IF(BB153="อำนวยการท้องถิ่น","("&amp;BD153&amp;")",IF(BB153="บริหารสถานศึกษา","("&amp;BD153&amp;")",IF(BB153&amp;BC153="วิชาการหัวหน้ากลุ่มงาน","("&amp;BD153&amp;")","")))))))</f>
        <v/>
      </c>
      <c r="I154" s="99"/>
      <c r="J154" s="141" t="str">
        <f>IF(BB153=0,"",IF(BB153="","",IF(BH153="ว่างเดิม","(ค่ากลางเงินเดือน)",IF(BH153="เงินอุดหนุน (ว่าง)","(ค่ากลางเงินเดือน)",IF(BH153="จ่ายจากเงินรายได้ (ว่าง)","(ค่ากลางเงินเดือน)",IF(BH153="ว่างยุบเลิก2568","(ค่ากลางเงินเดือน)",IF(BH153="ว่างยุบเลิก2569","(ค่ากลางเงินเดือน)",IF(M153="กำหนดเพิ่มปี 67","",IF(M153="กำหนดเพิ่มปี 68","",IF(M153="กำหนดเพิ่มปี 69","",IF(M153="เกษียณปี 66 ยุบเลิกปี 67","",IF(M153="ว่างเดิม ยุบเลิกปี 67","",TEXT(BE153,"(0,000"&amp;" x 12)")))))))))))))</f>
        <v/>
      </c>
      <c r="K154" s="141" t="str">
        <f>IF(BB153=0,"",IF(BB153="","",IF(M153="กำหนดเพิ่มปี 67","",IF(M153="กำหนดเพิ่มปี 68","",IF(M153="กำหนดเพิ่มปี 69","",IF(M153="เกษียณปี 66 ยุบเลิกปี 67","",IF(M153="ว่างเดิม ยุบเลิกปี 67","",TEXT(BF153,"(0,000"&amp;" x 12)"))))))))</f>
        <v/>
      </c>
      <c r="L154" s="141" t="str">
        <f>IF(BB153=0,"",IF(BB153="","",IF(M153="กำหนดเพิ่มปี 67","",IF(M153="กำหนดเพิ่มปี 68","",IF(M153="กำหนดเพิ่มปี 69","",IF(M153="เกษียณปี 66 ยุบเลิกปี 67","",IF(M153="ว่างเดิม ยุบเลิกปี 67","",TEXT(BG153,"(0,000"&amp;" x 12)"))))))))</f>
        <v/>
      </c>
      <c r="M154" s="14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</row>
    <row r="155" spans="1:60" ht="25.5" customHeight="1">
      <c r="A155" s="101" t="str">
        <f>IF(B155="","",IF(M155="","",SUBTOTAL(3,$E$5:E155)*1)-COUNTBLANK($B$5:B155))</f>
        <v/>
      </c>
      <c r="B155" s="142" t="str">
        <f>IF(ฟอร์มกรอกข้อมูล!C82=0,"",IF(ฟอร์มกรอกข้อมูล!C82="สังกัด","",IF(M155="กำหนดเพิ่มปี 67","-",IF(M155="กำหนดเพิ่มปี 68","-",IF(M155="กำหนดเพิ่มปี 69","-",ฟอร์มกรอกข้อมูล!D82)))))</f>
        <v/>
      </c>
      <c r="C155" s="140" t="str">
        <f>IF(ฟอร์มกรอกข้อมูล!C82=0,"",IF(ฟอร์มกรอกข้อมูล!C82="สังกัด","",IF(M155="กำหนดเพิ่มปี 67","-",IF(M155="กำหนดเพิ่มปี 68","-",IF(M155="กำหนดเพิ่มปี 69","-",ฟอร์มกรอกข้อมูล!L82)))))</f>
        <v/>
      </c>
      <c r="D155" s="143" t="str">
        <f>IF(ฟอร์มกรอกข้อมูล!C82=0,"",IF(ฟอร์มกรอกข้อมูล!C82="สังกัด","",IF(ฟอร์มกรอกข้อมูล!B82="","-",IF(M155="กำหนดเพิ่มปี 67","-",IF(M155="กำหนดเพิ่มปี 68","-",IF(M155="กำหนดเพิ่มปี 69","-",ฟอร์มกรอกข้อมูล!B82))))))</f>
        <v/>
      </c>
      <c r="E155" s="140" t="str">
        <f>IF(ฟอร์มกรอกข้อมูล!C82=0,"",IF(M155="กำหนดเพิ่มปี 67","-",IF(M155="กำหนดเพิ่มปี 68","-",IF(M155="กำหนดเพิ่มปี 69","-",IF(ฟอร์มกรอกข้อมูล!C82="บริหารท้องถิ่น",ฟอร์มกรอกข้อมูล!F82,IF(ฟอร์มกรอกข้อมูล!C82="อำนวยการท้องถิ่น",ฟอร์มกรอกข้อมูล!F82,IF(ฟอร์มกรอกข้อมูล!C82="บริหารสถานศึกษา",ฟอร์มกรอกข้อมูล!F82,IF(ฟอร์มกรอกข้อมูล!C82&amp;ฟอร์มกรอกข้อมูล!G82="วิชาการหัวหน้ากลุ่มงาน",ฟอร์มกรอกข้อมูล!F82,ฟอร์มกรอกข้อมูล!E82))))))))</f>
        <v/>
      </c>
      <c r="F155" s="101" t="str">
        <f>IF(ฟอร์มกรอกข้อมูล!C82=0,"",IF(ฟอร์มกรอกข้อมูล!C82="สังกัด","",IF(ฟอร์มกรอกข้อมูล!H82="","-",IF(M155="กำหนดเพิ่มปี 67","-",IF(M155="กำหนดเพิ่มปี 68","-",IF(M155="กำหนดเพิ่มปี 69","-",ฟอร์มกรอกข้อมูล!H82))))))</f>
        <v/>
      </c>
      <c r="G155" s="143" t="str">
        <f>IF(ฟอร์มกรอกข้อมูล!C82=0,"",IF(ฟอร์มกรอกข้อมูล!C82="สังกัด","",IF(ฟอร์มกรอกข้อมูล!B82="","-",IF(M155="เกษียณปี 66 ยุบเลิกปี 67","-",IF(M155="ว่างเดิม ยุบเลิกปี 67","-",ฟอร์มกรอกข้อมูล!B82)))))</f>
        <v/>
      </c>
      <c r="H155" s="140" t="str">
        <f>IF(ฟอร์มกรอกข้อมูล!C82=0,"",IF(M155="เกษียณปี 66 ยุบเลิกปี 67","-",IF(M155="ว่างเดิม ยุบเลิกปี 67","-",IF(ฟอร์มกรอกข้อมูล!C82="บริหารท้องถิ่น",ฟอร์มกรอกข้อมูล!F82,IF(ฟอร์มกรอกข้อมูล!C82="อำนวยการท้องถิ่น",ฟอร์มกรอกข้อมูล!F82,IF(ฟอร์มกรอกข้อมูล!C82="บริหารสถานศึกษา",ฟอร์มกรอกข้อมูล!F82,IF(ฟอร์มกรอกข้อมูล!C82&amp;ฟอร์มกรอกข้อมูล!G82="วิชาการหัวหน้ากลุ่มงาน",ฟอร์มกรอกข้อมูล!F82,ฟอร์มกรอกข้อมูล!E82)))))))</f>
        <v/>
      </c>
      <c r="I155" s="101" t="str">
        <f>IF(ฟอร์มกรอกข้อมูล!C82=0,"",IF(ฟอร์มกรอกข้อมูล!C82="สังกัด","",IF(ฟอร์มกรอกข้อมูล!H82="","-",IF(M155="เกษียณปี 66 ยุบเลิกปี 67","-",IF(M155="ว่างเดิม ยุบเลิกปี 67","-",ฟอร์มกรอกข้อมูล!H82)))))</f>
        <v/>
      </c>
      <c r="J155" s="144" t="str">
        <f>IF(ฟอร์มกรอกข้อมูล!C82=0,"",IF(ฟอร์มกรอกข้อมูล!C82="สังกัด","",IF(M155="กำหนดเพิ่มปี 67",0,IF(M155="กำหนดเพิ่มปี 68",0,IF(M155="กำหนดเพิ่มปี 69",0,IF(M155="เกษียณปี 66 ยุบเลิกปี 67",0,IF(M155="ว่างเดิม ยุบเลิกปี 67",0,ฟอร์มกรอกข้อมูล!BE82)))))))</f>
        <v/>
      </c>
      <c r="K155" s="145" t="str">
        <f>IF(ฟอร์มกรอกข้อมูล!C82=0,"",IF(ฟอร์มกรอกข้อมูล!C82="สังกัด","",IF(M155="กำหนดเพิ่มปี 67",0,IF(M155="กำหนดเพิ่มปี 68",0,IF(M155="กำหนดเพิ่มปี 69",0,IF(M155="เกษียณปี 66 ยุบเลิกปี 67",0,IF(M155="ว่างเดิม ยุบเลิกปี 67",0,IF(ฟอร์มกรอกข้อมูล!J82=0,0,(BF155*12)))))))))</f>
        <v/>
      </c>
      <c r="L155" s="145" t="str">
        <f>IF(ฟอร์มกรอกข้อมูล!C82=0,"",IF(ฟอร์มกรอกข้อมูล!C82="สังกัด","",IF(M155="กำหนดเพิ่มปี 67",0,IF(M155="กำหนดเพิ่มปี 68",0,IF(M155="กำหนดเพิ่มปี 69",0,IF(M155="เกษียณปี 66 ยุบเลิกปี 67",0,IF(M155="ว่างเดิม ยุบเลิกปี 67",0,IF(ฟอร์มกรอกข้อมูล!K82=0,0,(BG155*12)))))))))</f>
        <v/>
      </c>
      <c r="M155" s="146" t="str">
        <f>IF(ฟอร์มกรอกข้อมูล!C82=0,"",IF(ฟอร์มกรอกข้อมูล!C82="สังกัด","",IF(ฟอร์มกรอกข้อมูล!M82="ว่างเดิม","(ว่างเดิม)",IF(ฟอร์มกรอกข้อมูล!M82="เงินอุดหนุน","(เงินอุดหนุน)",IF(ฟอร์มกรอกข้อมูล!M82="เงินอุดหนุน (ว่าง)","(เงินอุดหนุน)",IF(ฟอร์มกรอกข้อมูล!M82="จ่ายจากเงินรายได้","(จ่ายจากเงินรายได้)",IF(ฟอร์มกรอกข้อมูล!M82="จ่ายจากเงินรายได้ (ว่าง)","(จ่ายจากเงินรายได้ (ว่างเดิม))",IF(ฟอร์มกรอกข้อมูล!M82="กำหนดเพิ่ม2567","กำหนดเพิ่มปี 67",IF(ฟอร์มกรอกข้อมูล!M82="กำหนดเพิ่ม2568","กำหนดเพิ่มปี 68",IF(ฟอร์มกรอกข้อมูล!M82="กำหนดเพิ่ม2569","กำหนดเพิ่มปี 69",IF(ฟอร์มกรอกข้อมูล!M82="ว่างยุบเลิก2567","ว่างเดิม ยุบเลิกปี 67",IF(ฟอร์มกรอกข้อมูล!M82="ว่างยุบเลิก2568","ว่างเดิม ยุบเลิกปี 68",IF(ฟอร์มกรอกข้อมูล!M82="ว่างยุบเลิก2569","ว่างเดิม ยุบเลิกปี 69",IF(ฟอร์มกรอกข้อมูล!M82="ยุบเลิก2567","เกษียณปี 66 ยุบเลิกปี 67",IF(ฟอร์มกรอกข้อมูล!M82="ยุบเลิก2568","เกษียณปี 67 ยุบเลิกปี 68",IF(ฟอร์มกรอกข้อมูล!M82="ยุบเลิก2569","เกษียณปี 68 ยุบเลิกปี 69",(ฟอร์มกรอกข้อมูล!I82*12)+(ฟอร์มกรอกข้อมูล!J82*12)+(ฟอร์มกรอกข้อมูล!K82*12)))))))))))))))))</f>
        <v/>
      </c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39" t="str">
        <f>IF(ฟอร์มกรอกข้อมูล!C82=0,"",ฟอร์มกรอกข้อมูล!C82)</f>
        <v/>
      </c>
      <c r="BC155" s="139" t="str">
        <f>IF(ฟอร์มกรอกข้อมูล!G82=0,"",ฟอร์มกรอกข้อมูล!G82)</f>
        <v/>
      </c>
      <c r="BD155" s="139" t="str">
        <f>IF(ฟอร์มกรอกข้อมูล!E82=0,"",ฟอร์มกรอกข้อมูล!E82)</f>
        <v/>
      </c>
      <c r="BE155" s="139" t="str">
        <f>IF(ฟอร์มกรอกข้อมูล!I82=0,"",ฟอร์มกรอกข้อมูล!I82)</f>
        <v/>
      </c>
      <c r="BF155" s="139" t="str">
        <f>IF(ฟอร์มกรอกข้อมูล!J82=0,"",ฟอร์มกรอกข้อมูล!J82)</f>
        <v/>
      </c>
      <c r="BG155" s="139" t="str">
        <f>IF(ฟอร์มกรอกข้อมูล!K82=0,"",ฟอร์มกรอกข้อมูล!K82)</f>
        <v/>
      </c>
      <c r="BH155" s="139" t="str">
        <f>IF(ฟอร์มกรอกข้อมูล!M82=0,"",ฟอร์มกรอกข้อมูล!M82)</f>
        <v/>
      </c>
    </row>
    <row r="156" spans="1:60" ht="25.5" customHeight="1">
      <c r="A156" s="99"/>
      <c r="B156" s="99"/>
      <c r="C156" s="140"/>
      <c r="D156" s="140"/>
      <c r="E156" s="140" t="str">
        <f>IF(BB155=0,"",IF(BB155="บริหารท้องถิ่น","("&amp;BD155&amp;")",IF(BB155="อำนวยการท้องถิ่น","("&amp;BD155&amp;")",IF(BB155="บริหารสถานศึกษา","("&amp;BD155&amp;")",IF(BB155&amp;BC155="วิชาการหัวหน้ากลุ่มงาน","("&amp;BD155&amp;")",IF(M155="กำหนดเพิ่มปี 67","-",IF(M155="กำหนดเพิ่มปี 68","",IF(M155="กำหนดเพิ่มปี 69","",""))))))))</f>
        <v/>
      </c>
      <c r="F156" s="99"/>
      <c r="G156" s="140"/>
      <c r="H156" s="140" t="str">
        <f>IF(BB155=0,"",IF(M155="เกษียณปี 66 ยุบเลิกปี 67","",IF(M155="ว่างเดิม ยุบเลิกปี 67","",IF(BB155="บริหารท้องถิ่น","("&amp;BD155&amp;")",IF(BB155="อำนวยการท้องถิ่น","("&amp;BD155&amp;")",IF(BB155="บริหารสถานศึกษา","("&amp;BD155&amp;")",IF(BB155&amp;BC155="วิชาการหัวหน้ากลุ่มงาน","("&amp;BD155&amp;")","")))))))</f>
        <v/>
      </c>
      <c r="I156" s="99"/>
      <c r="J156" s="141" t="str">
        <f>IF(BB155=0,"",IF(BB155="","",IF(BH155="ว่างเดิม","(ค่ากลางเงินเดือน)",IF(BH155="เงินอุดหนุน (ว่าง)","(ค่ากลางเงินเดือน)",IF(BH155="จ่ายจากเงินรายได้ (ว่าง)","(ค่ากลางเงินเดือน)",IF(BH155="ว่างยุบเลิก2568","(ค่ากลางเงินเดือน)",IF(BH155="ว่างยุบเลิก2569","(ค่ากลางเงินเดือน)",IF(M155="กำหนดเพิ่มปี 67","",IF(M155="กำหนดเพิ่มปี 68","",IF(M155="กำหนดเพิ่มปี 69","",IF(M155="เกษียณปี 66 ยุบเลิกปี 67","",IF(M155="ว่างเดิม ยุบเลิกปี 67","",TEXT(BE155,"(0,000"&amp;" x 12)")))))))))))))</f>
        <v/>
      </c>
      <c r="K156" s="141" t="str">
        <f>IF(BB155=0,"",IF(BB155="","",IF(M155="กำหนดเพิ่มปี 67","",IF(M155="กำหนดเพิ่มปี 68","",IF(M155="กำหนดเพิ่มปี 69","",IF(M155="เกษียณปี 66 ยุบเลิกปี 67","",IF(M155="ว่างเดิม ยุบเลิกปี 67","",TEXT(BF155,"(0,000"&amp;" x 12)"))))))))</f>
        <v/>
      </c>
      <c r="L156" s="141" t="str">
        <f>IF(BB155=0,"",IF(BB155="","",IF(M155="กำหนดเพิ่มปี 67","",IF(M155="กำหนดเพิ่มปี 68","",IF(M155="กำหนดเพิ่มปี 69","",IF(M155="เกษียณปี 66 ยุบเลิกปี 67","",IF(M155="ว่างเดิม ยุบเลิกปี 67","",TEXT(BG155,"(0,000"&amp;" x 12)"))))))))</f>
        <v/>
      </c>
      <c r="M156" s="14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</row>
    <row r="157" spans="1:60" ht="25.5" customHeight="1">
      <c r="A157" s="101" t="str">
        <f>IF(B157="","",IF(M157="","",SUBTOTAL(3,$E$5:E157)*1)-COUNTBLANK($B$5:B157))</f>
        <v/>
      </c>
      <c r="B157" s="142" t="str">
        <f>IF(ฟอร์มกรอกข้อมูล!C83=0,"",IF(ฟอร์มกรอกข้อมูล!C83="สังกัด","",IF(M157="กำหนดเพิ่มปี 67","-",IF(M157="กำหนดเพิ่มปี 68","-",IF(M157="กำหนดเพิ่มปี 69","-",ฟอร์มกรอกข้อมูล!D83)))))</f>
        <v/>
      </c>
      <c r="C157" s="140" t="str">
        <f>IF(ฟอร์มกรอกข้อมูล!C83=0,"",IF(ฟอร์มกรอกข้อมูล!C83="สังกัด","",IF(M157="กำหนดเพิ่มปี 67","-",IF(M157="กำหนดเพิ่มปี 68","-",IF(M157="กำหนดเพิ่มปี 69","-",ฟอร์มกรอกข้อมูล!L83)))))</f>
        <v/>
      </c>
      <c r="D157" s="143" t="str">
        <f>IF(ฟอร์มกรอกข้อมูล!C83=0,"",IF(ฟอร์มกรอกข้อมูล!C83="สังกัด","",IF(ฟอร์มกรอกข้อมูล!B83="","-",IF(M157="กำหนดเพิ่มปี 67","-",IF(M157="กำหนดเพิ่มปี 68","-",IF(M157="กำหนดเพิ่มปี 69","-",ฟอร์มกรอกข้อมูล!B83))))))</f>
        <v/>
      </c>
      <c r="E157" s="140" t="str">
        <f>IF(ฟอร์มกรอกข้อมูล!C83=0,"",IF(M157="กำหนดเพิ่มปี 67","-",IF(M157="กำหนดเพิ่มปี 68","-",IF(M157="กำหนดเพิ่มปี 69","-",IF(ฟอร์มกรอกข้อมูล!C83="บริหารท้องถิ่น",ฟอร์มกรอกข้อมูล!F83,IF(ฟอร์มกรอกข้อมูล!C83="อำนวยการท้องถิ่น",ฟอร์มกรอกข้อมูล!F83,IF(ฟอร์มกรอกข้อมูล!C83="บริหารสถานศึกษา",ฟอร์มกรอกข้อมูล!F83,IF(ฟอร์มกรอกข้อมูล!C83&amp;ฟอร์มกรอกข้อมูล!G83="วิชาการหัวหน้ากลุ่มงาน",ฟอร์มกรอกข้อมูล!F83,ฟอร์มกรอกข้อมูล!E83))))))))</f>
        <v/>
      </c>
      <c r="F157" s="101" t="str">
        <f>IF(ฟอร์มกรอกข้อมูล!C83=0,"",IF(ฟอร์มกรอกข้อมูล!C83="สังกัด","",IF(ฟอร์มกรอกข้อมูล!H83="","-",IF(M157="กำหนดเพิ่มปี 67","-",IF(M157="กำหนดเพิ่มปี 68","-",IF(M157="กำหนดเพิ่มปี 69","-",ฟอร์มกรอกข้อมูล!H83))))))</f>
        <v/>
      </c>
      <c r="G157" s="143" t="str">
        <f>IF(ฟอร์มกรอกข้อมูล!C83=0,"",IF(ฟอร์มกรอกข้อมูล!C83="สังกัด","",IF(ฟอร์มกรอกข้อมูล!B83="","-",IF(M157="เกษียณปี 66 ยุบเลิกปี 67","-",IF(M157="ว่างเดิม ยุบเลิกปี 67","-",ฟอร์มกรอกข้อมูล!B83)))))</f>
        <v/>
      </c>
      <c r="H157" s="140" t="str">
        <f>IF(ฟอร์มกรอกข้อมูล!C83=0,"",IF(M157="เกษียณปี 66 ยุบเลิกปี 67","-",IF(M157="ว่างเดิม ยุบเลิกปี 67","-",IF(ฟอร์มกรอกข้อมูล!C83="บริหารท้องถิ่น",ฟอร์มกรอกข้อมูล!F83,IF(ฟอร์มกรอกข้อมูล!C83="อำนวยการท้องถิ่น",ฟอร์มกรอกข้อมูล!F83,IF(ฟอร์มกรอกข้อมูล!C83="บริหารสถานศึกษา",ฟอร์มกรอกข้อมูล!F83,IF(ฟอร์มกรอกข้อมูล!C83&amp;ฟอร์มกรอกข้อมูล!G83="วิชาการหัวหน้ากลุ่มงาน",ฟอร์มกรอกข้อมูล!F83,ฟอร์มกรอกข้อมูล!E83)))))))</f>
        <v/>
      </c>
      <c r="I157" s="101" t="str">
        <f>IF(ฟอร์มกรอกข้อมูล!C83=0,"",IF(ฟอร์มกรอกข้อมูล!C83="สังกัด","",IF(ฟอร์มกรอกข้อมูล!H83="","-",IF(M157="เกษียณปี 66 ยุบเลิกปี 67","-",IF(M157="ว่างเดิม ยุบเลิกปี 67","-",ฟอร์มกรอกข้อมูล!H83)))))</f>
        <v/>
      </c>
      <c r="J157" s="144" t="str">
        <f>IF(ฟอร์มกรอกข้อมูล!C83=0,"",IF(ฟอร์มกรอกข้อมูล!C83="สังกัด","",IF(M157="กำหนดเพิ่มปี 67",0,IF(M157="กำหนดเพิ่มปี 68",0,IF(M157="กำหนดเพิ่มปี 69",0,IF(M157="เกษียณปี 66 ยุบเลิกปี 67",0,IF(M157="ว่างเดิม ยุบเลิกปี 67",0,ฟอร์มกรอกข้อมูล!BE83)))))))</f>
        <v/>
      </c>
      <c r="K157" s="145" t="str">
        <f>IF(ฟอร์มกรอกข้อมูล!C83=0,"",IF(ฟอร์มกรอกข้อมูล!C83="สังกัด","",IF(M157="กำหนดเพิ่มปี 67",0,IF(M157="กำหนดเพิ่มปี 68",0,IF(M157="กำหนดเพิ่มปี 69",0,IF(M157="เกษียณปี 66 ยุบเลิกปี 67",0,IF(M157="ว่างเดิม ยุบเลิกปี 67",0,IF(ฟอร์มกรอกข้อมูล!J83=0,0,(BF157*12)))))))))</f>
        <v/>
      </c>
      <c r="L157" s="145" t="str">
        <f>IF(ฟอร์มกรอกข้อมูล!C83=0,"",IF(ฟอร์มกรอกข้อมูล!C83="สังกัด","",IF(M157="กำหนดเพิ่มปี 67",0,IF(M157="กำหนดเพิ่มปี 68",0,IF(M157="กำหนดเพิ่มปี 69",0,IF(M157="เกษียณปี 66 ยุบเลิกปี 67",0,IF(M157="ว่างเดิม ยุบเลิกปี 67",0,IF(ฟอร์มกรอกข้อมูล!K83=0,0,(BG157*12)))))))))</f>
        <v/>
      </c>
      <c r="M157" s="146" t="str">
        <f>IF(ฟอร์มกรอกข้อมูล!C83=0,"",IF(ฟอร์มกรอกข้อมูล!C83="สังกัด","",IF(ฟอร์มกรอกข้อมูล!M83="ว่างเดิม","(ว่างเดิม)",IF(ฟอร์มกรอกข้อมูล!M83="เงินอุดหนุน","(เงินอุดหนุน)",IF(ฟอร์มกรอกข้อมูล!M83="เงินอุดหนุน (ว่าง)","(เงินอุดหนุน)",IF(ฟอร์มกรอกข้อมูล!M83="จ่ายจากเงินรายได้","(จ่ายจากเงินรายได้)",IF(ฟอร์มกรอกข้อมูล!M83="จ่ายจากเงินรายได้ (ว่าง)","(จ่ายจากเงินรายได้ (ว่างเดิม))",IF(ฟอร์มกรอกข้อมูล!M83="กำหนดเพิ่ม2567","กำหนดเพิ่มปี 67",IF(ฟอร์มกรอกข้อมูล!M83="กำหนดเพิ่ม2568","กำหนดเพิ่มปี 68",IF(ฟอร์มกรอกข้อมูล!M83="กำหนดเพิ่ม2569","กำหนดเพิ่มปี 69",IF(ฟอร์มกรอกข้อมูล!M83="ว่างยุบเลิก2567","ว่างเดิม ยุบเลิกปี 67",IF(ฟอร์มกรอกข้อมูล!M83="ว่างยุบเลิก2568","ว่างเดิม ยุบเลิกปี 68",IF(ฟอร์มกรอกข้อมูล!M83="ว่างยุบเลิก2569","ว่างเดิม ยุบเลิกปี 69",IF(ฟอร์มกรอกข้อมูล!M83="ยุบเลิก2567","เกษียณปี 66 ยุบเลิกปี 67",IF(ฟอร์มกรอกข้อมูล!M83="ยุบเลิก2568","เกษียณปี 67 ยุบเลิกปี 68",IF(ฟอร์มกรอกข้อมูล!M83="ยุบเลิก2569","เกษียณปี 68 ยุบเลิกปี 69",(ฟอร์มกรอกข้อมูล!I83*12)+(ฟอร์มกรอกข้อมูล!J83*12)+(ฟอร์มกรอกข้อมูล!K83*12)))))))))))))))))</f>
        <v/>
      </c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39" t="str">
        <f>IF(ฟอร์มกรอกข้อมูล!C83=0,"",ฟอร์มกรอกข้อมูล!C83)</f>
        <v/>
      </c>
      <c r="BC157" s="139" t="str">
        <f>IF(ฟอร์มกรอกข้อมูล!G83=0,"",ฟอร์มกรอกข้อมูล!G83)</f>
        <v/>
      </c>
      <c r="BD157" s="139" t="str">
        <f>IF(ฟอร์มกรอกข้อมูล!E83=0,"",ฟอร์มกรอกข้อมูล!E83)</f>
        <v/>
      </c>
      <c r="BE157" s="139" t="str">
        <f>IF(ฟอร์มกรอกข้อมูล!I83=0,"",ฟอร์มกรอกข้อมูล!I83)</f>
        <v/>
      </c>
      <c r="BF157" s="139" t="str">
        <f>IF(ฟอร์มกรอกข้อมูล!J83=0,"",ฟอร์มกรอกข้อมูล!J83)</f>
        <v/>
      </c>
      <c r="BG157" s="139" t="str">
        <f>IF(ฟอร์มกรอกข้อมูล!K83=0,"",ฟอร์มกรอกข้อมูล!K83)</f>
        <v/>
      </c>
      <c r="BH157" s="139" t="str">
        <f>IF(ฟอร์มกรอกข้อมูล!M83=0,"",ฟอร์มกรอกข้อมูล!M83)</f>
        <v/>
      </c>
    </row>
    <row r="158" spans="1:60" ht="25.5" customHeight="1">
      <c r="A158" s="99"/>
      <c r="B158" s="99"/>
      <c r="C158" s="140"/>
      <c r="D158" s="140"/>
      <c r="E158" s="140" t="str">
        <f>IF(BB157=0,"",IF(BB157="บริหารท้องถิ่น","("&amp;BD157&amp;")",IF(BB157="อำนวยการท้องถิ่น","("&amp;BD157&amp;")",IF(BB157="บริหารสถานศึกษา","("&amp;BD157&amp;")",IF(BB157&amp;BC157="วิชาการหัวหน้ากลุ่มงาน","("&amp;BD157&amp;")",IF(M157="กำหนดเพิ่มปี 67","-",IF(M157="กำหนดเพิ่มปี 68","",IF(M157="กำหนดเพิ่มปี 69","",""))))))))</f>
        <v/>
      </c>
      <c r="F158" s="99"/>
      <c r="G158" s="140"/>
      <c r="H158" s="140" t="str">
        <f>IF(BB157=0,"",IF(M157="เกษียณปี 66 ยุบเลิกปี 67","",IF(M157="ว่างเดิม ยุบเลิกปี 67","",IF(BB157="บริหารท้องถิ่น","("&amp;BD157&amp;")",IF(BB157="อำนวยการท้องถิ่น","("&amp;BD157&amp;")",IF(BB157="บริหารสถานศึกษา","("&amp;BD157&amp;")",IF(BB157&amp;BC157="วิชาการหัวหน้ากลุ่มงาน","("&amp;BD157&amp;")","")))))))</f>
        <v/>
      </c>
      <c r="I158" s="99"/>
      <c r="J158" s="141" t="str">
        <f>IF(BB157=0,"",IF(BB157="","",IF(BH157="ว่างเดิม","(ค่ากลางเงินเดือน)",IF(BH157="เงินอุดหนุน (ว่าง)","(ค่ากลางเงินเดือน)",IF(BH157="จ่ายจากเงินรายได้ (ว่าง)","(ค่ากลางเงินเดือน)",IF(BH157="ว่างยุบเลิก2568","(ค่ากลางเงินเดือน)",IF(BH157="ว่างยุบเลิก2569","(ค่ากลางเงินเดือน)",IF(M157="กำหนดเพิ่มปี 67","",IF(M157="กำหนดเพิ่มปี 68","",IF(M157="กำหนดเพิ่มปี 69","",IF(M157="เกษียณปี 66 ยุบเลิกปี 67","",IF(M157="ว่างเดิม ยุบเลิกปี 67","",TEXT(BE157,"(0,000"&amp;" x 12)")))))))))))))</f>
        <v/>
      </c>
      <c r="K158" s="141" t="str">
        <f>IF(BB157=0,"",IF(BB157="","",IF(M157="กำหนดเพิ่มปี 67","",IF(M157="กำหนดเพิ่มปี 68","",IF(M157="กำหนดเพิ่มปี 69","",IF(M157="เกษียณปี 66 ยุบเลิกปี 67","",IF(M157="ว่างเดิม ยุบเลิกปี 67","",TEXT(BF157,"(0,000"&amp;" x 12)"))))))))</f>
        <v/>
      </c>
      <c r="L158" s="141" t="str">
        <f>IF(BB157=0,"",IF(BB157="","",IF(M157="กำหนดเพิ่มปี 67","",IF(M157="กำหนดเพิ่มปี 68","",IF(M157="กำหนดเพิ่มปี 69","",IF(M157="เกษียณปี 66 ยุบเลิกปี 67","",IF(M157="ว่างเดิม ยุบเลิกปี 67","",TEXT(BG157,"(0,000"&amp;" x 12)"))))))))</f>
        <v/>
      </c>
      <c r="M158" s="14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</row>
    <row r="159" spans="1:60" ht="25.5" customHeight="1">
      <c r="A159" s="101" t="str">
        <f>IF(B159="","",IF(M159="","",SUBTOTAL(3,$E$5:E159)*1)-COUNTBLANK($B$5:B159))</f>
        <v/>
      </c>
      <c r="B159" s="142" t="str">
        <f>IF(ฟอร์มกรอกข้อมูล!C84=0,"",IF(ฟอร์มกรอกข้อมูล!C84="สังกัด","",IF(M159="กำหนดเพิ่มปี 67","-",IF(M159="กำหนดเพิ่มปี 68","-",IF(M159="กำหนดเพิ่มปี 69","-",ฟอร์มกรอกข้อมูล!D84)))))</f>
        <v/>
      </c>
      <c r="C159" s="140" t="str">
        <f>IF(ฟอร์มกรอกข้อมูล!C84=0,"",IF(ฟอร์มกรอกข้อมูล!C84="สังกัด","",IF(M159="กำหนดเพิ่มปี 67","-",IF(M159="กำหนดเพิ่มปี 68","-",IF(M159="กำหนดเพิ่มปี 69","-",ฟอร์มกรอกข้อมูล!L84)))))</f>
        <v/>
      </c>
      <c r="D159" s="143" t="str">
        <f>IF(ฟอร์มกรอกข้อมูล!C84=0,"",IF(ฟอร์มกรอกข้อมูล!C84="สังกัด","",IF(ฟอร์มกรอกข้อมูล!B84="","-",IF(M159="กำหนดเพิ่มปี 67","-",IF(M159="กำหนดเพิ่มปี 68","-",IF(M159="กำหนดเพิ่มปี 69","-",ฟอร์มกรอกข้อมูล!B84))))))</f>
        <v/>
      </c>
      <c r="E159" s="140" t="str">
        <f>IF(ฟอร์มกรอกข้อมูล!C84=0,"",IF(M159="กำหนดเพิ่มปี 67","-",IF(M159="กำหนดเพิ่มปี 68","-",IF(M159="กำหนดเพิ่มปี 69","-",IF(ฟอร์มกรอกข้อมูล!C84="บริหารท้องถิ่น",ฟอร์มกรอกข้อมูล!F84,IF(ฟอร์มกรอกข้อมูล!C84="อำนวยการท้องถิ่น",ฟอร์มกรอกข้อมูล!F84,IF(ฟอร์มกรอกข้อมูล!C84="บริหารสถานศึกษา",ฟอร์มกรอกข้อมูล!F84,IF(ฟอร์มกรอกข้อมูล!C84&amp;ฟอร์มกรอกข้อมูล!G84="วิชาการหัวหน้ากลุ่มงาน",ฟอร์มกรอกข้อมูล!F84,ฟอร์มกรอกข้อมูล!E84))))))))</f>
        <v/>
      </c>
      <c r="F159" s="101" t="str">
        <f>IF(ฟอร์มกรอกข้อมูล!C84=0,"",IF(ฟอร์มกรอกข้อมูล!C84="สังกัด","",IF(ฟอร์มกรอกข้อมูล!H84="","-",IF(M159="กำหนดเพิ่มปี 67","-",IF(M159="กำหนดเพิ่มปี 68","-",IF(M159="กำหนดเพิ่มปี 69","-",ฟอร์มกรอกข้อมูล!H84))))))</f>
        <v/>
      </c>
      <c r="G159" s="143" t="str">
        <f>IF(ฟอร์มกรอกข้อมูล!C84=0,"",IF(ฟอร์มกรอกข้อมูล!C84="สังกัด","",IF(ฟอร์มกรอกข้อมูล!B84="","-",IF(M159="เกษียณปี 66 ยุบเลิกปี 67","-",IF(M159="ว่างเดิม ยุบเลิกปี 67","-",ฟอร์มกรอกข้อมูล!B84)))))</f>
        <v/>
      </c>
      <c r="H159" s="140" t="str">
        <f>IF(ฟอร์มกรอกข้อมูล!C84=0,"",IF(M159="เกษียณปี 66 ยุบเลิกปี 67","-",IF(M159="ว่างเดิม ยุบเลิกปี 67","-",IF(ฟอร์มกรอกข้อมูล!C84="บริหารท้องถิ่น",ฟอร์มกรอกข้อมูล!F84,IF(ฟอร์มกรอกข้อมูล!C84="อำนวยการท้องถิ่น",ฟอร์มกรอกข้อมูล!F84,IF(ฟอร์มกรอกข้อมูล!C84="บริหารสถานศึกษา",ฟอร์มกรอกข้อมูล!F84,IF(ฟอร์มกรอกข้อมูล!C84&amp;ฟอร์มกรอกข้อมูล!G84="วิชาการหัวหน้ากลุ่มงาน",ฟอร์มกรอกข้อมูล!F84,ฟอร์มกรอกข้อมูล!E84)))))))</f>
        <v/>
      </c>
      <c r="I159" s="101" t="str">
        <f>IF(ฟอร์มกรอกข้อมูล!C84=0,"",IF(ฟอร์มกรอกข้อมูล!C84="สังกัด","",IF(ฟอร์มกรอกข้อมูล!H84="","-",IF(M159="เกษียณปี 66 ยุบเลิกปี 67","-",IF(M159="ว่างเดิม ยุบเลิกปี 67","-",ฟอร์มกรอกข้อมูล!H84)))))</f>
        <v/>
      </c>
      <c r="J159" s="144" t="str">
        <f>IF(ฟอร์มกรอกข้อมูล!C84=0,"",IF(ฟอร์มกรอกข้อมูล!C84="สังกัด","",IF(M159="กำหนดเพิ่มปี 67",0,IF(M159="กำหนดเพิ่มปี 68",0,IF(M159="กำหนดเพิ่มปี 69",0,IF(M159="เกษียณปี 66 ยุบเลิกปี 67",0,IF(M159="ว่างเดิม ยุบเลิกปี 67",0,ฟอร์มกรอกข้อมูล!BE84)))))))</f>
        <v/>
      </c>
      <c r="K159" s="145" t="str">
        <f>IF(ฟอร์มกรอกข้อมูล!C84=0,"",IF(ฟอร์มกรอกข้อมูล!C84="สังกัด","",IF(M159="กำหนดเพิ่มปี 67",0,IF(M159="กำหนดเพิ่มปี 68",0,IF(M159="กำหนดเพิ่มปี 69",0,IF(M159="เกษียณปี 66 ยุบเลิกปี 67",0,IF(M159="ว่างเดิม ยุบเลิกปี 67",0,IF(ฟอร์มกรอกข้อมูล!J84=0,0,(BF159*12)))))))))</f>
        <v/>
      </c>
      <c r="L159" s="145" t="str">
        <f>IF(ฟอร์มกรอกข้อมูล!C84=0,"",IF(ฟอร์มกรอกข้อมูล!C84="สังกัด","",IF(M159="กำหนดเพิ่มปี 67",0,IF(M159="กำหนดเพิ่มปี 68",0,IF(M159="กำหนดเพิ่มปี 69",0,IF(M159="เกษียณปี 66 ยุบเลิกปี 67",0,IF(M159="ว่างเดิม ยุบเลิกปี 67",0,IF(ฟอร์มกรอกข้อมูล!K84=0,0,(BG159*12)))))))))</f>
        <v/>
      </c>
      <c r="M159" s="146" t="str">
        <f>IF(ฟอร์มกรอกข้อมูล!C84=0,"",IF(ฟอร์มกรอกข้อมูล!C84="สังกัด","",IF(ฟอร์มกรอกข้อมูล!M84="ว่างเดิม","(ว่างเดิม)",IF(ฟอร์มกรอกข้อมูล!M84="เงินอุดหนุน","(เงินอุดหนุน)",IF(ฟอร์มกรอกข้อมูล!M84="เงินอุดหนุน (ว่าง)","(เงินอุดหนุน)",IF(ฟอร์มกรอกข้อมูล!M84="จ่ายจากเงินรายได้","(จ่ายจากเงินรายได้)",IF(ฟอร์มกรอกข้อมูล!M84="จ่ายจากเงินรายได้ (ว่าง)","(จ่ายจากเงินรายได้ (ว่างเดิม))",IF(ฟอร์มกรอกข้อมูล!M84="กำหนดเพิ่ม2567","กำหนดเพิ่มปี 67",IF(ฟอร์มกรอกข้อมูล!M84="กำหนดเพิ่ม2568","กำหนดเพิ่มปี 68",IF(ฟอร์มกรอกข้อมูล!M84="กำหนดเพิ่ม2569","กำหนดเพิ่มปี 69",IF(ฟอร์มกรอกข้อมูล!M84="ว่างยุบเลิก2567","ว่างเดิม ยุบเลิกปี 67",IF(ฟอร์มกรอกข้อมูล!M84="ว่างยุบเลิก2568","ว่างเดิม ยุบเลิกปี 68",IF(ฟอร์มกรอกข้อมูล!M84="ว่างยุบเลิก2569","ว่างเดิม ยุบเลิกปี 69",IF(ฟอร์มกรอกข้อมูล!M84="ยุบเลิก2567","เกษียณปี 66 ยุบเลิกปี 67",IF(ฟอร์มกรอกข้อมูล!M84="ยุบเลิก2568","เกษียณปี 67 ยุบเลิกปี 68",IF(ฟอร์มกรอกข้อมูล!M84="ยุบเลิก2569","เกษียณปี 68 ยุบเลิกปี 69",(ฟอร์มกรอกข้อมูล!I84*12)+(ฟอร์มกรอกข้อมูล!J84*12)+(ฟอร์มกรอกข้อมูล!K84*12)))))))))))))))))</f>
        <v/>
      </c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39" t="str">
        <f>IF(ฟอร์มกรอกข้อมูล!C84=0,"",ฟอร์มกรอกข้อมูล!C84)</f>
        <v/>
      </c>
      <c r="BC159" s="139" t="str">
        <f>IF(ฟอร์มกรอกข้อมูล!G84=0,"",ฟอร์มกรอกข้อมูล!G84)</f>
        <v/>
      </c>
      <c r="BD159" s="139" t="str">
        <f>IF(ฟอร์มกรอกข้อมูล!E84=0,"",ฟอร์มกรอกข้อมูล!E84)</f>
        <v/>
      </c>
      <c r="BE159" s="139" t="str">
        <f>IF(ฟอร์มกรอกข้อมูล!I84=0,"",ฟอร์มกรอกข้อมูล!I84)</f>
        <v/>
      </c>
      <c r="BF159" s="139" t="str">
        <f>IF(ฟอร์มกรอกข้อมูล!J84=0,"",ฟอร์มกรอกข้อมูล!J84)</f>
        <v/>
      </c>
      <c r="BG159" s="139" t="str">
        <f>IF(ฟอร์มกรอกข้อมูล!K84=0,"",ฟอร์มกรอกข้อมูล!K84)</f>
        <v/>
      </c>
      <c r="BH159" s="139" t="str">
        <f>IF(ฟอร์มกรอกข้อมูล!M84=0,"",ฟอร์มกรอกข้อมูล!M84)</f>
        <v/>
      </c>
    </row>
    <row r="160" spans="1:60" ht="25.5" customHeight="1">
      <c r="A160" s="99"/>
      <c r="B160" s="99"/>
      <c r="C160" s="140"/>
      <c r="D160" s="140"/>
      <c r="E160" s="140" t="str">
        <f>IF(BB159=0,"",IF(BB159="บริหารท้องถิ่น","("&amp;BD159&amp;")",IF(BB159="อำนวยการท้องถิ่น","("&amp;BD159&amp;")",IF(BB159="บริหารสถานศึกษา","("&amp;BD159&amp;")",IF(BB159&amp;BC159="วิชาการหัวหน้ากลุ่มงาน","("&amp;BD159&amp;")",IF(M159="กำหนดเพิ่มปี 67","-",IF(M159="กำหนดเพิ่มปี 68","",IF(M159="กำหนดเพิ่มปี 69","",""))))))))</f>
        <v/>
      </c>
      <c r="F160" s="99"/>
      <c r="G160" s="140"/>
      <c r="H160" s="140" t="str">
        <f>IF(BB159=0,"",IF(M159="เกษียณปี 66 ยุบเลิกปี 67","",IF(M159="ว่างเดิม ยุบเลิกปี 67","",IF(BB159="บริหารท้องถิ่น","("&amp;BD159&amp;")",IF(BB159="อำนวยการท้องถิ่น","("&amp;BD159&amp;")",IF(BB159="บริหารสถานศึกษา","("&amp;BD159&amp;")",IF(BB159&amp;BC159="วิชาการหัวหน้ากลุ่มงาน","("&amp;BD159&amp;")","")))))))</f>
        <v/>
      </c>
      <c r="I160" s="99"/>
      <c r="J160" s="141" t="str">
        <f>IF(BB159=0,"",IF(BB159="","",IF(BH159="ว่างเดิม","(ค่ากลางเงินเดือน)",IF(BH159="เงินอุดหนุน (ว่าง)","(ค่ากลางเงินเดือน)",IF(BH159="จ่ายจากเงินรายได้ (ว่าง)","(ค่ากลางเงินเดือน)",IF(BH159="ว่างยุบเลิก2568","(ค่ากลางเงินเดือน)",IF(BH159="ว่างยุบเลิก2569","(ค่ากลางเงินเดือน)",IF(M159="กำหนดเพิ่มปี 67","",IF(M159="กำหนดเพิ่มปี 68","",IF(M159="กำหนดเพิ่มปี 69","",IF(M159="เกษียณปี 66 ยุบเลิกปี 67","",IF(M159="ว่างเดิม ยุบเลิกปี 67","",TEXT(BE159,"(0,000"&amp;" x 12)")))))))))))))</f>
        <v/>
      </c>
      <c r="K160" s="141" t="str">
        <f>IF(BB159=0,"",IF(BB159="","",IF(M159="กำหนดเพิ่มปี 67","",IF(M159="กำหนดเพิ่มปี 68","",IF(M159="กำหนดเพิ่มปี 69","",IF(M159="เกษียณปี 66 ยุบเลิกปี 67","",IF(M159="ว่างเดิม ยุบเลิกปี 67","",TEXT(BF159,"(0,000"&amp;" x 12)"))))))))</f>
        <v/>
      </c>
      <c r="L160" s="141" t="str">
        <f>IF(BB159=0,"",IF(BB159="","",IF(M159="กำหนดเพิ่มปี 67","",IF(M159="กำหนดเพิ่มปี 68","",IF(M159="กำหนดเพิ่มปี 69","",IF(M159="เกษียณปี 66 ยุบเลิกปี 67","",IF(M159="ว่างเดิม ยุบเลิกปี 67","",TEXT(BG159,"(0,000"&amp;" x 12)"))))))))</f>
        <v/>
      </c>
      <c r="M160" s="14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</row>
    <row r="161" spans="1:60" ht="25.5" customHeight="1">
      <c r="A161" s="101" t="str">
        <f>IF(B161="","",IF(M161="","",SUBTOTAL(3,$E$5:E161)*1)-COUNTBLANK($B$5:B161))</f>
        <v/>
      </c>
      <c r="B161" s="142" t="str">
        <f>IF(ฟอร์มกรอกข้อมูล!C85=0,"",IF(ฟอร์มกรอกข้อมูล!C85="สังกัด","",IF(M161="กำหนดเพิ่มปี 67","-",IF(M161="กำหนดเพิ่มปี 68","-",IF(M161="กำหนดเพิ่มปี 69","-",ฟอร์มกรอกข้อมูล!D85)))))</f>
        <v/>
      </c>
      <c r="C161" s="140" t="str">
        <f>IF(ฟอร์มกรอกข้อมูล!C85=0,"",IF(ฟอร์มกรอกข้อมูล!C85="สังกัด","",IF(M161="กำหนดเพิ่มปี 67","-",IF(M161="กำหนดเพิ่มปี 68","-",IF(M161="กำหนดเพิ่มปี 69","-",ฟอร์มกรอกข้อมูล!L85)))))</f>
        <v/>
      </c>
      <c r="D161" s="143" t="str">
        <f>IF(ฟอร์มกรอกข้อมูล!C85=0,"",IF(ฟอร์มกรอกข้อมูล!C85="สังกัด","",IF(ฟอร์มกรอกข้อมูล!B85="","-",IF(M161="กำหนดเพิ่มปี 67","-",IF(M161="กำหนดเพิ่มปี 68","-",IF(M161="กำหนดเพิ่มปี 69","-",ฟอร์มกรอกข้อมูล!B85))))))</f>
        <v/>
      </c>
      <c r="E161" s="140" t="str">
        <f>IF(ฟอร์มกรอกข้อมูล!C85=0,"",IF(M161="กำหนดเพิ่มปี 67","-",IF(M161="กำหนดเพิ่มปี 68","-",IF(M161="กำหนดเพิ่มปี 69","-",IF(ฟอร์มกรอกข้อมูล!C85="บริหารท้องถิ่น",ฟอร์มกรอกข้อมูล!F85,IF(ฟอร์มกรอกข้อมูล!C85="อำนวยการท้องถิ่น",ฟอร์มกรอกข้อมูล!F85,IF(ฟอร์มกรอกข้อมูล!C85="บริหารสถานศึกษา",ฟอร์มกรอกข้อมูล!F85,IF(ฟอร์มกรอกข้อมูล!C85&amp;ฟอร์มกรอกข้อมูล!G85="วิชาการหัวหน้ากลุ่มงาน",ฟอร์มกรอกข้อมูล!F85,ฟอร์มกรอกข้อมูล!E85))))))))</f>
        <v/>
      </c>
      <c r="F161" s="101" t="str">
        <f>IF(ฟอร์มกรอกข้อมูล!C85=0,"",IF(ฟอร์มกรอกข้อมูล!C85="สังกัด","",IF(ฟอร์มกรอกข้อมูล!H85="","-",IF(M161="กำหนดเพิ่มปี 67","-",IF(M161="กำหนดเพิ่มปี 68","-",IF(M161="กำหนดเพิ่มปี 69","-",ฟอร์มกรอกข้อมูล!H85))))))</f>
        <v/>
      </c>
      <c r="G161" s="143" t="str">
        <f>IF(ฟอร์มกรอกข้อมูล!C85=0,"",IF(ฟอร์มกรอกข้อมูล!C85="สังกัด","",IF(ฟอร์มกรอกข้อมูล!B85="","-",IF(M161="เกษียณปี 66 ยุบเลิกปี 67","-",IF(M161="ว่างเดิม ยุบเลิกปี 67","-",ฟอร์มกรอกข้อมูล!B85)))))</f>
        <v/>
      </c>
      <c r="H161" s="140" t="str">
        <f>IF(ฟอร์มกรอกข้อมูล!C85=0,"",IF(M161="เกษียณปี 66 ยุบเลิกปี 67","-",IF(M161="ว่างเดิม ยุบเลิกปี 67","-",IF(ฟอร์มกรอกข้อมูล!C85="บริหารท้องถิ่น",ฟอร์มกรอกข้อมูล!F85,IF(ฟอร์มกรอกข้อมูล!C85="อำนวยการท้องถิ่น",ฟอร์มกรอกข้อมูล!F85,IF(ฟอร์มกรอกข้อมูล!C85="บริหารสถานศึกษา",ฟอร์มกรอกข้อมูล!F85,IF(ฟอร์มกรอกข้อมูล!C85&amp;ฟอร์มกรอกข้อมูล!G85="วิชาการหัวหน้ากลุ่มงาน",ฟอร์มกรอกข้อมูล!F85,ฟอร์มกรอกข้อมูล!E85)))))))</f>
        <v/>
      </c>
      <c r="I161" s="101" t="str">
        <f>IF(ฟอร์มกรอกข้อมูล!C85=0,"",IF(ฟอร์มกรอกข้อมูล!C85="สังกัด","",IF(ฟอร์มกรอกข้อมูล!H85="","-",IF(M161="เกษียณปี 66 ยุบเลิกปี 67","-",IF(M161="ว่างเดิม ยุบเลิกปี 67","-",ฟอร์มกรอกข้อมูล!H85)))))</f>
        <v/>
      </c>
      <c r="J161" s="144" t="str">
        <f>IF(ฟอร์มกรอกข้อมูล!C85=0,"",IF(ฟอร์มกรอกข้อมูล!C85="สังกัด","",IF(M161="กำหนดเพิ่มปี 67",0,IF(M161="กำหนดเพิ่มปี 68",0,IF(M161="กำหนดเพิ่มปี 69",0,IF(M161="เกษียณปี 66 ยุบเลิกปี 67",0,IF(M161="ว่างเดิม ยุบเลิกปี 67",0,ฟอร์มกรอกข้อมูล!BE85)))))))</f>
        <v/>
      </c>
      <c r="K161" s="145" t="str">
        <f>IF(ฟอร์มกรอกข้อมูล!C85=0,"",IF(ฟอร์มกรอกข้อมูล!C85="สังกัด","",IF(M161="กำหนดเพิ่มปี 67",0,IF(M161="กำหนดเพิ่มปี 68",0,IF(M161="กำหนดเพิ่มปี 69",0,IF(M161="เกษียณปี 66 ยุบเลิกปี 67",0,IF(M161="ว่างเดิม ยุบเลิกปี 67",0,IF(ฟอร์มกรอกข้อมูล!J85=0,0,(BF161*12)))))))))</f>
        <v/>
      </c>
      <c r="L161" s="145" t="str">
        <f>IF(ฟอร์มกรอกข้อมูล!C85=0,"",IF(ฟอร์มกรอกข้อมูล!C85="สังกัด","",IF(M161="กำหนดเพิ่มปี 67",0,IF(M161="กำหนดเพิ่มปี 68",0,IF(M161="กำหนดเพิ่มปี 69",0,IF(M161="เกษียณปี 66 ยุบเลิกปี 67",0,IF(M161="ว่างเดิม ยุบเลิกปี 67",0,IF(ฟอร์มกรอกข้อมูล!K85=0,0,(BG161*12)))))))))</f>
        <v/>
      </c>
      <c r="M161" s="146" t="str">
        <f>IF(ฟอร์มกรอกข้อมูล!C85=0,"",IF(ฟอร์มกรอกข้อมูล!C85="สังกัด","",IF(ฟอร์มกรอกข้อมูล!M85="ว่างเดิม","(ว่างเดิม)",IF(ฟอร์มกรอกข้อมูล!M85="เงินอุดหนุน","(เงินอุดหนุน)",IF(ฟอร์มกรอกข้อมูล!M85="เงินอุดหนุน (ว่าง)","(เงินอุดหนุน)",IF(ฟอร์มกรอกข้อมูล!M85="จ่ายจากเงินรายได้","(จ่ายจากเงินรายได้)",IF(ฟอร์มกรอกข้อมูล!M85="จ่ายจากเงินรายได้ (ว่าง)","(จ่ายจากเงินรายได้ (ว่างเดิม))",IF(ฟอร์มกรอกข้อมูล!M85="กำหนดเพิ่ม2567","กำหนดเพิ่มปี 67",IF(ฟอร์มกรอกข้อมูล!M85="กำหนดเพิ่ม2568","กำหนดเพิ่มปี 68",IF(ฟอร์มกรอกข้อมูล!M85="กำหนดเพิ่ม2569","กำหนดเพิ่มปี 69",IF(ฟอร์มกรอกข้อมูล!M85="ว่างยุบเลิก2567","ว่างเดิม ยุบเลิกปี 67",IF(ฟอร์มกรอกข้อมูล!M85="ว่างยุบเลิก2568","ว่างเดิม ยุบเลิกปี 68",IF(ฟอร์มกรอกข้อมูล!M85="ว่างยุบเลิก2569","ว่างเดิม ยุบเลิกปี 69",IF(ฟอร์มกรอกข้อมูล!M85="ยุบเลิก2567","เกษียณปี 66 ยุบเลิกปี 67",IF(ฟอร์มกรอกข้อมูล!M85="ยุบเลิก2568","เกษียณปี 67 ยุบเลิกปี 68",IF(ฟอร์มกรอกข้อมูล!M85="ยุบเลิก2569","เกษียณปี 68 ยุบเลิกปี 69",(ฟอร์มกรอกข้อมูล!I85*12)+(ฟอร์มกรอกข้อมูล!J85*12)+(ฟอร์มกรอกข้อมูล!K85*12)))))))))))))))))</f>
        <v/>
      </c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39" t="str">
        <f>IF(ฟอร์มกรอกข้อมูล!C85=0,"",ฟอร์มกรอกข้อมูล!C85)</f>
        <v/>
      </c>
      <c r="BC161" s="139" t="str">
        <f>IF(ฟอร์มกรอกข้อมูล!G85=0,"",ฟอร์มกรอกข้อมูล!G85)</f>
        <v/>
      </c>
      <c r="BD161" s="139" t="str">
        <f>IF(ฟอร์มกรอกข้อมูล!E85=0,"",ฟอร์มกรอกข้อมูล!E85)</f>
        <v/>
      </c>
      <c r="BE161" s="139" t="str">
        <f>IF(ฟอร์มกรอกข้อมูล!I85=0,"",ฟอร์มกรอกข้อมูล!I85)</f>
        <v/>
      </c>
      <c r="BF161" s="139" t="str">
        <f>IF(ฟอร์มกรอกข้อมูล!J85=0,"",ฟอร์มกรอกข้อมูล!J85)</f>
        <v/>
      </c>
      <c r="BG161" s="139" t="str">
        <f>IF(ฟอร์มกรอกข้อมูล!K85=0,"",ฟอร์มกรอกข้อมูล!K85)</f>
        <v/>
      </c>
      <c r="BH161" s="139" t="str">
        <f>IF(ฟอร์มกรอกข้อมูล!M85=0,"",ฟอร์มกรอกข้อมูล!M85)</f>
        <v/>
      </c>
    </row>
    <row r="162" spans="1:60" ht="25.5" customHeight="1">
      <c r="A162" s="99"/>
      <c r="B162" s="99"/>
      <c r="C162" s="140"/>
      <c r="D162" s="140"/>
      <c r="E162" s="140" t="str">
        <f>IF(BB161=0,"",IF(BB161="บริหารท้องถิ่น","("&amp;BD161&amp;")",IF(BB161="อำนวยการท้องถิ่น","("&amp;BD161&amp;")",IF(BB161="บริหารสถานศึกษา","("&amp;BD161&amp;")",IF(BB161&amp;BC161="วิชาการหัวหน้ากลุ่มงาน","("&amp;BD161&amp;")",IF(M161="กำหนดเพิ่มปี 67","-",IF(M161="กำหนดเพิ่มปี 68","",IF(M161="กำหนดเพิ่มปี 69","",""))))))))</f>
        <v/>
      </c>
      <c r="F162" s="99"/>
      <c r="G162" s="140"/>
      <c r="H162" s="140" t="str">
        <f>IF(BB161=0,"",IF(M161="เกษียณปี 66 ยุบเลิกปี 67","",IF(M161="ว่างเดิม ยุบเลิกปี 67","",IF(BB161="บริหารท้องถิ่น","("&amp;BD161&amp;")",IF(BB161="อำนวยการท้องถิ่น","("&amp;BD161&amp;")",IF(BB161="บริหารสถานศึกษา","("&amp;BD161&amp;")",IF(BB161&amp;BC161="วิชาการหัวหน้ากลุ่มงาน","("&amp;BD161&amp;")","")))))))</f>
        <v/>
      </c>
      <c r="I162" s="99"/>
      <c r="J162" s="141" t="str">
        <f>IF(BB161=0,"",IF(BB161="","",IF(BH161="ว่างเดิม","(ค่ากลางเงินเดือน)",IF(BH161="เงินอุดหนุน (ว่าง)","(ค่ากลางเงินเดือน)",IF(BH161="จ่ายจากเงินรายได้ (ว่าง)","(ค่ากลางเงินเดือน)",IF(BH161="ว่างยุบเลิก2568","(ค่ากลางเงินเดือน)",IF(BH161="ว่างยุบเลิก2569","(ค่ากลางเงินเดือน)",IF(M161="กำหนดเพิ่มปี 67","",IF(M161="กำหนดเพิ่มปี 68","",IF(M161="กำหนดเพิ่มปี 69","",IF(M161="เกษียณปี 66 ยุบเลิกปี 67","",IF(M161="ว่างเดิม ยุบเลิกปี 67","",TEXT(BE161,"(0,000"&amp;" x 12)")))))))))))))</f>
        <v/>
      </c>
      <c r="K162" s="141" t="str">
        <f>IF(BB161=0,"",IF(BB161="","",IF(M161="กำหนดเพิ่มปี 67","",IF(M161="กำหนดเพิ่มปี 68","",IF(M161="กำหนดเพิ่มปี 69","",IF(M161="เกษียณปี 66 ยุบเลิกปี 67","",IF(M161="ว่างเดิม ยุบเลิกปี 67","",TEXT(BF161,"(0,000"&amp;" x 12)"))))))))</f>
        <v/>
      </c>
      <c r="L162" s="141" t="str">
        <f>IF(BB161=0,"",IF(BB161="","",IF(M161="กำหนดเพิ่มปี 67","",IF(M161="กำหนดเพิ่มปี 68","",IF(M161="กำหนดเพิ่มปี 69","",IF(M161="เกษียณปี 66 ยุบเลิกปี 67","",IF(M161="ว่างเดิม ยุบเลิกปี 67","",TEXT(BG161,"(0,000"&amp;" x 12)"))))))))</f>
        <v/>
      </c>
      <c r="M162" s="14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  <c r="AA162" s="150"/>
      <c r="AB162" s="150"/>
      <c r="AC162" s="150"/>
      <c r="AD162" s="150"/>
      <c r="AE162" s="150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</row>
    <row r="163" spans="1:60" ht="25.5" customHeight="1">
      <c r="A163" s="101" t="str">
        <f>IF(B163="","",IF(M163="","",SUBTOTAL(3,$E$5:E163)*1)-COUNTBLANK($B$5:B163))</f>
        <v/>
      </c>
      <c r="B163" s="142" t="str">
        <f>IF(ฟอร์มกรอกข้อมูล!C86=0,"",IF(ฟอร์มกรอกข้อมูล!C86="สังกัด","",IF(M163="กำหนดเพิ่มปี 67","-",IF(M163="กำหนดเพิ่มปี 68","-",IF(M163="กำหนดเพิ่มปี 69","-",ฟอร์มกรอกข้อมูล!D86)))))</f>
        <v/>
      </c>
      <c r="C163" s="140" t="str">
        <f>IF(ฟอร์มกรอกข้อมูล!C86=0,"",IF(ฟอร์มกรอกข้อมูล!C86="สังกัด","",IF(M163="กำหนดเพิ่มปี 67","-",IF(M163="กำหนดเพิ่มปี 68","-",IF(M163="กำหนดเพิ่มปี 69","-",ฟอร์มกรอกข้อมูล!L86)))))</f>
        <v/>
      </c>
      <c r="D163" s="143" t="str">
        <f>IF(ฟอร์มกรอกข้อมูล!C86=0,"",IF(ฟอร์มกรอกข้อมูล!C86="สังกัด","",IF(ฟอร์มกรอกข้อมูล!B86="","-",IF(M163="กำหนดเพิ่มปี 67","-",IF(M163="กำหนดเพิ่มปี 68","-",IF(M163="กำหนดเพิ่มปี 69","-",ฟอร์มกรอกข้อมูล!B86))))))</f>
        <v/>
      </c>
      <c r="E163" s="140" t="str">
        <f>IF(ฟอร์มกรอกข้อมูล!C86=0,"",IF(M163="กำหนดเพิ่มปี 67","-",IF(M163="กำหนดเพิ่มปี 68","-",IF(M163="กำหนดเพิ่มปี 69","-",IF(ฟอร์มกรอกข้อมูล!C86="บริหารท้องถิ่น",ฟอร์มกรอกข้อมูล!F86,IF(ฟอร์มกรอกข้อมูล!C86="อำนวยการท้องถิ่น",ฟอร์มกรอกข้อมูล!F86,IF(ฟอร์มกรอกข้อมูล!C86="บริหารสถานศึกษา",ฟอร์มกรอกข้อมูล!F86,IF(ฟอร์มกรอกข้อมูล!C86&amp;ฟอร์มกรอกข้อมูล!G86="วิชาการหัวหน้ากลุ่มงาน",ฟอร์มกรอกข้อมูล!F86,ฟอร์มกรอกข้อมูล!E86))))))))</f>
        <v/>
      </c>
      <c r="F163" s="101" t="str">
        <f>IF(ฟอร์มกรอกข้อมูล!C86=0,"",IF(ฟอร์มกรอกข้อมูล!C86="สังกัด","",IF(ฟอร์มกรอกข้อมูล!H86="","-",IF(M163="กำหนดเพิ่มปี 67","-",IF(M163="กำหนดเพิ่มปี 68","-",IF(M163="กำหนดเพิ่มปี 69","-",ฟอร์มกรอกข้อมูล!H86))))))</f>
        <v/>
      </c>
      <c r="G163" s="143" t="str">
        <f>IF(ฟอร์มกรอกข้อมูล!C86=0,"",IF(ฟอร์มกรอกข้อมูล!C86="สังกัด","",IF(ฟอร์มกรอกข้อมูล!B86="","-",IF(M163="เกษียณปี 66 ยุบเลิกปี 67","-",IF(M163="ว่างเดิม ยุบเลิกปี 67","-",ฟอร์มกรอกข้อมูล!B86)))))</f>
        <v/>
      </c>
      <c r="H163" s="140" t="str">
        <f>IF(ฟอร์มกรอกข้อมูล!C86=0,"",IF(M163="เกษียณปี 66 ยุบเลิกปี 67","-",IF(M163="ว่างเดิม ยุบเลิกปี 67","-",IF(ฟอร์มกรอกข้อมูล!C86="บริหารท้องถิ่น",ฟอร์มกรอกข้อมูล!F86,IF(ฟอร์มกรอกข้อมูล!C86="อำนวยการท้องถิ่น",ฟอร์มกรอกข้อมูล!F86,IF(ฟอร์มกรอกข้อมูล!C86="บริหารสถานศึกษา",ฟอร์มกรอกข้อมูล!F86,IF(ฟอร์มกรอกข้อมูล!C86&amp;ฟอร์มกรอกข้อมูล!G86="วิชาการหัวหน้ากลุ่มงาน",ฟอร์มกรอกข้อมูล!F86,ฟอร์มกรอกข้อมูล!E86)))))))</f>
        <v/>
      </c>
      <c r="I163" s="101" t="str">
        <f>IF(ฟอร์มกรอกข้อมูล!C86=0,"",IF(ฟอร์มกรอกข้อมูล!C86="สังกัด","",IF(ฟอร์มกรอกข้อมูล!H86="","-",IF(M163="เกษียณปี 66 ยุบเลิกปี 67","-",IF(M163="ว่างเดิม ยุบเลิกปี 67","-",ฟอร์มกรอกข้อมูล!H86)))))</f>
        <v/>
      </c>
      <c r="J163" s="144" t="str">
        <f>IF(ฟอร์มกรอกข้อมูล!C86=0,"",IF(ฟอร์มกรอกข้อมูล!C86="สังกัด","",IF(M163="กำหนดเพิ่มปี 67",0,IF(M163="กำหนดเพิ่มปี 68",0,IF(M163="กำหนดเพิ่มปี 69",0,IF(M163="เกษียณปี 66 ยุบเลิกปี 67",0,IF(M163="ว่างเดิม ยุบเลิกปี 67",0,ฟอร์มกรอกข้อมูล!BE86)))))))</f>
        <v/>
      </c>
      <c r="K163" s="145" t="str">
        <f>IF(ฟอร์มกรอกข้อมูล!C86=0,"",IF(ฟอร์มกรอกข้อมูล!C86="สังกัด","",IF(M163="กำหนดเพิ่มปี 67",0,IF(M163="กำหนดเพิ่มปี 68",0,IF(M163="กำหนดเพิ่มปี 69",0,IF(M163="เกษียณปี 66 ยุบเลิกปี 67",0,IF(M163="ว่างเดิม ยุบเลิกปี 67",0,IF(ฟอร์มกรอกข้อมูล!J86=0,0,(BF163*12)))))))))</f>
        <v/>
      </c>
      <c r="L163" s="145" t="str">
        <f>IF(ฟอร์มกรอกข้อมูล!C86=0,"",IF(ฟอร์มกรอกข้อมูล!C86="สังกัด","",IF(M163="กำหนดเพิ่มปี 67",0,IF(M163="กำหนดเพิ่มปี 68",0,IF(M163="กำหนดเพิ่มปี 69",0,IF(M163="เกษียณปี 66 ยุบเลิกปี 67",0,IF(M163="ว่างเดิม ยุบเลิกปี 67",0,IF(ฟอร์มกรอกข้อมูล!K86=0,0,(BG163*12)))))))))</f>
        <v/>
      </c>
      <c r="M163" s="146" t="str">
        <f>IF(ฟอร์มกรอกข้อมูล!C86=0,"",IF(ฟอร์มกรอกข้อมูล!C86="สังกัด","",IF(ฟอร์มกรอกข้อมูล!M86="ว่างเดิม","(ว่างเดิม)",IF(ฟอร์มกรอกข้อมูล!M86="เงินอุดหนุน","(เงินอุดหนุน)",IF(ฟอร์มกรอกข้อมูล!M86="เงินอุดหนุน (ว่าง)","(เงินอุดหนุน)",IF(ฟอร์มกรอกข้อมูล!M86="จ่ายจากเงินรายได้","(จ่ายจากเงินรายได้)",IF(ฟอร์มกรอกข้อมูล!M86="จ่ายจากเงินรายได้ (ว่าง)","(จ่ายจากเงินรายได้ (ว่างเดิม))",IF(ฟอร์มกรอกข้อมูล!M86="กำหนดเพิ่ม2567","กำหนดเพิ่มปี 67",IF(ฟอร์มกรอกข้อมูล!M86="กำหนดเพิ่ม2568","กำหนดเพิ่มปี 68",IF(ฟอร์มกรอกข้อมูล!M86="กำหนดเพิ่ม2569","กำหนดเพิ่มปี 69",IF(ฟอร์มกรอกข้อมูล!M86="ว่างยุบเลิก2567","ว่างเดิม ยุบเลิกปี 67",IF(ฟอร์มกรอกข้อมูล!M86="ว่างยุบเลิก2568","ว่างเดิม ยุบเลิกปี 68",IF(ฟอร์มกรอกข้อมูล!M86="ว่างยุบเลิก2569","ว่างเดิม ยุบเลิกปี 69",IF(ฟอร์มกรอกข้อมูล!M86="ยุบเลิก2567","เกษียณปี 66 ยุบเลิกปี 67",IF(ฟอร์มกรอกข้อมูล!M86="ยุบเลิก2568","เกษียณปี 67 ยุบเลิกปี 68",IF(ฟอร์มกรอกข้อมูล!M86="ยุบเลิก2569","เกษียณปี 68 ยุบเลิกปี 69",(ฟอร์มกรอกข้อมูล!I86*12)+(ฟอร์มกรอกข้อมูล!J86*12)+(ฟอร์มกรอกข้อมูล!K86*12)))))))))))))))))</f>
        <v/>
      </c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39" t="str">
        <f>IF(ฟอร์มกรอกข้อมูล!C86=0,"",ฟอร์มกรอกข้อมูล!C86)</f>
        <v/>
      </c>
      <c r="BC163" s="139" t="str">
        <f>IF(ฟอร์มกรอกข้อมูล!G86=0,"",ฟอร์มกรอกข้อมูล!G86)</f>
        <v/>
      </c>
      <c r="BD163" s="139" t="str">
        <f>IF(ฟอร์มกรอกข้อมูล!E86=0,"",ฟอร์มกรอกข้อมูล!E86)</f>
        <v/>
      </c>
      <c r="BE163" s="139" t="str">
        <f>IF(ฟอร์มกรอกข้อมูล!I86=0,"",ฟอร์มกรอกข้อมูล!I86)</f>
        <v/>
      </c>
      <c r="BF163" s="139" t="str">
        <f>IF(ฟอร์มกรอกข้อมูล!J86=0,"",ฟอร์มกรอกข้อมูล!J86)</f>
        <v/>
      </c>
      <c r="BG163" s="139" t="str">
        <f>IF(ฟอร์มกรอกข้อมูล!K86=0,"",ฟอร์มกรอกข้อมูล!K86)</f>
        <v/>
      </c>
      <c r="BH163" s="139" t="str">
        <f>IF(ฟอร์มกรอกข้อมูล!M86=0,"",ฟอร์มกรอกข้อมูล!M86)</f>
        <v/>
      </c>
    </row>
    <row r="164" spans="1:60" ht="25.5" customHeight="1">
      <c r="A164" s="99"/>
      <c r="B164" s="99"/>
      <c r="C164" s="140"/>
      <c r="D164" s="140"/>
      <c r="E164" s="140" t="str">
        <f>IF(BB163=0,"",IF(BB163="บริหารท้องถิ่น","("&amp;BD163&amp;")",IF(BB163="อำนวยการท้องถิ่น","("&amp;BD163&amp;")",IF(BB163="บริหารสถานศึกษา","("&amp;BD163&amp;")",IF(BB163&amp;BC163="วิชาการหัวหน้ากลุ่มงาน","("&amp;BD163&amp;")",IF(M163="กำหนดเพิ่มปี 67","-",IF(M163="กำหนดเพิ่มปี 68","",IF(M163="กำหนดเพิ่มปี 69","",""))))))))</f>
        <v/>
      </c>
      <c r="F164" s="99"/>
      <c r="G164" s="140"/>
      <c r="H164" s="140" t="str">
        <f>IF(BB163=0,"",IF(M163="เกษียณปี 66 ยุบเลิกปี 67","",IF(M163="ว่างเดิม ยุบเลิกปี 67","",IF(BB163="บริหารท้องถิ่น","("&amp;BD163&amp;")",IF(BB163="อำนวยการท้องถิ่น","("&amp;BD163&amp;")",IF(BB163="บริหารสถานศึกษา","("&amp;BD163&amp;")",IF(BB163&amp;BC163="วิชาการหัวหน้ากลุ่มงาน","("&amp;BD163&amp;")","")))))))</f>
        <v/>
      </c>
      <c r="I164" s="99"/>
      <c r="J164" s="141" t="str">
        <f>IF(BB163=0,"",IF(BB163="","",IF(BH163="ว่างเดิม","(ค่ากลางเงินเดือน)",IF(BH163="เงินอุดหนุน (ว่าง)","(ค่ากลางเงินเดือน)",IF(BH163="จ่ายจากเงินรายได้ (ว่าง)","(ค่ากลางเงินเดือน)",IF(BH163="ว่างยุบเลิก2568","(ค่ากลางเงินเดือน)",IF(BH163="ว่างยุบเลิก2569","(ค่ากลางเงินเดือน)",IF(M163="กำหนดเพิ่มปี 67","",IF(M163="กำหนดเพิ่มปี 68","",IF(M163="กำหนดเพิ่มปี 69","",IF(M163="เกษียณปี 66 ยุบเลิกปี 67","",IF(M163="ว่างเดิม ยุบเลิกปี 67","",TEXT(BE163,"(0,000"&amp;" x 12)")))))))))))))</f>
        <v/>
      </c>
      <c r="K164" s="141" t="str">
        <f>IF(BB163=0,"",IF(BB163="","",IF(M163="กำหนดเพิ่มปี 67","",IF(M163="กำหนดเพิ่มปี 68","",IF(M163="กำหนดเพิ่มปี 69","",IF(M163="เกษียณปี 66 ยุบเลิกปี 67","",IF(M163="ว่างเดิม ยุบเลิกปี 67","",TEXT(BF163,"(0,000"&amp;" x 12)"))))))))</f>
        <v/>
      </c>
      <c r="L164" s="141" t="str">
        <f>IF(BB163=0,"",IF(BB163="","",IF(M163="กำหนดเพิ่มปี 67","",IF(M163="กำหนดเพิ่มปี 68","",IF(M163="กำหนดเพิ่มปี 69","",IF(M163="เกษียณปี 66 ยุบเลิกปี 67","",IF(M163="ว่างเดิม ยุบเลิกปี 67","",TEXT(BG163,"(0,000"&amp;" x 12)"))))))))</f>
        <v/>
      </c>
      <c r="M164" s="14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</row>
    <row r="165" spans="1:60" ht="25.5" customHeight="1">
      <c r="A165" s="101" t="str">
        <f>IF(B165="","",IF(M165="","",SUBTOTAL(3,$E$5:E165)*1)-COUNTBLANK($B$5:B165))</f>
        <v/>
      </c>
      <c r="B165" s="142" t="str">
        <f>IF(ฟอร์มกรอกข้อมูล!C87=0,"",IF(ฟอร์มกรอกข้อมูล!C87="สังกัด","",IF(M165="กำหนดเพิ่มปี 67","-",IF(M165="กำหนดเพิ่มปี 68","-",IF(M165="กำหนดเพิ่มปี 69","-",ฟอร์มกรอกข้อมูล!D87)))))</f>
        <v/>
      </c>
      <c r="C165" s="140" t="str">
        <f>IF(ฟอร์มกรอกข้อมูล!C87=0,"",IF(ฟอร์มกรอกข้อมูล!C87="สังกัด","",IF(M165="กำหนดเพิ่มปี 67","-",IF(M165="กำหนดเพิ่มปี 68","-",IF(M165="กำหนดเพิ่มปี 69","-",ฟอร์มกรอกข้อมูล!L87)))))</f>
        <v/>
      </c>
      <c r="D165" s="143" t="str">
        <f>IF(ฟอร์มกรอกข้อมูล!C87=0,"",IF(ฟอร์มกรอกข้อมูล!C87="สังกัด","",IF(ฟอร์มกรอกข้อมูล!B87="","-",IF(M165="กำหนดเพิ่มปี 67","-",IF(M165="กำหนดเพิ่มปี 68","-",IF(M165="กำหนดเพิ่มปี 69","-",ฟอร์มกรอกข้อมูล!B87))))))</f>
        <v/>
      </c>
      <c r="E165" s="140" t="str">
        <f>IF(ฟอร์มกรอกข้อมูล!C87=0,"",IF(M165="กำหนดเพิ่มปี 67","-",IF(M165="กำหนดเพิ่มปี 68","-",IF(M165="กำหนดเพิ่มปี 69","-",IF(ฟอร์มกรอกข้อมูล!C87="บริหารท้องถิ่น",ฟอร์มกรอกข้อมูล!F87,IF(ฟอร์มกรอกข้อมูล!C87="อำนวยการท้องถิ่น",ฟอร์มกรอกข้อมูล!F87,IF(ฟอร์มกรอกข้อมูล!C87="บริหารสถานศึกษา",ฟอร์มกรอกข้อมูล!F87,IF(ฟอร์มกรอกข้อมูล!C87&amp;ฟอร์มกรอกข้อมูล!G87="วิชาการหัวหน้ากลุ่มงาน",ฟอร์มกรอกข้อมูล!F87,ฟอร์มกรอกข้อมูล!E87))))))))</f>
        <v/>
      </c>
      <c r="F165" s="101" t="str">
        <f>IF(ฟอร์มกรอกข้อมูล!C87=0,"",IF(ฟอร์มกรอกข้อมูล!C87="สังกัด","",IF(ฟอร์มกรอกข้อมูล!H87="","-",IF(M165="กำหนดเพิ่มปี 67","-",IF(M165="กำหนดเพิ่มปี 68","-",IF(M165="กำหนดเพิ่มปี 69","-",ฟอร์มกรอกข้อมูล!H87))))))</f>
        <v/>
      </c>
      <c r="G165" s="143" t="str">
        <f>IF(ฟอร์มกรอกข้อมูล!C87=0,"",IF(ฟอร์มกรอกข้อมูล!C87="สังกัด","",IF(ฟอร์มกรอกข้อมูล!B87="","-",IF(M165="เกษียณปี 66 ยุบเลิกปี 67","-",IF(M165="ว่างเดิม ยุบเลิกปี 67","-",ฟอร์มกรอกข้อมูล!B87)))))</f>
        <v/>
      </c>
      <c r="H165" s="140" t="str">
        <f>IF(ฟอร์มกรอกข้อมูล!C87=0,"",IF(M165="เกษียณปี 66 ยุบเลิกปี 67","-",IF(M165="ว่างเดิม ยุบเลิกปี 67","-",IF(ฟอร์มกรอกข้อมูล!C87="บริหารท้องถิ่น",ฟอร์มกรอกข้อมูล!F87,IF(ฟอร์มกรอกข้อมูล!C87="อำนวยการท้องถิ่น",ฟอร์มกรอกข้อมูล!F87,IF(ฟอร์มกรอกข้อมูล!C87="บริหารสถานศึกษา",ฟอร์มกรอกข้อมูล!F87,IF(ฟอร์มกรอกข้อมูล!C87&amp;ฟอร์มกรอกข้อมูล!G87="วิชาการหัวหน้ากลุ่มงาน",ฟอร์มกรอกข้อมูล!F87,ฟอร์มกรอกข้อมูล!E87)))))))</f>
        <v/>
      </c>
      <c r="I165" s="101" t="str">
        <f>IF(ฟอร์มกรอกข้อมูล!C87=0,"",IF(ฟอร์มกรอกข้อมูล!C87="สังกัด","",IF(ฟอร์มกรอกข้อมูล!H87="","-",IF(M165="เกษียณปี 66 ยุบเลิกปี 67","-",IF(M165="ว่างเดิม ยุบเลิกปี 67","-",ฟอร์มกรอกข้อมูล!H87)))))</f>
        <v/>
      </c>
      <c r="J165" s="144" t="str">
        <f>IF(ฟอร์มกรอกข้อมูล!C87=0,"",IF(ฟอร์มกรอกข้อมูล!C87="สังกัด","",IF(M165="กำหนดเพิ่มปี 67",0,IF(M165="กำหนดเพิ่มปี 68",0,IF(M165="กำหนดเพิ่มปี 69",0,IF(M165="เกษียณปี 66 ยุบเลิกปี 67",0,IF(M165="ว่างเดิม ยุบเลิกปี 67",0,ฟอร์มกรอกข้อมูล!BE87)))))))</f>
        <v/>
      </c>
      <c r="K165" s="145" t="str">
        <f>IF(ฟอร์มกรอกข้อมูล!C87=0,"",IF(ฟอร์มกรอกข้อมูล!C87="สังกัด","",IF(M165="กำหนดเพิ่มปี 67",0,IF(M165="กำหนดเพิ่มปี 68",0,IF(M165="กำหนดเพิ่มปี 69",0,IF(M165="เกษียณปี 66 ยุบเลิกปี 67",0,IF(M165="ว่างเดิม ยุบเลิกปี 67",0,IF(ฟอร์มกรอกข้อมูล!J87=0,0,(BF165*12)))))))))</f>
        <v/>
      </c>
      <c r="L165" s="145" t="str">
        <f>IF(ฟอร์มกรอกข้อมูล!C87=0,"",IF(ฟอร์มกรอกข้อมูล!C87="สังกัด","",IF(M165="กำหนดเพิ่มปี 67",0,IF(M165="กำหนดเพิ่มปี 68",0,IF(M165="กำหนดเพิ่มปี 69",0,IF(M165="เกษียณปี 66 ยุบเลิกปี 67",0,IF(M165="ว่างเดิม ยุบเลิกปี 67",0,IF(ฟอร์มกรอกข้อมูล!K87=0,0,(BG165*12)))))))))</f>
        <v/>
      </c>
      <c r="M165" s="146" t="str">
        <f>IF(ฟอร์มกรอกข้อมูล!C87=0,"",IF(ฟอร์มกรอกข้อมูล!C87="สังกัด","",IF(ฟอร์มกรอกข้อมูล!M87="ว่างเดิม","(ว่างเดิม)",IF(ฟอร์มกรอกข้อมูล!M87="เงินอุดหนุน","(เงินอุดหนุน)",IF(ฟอร์มกรอกข้อมูล!M87="เงินอุดหนุน (ว่าง)","(เงินอุดหนุน)",IF(ฟอร์มกรอกข้อมูล!M87="จ่ายจากเงินรายได้","(จ่ายจากเงินรายได้)",IF(ฟอร์มกรอกข้อมูล!M87="จ่ายจากเงินรายได้ (ว่าง)","(จ่ายจากเงินรายได้ (ว่างเดิม))",IF(ฟอร์มกรอกข้อมูล!M87="กำหนดเพิ่ม2567","กำหนดเพิ่มปี 67",IF(ฟอร์มกรอกข้อมูล!M87="กำหนดเพิ่ม2568","กำหนดเพิ่มปี 68",IF(ฟอร์มกรอกข้อมูล!M87="กำหนดเพิ่ม2569","กำหนดเพิ่มปี 69",IF(ฟอร์มกรอกข้อมูล!M87="ว่างยุบเลิก2567","ว่างเดิม ยุบเลิกปี 67",IF(ฟอร์มกรอกข้อมูล!M87="ว่างยุบเลิก2568","ว่างเดิม ยุบเลิกปี 68",IF(ฟอร์มกรอกข้อมูล!M87="ว่างยุบเลิก2569","ว่างเดิม ยุบเลิกปี 69",IF(ฟอร์มกรอกข้อมูล!M87="ยุบเลิก2567","เกษียณปี 66 ยุบเลิกปี 67",IF(ฟอร์มกรอกข้อมูล!M87="ยุบเลิก2568","เกษียณปี 67 ยุบเลิกปี 68",IF(ฟอร์มกรอกข้อมูล!M87="ยุบเลิก2569","เกษียณปี 68 ยุบเลิกปี 69",(ฟอร์มกรอกข้อมูล!I87*12)+(ฟอร์มกรอกข้อมูล!J87*12)+(ฟอร์มกรอกข้อมูล!K87*12)))))))))))))))))</f>
        <v/>
      </c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/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39" t="str">
        <f>IF(ฟอร์มกรอกข้อมูล!C87=0,"",ฟอร์มกรอกข้อมูล!C87)</f>
        <v/>
      </c>
      <c r="BC165" s="139" t="str">
        <f>IF(ฟอร์มกรอกข้อมูล!G87=0,"",ฟอร์มกรอกข้อมูล!G87)</f>
        <v/>
      </c>
      <c r="BD165" s="139" t="str">
        <f>IF(ฟอร์มกรอกข้อมูล!E87=0,"",ฟอร์มกรอกข้อมูล!E87)</f>
        <v/>
      </c>
      <c r="BE165" s="139" t="str">
        <f>IF(ฟอร์มกรอกข้อมูล!I87=0,"",ฟอร์มกรอกข้อมูล!I87)</f>
        <v/>
      </c>
      <c r="BF165" s="139" t="str">
        <f>IF(ฟอร์มกรอกข้อมูล!J87=0,"",ฟอร์มกรอกข้อมูล!J87)</f>
        <v/>
      </c>
      <c r="BG165" s="139" t="str">
        <f>IF(ฟอร์มกรอกข้อมูล!K87=0,"",ฟอร์มกรอกข้อมูล!K87)</f>
        <v/>
      </c>
      <c r="BH165" s="139" t="str">
        <f>IF(ฟอร์มกรอกข้อมูล!M87=0,"",ฟอร์มกรอกข้อมูล!M87)</f>
        <v/>
      </c>
    </row>
    <row r="166" spans="1:60" ht="25.5" customHeight="1">
      <c r="A166" s="99"/>
      <c r="B166" s="99"/>
      <c r="C166" s="140"/>
      <c r="D166" s="140"/>
      <c r="E166" s="140" t="str">
        <f>IF(BB165=0,"",IF(BB165="บริหารท้องถิ่น","("&amp;BD165&amp;")",IF(BB165="อำนวยการท้องถิ่น","("&amp;BD165&amp;")",IF(BB165="บริหารสถานศึกษา","("&amp;BD165&amp;")",IF(BB165&amp;BC165="วิชาการหัวหน้ากลุ่มงาน","("&amp;BD165&amp;")",IF(M165="กำหนดเพิ่มปี 67","-",IF(M165="กำหนดเพิ่มปี 68","",IF(M165="กำหนดเพิ่มปี 69","",""))))))))</f>
        <v/>
      </c>
      <c r="F166" s="99"/>
      <c r="G166" s="140"/>
      <c r="H166" s="140" t="str">
        <f>IF(BB165=0,"",IF(M165="เกษียณปี 66 ยุบเลิกปี 67","",IF(M165="ว่างเดิม ยุบเลิกปี 67","",IF(BB165="บริหารท้องถิ่น","("&amp;BD165&amp;")",IF(BB165="อำนวยการท้องถิ่น","("&amp;BD165&amp;")",IF(BB165="บริหารสถานศึกษา","("&amp;BD165&amp;")",IF(BB165&amp;BC165="วิชาการหัวหน้ากลุ่มงาน","("&amp;BD165&amp;")","")))))))</f>
        <v/>
      </c>
      <c r="I166" s="99"/>
      <c r="J166" s="141" t="str">
        <f>IF(BB165=0,"",IF(BB165="","",IF(BH165="ว่างเดิม","(ค่ากลางเงินเดือน)",IF(BH165="เงินอุดหนุน (ว่าง)","(ค่ากลางเงินเดือน)",IF(BH165="จ่ายจากเงินรายได้ (ว่าง)","(ค่ากลางเงินเดือน)",IF(BH165="ว่างยุบเลิก2568","(ค่ากลางเงินเดือน)",IF(BH165="ว่างยุบเลิก2569","(ค่ากลางเงินเดือน)",IF(M165="กำหนดเพิ่มปี 67","",IF(M165="กำหนดเพิ่มปี 68","",IF(M165="กำหนดเพิ่มปี 69","",IF(M165="เกษียณปี 66 ยุบเลิกปี 67","",IF(M165="ว่างเดิม ยุบเลิกปี 67","",TEXT(BE165,"(0,000"&amp;" x 12)")))))))))))))</f>
        <v/>
      </c>
      <c r="K166" s="141" t="str">
        <f>IF(BB165=0,"",IF(BB165="","",IF(M165="กำหนดเพิ่มปี 67","",IF(M165="กำหนดเพิ่มปี 68","",IF(M165="กำหนดเพิ่มปี 69","",IF(M165="เกษียณปี 66 ยุบเลิกปี 67","",IF(M165="ว่างเดิม ยุบเลิกปี 67","",TEXT(BF165,"(0,000"&amp;" x 12)"))))))))</f>
        <v/>
      </c>
      <c r="L166" s="141" t="str">
        <f>IF(BB165=0,"",IF(BB165="","",IF(M165="กำหนดเพิ่มปี 67","",IF(M165="กำหนดเพิ่มปี 68","",IF(M165="กำหนดเพิ่มปี 69","",IF(M165="เกษียณปี 66 ยุบเลิกปี 67","",IF(M165="ว่างเดิม ยุบเลิกปี 67","",TEXT(BG165,"(0,000"&amp;" x 12)"))))))))</f>
        <v/>
      </c>
      <c r="M166" s="14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</row>
    <row r="167" spans="1:60" ht="25.5" customHeight="1">
      <c r="A167" s="101" t="str">
        <f>IF(B167="","",IF(M167="","",SUBTOTAL(3,$E$5:E167)*1)-COUNTBLANK($B$5:B167))</f>
        <v/>
      </c>
      <c r="B167" s="142" t="str">
        <f>IF(ฟอร์มกรอกข้อมูล!C88=0,"",IF(ฟอร์มกรอกข้อมูล!C88="สังกัด","",IF(M167="กำหนดเพิ่มปี 67","-",IF(M167="กำหนดเพิ่มปี 68","-",IF(M167="กำหนดเพิ่มปี 69","-",ฟอร์มกรอกข้อมูล!D88)))))</f>
        <v/>
      </c>
      <c r="C167" s="140" t="str">
        <f>IF(ฟอร์มกรอกข้อมูล!C88=0,"",IF(ฟอร์มกรอกข้อมูล!C88="สังกัด","",IF(M167="กำหนดเพิ่มปี 67","-",IF(M167="กำหนดเพิ่มปี 68","-",IF(M167="กำหนดเพิ่มปี 69","-",ฟอร์มกรอกข้อมูล!L88)))))</f>
        <v/>
      </c>
      <c r="D167" s="143" t="str">
        <f>IF(ฟอร์มกรอกข้อมูล!C88=0,"",IF(ฟอร์มกรอกข้อมูล!C88="สังกัด","",IF(ฟอร์มกรอกข้อมูล!B88="","-",IF(M167="กำหนดเพิ่มปี 67","-",IF(M167="กำหนดเพิ่มปี 68","-",IF(M167="กำหนดเพิ่มปี 69","-",ฟอร์มกรอกข้อมูล!B88))))))</f>
        <v/>
      </c>
      <c r="E167" s="140" t="str">
        <f>IF(ฟอร์มกรอกข้อมูล!C88=0,"",IF(M167="กำหนดเพิ่มปี 67","-",IF(M167="กำหนดเพิ่มปี 68","-",IF(M167="กำหนดเพิ่มปี 69","-",IF(ฟอร์มกรอกข้อมูล!C88="บริหารท้องถิ่น",ฟอร์มกรอกข้อมูล!F88,IF(ฟอร์มกรอกข้อมูล!C88="อำนวยการท้องถิ่น",ฟอร์มกรอกข้อมูล!F88,IF(ฟอร์มกรอกข้อมูล!C88="บริหารสถานศึกษา",ฟอร์มกรอกข้อมูล!F88,IF(ฟอร์มกรอกข้อมูล!C88&amp;ฟอร์มกรอกข้อมูล!G88="วิชาการหัวหน้ากลุ่มงาน",ฟอร์มกรอกข้อมูล!F88,ฟอร์มกรอกข้อมูล!E88))))))))</f>
        <v/>
      </c>
      <c r="F167" s="101" t="str">
        <f>IF(ฟอร์มกรอกข้อมูล!C88=0,"",IF(ฟอร์มกรอกข้อมูล!C88="สังกัด","",IF(ฟอร์มกรอกข้อมูล!H88="","-",IF(M167="กำหนดเพิ่มปี 67","-",IF(M167="กำหนดเพิ่มปี 68","-",IF(M167="กำหนดเพิ่มปี 69","-",ฟอร์มกรอกข้อมูล!H88))))))</f>
        <v/>
      </c>
      <c r="G167" s="143" t="str">
        <f>IF(ฟอร์มกรอกข้อมูล!C88=0,"",IF(ฟอร์มกรอกข้อมูล!C88="สังกัด","",IF(ฟอร์มกรอกข้อมูล!B88="","-",IF(M167="เกษียณปี 66 ยุบเลิกปี 67","-",IF(M167="ว่างเดิม ยุบเลิกปี 67","-",ฟอร์มกรอกข้อมูล!B88)))))</f>
        <v/>
      </c>
      <c r="H167" s="140" t="str">
        <f>IF(ฟอร์มกรอกข้อมูล!C88=0,"",IF(M167="เกษียณปี 66 ยุบเลิกปี 67","-",IF(M167="ว่างเดิม ยุบเลิกปี 67","-",IF(ฟอร์มกรอกข้อมูล!C88="บริหารท้องถิ่น",ฟอร์มกรอกข้อมูล!F88,IF(ฟอร์มกรอกข้อมูล!C88="อำนวยการท้องถิ่น",ฟอร์มกรอกข้อมูล!F88,IF(ฟอร์มกรอกข้อมูล!C88="บริหารสถานศึกษา",ฟอร์มกรอกข้อมูล!F88,IF(ฟอร์มกรอกข้อมูล!C88&amp;ฟอร์มกรอกข้อมูล!G88="วิชาการหัวหน้ากลุ่มงาน",ฟอร์มกรอกข้อมูล!F88,ฟอร์มกรอกข้อมูล!E88)))))))</f>
        <v/>
      </c>
      <c r="I167" s="101" t="str">
        <f>IF(ฟอร์มกรอกข้อมูล!C88=0,"",IF(ฟอร์มกรอกข้อมูล!C88="สังกัด","",IF(ฟอร์มกรอกข้อมูล!H88="","-",IF(M167="เกษียณปี 66 ยุบเลิกปี 67","-",IF(M167="ว่างเดิม ยุบเลิกปี 67","-",ฟอร์มกรอกข้อมูล!H88)))))</f>
        <v/>
      </c>
      <c r="J167" s="144" t="str">
        <f>IF(ฟอร์มกรอกข้อมูล!C88=0,"",IF(ฟอร์มกรอกข้อมูล!C88="สังกัด","",IF(M167="กำหนดเพิ่มปี 67",0,IF(M167="กำหนดเพิ่มปี 68",0,IF(M167="กำหนดเพิ่มปี 69",0,IF(M167="เกษียณปี 66 ยุบเลิกปี 67",0,IF(M167="ว่างเดิม ยุบเลิกปี 67",0,ฟอร์มกรอกข้อมูล!BE88)))))))</f>
        <v/>
      </c>
      <c r="K167" s="145" t="str">
        <f>IF(ฟอร์มกรอกข้อมูล!C88=0,"",IF(ฟอร์มกรอกข้อมูล!C88="สังกัด","",IF(M167="กำหนดเพิ่มปี 67",0,IF(M167="กำหนดเพิ่มปี 68",0,IF(M167="กำหนดเพิ่มปี 69",0,IF(M167="เกษียณปี 66 ยุบเลิกปี 67",0,IF(M167="ว่างเดิม ยุบเลิกปี 67",0,IF(ฟอร์มกรอกข้อมูล!J88=0,0,(BF167*12)))))))))</f>
        <v/>
      </c>
      <c r="L167" s="145" t="str">
        <f>IF(ฟอร์มกรอกข้อมูล!C88=0,"",IF(ฟอร์มกรอกข้อมูล!C88="สังกัด","",IF(M167="กำหนดเพิ่มปี 67",0,IF(M167="กำหนดเพิ่มปี 68",0,IF(M167="กำหนดเพิ่มปี 69",0,IF(M167="เกษียณปี 66 ยุบเลิกปี 67",0,IF(M167="ว่างเดิม ยุบเลิกปี 67",0,IF(ฟอร์มกรอกข้อมูล!K88=0,0,(BG167*12)))))))))</f>
        <v/>
      </c>
      <c r="M167" s="146" t="str">
        <f>IF(ฟอร์มกรอกข้อมูล!C88=0,"",IF(ฟอร์มกรอกข้อมูล!C88="สังกัด","",IF(ฟอร์มกรอกข้อมูล!M88="ว่างเดิม","(ว่างเดิม)",IF(ฟอร์มกรอกข้อมูล!M88="เงินอุดหนุน","(เงินอุดหนุน)",IF(ฟอร์มกรอกข้อมูล!M88="เงินอุดหนุน (ว่าง)","(เงินอุดหนุน)",IF(ฟอร์มกรอกข้อมูล!M88="จ่ายจากเงินรายได้","(จ่ายจากเงินรายได้)",IF(ฟอร์มกรอกข้อมูล!M88="จ่ายจากเงินรายได้ (ว่าง)","(จ่ายจากเงินรายได้ (ว่างเดิม))",IF(ฟอร์มกรอกข้อมูล!M88="กำหนดเพิ่ม2567","กำหนดเพิ่มปี 67",IF(ฟอร์มกรอกข้อมูล!M88="กำหนดเพิ่ม2568","กำหนดเพิ่มปี 68",IF(ฟอร์มกรอกข้อมูล!M88="กำหนดเพิ่ม2569","กำหนดเพิ่มปี 69",IF(ฟอร์มกรอกข้อมูล!M88="ว่างยุบเลิก2567","ว่างเดิม ยุบเลิกปี 67",IF(ฟอร์มกรอกข้อมูล!M88="ว่างยุบเลิก2568","ว่างเดิม ยุบเลิกปี 68",IF(ฟอร์มกรอกข้อมูล!M88="ว่างยุบเลิก2569","ว่างเดิม ยุบเลิกปี 69",IF(ฟอร์มกรอกข้อมูล!M88="ยุบเลิก2567","เกษียณปี 66 ยุบเลิกปี 67",IF(ฟอร์มกรอกข้อมูล!M88="ยุบเลิก2568","เกษียณปี 67 ยุบเลิกปี 68",IF(ฟอร์มกรอกข้อมูล!M88="ยุบเลิก2569","เกษียณปี 68 ยุบเลิกปี 69",(ฟอร์มกรอกข้อมูล!I88*12)+(ฟอร์มกรอกข้อมูล!J88*12)+(ฟอร์มกรอกข้อมูล!K88*12)))))))))))))))))</f>
        <v/>
      </c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39" t="str">
        <f>IF(ฟอร์มกรอกข้อมูล!C88=0,"",ฟอร์มกรอกข้อมูล!C88)</f>
        <v/>
      </c>
      <c r="BC167" s="139" t="str">
        <f>IF(ฟอร์มกรอกข้อมูล!G88=0,"",ฟอร์มกรอกข้อมูล!G88)</f>
        <v/>
      </c>
      <c r="BD167" s="139" t="str">
        <f>IF(ฟอร์มกรอกข้อมูล!E88=0,"",ฟอร์มกรอกข้อมูล!E88)</f>
        <v/>
      </c>
      <c r="BE167" s="139" t="str">
        <f>IF(ฟอร์มกรอกข้อมูล!I88=0,"",ฟอร์มกรอกข้อมูล!I88)</f>
        <v/>
      </c>
      <c r="BF167" s="139" t="str">
        <f>IF(ฟอร์มกรอกข้อมูล!J88=0,"",ฟอร์มกรอกข้อมูล!J88)</f>
        <v/>
      </c>
      <c r="BG167" s="139" t="str">
        <f>IF(ฟอร์มกรอกข้อมูล!K88=0,"",ฟอร์มกรอกข้อมูล!K88)</f>
        <v/>
      </c>
      <c r="BH167" s="139" t="str">
        <f>IF(ฟอร์มกรอกข้อมูล!M88=0,"",ฟอร์มกรอกข้อมูล!M88)</f>
        <v/>
      </c>
    </row>
    <row r="168" spans="1:60" ht="25.5" customHeight="1">
      <c r="A168" s="99"/>
      <c r="B168" s="99"/>
      <c r="C168" s="140"/>
      <c r="D168" s="140"/>
      <c r="E168" s="140" t="str">
        <f>IF(BB167=0,"",IF(BB167="บริหารท้องถิ่น","("&amp;BD167&amp;")",IF(BB167="อำนวยการท้องถิ่น","("&amp;BD167&amp;")",IF(BB167="บริหารสถานศึกษา","("&amp;BD167&amp;")",IF(BB167&amp;BC167="วิชาการหัวหน้ากลุ่มงาน","("&amp;BD167&amp;")",IF(M167="กำหนดเพิ่มปี 67","-",IF(M167="กำหนดเพิ่มปี 68","",IF(M167="กำหนดเพิ่มปี 69","",""))))))))</f>
        <v/>
      </c>
      <c r="F168" s="99"/>
      <c r="G168" s="140"/>
      <c r="H168" s="140" t="str">
        <f>IF(BB167=0,"",IF(M167="เกษียณปี 66 ยุบเลิกปี 67","",IF(M167="ว่างเดิม ยุบเลิกปี 67","",IF(BB167="บริหารท้องถิ่น","("&amp;BD167&amp;")",IF(BB167="อำนวยการท้องถิ่น","("&amp;BD167&amp;")",IF(BB167="บริหารสถานศึกษา","("&amp;BD167&amp;")",IF(BB167&amp;BC167="วิชาการหัวหน้ากลุ่มงาน","("&amp;BD167&amp;")","")))))))</f>
        <v/>
      </c>
      <c r="I168" s="99"/>
      <c r="J168" s="141" t="str">
        <f>IF(BB167=0,"",IF(BB167="","",IF(BH167="ว่างเดิม","(ค่ากลางเงินเดือน)",IF(BH167="เงินอุดหนุน (ว่าง)","(ค่ากลางเงินเดือน)",IF(BH167="จ่ายจากเงินรายได้ (ว่าง)","(ค่ากลางเงินเดือน)",IF(BH167="ว่างยุบเลิก2568","(ค่ากลางเงินเดือน)",IF(BH167="ว่างยุบเลิก2569","(ค่ากลางเงินเดือน)",IF(M167="กำหนดเพิ่มปี 67","",IF(M167="กำหนดเพิ่มปี 68","",IF(M167="กำหนดเพิ่มปี 69","",IF(M167="เกษียณปี 66 ยุบเลิกปี 67","",IF(M167="ว่างเดิม ยุบเลิกปี 67","",TEXT(BE167,"(0,000"&amp;" x 12)")))))))))))))</f>
        <v/>
      </c>
      <c r="K168" s="141" t="str">
        <f>IF(BB167=0,"",IF(BB167="","",IF(M167="กำหนดเพิ่มปี 67","",IF(M167="กำหนดเพิ่มปี 68","",IF(M167="กำหนดเพิ่มปี 69","",IF(M167="เกษียณปี 66 ยุบเลิกปี 67","",IF(M167="ว่างเดิม ยุบเลิกปี 67","",TEXT(BF167,"(0,000"&amp;" x 12)"))))))))</f>
        <v/>
      </c>
      <c r="L168" s="141" t="str">
        <f>IF(BB167=0,"",IF(BB167="","",IF(M167="กำหนดเพิ่มปี 67","",IF(M167="กำหนดเพิ่มปี 68","",IF(M167="กำหนดเพิ่มปี 69","",IF(M167="เกษียณปี 66 ยุบเลิกปี 67","",IF(M167="ว่างเดิม ยุบเลิกปี 67","",TEXT(BG167,"(0,000"&amp;" x 12)"))))))))</f>
        <v/>
      </c>
      <c r="M168" s="14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D168" s="150"/>
      <c r="AE168" s="150"/>
      <c r="AF168" s="150"/>
      <c r="AG168" s="150"/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</row>
    <row r="169" spans="1:60" ht="25.5" customHeight="1">
      <c r="A169" s="101" t="str">
        <f>IF(B169="","",IF(M169="","",SUBTOTAL(3,$E$5:E169)*1)-COUNTBLANK($B$5:B169))</f>
        <v/>
      </c>
      <c r="B169" s="142" t="str">
        <f>IF(ฟอร์มกรอกข้อมูล!C89=0,"",IF(ฟอร์มกรอกข้อมูล!C89="สังกัด","",IF(M169="กำหนดเพิ่มปี 67","-",IF(M169="กำหนดเพิ่มปี 68","-",IF(M169="กำหนดเพิ่มปี 69","-",ฟอร์มกรอกข้อมูล!D89)))))</f>
        <v/>
      </c>
      <c r="C169" s="140" t="str">
        <f>IF(ฟอร์มกรอกข้อมูล!C89=0,"",IF(ฟอร์มกรอกข้อมูล!C89="สังกัด","",IF(M169="กำหนดเพิ่มปี 67","-",IF(M169="กำหนดเพิ่มปี 68","-",IF(M169="กำหนดเพิ่มปี 69","-",ฟอร์มกรอกข้อมูล!L89)))))</f>
        <v/>
      </c>
      <c r="D169" s="143" t="str">
        <f>IF(ฟอร์มกรอกข้อมูล!C89=0,"",IF(ฟอร์มกรอกข้อมูล!C89="สังกัด","",IF(ฟอร์มกรอกข้อมูล!B89="","-",IF(M169="กำหนดเพิ่มปี 67","-",IF(M169="กำหนดเพิ่มปี 68","-",IF(M169="กำหนดเพิ่มปี 69","-",ฟอร์มกรอกข้อมูล!B89))))))</f>
        <v/>
      </c>
      <c r="E169" s="140" t="str">
        <f>IF(ฟอร์มกรอกข้อมูล!C89=0,"",IF(M169="กำหนดเพิ่มปี 67","-",IF(M169="กำหนดเพิ่มปี 68","-",IF(M169="กำหนดเพิ่มปี 69","-",IF(ฟอร์มกรอกข้อมูล!C89="บริหารท้องถิ่น",ฟอร์มกรอกข้อมูล!F89,IF(ฟอร์มกรอกข้อมูล!C89="อำนวยการท้องถิ่น",ฟอร์มกรอกข้อมูล!F89,IF(ฟอร์มกรอกข้อมูล!C89="บริหารสถานศึกษา",ฟอร์มกรอกข้อมูล!F89,IF(ฟอร์มกรอกข้อมูล!C89&amp;ฟอร์มกรอกข้อมูล!G89="วิชาการหัวหน้ากลุ่มงาน",ฟอร์มกรอกข้อมูล!F89,ฟอร์มกรอกข้อมูล!E89))))))))</f>
        <v/>
      </c>
      <c r="F169" s="101" t="str">
        <f>IF(ฟอร์มกรอกข้อมูล!C89=0,"",IF(ฟอร์มกรอกข้อมูล!C89="สังกัด","",IF(ฟอร์มกรอกข้อมูล!H89="","-",IF(M169="กำหนดเพิ่มปี 67","-",IF(M169="กำหนดเพิ่มปี 68","-",IF(M169="กำหนดเพิ่มปี 69","-",ฟอร์มกรอกข้อมูล!H89))))))</f>
        <v/>
      </c>
      <c r="G169" s="143" t="str">
        <f>IF(ฟอร์มกรอกข้อมูล!C89=0,"",IF(ฟอร์มกรอกข้อมูล!C89="สังกัด","",IF(ฟอร์มกรอกข้อมูล!B89="","-",IF(M169="เกษียณปี 66 ยุบเลิกปี 67","-",IF(M169="ว่างเดิม ยุบเลิกปี 67","-",ฟอร์มกรอกข้อมูล!B89)))))</f>
        <v/>
      </c>
      <c r="H169" s="140" t="str">
        <f>IF(ฟอร์มกรอกข้อมูล!C89=0,"",IF(M169="เกษียณปี 66 ยุบเลิกปี 67","-",IF(M169="ว่างเดิม ยุบเลิกปี 67","-",IF(ฟอร์มกรอกข้อมูล!C89="บริหารท้องถิ่น",ฟอร์มกรอกข้อมูล!F89,IF(ฟอร์มกรอกข้อมูล!C89="อำนวยการท้องถิ่น",ฟอร์มกรอกข้อมูล!F89,IF(ฟอร์มกรอกข้อมูล!C89="บริหารสถานศึกษา",ฟอร์มกรอกข้อมูล!F89,IF(ฟอร์มกรอกข้อมูล!C89&amp;ฟอร์มกรอกข้อมูล!G89="วิชาการหัวหน้ากลุ่มงาน",ฟอร์มกรอกข้อมูล!F89,ฟอร์มกรอกข้อมูล!E89)))))))</f>
        <v/>
      </c>
      <c r="I169" s="101" t="str">
        <f>IF(ฟอร์มกรอกข้อมูล!C89=0,"",IF(ฟอร์มกรอกข้อมูล!C89="สังกัด","",IF(ฟอร์มกรอกข้อมูล!H89="","-",IF(M169="เกษียณปี 66 ยุบเลิกปี 67","-",IF(M169="ว่างเดิม ยุบเลิกปี 67","-",ฟอร์มกรอกข้อมูล!H89)))))</f>
        <v/>
      </c>
      <c r="J169" s="144" t="str">
        <f>IF(ฟอร์มกรอกข้อมูล!C89=0,"",IF(ฟอร์มกรอกข้อมูล!C89="สังกัด","",IF(M169="กำหนดเพิ่มปี 67",0,IF(M169="กำหนดเพิ่มปี 68",0,IF(M169="กำหนดเพิ่มปี 69",0,IF(M169="เกษียณปี 66 ยุบเลิกปี 67",0,IF(M169="ว่างเดิม ยุบเลิกปี 67",0,ฟอร์มกรอกข้อมูล!BE89)))))))</f>
        <v/>
      </c>
      <c r="K169" s="145" t="str">
        <f>IF(ฟอร์มกรอกข้อมูล!C89=0,"",IF(ฟอร์มกรอกข้อมูล!C89="สังกัด","",IF(M169="กำหนดเพิ่มปี 67",0,IF(M169="กำหนดเพิ่มปี 68",0,IF(M169="กำหนดเพิ่มปี 69",0,IF(M169="เกษียณปี 66 ยุบเลิกปี 67",0,IF(M169="ว่างเดิม ยุบเลิกปี 67",0,IF(ฟอร์มกรอกข้อมูล!J89=0,0,(BF169*12)))))))))</f>
        <v/>
      </c>
      <c r="L169" s="145" t="str">
        <f>IF(ฟอร์มกรอกข้อมูล!C89=0,"",IF(ฟอร์มกรอกข้อมูล!C89="สังกัด","",IF(M169="กำหนดเพิ่มปี 67",0,IF(M169="กำหนดเพิ่มปี 68",0,IF(M169="กำหนดเพิ่มปี 69",0,IF(M169="เกษียณปี 66 ยุบเลิกปี 67",0,IF(M169="ว่างเดิม ยุบเลิกปี 67",0,IF(ฟอร์มกรอกข้อมูล!K89=0,0,(BG169*12)))))))))</f>
        <v/>
      </c>
      <c r="M169" s="146" t="str">
        <f>IF(ฟอร์มกรอกข้อมูล!C89=0,"",IF(ฟอร์มกรอกข้อมูล!C89="สังกัด","",IF(ฟอร์มกรอกข้อมูล!M89="ว่างเดิม","(ว่างเดิม)",IF(ฟอร์มกรอกข้อมูล!M89="เงินอุดหนุน","(เงินอุดหนุน)",IF(ฟอร์มกรอกข้อมูล!M89="เงินอุดหนุน (ว่าง)","(เงินอุดหนุน)",IF(ฟอร์มกรอกข้อมูล!M89="จ่ายจากเงินรายได้","(จ่ายจากเงินรายได้)",IF(ฟอร์มกรอกข้อมูล!M89="จ่ายจากเงินรายได้ (ว่าง)","(จ่ายจากเงินรายได้ (ว่างเดิม))",IF(ฟอร์มกรอกข้อมูล!M89="กำหนดเพิ่ม2567","กำหนดเพิ่มปี 67",IF(ฟอร์มกรอกข้อมูล!M89="กำหนดเพิ่ม2568","กำหนดเพิ่มปี 68",IF(ฟอร์มกรอกข้อมูล!M89="กำหนดเพิ่ม2569","กำหนดเพิ่มปี 69",IF(ฟอร์มกรอกข้อมูล!M89="ว่างยุบเลิก2567","ว่างเดิม ยุบเลิกปี 67",IF(ฟอร์มกรอกข้อมูล!M89="ว่างยุบเลิก2568","ว่างเดิม ยุบเลิกปี 68",IF(ฟอร์มกรอกข้อมูล!M89="ว่างยุบเลิก2569","ว่างเดิม ยุบเลิกปี 69",IF(ฟอร์มกรอกข้อมูล!M89="ยุบเลิก2567","เกษียณปี 66 ยุบเลิกปี 67",IF(ฟอร์มกรอกข้อมูล!M89="ยุบเลิก2568","เกษียณปี 67 ยุบเลิกปี 68",IF(ฟอร์มกรอกข้อมูล!M89="ยุบเลิก2569","เกษียณปี 68 ยุบเลิกปี 69",(ฟอร์มกรอกข้อมูล!I89*12)+(ฟอร์มกรอกข้อมูล!J89*12)+(ฟอร์มกรอกข้อมูล!K89*12)))))))))))))))))</f>
        <v/>
      </c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39" t="str">
        <f>IF(ฟอร์มกรอกข้อมูล!C89=0,"",ฟอร์มกรอกข้อมูล!C89)</f>
        <v/>
      </c>
      <c r="BC169" s="139" t="str">
        <f>IF(ฟอร์มกรอกข้อมูล!G89=0,"",ฟอร์มกรอกข้อมูล!G89)</f>
        <v/>
      </c>
      <c r="BD169" s="139" t="str">
        <f>IF(ฟอร์มกรอกข้อมูล!E89=0,"",ฟอร์มกรอกข้อมูล!E89)</f>
        <v/>
      </c>
      <c r="BE169" s="139" t="str">
        <f>IF(ฟอร์มกรอกข้อมูล!I89=0,"",ฟอร์มกรอกข้อมูล!I89)</f>
        <v/>
      </c>
      <c r="BF169" s="139" t="str">
        <f>IF(ฟอร์มกรอกข้อมูล!J89=0,"",ฟอร์มกรอกข้อมูล!J89)</f>
        <v/>
      </c>
      <c r="BG169" s="139" t="str">
        <f>IF(ฟอร์มกรอกข้อมูล!K89=0,"",ฟอร์มกรอกข้อมูล!K89)</f>
        <v/>
      </c>
      <c r="BH169" s="139" t="str">
        <f>IF(ฟอร์มกรอกข้อมูล!M89=0,"",ฟอร์มกรอกข้อมูล!M89)</f>
        <v/>
      </c>
    </row>
    <row r="170" spans="1:60" ht="25.5" customHeight="1">
      <c r="A170" s="99"/>
      <c r="B170" s="99"/>
      <c r="C170" s="140"/>
      <c r="D170" s="140"/>
      <c r="E170" s="140" t="str">
        <f>IF(BB169=0,"",IF(BB169="บริหารท้องถิ่น","("&amp;BD169&amp;")",IF(BB169="อำนวยการท้องถิ่น","("&amp;BD169&amp;")",IF(BB169="บริหารสถานศึกษา","("&amp;BD169&amp;")",IF(BB169&amp;BC169="วิชาการหัวหน้ากลุ่มงาน","("&amp;BD169&amp;")",IF(M169="กำหนดเพิ่มปี 67","-",IF(M169="กำหนดเพิ่มปี 68","",IF(M169="กำหนดเพิ่มปี 69","",""))))))))</f>
        <v/>
      </c>
      <c r="F170" s="99"/>
      <c r="G170" s="140"/>
      <c r="H170" s="140" t="str">
        <f>IF(BB169=0,"",IF(M169="เกษียณปี 66 ยุบเลิกปี 67","",IF(M169="ว่างเดิม ยุบเลิกปี 67","",IF(BB169="บริหารท้องถิ่น","("&amp;BD169&amp;")",IF(BB169="อำนวยการท้องถิ่น","("&amp;BD169&amp;")",IF(BB169="บริหารสถานศึกษา","("&amp;BD169&amp;")",IF(BB169&amp;BC169="วิชาการหัวหน้ากลุ่มงาน","("&amp;BD169&amp;")","")))))))</f>
        <v/>
      </c>
      <c r="I170" s="99"/>
      <c r="J170" s="141" t="str">
        <f>IF(BB169=0,"",IF(BB169="","",IF(BH169="ว่างเดิม","(ค่ากลางเงินเดือน)",IF(BH169="เงินอุดหนุน (ว่าง)","(ค่ากลางเงินเดือน)",IF(BH169="จ่ายจากเงินรายได้ (ว่าง)","(ค่ากลางเงินเดือน)",IF(BH169="ว่างยุบเลิก2568","(ค่ากลางเงินเดือน)",IF(BH169="ว่างยุบเลิก2569","(ค่ากลางเงินเดือน)",IF(M169="กำหนดเพิ่มปี 67","",IF(M169="กำหนดเพิ่มปี 68","",IF(M169="กำหนดเพิ่มปี 69","",IF(M169="เกษียณปี 66 ยุบเลิกปี 67","",IF(M169="ว่างเดิม ยุบเลิกปี 67","",TEXT(BE169,"(0,000"&amp;" x 12)")))))))))))))</f>
        <v/>
      </c>
      <c r="K170" s="141" t="str">
        <f>IF(BB169=0,"",IF(BB169="","",IF(M169="กำหนดเพิ่มปี 67","",IF(M169="กำหนดเพิ่มปี 68","",IF(M169="กำหนดเพิ่มปี 69","",IF(M169="เกษียณปี 66 ยุบเลิกปี 67","",IF(M169="ว่างเดิม ยุบเลิกปี 67","",TEXT(BF169,"(0,000"&amp;" x 12)"))))))))</f>
        <v/>
      </c>
      <c r="L170" s="141" t="str">
        <f>IF(BB169=0,"",IF(BB169="","",IF(M169="กำหนดเพิ่มปี 67","",IF(M169="กำหนดเพิ่มปี 68","",IF(M169="กำหนดเพิ่มปี 69","",IF(M169="เกษียณปี 66 ยุบเลิกปี 67","",IF(M169="ว่างเดิม ยุบเลิกปี 67","",TEXT(BG169,"(0,000"&amp;" x 12)"))))))))</f>
        <v/>
      </c>
      <c r="M170" s="14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  <c r="AA170" s="150"/>
      <c r="AB170" s="150"/>
      <c r="AC170" s="150"/>
      <c r="AD170" s="150"/>
      <c r="AE170" s="150"/>
      <c r="AF170" s="150"/>
      <c r="AG170" s="150"/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</row>
    <row r="171" spans="1:60" ht="25.5" customHeight="1">
      <c r="A171" s="101" t="str">
        <f>IF(B171="","",IF(M171="","",SUBTOTAL(3,$E$5:E171)*1)-COUNTBLANK($B$5:B171))</f>
        <v/>
      </c>
      <c r="B171" s="142" t="str">
        <f>IF(ฟอร์มกรอกข้อมูล!C90=0,"",IF(ฟอร์มกรอกข้อมูล!C90="สังกัด","",IF(M171="กำหนดเพิ่มปี 67","-",IF(M171="กำหนดเพิ่มปี 68","-",IF(M171="กำหนดเพิ่มปี 69","-",ฟอร์มกรอกข้อมูล!D90)))))</f>
        <v/>
      </c>
      <c r="C171" s="140" t="str">
        <f>IF(ฟอร์มกรอกข้อมูล!C90=0,"",IF(ฟอร์มกรอกข้อมูล!C90="สังกัด","",IF(M171="กำหนดเพิ่มปี 67","-",IF(M171="กำหนดเพิ่มปี 68","-",IF(M171="กำหนดเพิ่มปี 69","-",ฟอร์มกรอกข้อมูล!L90)))))</f>
        <v/>
      </c>
      <c r="D171" s="143" t="str">
        <f>IF(ฟอร์มกรอกข้อมูล!C90=0,"",IF(ฟอร์มกรอกข้อมูล!C90="สังกัด","",IF(ฟอร์มกรอกข้อมูล!B90="","-",IF(M171="กำหนดเพิ่มปี 67","-",IF(M171="กำหนดเพิ่มปี 68","-",IF(M171="กำหนดเพิ่มปี 69","-",ฟอร์มกรอกข้อมูล!B90))))))</f>
        <v/>
      </c>
      <c r="E171" s="140" t="str">
        <f>IF(ฟอร์มกรอกข้อมูล!C90=0,"",IF(M171="กำหนดเพิ่มปี 67","-",IF(M171="กำหนดเพิ่มปี 68","-",IF(M171="กำหนดเพิ่มปี 69","-",IF(ฟอร์มกรอกข้อมูล!C90="บริหารท้องถิ่น",ฟอร์มกรอกข้อมูล!F90,IF(ฟอร์มกรอกข้อมูล!C90="อำนวยการท้องถิ่น",ฟอร์มกรอกข้อมูล!F90,IF(ฟอร์มกรอกข้อมูล!C90="บริหารสถานศึกษา",ฟอร์มกรอกข้อมูล!F90,IF(ฟอร์มกรอกข้อมูล!C90&amp;ฟอร์มกรอกข้อมูล!G90="วิชาการหัวหน้ากลุ่มงาน",ฟอร์มกรอกข้อมูล!F90,ฟอร์มกรอกข้อมูล!E90))))))))</f>
        <v/>
      </c>
      <c r="F171" s="101" t="str">
        <f>IF(ฟอร์มกรอกข้อมูล!C90=0,"",IF(ฟอร์มกรอกข้อมูล!C90="สังกัด","",IF(ฟอร์มกรอกข้อมูล!H90="","-",IF(M171="กำหนดเพิ่มปี 67","-",IF(M171="กำหนดเพิ่มปี 68","-",IF(M171="กำหนดเพิ่มปี 69","-",ฟอร์มกรอกข้อมูล!H90))))))</f>
        <v/>
      </c>
      <c r="G171" s="143" t="str">
        <f>IF(ฟอร์มกรอกข้อมูล!C90=0,"",IF(ฟอร์มกรอกข้อมูล!C90="สังกัด","",IF(ฟอร์มกรอกข้อมูล!B90="","-",IF(M171="เกษียณปี 66 ยุบเลิกปี 67","-",IF(M171="ว่างเดิม ยุบเลิกปี 67","-",ฟอร์มกรอกข้อมูล!B90)))))</f>
        <v/>
      </c>
      <c r="H171" s="140" t="str">
        <f>IF(ฟอร์มกรอกข้อมูล!C90=0,"",IF(M171="เกษียณปี 66 ยุบเลิกปี 67","-",IF(M171="ว่างเดิม ยุบเลิกปี 67","-",IF(ฟอร์มกรอกข้อมูล!C90="บริหารท้องถิ่น",ฟอร์มกรอกข้อมูล!F90,IF(ฟอร์มกรอกข้อมูล!C90="อำนวยการท้องถิ่น",ฟอร์มกรอกข้อมูล!F90,IF(ฟอร์มกรอกข้อมูล!C90="บริหารสถานศึกษา",ฟอร์มกรอกข้อมูล!F90,IF(ฟอร์มกรอกข้อมูล!C90&amp;ฟอร์มกรอกข้อมูล!G90="วิชาการหัวหน้ากลุ่มงาน",ฟอร์มกรอกข้อมูล!F90,ฟอร์มกรอกข้อมูล!E90)))))))</f>
        <v/>
      </c>
      <c r="I171" s="101" t="str">
        <f>IF(ฟอร์มกรอกข้อมูล!C90=0,"",IF(ฟอร์มกรอกข้อมูล!C90="สังกัด","",IF(ฟอร์มกรอกข้อมูล!H90="","-",IF(M171="เกษียณปี 66 ยุบเลิกปี 67","-",IF(M171="ว่างเดิม ยุบเลิกปี 67","-",ฟอร์มกรอกข้อมูล!H90)))))</f>
        <v/>
      </c>
      <c r="J171" s="144" t="str">
        <f>IF(ฟอร์มกรอกข้อมูล!C90=0,"",IF(ฟอร์มกรอกข้อมูล!C90="สังกัด","",IF(M171="กำหนดเพิ่มปี 67",0,IF(M171="กำหนดเพิ่มปี 68",0,IF(M171="กำหนดเพิ่มปี 69",0,IF(M171="เกษียณปี 66 ยุบเลิกปี 67",0,IF(M171="ว่างเดิม ยุบเลิกปี 67",0,ฟอร์มกรอกข้อมูล!BE90)))))))</f>
        <v/>
      </c>
      <c r="K171" s="145" t="str">
        <f>IF(ฟอร์มกรอกข้อมูล!C90=0,"",IF(ฟอร์มกรอกข้อมูล!C90="สังกัด","",IF(M171="กำหนดเพิ่มปี 67",0,IF(M171="กำหนดเพิ่มปี 68",0,IF(M171="กำหนดเพิ่มปี 69",0,IF(M171="เกษียณปี 66 ยุบเลิกปี 67",0,IF(M171="ว่างเดิม ยุบเลิกปี 67",0,IF(ฟอร์มกรอกข้อมูล!J90=0,0,(BF171*12)))))))))</f>
        <v/>
      </c>
      <c r="L171" s="145" t="str">
        <f>IF(ฟอร์มกรอกข้อมูล!C90=0,"",IF(ฟอร์มกรอกข้อมูล!C90="สังกัด","",IF(M171="กำหนดเพิ่มปี 67",0,IF(M171="กำหนดเพิ่มปี 68",0,IF(M171="กำหนดเพิ่มปี 69",0,IF(M171="เกษียณปี 66 ยุบเลิกปี 67",0,IF(M171="ว่างเดิม ยุบเลิกปี 67",0,IF(ฟอร์มกรอกข้อมูล!K90=0,0,(BG171*12)))))))))</f>
        <v/>
      </c>
      <c r="M171" s="146" t="str">
        <f>IF(ฟอร์มกรอกข้อมูล!C90=0,"",IF(ฟอร์มกรอกข้อมูล!C90="สังกัด","",IF(ฟอร์มกรอกข้อมูล!M90="ว่างเดิม","(ว่างเดิม)",IF(ฟอร์มกรอกข้อมูล!M90="เงินอุดหนุน","(เงินอุดหนุน)",IF(ฟอร์มกรอกข้อมูล!M90="เงินอุดหนุน (ว่าง)","(เงินอุดหนุน)",IF(ฟอร์มกรอกข้อมูล!M90="จ่ายจากเงินรายได้","(จ่ายจากเงินรายได้)",IF(ฟอร์มกรอกข้อมูล!M90="จ่ายจากเงินรายได้ (ว่าง)","(จ่ายจากเงินรายได้ (ว่างเดิม))",IF(ฟอร์มกรอกข้อมูล!M90="กำหนดเพิ่ม2567","กำหนดเพิ่มปี 67",IF(ฟอร์มกรอกข้อมูล!M90="กำหนดเพิ่ม2568","กำหนดเพิ่มปี 68",IF(ฟอร์มกรอกข้อมูล!M90="กำหนดเพิ่ม2569","กำหนดเพิ่มปี 69",IF(ฟอร์มกรอกข้อมูล!M90="ว่างยุบเลิก2567","ว่างเดิม ยุบเลิกปี 67",IF(ฟอร์มกรอกข้อมูล!M90="ว่างยุบเลิก2568","ว่างเดิม ยุบเลิกปี 68",IF(ฟอร์มกรอกข้อมูล!M90="ว่างยุบเลิก2569","ว่างเดิม ยุบเลิกปี 69",IF(ฟอร์มกรอกข้อมูล!M90="ยุบเลิก2567","เกษียณปี 66 ยุบเลิกปี 67",IF(ฟอร์มกรอกข้อมูล!M90="ยุบเลิก2568","เกษียณปี 67 ยุบเลิกปี 68",IF(ฟอร์มกรอกข้อมูล!M90="ยุบเลิก2569","เกษียณปี 68 ยุบเลิกปี 69",(ฟอร์มกรอกข้อมูล!I90*12)+(ฟอร์มกรอกข้อมูล!J90*12)+(ฟอร์มกรอกข้อมูล!K90*12)))))))))))))))))</f>
        <v/>
      </c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D171" s="150"/>
      <c r="AE171" s="150"/>
      <c r="AF171" s="150"/>
      <c r="AG171" s="150"/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39" t="str">
        <f>IF(ฟอร์มกรอกข้อมูล!C90=0,"",ฟอร์มกรอกข้อมูล!C90)</f>
        <v/>
      </c>
      <c r="BC171" s="139" t="str">
        <f>IF(ฟอร์มกรอกข้อมูล!G90=0,"",ฟอร์มกรอกข้อมูล!G90)</f>
        <v/>
      </c>
      <c r="BD171" s="139" t="str">
        <f>IF(ฟอร์มกรอกข้อมูล!E90=0,"",ฟอร์มกรอกข้อมูล!E90)</f>
        <v/>
      </c>
      <c r="BE171" s="139" t="str">
        <f>IF(ฟอร์มกรอกข้อมูล!I90=0,"",ฟอร์มกรอกข้อมูล!I90)</f>
        <v/>
      </c>
      <c r="BF171" s="139" t="str">
        <f>IF(ฟอร์มกรอกข้อมูล!J90=0,"",ฟอร์มกรอกข้อมูล!J90)</f>
        <v/>
      </c>
      <c r="BG171" s="139" t="str">
        <f>IF(ฟอร์มกรอกข้อมูล!K90=0,"",ฟอร์มกรอกข้อมูล!K90)</f>
        <v/>
      </c>
      <c r="BH171" s="139" t="str">
        <f>IF(ฟอร์มกรอกข้อมูล!M90=0,"",ฟอร์มกรอกข้อมูล!M90)</f>
        <v/>
      </c>
    </row>
    <row r="172" spans="1:60" ht="25.5" customHeight="1">
      <c r="A172" s="99"/>
      <c r="B172" s="99"/>
      <c r="C172" s="140"/>
      <c r="D172" s="140"/>
      <c r="E172" s="140" t="str">
        <f>IF(BB171=0,"",IF(BB171="บริหารท้องถิ่น","("&amp;BD171&amp;")",IF(BB171="อำนวยการท้องถิ่น","("&amp;BD171&amp;")",IF(BB171="บริหารสถานศึกษา","("&amp;BD171&amp;")",IF(BB171&amp;BC171="วิชาการหัวหน้ากลุ่มงาน","("&amp;BD171&amp;")",IF(M171="กำหนดเพิ่มปี 67","-",IF(M171="กำหนดเพิ่มปี 68","",IF(M171="กำหนดเพิ่มปี 69","",""))))))))</f>
        <v/>
      </c>
      <c r="F172" s="99"/>
      <c r="G172" s="140"/>
      <c r="H172" s="140" t="str">
        <f>IF(BB171=0,"",IF(M171="เกษียณปี 66 ยุบเลิกปี 67","",IF(M171="ว่างเดิม ยุบเลิกปี 67","",IF(BB171="บริหารท้องถิ่น","("&amp;BD171&amp;")",IF(BB171="อำนวยการท้องถิ่น","("&amp;BD171&amp;")",IF(BB171="บริหารสถานศึกษา","("&amp;BD171&amp;")",IF(BB171&amp;BC171="วิชาการหัวหน้ากลุ่มงาน","("&amp;BD171&amp;")","")))))))</f>
        <v/>
      </c>
      <c r="I172" s="99"/>
      <c r="J172" s="141" t="str">
        <f>IF(BB171=0,"",IF(BB171="","",IF(BH171="ว่างเดิม","(ค่ากลางเงินเดือน)",IF(BH171="เงินอุดหนุน (ว่าง)","(ค่ากลางเงินเดือน)",IF(BH171="จ่ายจากเงินรายได้ (ว่าง)","(ค่ากลางเงินเดือน)",IF(BH171="ว่างยุบเลิก2568","(ค่ากลางเงินเดือน)",IF(BH171="ว่างยุบเลิก2569","(ค่ากลางเงินเดือน)",IF(M171="กำหนดเพิ่มปี 67","",IF(M171="กำหนดเพิ่มปี 68","",IF(M171="กำหนดเพิ่มปี 69","",IF(M171="เกษียณปี 66 ยุบเลิกปี 67","",IF(M171="ว่างเดิม ยุบเลิกปี 67","",TEXT(BE171,"(0,000"&amp;" x 12)")))))))))))))</f>
        <v/>
      </c>
      <c r="K172" s="141" t="str">
        <f>IF(BB171=0,"",IF(BB171="","",IF(M171="กำหนดเพิ่มปี 67","",IF(M171="กำหนดเพิ่มปี 68","",IF(M171="กำหนดเพิ่มปี 69","",IF(M171="เกษียณปี 66 ยุบเลิกปี 67","",IF(M171="ว่างเดิม ยุบเลิกปี 67","",TEXT(BF171,"(0,000"&amp;" x 12)"))))))))</f>
        <v/>
      </c>
      <c r="L172" s="141" t="str">
        <f>IF(BB171=0,"",IF(BB171="","",IF(M171="กำหนดเพิ่มปี 67","",IF(M171="กำหนดเพิ่มปี 68","",IF(M171="กำหนดเพิ่มปี 69","",IF(M171="เกษียณปี 66 ยุบเลิกปี 67","",IF(M171="ว่างเดิม ยุบเลิกปี 67","",TEXT(BG171,"(0,000"&amp;" x 12)"))))))))</f>
        <v/>
      </c>
      <c r="M172" s="14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  <c r="AA172" s="150"/>
      <c r="AB172" s="150"/>
      <c r="AC172" s="150"/>
      <c r="AD172" s="150"/>
      <c r="AE172" s="150"/>
      <c r="AF172" s="150"/>
      <c r="AG172" s="150"/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</row>
    <row r="173" spans="1:60" ht="25.5" customHeight="1">
      <c r="A173" s="101" t="str">
        <f>IF(B173="","",IF(M173="","",SUBTOTAL(3,$E$5:E173)*1)-COUNTBLANK($B$5:B173))</f>
        <v/>
      </c>
      <c r="B173" s="142" t="str">
        <f>IF(ฟอร์มกรอกข้อมูล!C91=0,"",IF(ฟอร์มกรอกข้อมูล!C91="สังกัด","",IF(M173="กำหนดเพิ่มปี 67","-",IF(M173="กำหนดเพิ่มปี 68","-",IF(M173="กำหนดเพิ่มปี 69","-",ฟอร์มกรอกข้อมูล!D91)))))</f>
        <v/>
      </c>
      <c r="C173" s="140" t="str">
        <f>IF(ฟอร์มกรอกข้อมูล!C91=0,"",IF(ฟอร์มกรอกข้อมูล!C91="สังกัด","",IF(M173="กำหนดเพิ่มปี 67","-",IF(M173="กำหนดเพิ่มปี 68","-",IF(M173="กำหนดเพิ่มปี 69","-",ฟอร์มกรอกข้อมูล!L91)))))</f>
        <v/>
      </c>
      <c r="D173" s="143" t="str">
        <f>IF(ฟอร์มกรอกข้อมูล!C91=0,"",IF(ฟอร์มกรอกข้อมูล!C91="สังกัด","",IF(ฟอร์มกรอกข้อมูล!B91="","-",IF(M173="กำหนดเพิ่มปี 67","-",IF(M173="กำหนดเพิ่มปี 68","-",IF(M173="กำหนดเพิ่มปี 69","-",ฟอร์มกรอกข้อมูล!B91))))))</f>
        <v/>
      </c>
      <c r="E173" s="140" t="str">
        <f>IF(ฟอร์มกรอกข้อมูล!C91=0,"",IF(M173="กำหนดเพิ่มปี 67","-",IF(M173="กำหนดเพิ่มปี 68","-",IF(M173="กำหนดเพิ่มปี 69","-",IF(ฟอร์มกรอกข้อมูล!C91="บริหารท้องถิ่น",ฟอร์มกรอกข้อมูล!F91,IF(ฟอร์มกรอกข้อมูล!C91="อำนวยการท้องถิ่น",ฟอร์มกรอกข้อมูล!F91,IF(ฟอร์มกรอกข้อมูล!C91="บริหารสถานศึกษา",ฟอร์มกรอกข้อมูล!F91,IF(ฟอร์มกรอกข้อมูล!C91&amp;ฟอร์มกรอกข้อมูล!G91="วิชาการหัวหน้ากลุ่มงาน",ฟอร์มกรอกข้อมูล!F91,ฟอร์มกรอกข้อมูล!E91))))))))</f>
        <v/>
      </c>
      <c r="F173" s="101" t="str">
        <f>IF(ฟอร์มกรอกข้อมูล!C91=0,"",IF(ฟอร์มกรอกข้อมูล!C91="สังกัด","",IF(ฟอร์มกรอกข้อมูล!H91="","-",IF(M173="กำหนดเพิ่มปี 67","-",IF(M173="กำหนดเพิ่มปี 68","-",IF(M173="กำหนดเพิ่มปี 69","-",ฟอร์มกรอกข้อมูล!H91))))))</f>
        <v/>
      </c>
      <c r="G173" s="143" t="str">
        <f>IF(ฟอร์มกรอกข้อมูล!C91=0,"",IF(ฟอร์มกรอกข้อมูล!C91="สังกัด","",IF(ฟอร์มกรอกข้อมูล!B91="","-",IF(M173="เกษียณปี 66 ยุบเลิกปี 67","-",IF(M173="ว่างเดิม ยุบเลิกปี 67","-",ฟอร์มกรอกข้อมูล!B91)))))</f>
        <v/>
      </c>
      <c r="H173" s="140" t="str">
        <f>IF(ฟอร์มกรอกข้อมูล!C91=0,"",IF(M173="เกษียณปี 66 ยุบเลิกปี 67","-",IF(M173="ว่างเดิม ยุบเลิกปี 67","-",IF(ฟอร์มกรอกข้อมูล!C91="บริหารท้องถิ่น",ฟอร์มกรอกข้อมูล!F91,IF(ฟอร์มกรอกข้อมูล!C91="อำนวยการท้องถิ่น",ฟอร์มกรอกข้อมูล!F91,IF(ฟอร์มกรอกข้อมูล!C91="บริหารสถานศึกษา",ฟอร์มกรอกข้อมูล!F91,IF(ฟอร์มกรอกข้อมูล!C91&amp;ฟอร์มกรอกข้อมูล!G91="วิชาการหัวหน้ากลุ่มงาน",ฟอร์มกรอกข้อมูล!F91,ฟอร์มกรอกข้อมูล!E91)))))))</f>
        <v/>
      </c>
      <c r="I173" s="101" t="str">
        <f>IF(ฟอร์มกรอกข้อมูล!C91=0,"",IF(ฟอร์มกรอกข้อมูล!C91="สังกัด","",IF(ฟอร์มกรอกข้อมูล!H91="","-",IF(M173="เกษียณปี 66 ยุบเลิกปี 67","-",IF(M173="ว่างเดิม ยุบเลิกปี 67","-",ฟอร์มกรอกข้อมูล!H91)))))</f>
        <v/>
      </c>
      <c r="J173" s="144" t="str">
        <f>IF(ฟอร์มกรอกข้อมูล!C91=0,"",IF(ฟอร์มกรอกข้อมูล!C91="สังกัด","",IF(M173="กำหนดเพิ่มปี 67",0,IF(M173="กำหนดเพิ่มปี 68",0,IF(M173="กำหนดเพิ่มปี 69",0,IF(M173="เกษียณปี 66 ยุบเลิกปี 67",0,IF(M173="ว่างเดิม ยุบเลิกปี 67",0,ฟอร์มกรอกข้อมูล!BE91)))))))</f>
        <v/>
      </c>
      <c r="K173" s="145" t="str">
        <f>IF(ฟอร์มกรอกข้อมูล!C91=0,"",IF(ฟอร์มกรอกข้อมูล!C91="สังกัด","",IF(M173="กำหนดเพิ่มปี 67",0,IF(M173="กำหนดเพิ่มปี 68",0,IF(M173="กำหนดเพิ่มปี 69",0,IF(M173="เกษียณปี 66 ยุบเลิกปี 67",0,IF(M173="ว่างเดิม ยุบเลิกปี 67",0,IF(ฟอร์มกรอกข้อมูล!J91=0,0,(BF173*12)))))))))</f>
        <v/>
      </c>
      <c r="L173" s="145" t="str">
        <f>IF(ฟอร์มกรอกข้อมูล!C91=0,"",IF(ฟอร์มกรอกข้อมูล!C91="สังกัด","",IF(M173="กำหนดเพิ่มปี 67",0,IF(M173="กำหนดเพิ่มปี 68",0,IF(M173="กำหนดเพิ่มปี 69",0,IF(M173="เกษียณปี 66 ยุบเลิกปี 67",0,IF(M173="ว่างเดิม ยุบเลิกปี 67",0,IF(ฟอร์มกรอกข้อมูล!K91=0,0,(BG173*12)))))))))</f>
        <v/>
      </c>
      <c r="M173" s="146" t="str">
        <f>IF(ฟอร์มกรอกข้อมูล!C91=0,"",IF(ฟอร์มกรอกข้อมูล!C91="สังกัด","",IF(ฟอร์มกรอกข้อมูล!M91="ว่างเดิม","(ว่างเดิม)",IF(ฟอร์มกรอกข้อมูล!M91="เงินอุดหนุน","(เงินอุดหนุน)",IF(ฟอร์มกรอกข้อมูล!M91="เงินอุดหนุน (ว่าง)","(เงินอุดหนุน)",IF(ฟอร์มกรอกข้อมูล!M91="จ่ายจากเงินรายได้","(จ่ายจากเงินรายได้)",IF(ฟอร์มกรอกข้อมูล!M91="จ่ายจากเงินรายได้ (ว่าง)","(จ่ายจากเงินรายได้ (ว่างเดิม))",IF(ฟอร์มกรอกข้อมูล!M91="กำหนดเพิ่ม2567","กำหนดเพิ่มปี 67",IF(ฟอร์มกรอกข้อมูล!M91="กำหนดเพิ่ม2568","กำหนดเพิ่มปี 68",IF(ฟอร์มกรอกข้อมูล!M91="กำหนดเพิ่ม2569","กำหนดเพิ่มปี 69",IF(ฟอร์มกรอกข้อมูล!M91="ว่างยุบเลิก2567","ว่างเดิม ยุบเลิกปี 67",IF(ฟอร์มกรอกข้อมูล!M91="ว่างยุบเลิก2568","ว่างเดิม ยุบเลิกปี 68",IF(ฟอร์มกรอกข้อมูล!M91="ว่างยุบเลิก2569","ว่างเดิม ยุบเลิกปี 69",IF(ฟอร์มกรอกข้อมูล!M91="ยุบเลิก2567","เกษียณปี 66 ยุบเลิกปี 67",IF(ฟอร์มกรอกข้อมูล!M91="ยุบเลิก2568","เกษียณปี 67 ยุบเลิกปี 68",IF(ฟอร์มกรอกข้อมูล!M91="ยุบเลิก2569","เกษียณปี 68 ยุบเลิกปี 69",(ฟอร์มกรอกข้อมูล!I91*12)+(ฟอร์มกรอกข้อมูล!J91*12)+(ฟอร์มกรอกข้อมูล!K91*12)))))))))))))))))</f>
        <v/>
      </c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50"/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39" t="str">
        <f>IF(ฟอร์มกรอกข้อมูล!C91=0,"",ฟอร์มกรอกข้อมูล!C91)</f>
        <v/>
      </c>
      <c r="BC173" s="139" t="str">
        <f>IF(ฟอร์มกรอกข้อมูล!G91=0,"",ฟอร์มกรอกข้อมูล!G91)</f>
        <v/>
      </c>
      <c r="BD173" s="139" t="str">
        <f>IF(ฟอร์มกรอกข้อมูล!E91=0,"",ฟอร์มกรอกข้อมูล!E91)</f>
        <v/>
      </c>
      <c r="BE173" s="139" t="str">
        <f>IF(ฟอร์มกรอกข้อมูล!I91=0,"",ฟอร์มกรอกข้อมูล!I91)</f>
        <v/>
      </c>
      <c r="BF173" s="139" t="str">
        <f>IF(ฟอร์มกรอกข้อมูล!J91=0,"",ฟอร์มกรอกข้อมูล!J91)</f>
        <v/>
      </c>
      <c r="BG173" s="139" t="str">
        <f>IF(ฟอร์มกรอกข้อมูล!K91=0,"",ฟอร์มกรอกข้อมูล!K91)</f>
        <v/>
      </c>
      <c r="BH173" s="139" t="str">
        <f>IF(ฟอร์มกรอกข้อมูล!M91=0,"",ฟอร์มกรอกข้อมูล!M91)</f>
        <v/>
      </c>
    </row>
    <row r="174" spans="1:60" ht="25.5" customHeight="1">
      <c r="A174" s="99"/>
      <c r="B174" s="99"/>
      <c r="C174" s="140"/>
      <c r="D174" s="140"/>
      <c r="E174" s="140" t="str">
        <f>IF(BB173=0,"",IF(BB173="บริหารท้องถิ่น","("&amp;BD173&amp;")",IF(BB173="อำนวยการท้องถิ่น","("&amp;BD173&amp;")",IF(BB173="บริหารสถานศึกษา","("&amp;BD173&amp;")",IF(BB173&amp;BC173="วิชาการหัวหน้ากลุ่มงาน","("&amp;BD173&amp;")",IF(M173="กำหนดเพิ่มปี 67","-",IF(M173="กำหนดเพิ่มปี 68","",IF(M173="กำหนดเพิ่มปี 69","",""))))))))</f>
        <v/>
      </c>
      <c r="F174" s="99"/>
      <c r="G174" s="140"/>
      <c r="H174" s="140" t="str">
        <f>IF(BB173=0,"",IF(M173="เกษียณปี 66 ยุบเลิกปี 67","",IF(M173="ว่างเดิม ยุบเลิกปี 67","",IF(BB173="บริหารท้องถิ่น","("&amp;BD173&amp;")",IF(BB173="อำนวยการท้องถิ่น","("&amp;BD173&amp;")",IF(BB173="บริหารสถานศึกษา","("&amp;BD173&amp;")",IF(BB173&amp;BC173="วิชาการหัวหน้ากลุ่มงาน","("&amp;BD173&amp;")","")))))))</f>
        <v/>
      </c>
      <c r="I174" s="99"/>
      <c r="J174" s="141" t="str">
        <f>IF(BB173=0,"",IF(BB173="","",IF(BH173="ว่างเดิม","(ค่ากลางเงินเดือน)",IF(BH173="เงินอุดหนุน (ว่าง)","(ค่ากลางเงินเดือน)",IF(BH173="จ่ายจากเงินรายได้ (ว่าง)","(ค่ากลางเงินเดือน)",IF(BH173="ว่างยุบเลิก2568","(ค่ากลางเงินเดือน)",IF(BH173="ว่างยุบเลิก2569","(ค่ากลางเงินเดือน)",IF(M173="กำหนดเพิ่มปี 67","",IF(M173="กำหนดเพิ่มปี 68","",IF(M173="กำหนดเพิ่มปี 69","",IF(M173="เกษียณปี 66 ยุบเลิกปี 67","",IF(M173="ว่างเดิม ยุบเลิกปี 67","",TEXT(BE173,"(0,000"&amp;" x 12)")))))))))))))</f>
        <v/>
      </c>
      <c r="K174" s="141" t="str">
        <f>IF(BB173=0,"",IF(BB173="","",IF(M173="กำหนดเพิ่มปี 67","",IF(M173="กำหนดเพิ่มปี 68","",IF(M173="กำหนดเพิ่มปี 69","",IF(M173="เกษียณปี 66 ยุบเลิกปี 67","",IF(M173="ว่างเดิม ยุบเลิกปี 67","",TEXT(BF173,"(0,000"&amp;" x 12)"))))))))</f>
        <v/>
      </c>
      <c r="L174" s="141" t="str">
        <f>IF(BB173=0,"",IF(BB173="","",IF(M173="กำหนดเพิ่มปี 67","",IF(M173="กำหนดเพิ่มปี 68","",IF(M173="กำหนดเพิ่มปี 69","",IF(M173="เกษียณปี 66 ยุบเลิกปี 67","",IF(M173="ว่างเดิม ยุบเลิกปี 67","",TEXT(BG173,"(0,000"&amp;" x 12)"))))))))</f>
        <v/>
      </c>
      <c r="M174" s="14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/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</row>
    <row r="175" spans="1:60" ht="25.5" customHeight="1">
      <c r="A175" s="101" t="str">
        <f>IF(B175="","",IF(M175="","",SUBTOTAL(3,$E$5:E175)*1)-COUNTBLANK($B$5:B175))</f>
        <v/>
      </c>
      <c r="B175" s="142" t="str">
        <f>IF(ฟอร์มกรอกข้อมูล!C92=0,"",IF(ฟอร์มกรอกข้อมูล!C92="สังกัด","",IF(M175="กำหนดเพิ่มปี 67","-",IF(M175="กำหนดเพิ่มปี 68","-",IF(M175="กำหนดเพิ่มปี 69","-",ฟอร์มกรอกข้อมูล!D92)))))</f>
        <v/>
      </c>
      <c r="C175" s="140" t="str">
        <f>IF(ฟอร์มกรอกข้อมูล!C92=0,"",IF(ฟอร์มกรอกข้อมูล!C92="สังกัด","",IF(M175="กำหนดเพิ่มปี 67","-",IF(M175="กำหนดเพิ่มปี 68","-",IF(M175="กำหนดเพิ่มปี 69","-",ฟอร์มกรอกข้อมูล!L92)))))</f>
        <v/>
      </c>
      <c r="D175" s="143" t="str">
        <f>IF(ฟอร์มกรอกข้อมูล!C92=0,"",IF(ฟอร์มกรอกข้อมูล!C92="สังกัด","",IF(ฟอร์มกรอกข้อมูล!B92="","-",IF(M175="กำหนดเพิ่มปี 67","-",IF(M175="กำหนดเพิ่มปี 68","-",IF(M175="กำหนดเพิ่มปี 69","-",ฟอร์มกรอกข้อมูล!B92))))))</f>
        <v/>
      </c>
      <c r="E175" s="140" t="str">
        <f>IF(ฟอร์มกรอกข้อมูล!C92=0,"",IF(M175="กำหนดเพิ่มปี 67","-",IF(M175="กำหนดเพิ่มปี 68","-",IF(M175="กำหนดเพิ่มปี 69","-",IF(ฟอร์มกรอกข้อมูล!C92="บริหารท้องถิ่น",ฟอร์มกรอกข้อมูล!F92,IF(ฟอร์มกรอกข้อมูล!C92="อำนวยการท้องถิ่น",ฟอร์มกรอกข้อมูล!F92,IF(ฟอร์มกรอกข้อมูล!C92="บริหารสถานศึกษา",ฟอร์มกรอกข้อมูล!F92,IF(ฟอร์มกรอกข้อมูล!C92&amp;ฟอร์มกรอกข้อมูล!G92="วิชาการหัวหน้ากลุ่มงาน",ฟอร์มกรอกข้อมูล!F92,ฟอร์มกรอกข้อมูล!E92))))))))</f>
        <v/>
      </c>
      <c r="F175" s="101" t="str">
        <f>IF(ฟอร์มกรอกข้อมูล!C92=0,"",IF(ฟอร์มกรอกข้อมูล!C92="สังกัด","",IF(ฟอร์มกรอกข้อมูล!H92="","-",IF(M175="กำหนดเพิ่มปี 67","-",IF(M175="กำหนดเพิ่มปี 68","-",IF(M175="กำหนดเพิ่มปี 69","-",ฟอร์มกรอกข้อมูล!H92))))))</f>
        <v/>
      </c>
      <c r="G175" s="143" t="str">
        <f>IF(ฟอร์มกรอกข้อมูล!C92=0,"",IF(ฟอร์มกรอกข้อมูล!C92="สังกัด","",IF(ฟอร์มกรอกข้อมูล!B92="","-",IF(M175="เกษียณปี 66 ยุบเลิกปี 67","-",IF(M175="ว่างเดิม ยุบเลิกปี 67","-",ฟอร์มกรอกข้อมูล!B92)))))</f>
        <v/>
      </c>
      <c r="H175" s="140" t="str">
        <f>IF(ฟอร์มกรอกข้อมูล!C92=0,"",IF(M175="เกษียณปี 66 ยุบเลิกปี 67","-",IF(M175="ว่างเดิม ยุบเลิกปี 67","-",IF(ฟอร์มกรอกข้อมูล!C92="บริหารท้องถิ่น",ฟอร์มกรอกข้อมูล!F92,IF(ฟอร์มกรอกข้อมูล!C92="อำนวยการท้องถิ่น",ฟอร์มกรอกข้อมูล!F92,IF(ฟอร์มกรอกข้อมูล!C92="บริหารสถานศึกษา",ฟอร์มกรอกข้อมูล!F92,IF(ฟอร์มกรอกข้อมูล!C92&amp;ฟอร์มกรอกข้อมูล!G92="วิชาการหัวหน้ากลุ่มงาน",ฟอร์มกรอกข้อมูล!F92,ฟอร์มกรอกข้อมูล!E92)))))))</f>
        <v/>
      </c>
      <c r="I175" s="101" t="str">
        <f>IF(ฟอร์มกรอกข้อมูล!C92=0,"",IF(ฟอร์มกรอกข้อมูล!C92="สังกัด","",IF(ฟอร์มกรอกข้อมูล!H92="","-",IF(M175="เกษียณปี 66 ยุบเลิกปี 67","-",IF(M175="ว่างเดิม ยุบเลิกปี 67","-",ฟอร์มกรอกข้อมูล!H92)))))</f>
        <v/>
      </c>
      <c r="J175" s="144" t="str">
        <f>IF(ฟอร์มกรอกข้อมูล!C92=0,"",IF(ฟอร์มกรอกข้อมูล!C92="สังกัด","",IF(M175="กำหนดเพิ่มปี 67",0,IF(M175="กำหนดเพิ่มปี 68",0,IF(M175="กำหนดเพิ่มปี 69",0,IF(M175="เกษียณปี 66 ยุบเลิกปี 67",0,IF(M175="ว่างเดิม ยุบเลิกปี 67",0,ฟอร์มกรอกข้อมูล!BE92)))))))</f>
        <v/>
      </c>
      <c r="K175" s="145" t="str">
        <f>IF(ฟอร์มกรอกข้อมูล!C92=0,"",IF(ฟอร์มกรอกข้อมูล!C92="สังกัด","",IF(M175="กำหนดเพิ่มปี 67",0,IF(M175="กำหนดเพิ่มปี 68",0,IF(M175="กำหนดเพิ่มปี 69",0,IF(M175="เกษียณปี 66 ยุบเลิกปี 67",0,IF(M175="ว่างเดิม ยุบเลิกปี 67",0,IF(ฟอร์มกรอกข้อมูล!J92=0,0,(BF175*12)))))))))</f>
        <v/>
      </c>
      <c r="L175" s="145" t="str">
        <f>IF(ฟอร์มกรอกข้อมูล!C92=0,"",IF(ฟอร์มกรอกข้อมูล!C92="สังกัด","",IF(M175="กำหนดเพิ่มปี 67",0,IF(M175="กำหนดเพิ่มปี 68",0,IF(M175="กำหนดเพิ่มปี 69",0,IF(M175="เกษียณปี 66 ยุบเลิกปี 67",0,IF(M175="ว่างเดิม ยุบเลิกปี 67",0,IF(ฟอร์มกรอกข้อมูล!K92=0,0,(BG175*12)))))))))</f>
        <v/>
      </c>
      <c r="M175" s="146" t="str">
        <f>IF(ฟอร์มกรอกข้อมูล!C92=0,"",IF(ฟอร์มกรอกข้อมูล!C92="สังกัด","",IF(ฟอร์มกรอกข้อมูล!M92="ว่างเดิม","(ว่างเดิม)",IF(ฟอร์มกรอกข้อมูล!M92="เงินอุดหนุน","(เงินอุดหนุน)",IF(ฟอร์มกรอกข้อมูล!M92="เงินอุดหนุน (ว่าง)","(เงินอุดหนุน)",IF(ฟอร์มกรอกข้อมูล!M92="จ่ายจากเงินรายได้","(จ่ายจากเงินรายได้)",IF(ฟอร์มกรอกข้อมูล!M92="จ่ายจากเงินรายได้ (ว่าง)","(จ่ายจากเงินรายได้ (ว่างเดิม))",IF(ฟอร์มกรอกข้อมูล!M92="กำหนดเพิ่ม2567","กำหนดเพิ่มปี 67",IF(ฟอร์มกรอกข้อมูล!M92="กำหนดเพิ่ม2568","กำหนดเพิ่มปี 68",IF(ฟอร์มกรอกข้อมูล!M92="กำหนดเพิ่ม2569","กำหนดเพิ่มปี 69",IF(ฟอร์มกรอกข้อมูล!M92="ว่างยุบเลิก2567","ว่างเดิม ยุบเลิกปี 67",IF(ฟอร์มกรอกข้อมูล!M92="ว่างยุบเลิก2568","ว่างเดิม ยุบเลิกปี 68",IF(ฟอร์มกรอกข้อมูล!M92="ว่างยุบเลิก2569","ว่างเดิม ยุบเลิกปี 69",IF(ฟอร์มกรอกข้อมูล!M92="ยุบเลิก2567","เกษียณปี 66 ยุบเลิกปี 67",IF(ฟอร์มกรอกข้อมูล!M92="ยุบเลิก2568","เกษียณปี 67 ยุบเลิกปี 68",IF(ฟอร์มกรอกข้อมูล!M92="ยุบเลิก2569","เกษียณปี 68 ยุบเลิกปี 69",(ฟอร์มกรอกข้อมูล!I92*12)+(ฟอร์มกรอกข้อมูล!J92*12)+(ฟอร์มกรอกข้อมูล!K92*12)))))))))))))))))</f>
        <v/>
      </c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39" t="str">
        <f>IF(ฟอร์มกรอกข้อมูล!C92=0,"",ฟอร์มกรอกข้อมูล!C92)</f>
        <v/>
      </c>
      <c r="BC175" s="139" t="str">
        <f>IF(ฟอร์มกรอกข้อมูล!G92=0,"",ฟอร์มกรอกข้อมูล!G92)</f>
        <v/>
      </c>
      <c r="BD175" s="139" t="str">
        <f>IF(ฟอร์มกรอกข้อมูล!E92=0,"",ฟอร์มกรอกข้อมูล!E92)</f>
        <v/>
      </c>
      <c r="BE175" s="139" t="str">
        <f>IF(ฟอร์มกรอกข้อมูล!I92=0,"",ฟอร์มกรอกข้อมูล!I92)</f>
        <v/>
      </c>
      <c r="BF175" s="139" t="str">
        <f>IF(ฟอร์มกรอกข้อมูล!J92=0,"",ฟอร์มกรอกข้อมูล!J92)</f>
        <v/>
      </c>
      <c r="BG175" s="139" t="str">
        <f>IF(ฟอร์มกรอกข้อมูล!K92=0,"",ฟอร์มกรอกข้อมูล!K92)</f>
        <v/>
      </c>
      <c r="BH175" s="139" t="str">
        <f>IF(ฟอร์มกรอกข้อมูล!M92=0,"",ฟอร์มกรอกข้อมูล!M92)</f>
        <v/>
      </c>
    </row>
    <row r="176" spans="1:60" ht="25.5" customHeight="1">
      <c r="A176" s="99"/>
      <c r="B176" s="99"/>
      <c r="C176" s="140"/>
      <c r="D176" s="140"/>
      <c r="E176" s="140" t="str">
        <f>IF(BB175=0,"",IF(BB175="บริหารท้องถิ่น","("&amp;BD175&amp;")",IF(BB175="อำนวยการท้องถิ่น","("&amp;BD175&amp;")",IF(BB175="บริหารสถานศึกษา","("&amp;BD175&amp;")",IF(BB175&amp;BC175="วิชาการหัวหน้ากลุ่มงาน","("&amp;BD175&amp;")",IF(M175="กำหนดเพิ่มปี 67","-",IF(M175="กำหนดเพิ่มปี 68","",IF(M175="กำหนดเพิ่มปี 69","",""))))))))</f>
        <v/>
      </c>
      <c r="F176" s="99"/>
      <c r="G176" s="140"/>
      <c r="H176" s="140" t="str">
        <f>IF(BB175=0,"",IF(M175="เกษียณปี 66 ยุบเลิกปี 67","",IF(M175="ว่างเดิม ยุบเลิกปี 67","",IF(BB175="บริหารท้องถิ่น","("&amp;BD175&amp;")",IF(BB175="อำนวยการท้องถิ่น","("&amp;BD175&amp;")",IF(BB175="บริหารสถานศึกษา","("&amp;BD175&amp;")",IF(BB175&amp;BC175="วิชาการหัวหน้ากลุ่มงาน","("&amp;BD175&amp;")","")))))))</f>
        <v/>
      </c>
      <c r="I176" s="99"/>
      <c r="J176" s="141" t="str">
        <f>IF(BB175=0,"",IF(BB175="","",IF(BH175="ว่างเดิม","(ค่ากลางเงินเดือน)",IF(BH175="เงินอุดหนุน (ว่าง)","(ค่ากลางเงินเดือน)",IF(BH175="จ่ายจากเงินรายได้ (ว่าง)","(ค่ากลางเงินเดือน)",IF(BH175="ว่างยุบเลิก2568","(ค่ากลางเงินเดือน)",IF(BH175="ว่างยุบเลิก2569","(ค่ากลางเงินเดือน)",IF(M175="กำหนดเพิ่มปี 67","",IF(M175="กำหนดเพิ่มปี 68","",IF(M175="กำหนดเพิ่มปี 69","",IF(M175="เกษียณปี 66 ยุบเลิกปี 67","",IF(M175="ว่างเดิม ยุบเลิกปี 67","",TEXT(BE175,"(0,000"&amp;" x 12)")))))))))))))</f>
        <v/>
      </c>
      <c r="K176" s="141" t="str">
        <f>IF(BB175=0,"",IF(BB175="","",IF(M175="กำหนดเพิ่มปี 67","",IF(M175="กำหนดเพิ่มปี 68","",IF(M175="กำหนดเพิ่มปี 69","",IF(M175="เกษียณปี 66 ยุบเลิกปี 67","",IF(M175="ว่างเดิม ยุบเลิกปี 67","",TEXT(BF175,"(0,000"&amp;" x 12)"))))))))</f>
        <v/>
      </c>
      <c r="L176" s="141" t="str">
        <f>IF(BB175=0,"",IF(BB175="","",IF(M175="กำหนดเพิ่มปี 67","",IF(M175="กำหนดเพิ่มปี 68","",IF(M175="กำหนดเพิ่มปี 69","",IF(M175="เกษียณปี 66 ยุบเลิกปี 67","",IF(M175="ว่างเดิม ยุบเลิกปี 67","",TEXT(BG175,"(0,000"&amp;" x 12)"))))))))</f>
        <v/>
      </c>
      <c r="M176" s="14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</row>
    <row r="177" spans="1:60" ht="25.5" customHeight="1">
      <c r="A177" s="101" t="str">
        <f>IF(B177="","",IF(M177="","",SUBTOTAL(3,$E$5:E177)*1)-COUNTBLANK($B$5:B177))</f>
        <v/>
      </c>
      <c r="B177" s="142" t="str">
        <f>IF(ฟอร์มกรอกข้อมูล!C93=0,"",IF(ฟอร์มกรอกข้อมูล!C93="สังกัด","",IF(M177="กำหนดเพิ่มปี 67","-",IF(M177="กำหนดเพิ่มปี 68","-",IF(M177="กำหนดเพิ่มปี 69","-",ฟอร์มกรอกข้อมูล!D93)))))</f>
        <v/>
      </c>
      <c r="C177" s="140" t="str">
        <f>IF(ฟอร์มกรอกข้อมูล!C93=0,"",IF(ฟอร์มกรอกข้อมูล!C93="สังกัด","",IF(M177="กำหนดเพิ่มปี 67","-",IF(M177="กำหนดเพิ่มปี 68","-",IF(M177="กำหนดเพิ่มปี 69","-",ฟอร์มกรอกข้อมูล!L93)))))</f>
        <v/>
      </c>
      <c r="D177" s="143" t="str">
        <f>IF(ฟอร์มกรอกข้อมูล!C93=0,"",IF(ฟอร์มกรอกข้อมูล!C93="สังกัด","",IF(ฟอร์มกรอกข้อมูล!B93="","-",IF(M177="กำหนดเพิ่มปี 67","-",IF(M177="กำหนดเพิ่มปี 68","-",IF(M177="กำหนดเพิ่มปี 69","-",ฟอร์มกรอกข้อมูล!B93))))))</f>
        <v/>
      </c>
      <c r="E177" s="140" t="str">
        <f>IF(ฟอร์มกรอกข้อมูล!C93=0,"",IF(M177="กำหนดเพิ่มปี 67","-",IF(M177="กำหนดเพิ่มปี 68","-",IF(M177="กำหนดเพิ่มปี 69","-",IF(ฟอร์มกรอกข้อมูล!C93="บริหารท้องถิ่น",ฟอร์มกรอกข้อมูล!F93,IF(ฟอร์มกรอกข้อมูล!C93="อำนวยการท้องถิ่น",ฟอร์มกรอกข้อมูล!F93,IF(ฟอร์มกรอกข้อมูล!C93="บริหารสถานศึกษา",ฟอร์มกรอกข้อมูล!F93,IF(ฟอร์มกรอกข้อมูล!C93&amp;ฟอร์มกรอกข้อมูล!G93="วิชาการหัวหน้ากลุ่มงาน",ฟอร์มกรอกข้อมูล!F93,ฟอร์มกรอกข้อมูล!E93))))))))</f>
        <v/>
      </c>
      <c r="F177" s="101" t="str">
        <f>IF(ฟอร์มกรอกข้อมูล!C93=0,"",IF(ฟอร์มกรอกข้อมูล!C93="สังกัด","",IF(ฟอร์มกรอกข้อมูล!H93="","-",IF(M177="กำหนดเพิ่มปี 67","-",IF(M177="กำหนดเพิ่มปี 68","-",IF(M177="กำหนดเพิ่มปี 69","-",ฟอร์มกรอกข้อมูล!H93))))))</f>
        <v/>
      </c>
      <c r="G177" s="143" t="str">
        <f>IF(ฟอร์มกรอกข้อมูล!C93=0,"",IF(ฟอร์มกรอกข้อมูล!C93="สังกัด","",IF(ฟอร์มกรอกข้อมูล!B93="","-",IF(M177="เกษียณปี 66 ยุบเลิกปี 67","-",IF(M177="ว่างเดิม ยุบเลิกปี 67","-",ฟอร์มกรอกข้อมูล!B93)))))</f>
        <v/>
      </c>
      <c r="H177" s="140" t="str">
        <f>IF(ฟอร์มกรอกข้อมูล!C93=0,"",IF(M177="เกษียณปี 66 ยุบเลิกปี 67","-",IF(M177="ว่างเดิม ยุบเลิกปี 67","-",IF(ฟอร์มกรอกข้อมูล!C93="บริหารท้องถิ่น",ฟอร์มกรอกข้อมูล!F93,IF(ฟอร์มกรอกข้อมูล!C93="อำนวยการท้องถิ่น",ฟอร์มกรอกข้อมูล!F93,IF(ฟอร์มกรอกข้อมูล!C93="บริหารสถานศึกษา",ฟอร์มกรอกข้อมูล!F93,IF(ฟอร์มกรอกข้อมูล!C93&amp;ฟอร์มกรอกข้อมูล!G93="วิชาการหัวหน้ากลุ่มงาน",ฟอร์มกรอกข้อมูล!F93,ฟอร์มกรอกข้อมูล!E93)))))))</f>
        <v/>
      </c>
      <c r="I177" s="101" t="str">
        <f>IF(ฟอร์มกรอกข้อมูล!C93=0,"",IF(ฟอร์มกรอกข้อมูล!C93="สังกัด","",IF(ฟอร์มกรอกข้อมูล!H93="","-",IF(M177="เกษียณปี 66 ยุบเลิกปี 67","-",IF(M177="ว่างเดิม ยุบเลิกปี 67","-",ฟอร์มกรอกข้อมูล!H93)))))</f>
        <v/>
      </c>
      <c r="J177" s="144" t="str">
        <f>IF(ฟอร์มกรอกข้อมูล!C93=0,"",IF(ฟอร์มกรอกข้อมูล!C93="สังกัด","",IF(M177="กำหนดเพิ่มปี 67",0,IF(M177="กำหนดเพิ่มปี 68",0,IF(M177="กำหนดเพิ่มปี 69",0,IF(M177="เกษียณปี 66 ยุบเลิกปี 67",0,IF(M177="ว่างเดิม ยุบเลิกปี 67",0,ฟอร์มกรอกข้อมูล!BE93)))))))</f>
        <v/>
      </c>
      <c r="K177" s="145" t="str">
        <f>IF(ฟอร์มกรอกข้อมูล!C93=0,"",IF(ฟอร์มกรอกข้อมูล!C93="สังกัด","",IF(M177="กำหนดเพิ่มปี 67",0,IF(M177="กำหนดเพิ่มปี 68",0,IF(M177="กำหนดเพิ่มปี 69",0,IF(M177="เกษียณปี 66 ยุบเลิกปี 67",0,IF(M177="ว่างเดิม ยุบเลิกปี 67",0,IF(ฟอร์มกรอกข้อมูล!J93=0,0,(BF177*12)))))))))</f>
        <v/>
      </c>
      <c r="L177" s="145" t="str">
        <f>IF(ฟอร์มกรอกข้อมูล!C93=0,"",IF(ฟอร์มกรอกข้อมูล!C93="สังกัด","",IF(M177="กำหนดเพิ่มปี 67",0,IF(M177="กำหนดเพิ่มปี 68",0,IF(M177="กำหนดเพิ่มปี 69",0,IF(M177="เกษียณปี 66 ยุบเลิกปี 67",0,IF(M177="ว่างเดิม ยุบเลิกปี 67",0,IF(ฟอร์มกรอกข้อมูล!K93=0,0,(BG177*12)))))))))</f>
        <v/>
      </c>
      <c r="M177" s="146" t="str">
        <f>IF(ฟอร์มกรอกข้อมูล!C93=0,"",IF(ฟอร์มกรอกข้อมูล!C93="สังกัด","",IF(ฟอร์มกรอกข้อมูล!M93="ว่างเดิม","(ว่างเดิม)",IF(ฟอร์มกรอกข้อมูล!M93="เงินอุดหนุน","(เงินอุดหนุน)",IF(ฟอร์มกรอกข้อมูล!M93="เงินอุดหนุน (ว่าง)","(เงินอุดหนุน)",IF(ฟอร์มกรอกข้อมูล!M93="จ่ายจากเงินรายได้","(จ่ายจากเงินรายได้)",IF(ฟอร์มกรอกข้อมูล!M93="จ่ายจากเงินรายได้ (ว่าง)","(จ่ายจากเงินรายได้ (ว่างเดิม))",IF(ฟอร์มกรอกข้อมูล!M93="กำหนดเพิ่ม2567","กำหนดเพิ่มปี 67",IF(ฟอร์มกรอกข้อมูล!M93="กำหนดเพิ่ม2568","กำหนดเพิ่มปี 68",IF(ฟอร์มกรอกข้อมูล!M93="กำหนดเพิ่ม2569","กำหนดเพิ่มปี 69",IF(ฟอร์มกรอกข้อมูล!M93="ว่างยุบเลิก2567","ว่างเดิม ยุบเลิกปี 67",IF(ฟอร์มกรอกข้อมูล!M93="ว่างยุบเลิก2568","ว่างเดิม ยุบเลิกปี 68",IF(ฟอร์มกรอกข้อมูล!M93="ว่างยุบเลิก2569","ว่างเดิม ยุบเลิกปี 69",IF(ฟอร์มกรอกข้อมูล!M93="ยุบเลิก2567","เกษียณปี 66 ยุบเลิกปี 67",IF(ฟอร์มกรอกข้อมูล!M93="ยุบเลิก2568","เกษียณปี 67 ยุบเลิกปี 68",IF(ฟอร์มกรอกข้อมูล!M93="ยุบเลิก2569","เกษียณปี 68 ยุบเลิกปี 69",(ฟอร์มกรอกข้อมูล!I93*12)+(ฟอร์มกรอกข้อมูล!J93*12)+(ฟอร์มกรอกข้อมูล!K93*12)))))))))))))))))</f>
        <v/>
      </c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39" t="str">
        <f>IF(ฟอร์มกรอกข้อมูล!C93=0,"",ฟอร์มกรอกข้อมูล!C93)</f>
        <v/>
      </c>
      <c r="BC177" s="139" t="str">
        <f>IF(ฟอร์มกรอกข้อมูล!G93=0,"",ฟอร์มกรอกข้อมูล!G93)</f>
        <v/>
      </c>
      <c r="BD177" s="139" t="str">
        <f>IF(ฟอร์มกรอกข้อมูล!E93=0,"",ฟอร์มกรอกข้อมูล!E93)</f>
        <v/>
      </c>
      <c r="BE177" s="139" t="str">
        <f>IF(ฟอร์มกรอกข้อมูล!I93=0,"",ฟอร์มกรอกข้อมูล!I93)</f>
        <v/>
      </c>
      <c r="BF177" s="139" t="str">
        <f>IF(ฟอร์มกรอกข้อมูล!J93=0,"",ฟอร์มกรอกข้อมูล!J93)</f>
        <v/>
      </c>
      <c r="BG177" s="139" t="str">
        <f>IF(ฟอร์มกรอกข้อมูล!K93=0,"",ฟอร์มกรอกข้อมูล!K93)</f>
        <v/>
      </c>
      <c r="BH177" s="139" t="str">
        <f>IF(ฟอร์มกรอกข้อมูล!M93=0,"",ฟอร์มกรอกข้อมูล!M93)</f>
        <v/>
      </c>
    </row>
    <row r="178" spans="1:60" ht="25.5" customHeight="1">
      <c r="A178" s="99"/>
      <c r="B178" s="99"/>
      <c r="C178" s="140"/>
      <c r="D178" s="140"/>
      <c r="E178" s="140" t="str">
        <f>IF(BB177=0,"",IF(BB177="บริหารท้องถิ่น","("&amp;BD177&amp;")",IF(BB177="อำนวยการท้องถิ่น","("&amp;BD177&amp;")",IF(BB177="บริหารสถานศึกษา","("&amp;BD177&amp;")",IF(BB177&amp;BC177="วิชาการหัวหน้ากลุ่มงาน","("&amp;BD177&amp;")",IF(M177="กำหนดเพิ่มปี 67","-",IF(M177="กำหนดเพิ่มปี 68","",IF(M177="กำหนดเพิ่มปี 69","",""))))))))</f>
        <v/>
      </c>
      <c r="F178" s="99"/>
      <c r="G178" s="140"/>
      <c r="H178" s="140" t="str">
        <f>IF(BB177=0,"",IF(M177="เกษียณปี 66 ยุบเลิกปี 67","",IF(M177="ว่างเดิม ยุบเลิกปี 67","",IF(BB177="บริหารท้องถิ่น","("&amp;BD177&amp;")",IF(BB177="อำนวยการท้องถิ่น","("&amp;BD177&amp;")",IF(BB177="บริหารสถานศึกษา","("&amp;BD177&amp;")",IF(BB177&amp;BC177="วิชาการหัวหน้ากลุ่มงาน","("&amp;BD177&amp;")","")))))))</f>
        <v/>
      </c>
      <c r="I178" s="99"/>
      <c r="J178" s="141" t="str">
        <f>IF(BB177=0,"",IF(BB177="","",IF(BH177="ว่างเดิม","(ค่ากลางเงินเดือน)",IF(BH177="เงินอุดหนุน (ว่าง)","(ค่ากลางเงินเดือน)",IF(BH177="จ่ายจากเงินรายได้ (ว่าง)","(ค่ากลางเงินเดือน)",IF(BH177="ว่างยุบเลิก2568","(ค่ากลางเงินเดือน)",IF(BH177="ว่างยุบเลิก2569","(ค่ากลางเงินเดือน)",IF(M177="กำหนดเพิ่มปี 67","",IF(M177="กำหนดเพิ่มปี 68","",IF(M177="กำหนดเพิ่มปี 69","",IF(M177="เกษียณปี 66 ยุบเลิกปี 67","",IF(M177="ว่างเดิม ยุบเลิกปี 67","",TEXT(BE177,"(0,000"&amp;" x 12)")))))))))))))</f>
        <v/>
      </c>
      <c r="K178" s="141" t="str">
        <f>IF(BB177=0,"",IF(BB177="","",IF(M177="กำหนดเพิ่มปี 67","",IF(M177="กำหนดเพิ่มปี 68","",IF(M177="กำหนดเพิ่มปี 69","",IF(M177="เกษียณปี 66 ยุบเลิกปี 67","",IF(M177="ว่างเดิม ยุบเลิกปี 67","",TEXT(BF177,"(0,000"&amp;" x 12)"))))))))</f>
        <v/>
      </c>
      <c r="L178" s="141" t="str">
        <f>IF(BB177=0,"",IF(BB177="","",IF(M177="กำหนดเพิ่มปี 67","",IF(M177="กำหนดเพิ่มปี 68","",IF(M177="กำหนดเพิ่มปี 69","",IF(M177="เกษียณปี 66 ยุบเลิกปี 67","",IF(M177="ว่างเดิม ยุบเลิกปี 67","",TEXT(BG177,"(0,000"&amp;" x 12)"))))))))</f>
        <v/>
      </c>
      <c r="M178" s="14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</row>
    <row r="179" spans="1:60" ht="25.5" customHeight="1">
      <c r="A179" s="101" t="str">
        <f>IF(B179="","",IF(M179="","",SUBTOTAL(3,$E$5:E179)*1)-COUNTBLANK($B$5:B179))</f>
        <v/>
      </c>
      <c r="B179" s="142" t="str">
        <f>IF(ฟอร์มกรอกข้อมูล!C94=0,"",IF(ฟอร์มกรอกข้อมูล!C94="สังกัด","",IF(M179="กำหนดเพิ่มปี 67","-",IF(M179="กำหนดเพิ่มปี 68","-",IF(M179="กำหนดเพิ่มปี 69","-",ฟอร์มกรอกข้อมูล!D94)))))</f>
        <v/>
      </c>
      <c r="C179" s="140" t="str">
        <f>IF(ฟอร์มกรอกข้อมูล!C94=0,"",IF(ฟอร์มกรอกข้อมูล!C94="สังกัด","",IF(M179="กำหนดเพิ่มปี 67","-",IF(M179="กำหนดเพิ่มปี 68","-",IF(M179="กำหนดเพิ่มปี 69","-",ฟอร์มกรอกข้อมูล!L94)))))</f>
        <v/>
      </c>
      <c r="D179" s="143" t="str">
        <f>IF(ฟอร์มกรอกข้อมูล!C94=0,"",IF(ฟอร์มกรอกข้อมูล!C94="สังกัด","",IF(ฟอร์มกรอกข้อมูล!B94="","-",IF(M179="กำหนดเพิ่มปี 67","-",IF(M179="กำหนดเพิ่มปี 68","-",IF(M179="กำหนดเพิ่มปี 69","-",ฟอร์มกรอกข้อมูล!B94))))))</f>
        <v/>
      </c>
      <c r="E179" s="140" t="str">
        <f>IF(ฟอร์มกรอกข้อมูล!C94=0,"",IF(M179="กำหนดเพิ่มปี 67","-",IF(M179="กำหนดเพิ่มปี 68","-",IF(M179="กำหนดเพิ่มปี 69","-",IF(ฟอร์มกรอกข้อมูล!C94="บริหารท้องถิ่น",ฟอร์มกรอกข้อมูล!F94,IF(ฟอร์มกรอกข้อมูล!C94="อำนวยการท้องถิ่น",ฟอร์มกรอกข้อมูล!F94,IF(ฟอร์มกรอกข้อมูล!C94="บริหารสถานศึกษา",ฟอร์มกรอกข้อมูล!F94,IF(ฟอร์มกรอกข้อมูล!C94&amp;ฟอร์มกรอกข้อมูล!G94="วิชาการหัวหน้ากลุ่มงาน",ฟอร์มกรอกข้อมูล!F94,ฟอร์มกรอกข้อมูล!E94))))))))</f>
        <v/>
      </c>
      <c r="F179" s="101" t="str">
        <f>IF(ฟอร์มกรอกข้อมูล!C94=0,"",IF(ฟอร์มกรอกข้อมูล!C94="สังกัด","",IF(ฟอร์มกรอกข้อมูล!H94="","-",IF(M179="กำหนดเพิ่มปี 67","-",IF(M179="กำหนดเพิ่มปี 68","-",IF(M179="กำหนดเพิ่มปี 69","-",ฟอร์มกรอกข้อมูล!H94))))))</f>
        <v/>
      </c>
      <c r="G179" s="143" t="str">
        <f>IF(ฟอร์มกรอกข้อมูล!C94=0,"",IF(ฟอร์มกรอกข้อมูล!C94="สังกัด","",IF(ฟอร์มกรอกข้อมูล!B94="","-",IF(M179="เกษียณปี 66 ยุบเลิกปี 67","-",IF(M179="ว่างเดิม ยุบเลิกปี 67","-",ฟอร์มกรอกข้อมูล!B94)))))</f>
        <v/>
      </c>
      <c r="H179" s="140" t="str">
        <f>IF(ฟอร์มกรอกข้อมูล!C94=0,"",IF(M179="เกษียณปี 66 ยุบเลิกปี 67","-",IF(M179="ว่างเดิม ยุบเลิกปี 67","-",IF(ฟอร์มกรอกข้อมูล!C94="บริหารท้องถิ่น",ฟอร์มกรอกข้อมูล!F94,IF(ฟอร์มกรอกข้อมูล!C94="อำนวยการท้องถิ่น",ฟอร์มกรอกข้อมูล!F94,IF(ฟอร์มกรอกข้อมูล!C94="บริหารสถานศึกษา",ฟอร์มกรอกข้อมูล!F94,IF(ฟอร์มกรอกข้อมูล!C94&amp;ฟอร์มกรอกข้อมูล!G94="วิชาการหัวหน้ากลุ่มงาน",ฟอร์มกรอกข้อมูล!F94,ฟอร์มกรอกข้อมูล!E94)))))))</f>
        <v/>
      </c>
      <c r="I179" s="101" t="str">
        <f>IF(ฟอร์มกรอกข้อมูล!C94=0,"",IF(ฟอร์มกรอกข้อมูล!C94="สังกัด","",IF(ฟอร์มกรอกข้อมูล!H94="","-",IF(M179="เกษียณปี 66 ยุบเลิกปี 67","-",IF(M179="ว่างเดิม ยุบเลิกปี 67","-",ฟอร์มกรอกข้อมูล!H94)))))</f>
        <v/>
      </c>
      <c r="J179" s="144" t="str">
        <f>IF(ฟอร์มกรอกข้อมูล!C94=0,"",IF(ฟอร์มกรอกข้อมูล!C94="สังกัด","",IF(M179="กำหนดเพิ่มปี 67",0,IF(M179="กำหนดเพิ่มปี 68",0,IF(M179="กำหนดเพิ่มปี 69",0,IF(M179="เกษียณปี 66 ยุบเลิกปี 67",0,IF(M179="ว่างเดิม ยุบเลิกปี 67",0,ฟอร์มกรอกข้อมูล!BE94)))))))</f>
        <v/>
      </c>
      <c r="K179" s="145" t="str">
        <f>IF(ฟอร์มกรอกข้อมูล!C94=0,"",IF(ฟอร์มกรอกข้อมูล!C94="สังกัด","",IF(M179="กำหนดเพิ่มปี 67",0,IF(M179="กำหนดเพิ่มปี 68",0,IF(M179="กำหนดเพิ่มปี 69",0,IF(M179="เกษียณปี 66 ยุบเลิกปี 67",0,IF(M179="ว่างเดิม ยุบเลิกปี 67",0,IF(ฟอร์มกรอกข้อมูล!J94=0,0,(BF179*12)))))))))</f>
        <v/>
      </c>
      <c r="L179" s="145" t="str">
        <f>IF(ฟอร์มกรอกข้อมูล!C94=0,"",IF(ฟอร์มกรอกข้อมูล!C94="สังกัด","",IF(M179="กำหนดเพิ่มปี 67",0,IF(M179="กำหนดเพิ่มปี 68",0,IF(M179="กำหนดเพิ่มปี 69",0,IF(M179="เกษียณปี 66 ยุบเลิกปี 67",0,IF(M179="ว่างเดิม ยุบเลิกปี 67",0,IF(ฟอร์มกรอกข้อมูล!K94=0,0,(BG179*12)))))))))</f>
        <v/>
      </c>
      <c r="M179" s="146" t="str">
        <f>IF(ฟอร์มกรอกข้อมูล!C94=0,"",IF(ฟอร์มกรอกข้อมูล!C94="สังกัด","",IF(ฟอร์มกรอกข้อมูล!M94="ว่างเดิม","(ว่างเดิม)",IF(ฟอร์มกรอกข้อมูล!M94="เงินอุดหนุน","(เงินอุดหนุน)",IF(ฟอร์มกรอกข้อมูล!M94="เงินอุดหนุน (ว่าง)","(เงินอุดหนุน)",IF(ฟอร์มกรอกข้อมูล!M94="จ่ายจากเงินรายได้","(จ่ายจากเงินรายได้)",IF(ฟอร์มกรอกข้อมูล!M94="จ่ายจากเงินรายได้ (ว่าง)","(จ่ายจากเงินรายได้ (ว่างเดิม))",IF(ฟอร์มกรอกข้อมูล!M94="กำหนดเพิ่ม2567","กำหนดเพิ่มปี 67",IF(ฟอร์มกรอกข้อมูล!M94="กำหนดเพิ่ม2568","กำหนดเพิ่มปี 68",IF(ฟอร์มกรอกข้อมูล!M94="กำหนดเพิ่ม2569","กำหนดเพิ่มปี 69",IF(ฟอร์มกรอกข้อมูล!M94="ว่างยุบเลิก2567","ว่างเดิม ยุบเลิกปี 67",IF(ฟอร์มกรอกข้อมูล!M94="ว่างยุบเลิก2568","ว่างเดิม ยุบเลิกปี 68",IF(ฟอร์มกรอกข้อมูล!M94="ว่างยุบเลิก2569","ว่างเดิม ยุบเลิกปี 69",IF(ฟอร์มกรอกข้อมูล!M94="ยุบเลิก2567","เกษียณปี 66 ยุบเลิกปี 67",IF(ฟอร์มกรอกข้อมูล!M94="ยุบเลิก2568","เกษียณปี 67 ยุบเลิกปี 68",IF(ฟอร์มกรอกข้อมูล!M94="ยุบเลิก2569","เกษียณปี 68 ยุบเลิกปี 69",(ฟอร์มกรอกข้อมูล!I94*12)+(ฟอร์มกรอกข้อมูล!J94*12)+(ฟอร์มกรอกข้อมูล!K94*12)))))))))))))))))</f>
        <v/>
      </c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39" t="str">
        <f>IF(ฟอร์มกรอกข้อมูล!C94=0,"",ฟอร์มกรอกข้อมูล!C94)</f>
        <v/>
      </c>
      <c r="BC179" s="139" t="str">
        <f>IF(ฟอร์มกรอกข้อมูล!G94=0,"",ฟอร์มกรอกข้อมูล!G94)</f>
        <v/>
      </c>
      <c r="BD179" s="139" t="str">
        <f>IF(ฟอร์มกรอกข้อมูล!E94=0,"",ฟอร์มกรอกข้อมูล!E94)</f>
        <v/>
      </c>
      <c r="BE179" s="139" t="str">
        <f>IF(ฟอร์มกรอกข้อมูล!I94=0,"",ฟอร์มกรอกข้อมูล!I94)</f>
        <v/>
      </c>
      <c r="BF179" s="139" t="str">
        <f>IF(ฟอร์มกรอกข้อมูล!J94=0,"",ฟอร์มกรอกข้อมูล!J94)</f>
        <v/>
      </c>
      <c r="BG179" s="139" t="str">
        <f>IF(ฟอร์มกรอกข้อมูล!K94=0,"",ฟอร์มกรอกข้อมูล!K94)</f>
        <v/>
      </c>
      <c r="BH179" s="139" t="str">
        <f>IF(ฟอร์มกรอกข้อมูล!M94=0,"",ฟอร์มกรอกข้อมูล!M94)</f>
        <v/>
      </c>
    </row>
    <row r="180" spans="1:60" ht="25.5" customHeight="1">
      <c r="A180" s="99"/>
      <c r="B180" s="99"/>
      <c r="C180" s="140"/>
      <c r="D180" s="140"/>
      <c r="E180" s="140" t="str">
        <f>IF(BB179=0,"",IF(BB179="บริหารท้องถิ่น","("&amp;BD179&amp;")",IF(BB179="อำนวยการท้องถิ่น","("&amp;BD179&amp;")",IF(BB179="บริหารสถานศึกษา","("&amp;BD179&amp;")",IF(BB179&amp;BC179="วิชาการหัวหน้ากลุ่มงาน","("&amp;BD179&amp;")",IF(M179="กำหนดเพิ่มปี 67","-",IF(M179="กำหนดเพิ่มปี 68","",IF(M179="กำหนดเพิ่มปี 69","",""))))))))</f>
        <v/>
      </c>
      <c r="F180" s="99"/>
      <c r="G180" s="140"/>
      <c r="H180" s="140" t="str">
        <f>IF(BB179=0,"",IF(M179="เกษียณปี 66 ยุบเลิกปี 67","",IF(M179="ว่างเดิม ยุบเลิกปี 67","",IF(BB179="บริหารท้องถิ่น","("&amp;BD179&amp;")",IF(BB179="อำนวยการท้องถิ่น","("&amp;BD179&amp;")",IF(BB179="บริหารสถานศึกษา","("&amp;BD179&amp;")",IF(BB179&amp;BC179="วิชาการหัวหน้ากลุ่มงาน","("&amp;BD179&amp;")","")))))))</f>
        <v/>
      </c>
      <c r="I180" s="99"/>
      <c r="J180" s="141" t="str">
        <f>IF(BB179=0,"",IF(BB179="","",IF(BH179="ว่างเดิม","(ค่ากลางเงินเดือน)",IF(BH179="เงินอุดหนุน (ว่าง)","(ค่ากลางเงินเดือน)",IF(BH179="จ่ายจากเงินรายได้ (ว่าง)","(ค่ากลางเงินเดือน)",IF(BH179="ว่างยุบเลิก2568","(ค่ากลางเงินเดือน)",IF(BH179="ว่างยุบเลิก2569","(ค่ากลางเงินเดือน)",IF(M179="กำหนดเพิ่มปี 67","",IF(M179="กำหนดเพิ่มปี 68","",IF(M179="กำหนดเพิ่มปี 69","",IF(M179="เกษียณปี 66 ยุบเลิกปี 67","",IF(M179="ว่างเดิม ยุบเลิกปี 67","",TEXT(BE179,"(0,000"&amp;" x 12)")))))))))))))</f>
        <v/>
      </c>
      <c r="K180" s="141" t="str">
        <f>IF(BB179=0,"",IF(BB179="","",IF(M179="กำหนดเพิ่มปี 67","",IF(M179="กำหนดเพิ่มปี 68","",IF(M179="กำหนดเพิ่มปี 69","",IF(M179="เกษียณปี 66 ยุบเลิกปี 67","",IF(M179="ว่างเดิม ยุบเลิกปี 67","",TEXT(BF179,"(0,000"&amp;" x 12)"))))))))</f>
        <v/>
      </c>
      <c r="L180" s="141" t="str">
        <f>IF(BB179=0,"",IF(BB179="","",IF(M179="กำหนดเพิ่มปี 67","",IF(M179="กำหนดเพิ่มปี 68","",IF(M179="กำหนดเพิ่มปี 69","",IF(M179="เกษียณปี 66 ยุบเลิกปี 67","",IF(M179="ว่างเดิม ยุบเลิกปี 67","",TEXT(BG179,"(0,000"&amp;" x 12)"))))))))</f>
        <v/>
      </c>
      <c r="M180" s="14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</row>
    <row r="181" spans="1:60" ht="25.5" customHeight="1">
      <c r="A181" s="101" t="str">
        <f>IF(B181="","",IF(M181="","",SUBTOTAL(3,$E$5:E181)*1)-COUNTBLANK($B$5:B181))</f>
        <v/>
      </c>
      <c r="B181" s="142" t="str">
        <f>IF(ฟอร์มกรอกข้อมูล!C95=0,"",IF(ฟอร์มกรอกข้อมูล!C95="สังกัด","",IF(M181="กำหนดเพิ่มปี 67","-",IF(M181="กำหนดเพิ่มปี 68","-",IF(M181="กำหนดเพิ่มปี 69","-",ฟอร์มกรอกข้อมูล!D95)))))</f>
        <v/>
      </c>
      <c r="C181" s="140" t="str">
        <f>IF(ฟอร์มกรอกข้อมูล!C95=0,"",IF(ฟอร์มกรอกข้อมูล!C95="สังกัด","",IF(M181="กำหนดเพิ่มปี 67","-",IF(M181="กำหนดเพิ่มปี 68","-",IF(M181="กำหนดเพิ่มปี 69","-",ฟอร์มกรอกข้อมูล!L95)))))</f>
        <v/>
      </c>
      <c r="D181" s="143" t="str">
        <f>IF(ฟอร์มกรอกข้อมูล!C95=0,"",IF(ฟอร์มกรอกข้อมูล!C95="สังกัด","",IF(ฟอร์มกรอกข้อมูล!B95="","-",IF(M181="กำหนดเพิ่มปี 67","-",IF(M181="กำหนดเพิ่มปี 68","-",IF(M181="กำหนดเพิ่มปี 69","-",ฟอร์มกรอกข้อมูล!B95))))))</f>
        <v/>
      </c>
      <c r="E181" s="140" t="str">
        <f>IF(ฟอร์มกรอกข้อมูล!C95=0,"",IF(M181="กำหนดเพิ่มปี 67","-",IF(M181="กำหนดเพิ่มปี 68","-",IF(M181="กำหนดเพิ่มปี 69","-",IF(ฟอร์มกรอกข้อมูล!C95="บริหารท้องถิ่น",ฟอร์มกรอกข้อมูล!F95,IF(ฟอร์มกรอกข้อมูล!C95="อำนวยการท้องถิ่น",ฟอร์มกรอกข้อมูล!F95,IF(ฟอร์มกรอกข้อมูล!C95="บริหารสถานศึกษา",ฟอร์มกรอกข้อมูล!F95,IF(ฟอร์มกรอกข้อมูล!C95&amp;ฟอร์มกรอกข้อมูล!G95="วิชาการหัวหน้ากลุ่มงาน",ฟอร์มกรอกข้อมูล!F95,ฟอร์มกรอกข้อมูล!E95))))))))</f>
        <v/>
      </c>
      <c r="F181" s="101" t="str">
        <f>IF(ฟอร์มกรอกข้อมูล!C95=0,"",IF(ฟอร์มกรอกข้อมูล!C95="สังกัด","",IF(ฟอร์มกรอกข้อมูล!H95="","-",IF(M181="กำหนดเพิ่มปี 67","-",IF(M181="กำหนดเพิ่มปี 68","-",IF(M181="กำหนดเพิ่มปี 69","-",ฟอร์มกรอกข้อมูล!H95))))))</f>
        <v/>
      </c>
      <c r="G181" s="143" t="str">
        <f>IF(ฟอร์มกรอกข้อมูล!C95=0,"",IF(ฟอร์มกรอกข้อมูล!C95="สังกัด","",IF(ฟอร์มกรอกข้อมูล!B95="","-",IF(M181="เกษียณปี 66 ยุบเลิกปี 67","-",IF(M181="ว่างเดิม ยุบเลิกปี 67","-",ฟอร์มกรอกข้อมูล!B95)))))</f>
        <v/>
      </c>
      <c r="H181" s="140" t="str">
        <f>IF(ฟอร์มกรอกข้อมูล!C95=0,"",IF(M181="เกษียณปี 66 ยุบเลิกปี 67","-",IF(M181="ว่างเดิม ยุบเลิกปี 67","-",IF(ฟอร์มกรอกข้อมูล!C95="บริหารท้องถิ่น",ฟอร์มกรอกข้อมูล!F95,IF(ฟอร์มกรอกข้อมูล!C95="อำนวยการท้องถิ่น",ฟอร์มกรอกข้อมูล!F95,IF(ฟอร์มกรอกข้อมูล!C95="บริหารสถานศึกษา",ฟอร์มกรอกข้อมูล!F95,IF(ฟอร์มกรอกข้อมูล!C95&amp;ฟอร์มกรอกข้อมูล!G95="วิชาการหัวหน้ากลุ่มงาน",ฟอร์มกรอกข้อมูล!F95,ฟอร์มกรอกข้อมูล!E95)))))))</f>
        <v/>
      </c>
      <c r="I181" s="101" t="str">
        <f>IF(ฟอร์มกรอกข้อมูล!C95=0,"",IF(ฟอร์มกรอกข้อมูล!C95="สังกัด","",IF(ฟอร์มกรอกข้อมูล!H95="","-",IF(M181="เกษียณปี 66 ยุบเลิกปี 67","-",IF(M181="ว่างเดิม ยุบเลิกปี 67","-",ฟอร์มกรอกข้อมูล!H95)))))</f>
        <v/>
      </c>
      <c r="J181" s="144" t="str">
        <f>IF(ฟอร์มกรอกข้อมูล!C95=0,"",IF(ฟอร์มกรอกข้อมูล!C95="สังกัด","",IF(M181="กำหนดเพิ่มปี 67",0,IF(M181="กำหนดเพิ่มปี 68",0,IF(M181="กำหนดเพิ่มปี 69",0,IF(M181="เกษียณปี 66 ยุบเลิกปี 67",0,IF(M181="ว่างเดิม ยุบเลิกปี 67",0,ฟอร์มกรอกข้อมูล!BE95)))))))</f>
        <v/>
      </c>
      <c r="K181" s="145" t="str">
        <f>IF(ฟอร์มกรอกข้อมูล!C95=0,"",IF(ฟอร์มกรอกข้อมูล!C95="สังกัด","",IF(M181="กำหนดเพิ่มปี 67",0,IF(M181="กำหนดเพิ่มปี 68",0,IF(M181="กำหนดเพิ่มปี 69",0,IF(M181="เกษียณปี 66 ยุบเลิกปี 67",0,IF(M181="ว่างเดิม ยุบเลิกปี 67",0,IF(ฟอร์มกรอกข้อมูล!J95=0,0,(BF181*12)))))))))</f>
        <v/>
      </c>
      <c r="L181" s="145" t="str">
        <f>IF(ฟอร์มกรอกข้อมูล!C95=0,"",IF(ฟอร์มกรอกข้อมูล!C95="สังกัด","",IF(M181="กำหนดเพิ่มปี 67",0,IF(M181="กำหนดเพิ่มปี 68",0,IF(M181="กำหนดเพิ่มปี 69",0,IF(M181="เกษียณปี 66 ยุบเลิกปี 67",0,IF(M181="ว่างเดิม ยุบเลิกปี 67",0,IF(ฟอร์มกรอกข้อมูล!K95=0,0,(BG181*12)))))))))</f>
        <v/>
      </c>
      <c r="M181" s="146" t="str">
        <f>IF(ฟอร์มกรอกข้อมูล!C95=0,"",IF(ฟอร์มกรอกข้อมูล!C95="สังกัด","",IF(ฟอร์มกรอกข้อมูล!M95="ว่างเดิม","(ว่างเดิม)",IF(ฟอร์มกรอกข้อมูล!M95="เงินอุดหนุน","(เงินอุดหนุน)",IF(ฟอร์มกรอกข้อมูล!M95="เงินอุดหนุน (ว่าง)","(เงินอุดหนุน)",IF(ฟอร์มกรอกข้อมูล!M95="จ่ายจากเงินรายได้","(จ่ายจากเงินรายได้)",IF(ฟอร์มกรอกข้อมูล!M95="จ่ายจากเงินรายได้ (ว่าง)","(จ่ายจากเงินรายได้ (ว่างเดิม))",IF(ฟอร์มกรอกข้อมูล!M95="กำหนดเพิ่ม2567","กำหนดเพิ่มปี 67",IF(ฟอร์มกรอกข้อมูล!M95="กำหนดเพิ่ม2568","กำหนดเพิ่มปี 68",IF(ฟอร์มกรอกข้อมูล!M95="กำหนดเพิ่ม2569","กำหนดเพิ่มปี 69",IF(ฟอร์มกรอกข้อมูล!M95="ว่างยุบเลิก2567","ว่างเดิม ยุบเลิกปี 67",IF(ฟอร์มกรอกข้อมูล!M95="ว่างยุบเลิก2568","ว่างเดิม ยุบเลิกปี 68",IF(ฟอร์มกรอกข้อมูล!M95="ว่างยุบเลิก2569","ว่างเดิม ยุบเลิกปี 69",IF(ฟอร์มกรอกข้อมูล!M95="ยุบเลิก2567","เกษียณปี 66 ยุบเลิกปี 67",IF(ฟอร์มกรอกข้อมูล!M95="ยุบเลิก2568","เกษียณปี 67 ยุบเลิกปี 68",IF(ฟอร์มกรอกข้อมูล!M95="ยุบเลิก2569","เกษียณปี 68 ยุบเลิกปี 69",(ฟอร์มกรอกข้อมูล!I95*12)+(ฟอร์มกรอกข้อมูล!J95*12)+(ฟอร์มกรอกข้อมูล!K95*12)))))))))))))))))</f>
        <v/>
      </c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39" t="str">
        <f>IF(ฟอร์มกรอกข้อมูล!C95=0,"",ฟอร์มกรอกข้อมูล!C95)</f>
        <v/>
      </c>
      <c r="BC181" s="139" t="str">
        <f>IF(ฟอร์มกรอกข้อมูล!G95=0,"",ฟอร์มกรอกข้อมูล!G95)</f>
        <v/>
      </c>
      <c r="BD181" s="139" t="str">
        <f>IF(ฟอร์มกรอกข้อมูล!E95=0,"",ฟอร์มกรอกข้อมูล!E95)</f>
        <v/>
      </c>
      <c r="BE181" s="139" t="str">
        <f>IF(ฟอร์มกรอกข้อมูล!I95=0,"",ฟอร์มกรอกข้อมูล!I95)</f>
        <v/>
      </c>
      <c r="BF181" s="139" t="str">
        <f>IF(ฟอร์มกรอกข้อมูล!J95=0,"",ฟอร์มกรอกข้อมูล!J95)</f>
        <v/>
      </c>
      <c r="BG181" s="139" t="str">
        <f>IF(ฟอร์มกรอกข้อมูล!K95=0,"",ฟอร์มกรอกข้อมูล!K95)</f>
        <v/>
      </c>
      <c r="BH181" s="139" t="str">
        <f>IF(ฟอร์มกรอกข้อมูล!M95=0,"",ฟอร์มกรอกข้อมูล!M95)</f>
        <v/>
      </c>
    </row>
    <row r="182" spans="1:60" ht="25.5" customHeight="1">
      <c r="A182" s="99"/>
      <c r="B182" s="99"/>
      <c r="C182" s="140"/>
      <c r="D182" s="140"/>
      <c r="E182" s="140" t="str">
        <f>IF(BB181=0,"",IF(BB181="บริหารท้องถิ่น","("&amp;BD181&amp;")",IF(BB181="อำนวยการท้องถิ่น","("&amp;BD181&amp;")",IF(BB181="บริหารสถานศึกษา","("&amp;BD181&amp;")",IF(BB181&amp;BC181="วิชาการหัวหน้ากลุ่มงาน","("&amp;BD181&amp;")",IF(M181="กำหนดเพิ่มปี 67","-",IF(M181="กำหนดเพิ่มปี 68","",IF(M181="กำหนดเพิ่มปี 69","",""))))))))</f>
        <v/>
      </c>
      <c r="F182" s="99"/>
      <c r="G182" s="140"/>
      <c r="H182" s="140" t="str">
        <f>IF(BB181=0,"",IF(M181="เกษียณปี 66 ยุบเลิกปี 67","",IF(M181="ว่างเดิม ยุบเลิกปี 67","",IF(BB181="บริหารท้องถิ่น","("&amp;BD181&amp;")",IF(BB181="อำนวยการท้องถิ่น","("&amp;BD181&amp;")",IF(BB181="บริหารสถานศึกษา","("&amp;BD181&amp;")",IF(BB181&amp;BC181="วิชาการหัวหน้ากลุ่มงาน","("&amp;BD181&amp;")","")))))))</f>
        <v/>
      </c>
      <c r="I182" s="99"/>
      <c r="J182" s="141" t="str">
        <f>IF(BB181=0,"",IF(BB181="","",IF(BH181="ว่างเดิม","(ค่ากลางเงินเดือน)",IF(BH181="เงินอุดหนุน (ว่าง)","(ค่ากลางเงินเดือน)",IF(BH181="จ่ายจากเงินรายได้ (ว่าง)","(ค่ากลางเงินเดือน)",IF(BH181="ว่างยุบเลิก2568","(ค่ากลางเงินเดือน)",IF(BH181="ว่างยุบเลิก2569","(ค่ากลางเงินเดือน)",IF(M181="กำหนดเพิ่มปี 67","",IF(M181="กำหนดเพิ่มปี 68","",IF(M181="กำหนดเพิ่มปี 69","",IF(M181="เกษียณปี 66 ยุบเลิกปี 67","",IF(M181="ว่างเดิม ยุบเลิกปี 67","",TEXT(BE181,"(0,000"&amp;" x 12)")))))))))))))</f>
        <v/>
      </c>
      <c r="K182" s="141" t="str">
        <f>IF(BB181=0,"",IF(BB181="","",IF(M181="กำหนดเพิ่มปี 67","",IF(M181="กำหนดเพิ่มปี 68","",IF(M181="กำหนดเพิ่มปี 69","",IF(M181="เกษียณปี 66 ยุบเลิกปี 67","",IF(M181="ว่างเดิม ยุบเลิกปี 67","",TEXT(BF181,"(0,000"&amp;" x 12)"))))))))</f>
        <v/>
      </c>
      <c r="L182" s="141" t="str">
        <f>IF(BB181=0,"",IF(BB181="","",IF(M181="กำหนดเพิ่มปี 67","",IF(M181="กำหนดเพิ่มปี 68","",IF(M181="กำหนดเพิ่มปี 69","",IF(M181="เกษียณปี 66 ยุบเลิกปี 67","",IF(M181="ว่างเดิม ยุบเลิกปี 67","",TEXT(BG181,"(0,000"&amp;" x 12)"))))))))</f>
        <v/>
      </c>
      <c r="M182" s="14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</row>
    <row r="183" spans="1:60" ht="25.5" customHeight="1">
      <c r="A183" s="101" t="str">
        <f>IF(B183="","",IF(M183="","",SUBTOTAL(3,$E$5:E183)*1)-COUNTBLANK($B$5:B183))</f>
        <v/>
      </c>
      <c r="B183" s="142" t="str">
        <f>IF(ฟอร์มกรอกข้อมูล!C96=0,"",IF(ฟอร์มกรอกข้อมูล!C96="สังกัด","",IF(M183="กำหนดเพิ่มปี 67","-",IF(M183="กำหนดเพิ่มปี 68","-",IF(M183="กำหนดเพิ่มปี 69","-",ฟอร์มกรอกข้อมูล!D96)))))</f>
        <v/>
      </c>
      <c r="C183" s="140" t="str">
        <f>IF(ฟอร์มกรอกข้อมูล!C96=0,"",IF(ฟอร์มกรอกข้อมูล!C96="สังกัด","",IF(M183="กำหนดเพิ่มปี 67","-",IF(M183="กำหนดเพิ่มปี 68","-",IF(M183="กำหนดเพิ่มปี 69","-",ฟอร์มกรอกข้อมูล!L96)))))</f>
        <v/>
      </c>
      <c r="D183" s="143" t="str">
        <f>IF(ฟอร์มกรอกข้อมูล!C96=0,"",IF(ฟอร์มกรอกข้อมูล!C96="สังกัด","",IF(ฟอร์มกรอกข้อมูล!B96="","-",IF(M183="กำหนดเพิ่มปี 67","-",IF(M183="กำหนดเพิ่มปี 68","-",IF(M183="กำหนดเพิ่มปี 69","-",ฟอร์มกรอกข้อมูล!B96))))))</f>
        <v/>
      </c>
      <c r="E183" s="140" t="str">
        <f>IF(ฟอร์มกรอกข้อมูล!C96=0,"",IF(M183="กำหนดเพิ่มปี 67","-",IF(M183="กำหนดเพิ่มปี 68","-",IF(M183="กำหนดเพิ่มปี 69","-",IF(ฟอร์มกรอกข้อมูล!C96="บริหารท้องถิ่น",ฟอร์มกรอกข้อมูล!F96,IF(ฟอร์มกรอกข้อมูล!C96="อำนวยการท้องถิ่น",ฟอร์มกรอกข้อมูล!F96,IF(ฟอร์มกรอกข้อมูล!C96="บริหารสถานศึกษา",ฟอร์มกรอกข้อมูล!F96,IF(ฟอร์มกรอกข้อมูล!C96&amp;ฟอร์มกรอกข้อมูล!G96="วิชาการหัวหน้ากลุ่มงาน",ฟอร์มกรอกข้อมูล!F96,ฟอร์มกรอกข้อมูล!E96))))))))</f>
        <v/>
      </c>
      <c r="F183" s="101" t="str">
        <f>IF(ฟอร์มกรอกข้อมูล!C96=0,"",IF(ฟอร์มกรอกข้อมูล!C96="สังกัด","",IF(ฟอร์มกรอกข้อมูล!H96="","-",IF(M183="กำหนดเพิ่มปี 67","-",IF(M183="กำหนดเพิ่มปี 68","-",IF(M183="กำหนดเพิ่มปี 69","-",ฟอร์มกรอกข้อมูล!H96))))))</f>
        <v/>
      </c>
      <c r="G183" s="143" t="str">
        <f>IF(ฟอร์มกรอกข้อมูล!C96=0,"",IF(ฟอร์มกรอกข้อมูล!C96="สังกัด","",IF(ฟอร์มกรอกข้อมูล!B96="","-",IF(M183="เกษียณปี 66 ยุบเลิกปี 67","-",IF(M183="ว่างเดิม ยุบเลิกปี 67","-",ฟอร์มกรอกข้อมูล!B96)))))</f>
        <v/>
      </c>
      <c r="H183" s="140" t="str">
        <f>IF(ฟอร์มกรอกข้อมูล!C96=0,"",IF(M183="เกษียณปี 66 ยุบเลิกปี 67","-",IF(M183="ว่างเดิม ยุบเลิกปี 67","-",IF(ฟอร์มกรอกข้อมูล!C96="บริหารท้องถิ่น",ฟอร์มกรอกข้อมูล!F96,IF(ฟอร์มกรอกข้อมูล!C96="อำนวยการท้องถิ่น",ฟอร์มกรอกข้อมูล!F96,IF(ฟอร์มกรอกข้อมูล!C96="บริหารสถานศึกษา",ฟอร์มกรอกข้อมูล!F96,IF(ฟอร์มกรอกข้อมูล!C96&amp;ฟอร์มกรอกข้อมูล!G96="วิชาการหัวหน้ากลุ่มงาน",ฟอร์มกรอกข้อมูล!F96,ฟอร์มกรอกข้อมูล!E96)))))))</f>
        <v/>
      </c>
      <c r="I183" s="101" t="str">
        <f>IF(ฟอร์มกรอกข้อมูล!C96=0,"",IF(ฟอร์มกรอกข้อมูล!C96="สังกัด","",IF(ฟอร์มกรอกข้อมูล!H96="","-",IF(M183="เกษียณปี 66 ยุบเลิกปี 67","-",IF(M183="ว่างเดิม ยุบเลิกปี 67","-",ฟอร์มกรอกข้อมูล!H96)))))</f>
        <v/>
      </c>
      <c r="J183" s="144" t="str">
        <f>IF(ฟอร์มกรอกข้อมูล!C96=0,"",IF(ฟอร์มกรอกข้อมูล!C96="สังกัด","",IF(M183="กำหนดเพิ่มปี 67",0,IF(M183="กำหนดเพิ่มปี 68",0,IF(M183="กำหนดเพิ่มปี 69",0,IF(M183="เกษียณปี 66 ยุบเลิกปี 67",0,IF(M183="ว่างเดิม ยุบเลิกปี 67",0,ฟอร์มกรอกข้อมูล!BE96)))))))</f>
        <v/>
      </c>
      <c r="K183" s="145" t="str">
        <f>IF(ฟอร์มกรอกข้อมูล!C96=0,"",IF(ฟอร์มกรอกข้อมูล!C96="สังกัด","",IF(M183="กำหนดเพิ่มปี 67",0,IF(M183="กำหนดเพิ่มปี 68",0,IF(M183="กำหนดเพิ่มปี 69",0,IF(M183="เกษียณปี 66 ยุบเลิกปี 67",0,IF(M183="ว่างเดิม ยุบเลิกปี 67",0,IF(ฟอร์มกรอกข้อมูล!J96=0,0,(BF183*12)))))))))</f>
        <v/>
      </c>
      <c r="L183" s="145" t="str">
        <f>IF(ฟอร์มกรอกข้อมูล!C96=0,"",IF(ฟอร์มกรอกข้อมูล!C96="สังกัด","",IF(M183="กำหนดเพิ่มปี 67",0,IF(M183="กำหนดเพิ่มปี 68",0,IF(M183="กำหนดเพิ่มปี 69",0,IF(M183="เกษียณปี 66 ยุบเลิกปี 67",0,IF(M183="ว่างเดิม ยุบเลิกปี 67",0,IF(ฟอร์มกรอกข้อมูล!K96=0,0,(BG183*12)))))))))</f>
        <v/>
      </c>
      <c r="M183" s="146" t="str">
        <f>IF(ฟอร์มกรอกข้อมูล!C96=0,"",IF(ฟอร์มกรอกข้อมูล!C96="สังกัด","",IF(ฟอร์มกรอกข้อมูล!M96="ว่างเดิม","(ว่างเดิม)",IF(ฟอร์มกรอกข้อมูล!M96="เงินอุดหนุน","(เงินอุดหนุน)",IF(ฟอร์มกรอกข้อมูล!M96="เงินอุดหนุน (ว่าง)","(เงินอุดหนุน)",IF(ฟอร์มกรอกข้อมูล!M96="จ่ายจากเงินรายได้","(จ่ายจากเงินรายได้)",IF(ฟอร์มกรอกข้อมูล!M96="จ่ายจากเงินรายได้ (ว่าง)","(จ่ายจากเงินรายได้ (ว่างเดิม))",IF(ฟอร์มกรอกข้อมูล!M96="กำหนดเพิ่ม2567","กำหนดเพิ่มปี 67",IF(ฟอร์มกรอกข้อมูล!M96="กำหนดเพิ่ม2568","กำหนดเพิ่มปี 68",IF(ฟอร์มกรอกข้อมูล!M96="กำหนดเพิ่ม2569","กำหนดเพิ่มปี 69",IF(ฟอร์มกรอกข้อมูล!M96="ว่างยุบเลิก2567","ว่างเดิม ยุบเลิกปี 67",IF(ฟอร์มกรอกข้อมูล!M96="ว่างยุบเลิก2568","ว่างเดิม ยุบเลิกปี 68",IF(ฟอร์มกรอกข้อมูล!M96="ว่างยุบเลิก2569","ว่างเดิม ยุบเลิกปี 69",IF(ฟอร์มกรอกข้อมูล!M96="ยุบเลิก2567","เกษียณปี 66 ยุบเลิกปี 67",IF(ฟอร์มกรอกข้อมูล!M96="ยุบเลิก2568","เกษียณปี 67 ยุบเลิกปี 68",IF(ฟอร์มกรอกข้อมูล!M96="ยุบเลิก2569","เกษียณปี 68 ยุบเลิกปี 69",(ฟอร์มกรอกข้อมูล!I96*12)+(ฟอร์มกรอกข้อมูล!J96*12)+(ฟอร์มกรอกข้อมูล!K96*12)))))))))))))))))</f>
        <v/>
      </c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39" t="str">
        <f>IF(ฟอร์มกรอกข้อมูล!C96=0,"",ฟอร์มกรอกข้อมูล!C96)</f>
        <v/>
      </c>
      <c r="BC183" s="139" t="str">
        <f>IF(ฟอร์มกรอกข้อมูล!G96=0,"",ฟอร์มกรอกข้อมูล!G96)</f>
        <v/>
      </c>
      <c r="BD183" s="139" t="str">
        <f>IF(ฟอร์มกรอกข้อมูล!E96=0,"",ฟอร์มกรอกข้อมูล!E96)</f>
        <v/>
      </c>
      <c r="BE183" s="139" t="str">
        <f>IF(ฟอร์มกรอกข้อมูล!I96=0,"",ฟอร์มกรอกข้อมูล!I96)</f>
        <v/>
      </c>
      <c r="BF183" s="139" t="str">
        <f>IF(ฟอร์มกรอกข้อมูล!J96=0,"",ฟอร์มกรอกข้อมูล!J96)</f>
        <v/>
      </c>
      <c r="BG183" s="139" t="str">
        <f>IF(ฟอร์มกรอกข้อมูล!K96=0,"",ฟอร์มกรอกข้อมูล!K96)</f>
        <v/>
      </c>
      <c r="BH183" s="139" t="str">
        <f>IF(ฟอร์มกรอกข้อมูล!M96=0,"",ฟอร์มกรอกข้อมูล!M96)</f>
        <v/>
      </c>
    </row>
    <row r="184" spans="1:60" ht="25.5" customHeight="1">
      <c r="A184" s="99"/>
      <c r="B184" s="99"/>
      <c r="C184" s="140"/>
      <c r="D184" s="140"/>
      <c r="E184" s="140" t="str">
        <f>IF(BB183=0,"",IF(BB183="บริหารท้องถิ่น","("&amp;BD183&amp;")",IF(BB183="อำนวยการท้องถิ่น","("&amp;BD183&amp;")",IF(BB183="บริหารสถานศึกษา","("&amp;BD183&amp;")",IF(BB183&amp;BC183="วิชาการหัวหน้ากลุ่มงาน","("&amp;BD183&amp;")",IF(M183="กำหนดเพิ่มปี 67","-",IF(M183="กำหนดเพิ่มปี 68","",IF(M183="กำหนดเพิ่มปี 69","",""))))))))</f>
        <v/>
      </c>
      <c r="F184" s="99"/>
      <c r="G184" s="140"/>
      <c r="H184" s="140" t="str">
        <f>IF(BB183=0,"",IF(M183="เกษียณปี 66 ยุบเลิกปี 67","",IF(M183="ว่างเดิม ยุบเลิกปี 67","",IF(BB183="บริหารท้องถิ่น","("&amp;BD183&amp;")",IF(BB183="อำนวยการท้องถิ่น","("&amp;BD183&amp;")",IF(BB183="บริหารสถานศึกษา","("&amp;BD183&amp;")",IF(BB183&amp;BC183="วิชาการหัวหน้ากลุ่มงาน","("&amp;BD183&amp;")","")))))))</f>
        <v/>
      </c>
      <c r="I184" s="99"/>
      <c r="J184" s="141" t="str">
        <f>IF(BB183=0,"",IF(BB183="","",IF(BH183="ว่างเดิม","(ค่ากลางเงินเดือน)",IF(BH183="เงินอุดหนุน (ว่าง)","(ค่ากลางเงินเดือน)",IF(BH183="จ่ายจากเงินรายได้ (ว่าง)","(ค่ากลางเงินเดือน)",IF(BH183="ว่างยุบเลิก2568","(ค่ากลางเงินเดือน)",IF(BH183="ว่างยุบเลิก2569","(ค่ากลางเงินเดือน)",IF(M183="กำหนดเพิ่มปี 67","",IF(M183="กำหนดเพิ่มปี 68","",IF(M183="กำหนดเพิ่มปี 69","",IF(M183="เกษียณปี 66 ยุบเลิกปี 67","",IF(M183="ว่างเดิม ยุบเลิกปี 67","",TEXT(BE183,"(0,000"&amp;" x 12)")))))))))))))</f>
        <v/>
      </c>
      <c r="K184" s="141" t="str">
        <f>IF(BB183=0,"",IF(BB183="","",IF(M183="กำหนดเพิ่มปี 67","",IF(M183="กำหนดเพิ่มปี 68","",IF(M183="กำหนดเพิ่มปี 69","",IF(M183="เกษียณปี 66 ยุบเลิกปี 67","",IF(M183="ว่างเดิม ยุบเลิกปี 67","",TEXT(BF183,"(0,000"&amp;" x 12)"))))))))</f>
        <v/>
      </c>
      <c r="L184" s="141" t="str">
        <f>IF(BB183=0,"",IF(BB183="","",IF(M183="กำหนดเพิ่มปี 67","",IF(M183="กำหนดเพิ่มปี 68","",IF(M183="กำหนดเพิ่มปี 69","",IF(M183="เกษียณปี 66 ยุบเลิกปี 67","",IF(M183="ว่างเดิม ยุบเลิกปี 67","",TEXT(BG183,"(0,000"&amp;" x 12)"))))))))</f>
        <v/>
      </c>
      <c r="M184" s="14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50"/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</row>
    <row r="185" spans="1:60" ht="25.5" customHeight="1">
      <c r="A185" s="101" t="str">
        <f>IF(B185="","",IF(M185="","",SUBTOTAL(3,$E$5:E185)*1)-COUNTBLANK($B$5:B185))</f>
        <v/>
      </c>
      <c r="B185" s="142" t="str">
        <f>IF(ฟอร์มกรอกข้อมูล!C97=0,"",IF(ฟอร์มกรอกข้อมูล!C97="สังกัด","",IF(M185="กำหนดเพิ่มปี 67","-",IF(M185="กำหนดเพิ่มปี 68","-",IF(M185="กำหนดเพิ่มปี 69","-",ฟอร์มกรอกข้อมูล!D97)))))</f>
        <v/>
      </c>
      <c r="C185" s="140" t="str">
        <f>IF(ฟอร์มกรอกข้อมูล!C97=0,"",IF(ฟอร์มกรอกข้อมูล!C97="สังกัด","",IF(M185="กำหนดเพิ่มปี 67","-",IF(M185="กำหนดเพิ่มปี 68","-",IF(M185="กำหนดเพิ่มปี 69","-",ฟอร์มกรอกข้อมูล!L97)))))</f>
        <v/>
      </c>
      <c r="D185" s="143" t="str">
        <f>IF(ฟอร์มกรอกข้อมูล!C97=0,"",IF(ฟอร์มกรอกข้อมูล!C97="สังกัด","",IF(ฟอร์มกรอกข้อมูล!B97="","-",IF(M185="กำหนดเพิ่มปี 67","-",IF(M185="กำหนดเพิ่มปี 68","-",IF(M185="กำหนดเพิ่มปี 69","-",ฟอร์มกรอกข้อมูล!B97))))))</f>
        <v/>
      </c>
      <c r="E185" s="140" t="str">
        <f>IF(ฟอร์มกรอกข้อมูล!C97=0,"",IF(M185="กำหนดเพิ่มปี 67","-",IF(M185="กำหนดเพิ่มปี 68","-",IF(M185="กำหนดเพิ่มปี 69","-",IF(ฟอร์มกรอกข้อมูล!C97="บริหารท้องถิ่น",ฟอร์มกรอกข้อมูล!F97,IF(ฟอร์มกรอกข้อมูล!C97="อำนวยการท้องถิ่น",ฟอร์มกรอกข้อมูล!F97,IF(ฟอร์มกรอกข้อมูล!C97="บริหารสถานศึกษา",ฟอร์มกรอกข้อมูล!F97,IF(ฟอร์มกรอกข้อมูล!C97&amp;ฟอร์มกรอกข้อมูล!G97="วิชาการหัวหน้ากลุ่มงาน",ฟอร์มกรอกข้อมูล!F97,ฟอร์มกรอกข้อมูล!E97))))))))</f>
        <v/>
      </c>
      <c r="F185" s="101" t="str">
        <f>IF(ฟอร์มกรอกข้อมูล!C97=0,"",IF(ฟอร์มกรอกข้อมูล!C97="สังกัด","",IF(ฟอร์มกรอกข้อมูล!H97="","-",IF(M185="กำหนดเพิ่มปี 67","-",IF(M185="กำหนดเพิ่มปี 68","-",IF(M185="กำหนดเพิ่มปี 69","-",ฟอร์มกรอกข้อมูล!H97))))))</f>
        <v/>
      </c>
      <c r="G185" s="143" t="str">
        <f>IF(ฟอร์มกรอกข้อมูล!C97=0,"",IF(ฟอร์มกรอกข้อมูล!C97="สังกัด","",IF(ฟอร์มกรอกข้อมูล!B97="","-",IF(M185="เกษียณปี 66 ยุบเลิกปี 67","-",IF(M185="ว่างเดิม ยุบเลิกปี 67","-",ฟอร์มกรอกข้อมูล!B97)))))</f>
        <v/>
      </c>
      <c r="H185" s="140" t="str">
        <f>IF(ฟอร์มกรอกข้อมูล!C97=0,"",IF(M185="เกษียณปี 66 ยุบเลิกปี 67","-",IF(M185="ว่างเดิม ยุบเลิกปี 67","-",IF(ฟอร์มกรอกข้อมูล!C97="บริหารท้องถิ่น",ฟอร์มกรอกข้อมูล!F97,IF(ฟอร์มกรอกข้อมูล!C97="อำนวยการท้องถิ่น",ฟอร์มกรอกข้อมูล!F97,IF(ฟอร์มกรอกข้อมูล!C97="บริหารสถานศึกษา",ฟอร์มกรอกข้อมูล!F97,IF(ฟอร์มกรอกข้อมูล!C97&amp;ฟอร์มกรอกข้อมูล!G97="วิชาการหัวหน้ากลุ่มงาน",ฟอร์มกรอกข้อมูล!F97,ฟอร์มกรอกข้อมูล!E97)))))))</f>
        <v/>
      </c>
      <c r="I185" s="101" t="str">
        <f>IF(ฟอร์มกรอกข้อมูล!C97=0,"",IF(ฟอร์มกรอกข้อมูล!C97="สังกัด","",IF(ฟอร์มกรอกข้อมูล!H97="","-",IF(M185="เกษียณปี 66 ยุบเลิกปี 67","-",IF(M185="ว่างเดิม ยุบเลิกปี 67","-",ฟอร์มกรอกข้อมูล!H97)))))</f>
        <v/>
      </c>
      <c r="J185" s="144" t="str">
        <f>IF(ฟอร์มกรอกข้อมูล!C97=0,"",IF(ฟอร์มกรอกข้อมูล!C97="สังกัด","",IF(M185="กำหนดเพิ่มปี 67",0,IF(M185="กำหนดเพิ่มปี 68",0,IF(M185="กำหนดเพิ่มปี 69",0,IF(M185="เกษียณปี 66 ยุบเลิกปี 67",0,IF(M185="ว่างเดิม ยุบเลิกปี 67",0,ฟอร์มกรอกข้อมูล!BE97)))))))</f>
        <v/>
      </c>
      <c r="K185" s="145" t="str">
        <f>IF(ฟอร์มกรอกข้อมูล!C97=0,"",IF(ฟอร์มกรอกข้อมูล!C97="สังกัด","",IF(M185="กำหนดเพิ่มปี 67",0,IF(M185="กำหนดเพิ่มปี 68",0,IF(M185="กำหนดเพิ่มปี 69",0,IF(M185="เกษียณปี 66 ยุบเลิกปี 67",0,IF(M185="ว่างเดิม ยุบเลิกปี 67",0,IF(ฟอร์มกรอกข้อมูล!J97=0,0,(BF185*12)))))))))</f>
        <v/>
      </c>
      <c r="L185" s="145" t="str">
        <f>IF(ฟอร์มกรอกข้อมูล!C97=0,"",IF(ฟอร์มกรอกข้อมูล!C97="สังกัด","",IF(M185="กำหนดเพิ่มปี 67",0,IF(M185="กำหนดเพิ่มปี 68",0,IF(M185="กำหนดเพิ่มปี 69",0,IF(M185="เกษียณปี 66 ยุบเลิกปี 67",0,IF(M185="ว่างเดิม ยุบเลิกปี 67",0,IF(ฟอร์มกรอกข้อมูล!K97=0,0,(BG185*12)))))))))</f>
        <v/>
      </c>
      <c r="M185" s="146" t="str">
        <f>IF(ฟอร์มกรอกข้อมูล!C97=0,"",IF(ฟอร์มกรอกข้อมูล!C97="สังกัด","",IF(ฟอร์มกรอกข้อมูล!M97="ว่างเดิม","(ว่างเดิม)",IF(ฟอร์มกรอกข้อมูล!M97="เงินอุดหนุน","(เงินอุดหนุน)",IF(ฟอร์มกรอกข้อมูล!M97="เงินอุดหนุน (ว่าง)","(เงินอุดหนุน)",IF(ฟอร์มกรอกข้อมูล!M97="จ่ายจากเงินรายได้","(จ่ายจากเงินรายได้)",IF(ฟอร์มกรอกข้อมูล!M97="จ่ายจากเงินรายได้ (ว่าง)","(จ่ายจากเงินรายได้ (ว่างเดิม))",IF(ฟอร์มกรอกข้อมูล!M97="กำหนดเพิ่ม2567","กำหนดเพิ่มปี 67",IF(ฟอร์มกรอกข้อมูล!M97="กำหนดเพิ่ม2568","กำหนดเพิ่มปี 68",IF(ฟอร์มกรอกข้อมูล!M97="กำหนดเพิ่ม2569","กำหนดเพิ่มปี 69",IF(ฟอร์มกรอกข้อมูล!M97="ว่างยุบเลิก2567","ว่างเดิม ยุบเลิกปี 67",IF(ฟอร์มกรอกข้อมูล!M97="ว่างยุบเลิก2568","ว่างเดิม ยุบเลิกปี 68",IF(ฟอร์มกรอกข้อมูล!M97="ว่างยุบเลิก2569","ว่างเดิม ยุบเลิกปี 69",IF(ฟอร์มกรอกข้อมูล!M97="ยุบเลิก2567","เกษียณปี 66 ยุบเลิกปี 67",IF(ฟอร์มกรอกข้อมูล!M97="ยุบเลิก2568","เกษียณปี 67 ยุบเลิกปี 68",IF(ฟอร์มกรอกข้อมูล!M97="ยุบเลิก2569","เกษียณปี 68 ยุบเลิกปี 69",(ฟอร์มกรอกข้อมูล!I97*12)+(ฟอร์มกรอกข้อมูล!J97*12)+(ฟอร์มกรอกข้อมูล!K97*12)))))))))))))))))</f>
        <v/>
      </c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50"/>
      <c r="AC185" s="150"/>
      <c r="AD185" s="150"/>
      <c r="AE185" s="150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39" t="str">
        <f>IF(ฟอร์มกรอกข้อมูล!C97=0,"",ฟอร์มกรอกข้อมูล!C97)</f>
        <v/>
      </c>
      <c r="BC185" s="139" t="str">
        <f>IF(ฟอร์มกรอกข้อมูล!G97=0,"",ฟอร์มกรอกข้อมูล!G97)</f>
        <v/>
      </c>
      <c r="BD185" s="139" t="str">
        <f>IF(ฟอร์มกรอกข้อมูล!E97=0,"",ฟอร์มกรอกข้อมูล!E97)</f>
        <v/>
      </c>
      <c r="BE185" s="139" t="str">
        <f>IF(ฟอร์มกรอกข้อมูล!I97=0,"",ฟอร์มกรอกข้อมูล!I97)</f>
        <v/>
      </c>
      <c r="BF185" s="139" t="str">
        <f>IF(ฟอร์มกรอกข้อมูล!J97=0,"",ฟอร์มกรอกข้อมูล!J97)</f>
        <v/>
      </c>
      <c r="BG185" s="139" t="str">
        <f>IF(ฟอร์มกรอกข้อมูล!K97=0,"",ฟอร์มกรอกข้อมูล!K97)</f>
        <v/>
      </c>
      <c r="BH185" s="139" t="str">
        <f>IF(ฟอร์มกรอกข้อมูล!M97=0,"",ฟอร์มกรอกข้อมูล!M97)</f>
        <v/>
      </c>
    </row>
    <row r="186" spans="1:60" ht="25.5" customHeight="1">
      <c r="A186" s="99"/>
      <c r="B186" s="99"/>
      <c r="C186" s="140"/>
      <c r="D186" s="140"/>
      <c r="E186" s="140" t="str">
        <f>IF(BB185=0,"",IF(BB185="บริหารท้องถิ่น","("&amp;BD185&amp;")",IF(BB185="อำนวยการท้องถิ่น","("&amp;BD185&amp;")",IF(BB185="บริหารสถานศึกษา","("&amp;BD185&amp;")",IF(BB185&amp;BC185="วิชาการหัวหน้ากลุ่มงาน","("&amp;BD185&amp;")",IF(M185="กำหนดเพิ่มปี 67","-",IF(M185="กำหนดเพิ่มปี 68","",IF(M185="กำหนดเพิ่มปี 69","",""))))))))</f>
        <v/>
      </c>
      <c r="F186" s="99"/>
      <c r="G186" s="140"/>
      <c r="H186" s="140" t="str">
        <f>IF(BB185=0,"",IF(M185="เกษียณปี 66 ยุบเลิกปี 67","",IF(M185="ว่างเดิม ยุบเลิกปี 67","",IF(BB185="บริหารท้องถิ่น","("&amp;BD185&amp;")",IF(BB185="อำนวยการท้องถิ่น","("&amp;BD185&amp;")",IF(BB185="บริหารสถานศึกษา","("&amp;BD185&amp;")",IF(BB185&amp;BC185="วิชาการหัวหน้ากลุ่มงาน","("&amp;BD185&amp;")","")))))))</f>
        <v/>
      </c>
      <c r="I186" s="99"/>
      <c r="J186" s="141" t="str">
        <f>IF(BB185=0,"",IF(BB185="","",IF(BH185="ว่างเดิม","(ค่ากลางเงินเดือน)",IF(BH185="เงินอุดหนุน (ว่าง)","(ค่ากลางเงินเดือน)",IF(BH185="จ่ายจากเงินรายได้ (ว่าง)","(ค่ากลางเงินเดือน)",IF(BH185="ว่างยุบเลิก2568","(ค่ากลางเงินเดือน)",IF(BH185="ว่างยุบเลิก2569","(ค่ากลางเงินเดือน)",IF(M185="กำหนดเพิ่มปี 67","",IF(M185="กำหนดเพิ่มปี 68","",IF(M185="กำหนดเพิ่มปี 69","",IF(M185="เกษียณปี 66 ยุบเลิกปี 67","",IF(M185="ว่างเดิม ยุบเลิกปี 67","",TEXT(BE185,"(0,000"&amp;" x 12)")))))))))))))</f>
        <v/>
      </c>
      <c r="K186" s="141" t="str">
        <f>IF(BB185=0,"",IF(BB185="","",IF(M185="กำหนดเพิ่มปี 67","",IF(M185="กำหนดเพิ่มปี 68","",IF(M185="กำหนดเพิ่มปี 69","",IF(M185="เกษียณปี 66 ยุบเลิกปี 67","",IF(M185="ว่างเดิม ยุบเลิกปี 67","",TEXT(BF185,"(0,000"&amp;" x 12)"))))))))</f>
        <v/>
      </c>
      <c r="L186" s="141" t="str">
        <f>IF(BB185=0,"",IF(BB185="","",IF(M185="กำหนดเพิ่มปี 67","",IF(M185="กำหนดเพิ่มปี 68","",IF(M185="กำหนดเพิ่มปี 69","",IF(M185="เกษียณปี 66 ยุบเลิกปี 67","",IF(M185="ว่างเดิม ยุบเลิกปี 67","",TEXT(BG185,"(0,000"&amp;" x 12)"))))))))</f>
        <v/>
      </c>
      <c r="M186" s="14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</row>
    <row r="187" spans="1:60" ht="25.5" customHeight="1">
      <c r="A187" s="101" t="str">
        <f>IF(B187="","",IF(M187="","",SUBTOTAL(3,$E$5:E187)*1)-COUNTBLANK($B$5:B187))</f>
        <v/>
      </c>
      <c r="B187" s="142" t="str">
        <f>IF(ฟอร์มกรอกข้อมูล!C98=0,"",IF(ฟอร์มกรอกข้อมูล!C98="สังกัด","",IF(M187="กำหนดเพิ่มปี 67","-",IF(M187="กำหนดเพิ่มปี 68","-",IF(M187="กำหนดเพิ่มปี 69","-",ฟอร์มกรอกข้อมูล!D98)))))</f>
        <v/>
      </c>
      <c r="C187" s="140" t="str">
        <f>IF(ฟอร์มกรอกข้อมูล!C98=0,"",IF(ฟอร์มกรอกข้อมูล!C98="สังกัด","",IF(M187="กำหนดเพิ่มปี 67","-",IF(M187="กำหนดเพิ่มปี 68","-",IF(M187="กำหนดเพิ่มปี 69","-",ฟอร์มกรอกข้อมูล!L98)))))</f>
        <v/>
      </c>
      <c r="D187" s="143" t="str">
        <f>IF(ฟอร์มกรอกข้อมูล!C98=0,"",IF(ฟอร์มกรอกข้อมูล!C98="สังกัด","",IF(ฟอร์มกรอกข้อมูล!B98="","-",IF(M187="กำหนดเพิ่มปี 67","-",IF(M187="กำหนดเพิ่มปี 68","-",IF(M187="กำหนดเพิ่มปี 69","-",ฟอร์มกรอกข้อมูล!B98))))))</f>
        <v/>
      </c>
      <c r="E187" s="140" t="str">
        <f>IF(ฟอร์มกรอกข้อมูล!C98=0,"",IF(M187="กำหนดเพิ่มปี 67","-",IF(M187="กำหนดเพิ่มปี 68","-",IF(M187="กำหนดเพิ่มปี 69","-",IF(ฟอร์มกรอกข้อมูล!C98="บริหารท้องถิ่น",ฟอร์มกรอกข้อมูล!F98,IF(ฟอร์มกรอกข้อมูล!C98="อำนวยการท้องถิ่น",ฟอร์มกรอกข้อมูล!F98,IF(ฟอร์มกรอกข้อมูล!C98="บริหารสถานศึกษา",ฟอร์มกรอกข้อมูล!F98,IF(ฟอร์มกรอกข้อมูล!C98&amp;ฟอร์มกรอกข้อมูล!G98="วิชาการหัวหน้ากลุ่มงาน",ฟอร์มกรอกข้อมูล!F98,ฟอร์มกรอกข้อมูล!E98))))))))</f>
        <v/>
      </c>
      <c r="F187" s="101" t="str">
        <f>IF(ฟอร์มกรอกข้อมูล!C98=0,"",IF(ฟอร์มกรอกข้อมูล!C98="สังกัด","",IF(ฟอร์มกรอกข้อมูล!H98="","-",IF(M187="กำหนดเพิ่มปี 67","-",IF(M187="กำหนดเพิ่มปี 68","-",IF(M187="กำหนดเพิ่มปี 69","-",ฟอร์มกรอกข้อมูล!H98))))))</f>
        <v/>
      </c>
      <c r="G187" s="143" t="str">
        <f>IF(ฟอร์มกรอกข้อมูล!C98=0,"",IF(ฟอร์มกรอกข้อมูล!C98="สังกัด","",IF(ฟอร์มกรอกข้อมูล!B98="","-",IF(M187="เกษียณปี 66 ยุบเลิกปี 67","-",IF(M187="ว่างเดิม ยุบเลิกปี 67","-",ฟอร์มกรอกข้อมูล!B98)))))</f>
        <v/>
      </c>
      <c r="H187" s="140" t="str">
        <f>IF(ฟอร์มกรอกข้อมูล!C98=0,"",IF(M187="เกษียณปี 66 ยุบเลิกปี 67","-",IF(M187="ว่างเดิม ยุบเลิกปี 67","-",IF(ฟอร์มกรอกข้อมูล!C98="บริหารท้องถิ่น",ฟอร์มกรอกข้อมูล!F98,IF(ฟอร์มกรอกข้อมูล!C98="อำนวยการท้องถิ่น",ฟอร์มกรอกข้อมูล!F98,IF(ฟอร์มกรอกข้อมูล!C98="บริหารสถานศึกษา",ฟอร์มกรอกข้อมูล!F98,IF(ฟอร์มกรอกข้อมูล!C98&amp;ฟอร์มกรอกข้อมูล!G98="วิชาการหัวหน้ากลุ่มงาน",ฟอร์มกรอกข้อมูล!F98,ฟอร์มกรอกข้อมูล!E98)))))))</f>
        <v/>
      </c>
      <c r="I187" s="101" t="str">
        <f>IF(ฟอร์มกรอกข้อมูล!C98=0,"",IF(ฟอร์มกรอกข้อมูล!C98="สังกัด","",IF(ฟอร์มกรอกข้อมูล!H98="","-",IF(M187="เกษียณปี 66 ยุบเลิกปี 67","-",IF(M187="ว่างเดิม ยุบเลิกปี 67","-",ฟอร์มกรอกข้อมูล!H98)))))</f>
        <v/>
      </c>
      <c r="J187" s="144" t="str">
        <f>IF(ฟอร์มกรอกข้อมูล!C98=0,"",IF(ฟอร์มกรอกข้อมูล!C98="สังกัด","",IF(M187="กำหนดเพิ่มปี 67",0,IF(M187="กำหนดเพิ่มปี 68",0,IF(M187="กำหนดเพิ่มปี 69",0,IF(M187="เกษียณปี 66 ยุบเลิกปี 67",0,IF(M187="ว่างเดิม ยุบเลิกปี 67",0,ฟอร์มกรอกข้อมูล!BE98)))))))</f>
        <v/>
      </c>
      <c r="K187" s="145" t="str">
        <f>IF(ฟอร์มกรอกข้อมูล!C98=0,"",IF(ฟอร์มกรอกข้อมูล!C98="สังกัด","",IF(M187="กำหนดเพิ่มปี 67",0,IF(M187="กำหนดเพิ่มปี 68",0,IF(M187="กำหนดเพิ่มปี 69",0,IF(M187="เกษียณปี 66 ยุบเลิกปี 67",0,IF(M187="ว่างเดิม ยุบเลิกปี 67",0,IF(ฟอร์มกรอกข้อมูล!J98=0,0,(BF187*12)))))))))</f>
        <v/>
      </c>
      <c r="L187" s="145" t="str">
        <f>IF(ฟอร์มกรอกข้อมูล!C98=0,"",IF(ฟอร์มกรอกข้อมูล!C98="สังกัด","",IF(M187="กำหนดเพิ่มปี 67",0,IF(M187="กำหนดเพิ่มปี 68",0,IF(M187="กำหนดเพิ่มปี 69",0,IF(M187="เกษียณปี 66 ยุบเลิกปี 67",0,IF(M187="ว่างเดิม ยุบเลิกปี 67",0,IF(ฟอร์มกรอกข้อมูล!K98=0,0,(BG187*12)))))))))</f>
        <v/>
      </c>
      <c r="M187" s="146" t="str">
        <f>IF(ฟอร์มกรอกข้อมูล!C98=0,"",IF(ฟอร์มกรอกข้อมูล!C98="สังกัด","",IF(ฟอร์มกรอกข้อมูล!M98="ว่างเดิม","(ว่างเดิม)",IF(ฟอร์มกรอกข้อมูล!M98="เงินอุดหนุน","(เงินอุดหนุน)",IF(ฟอร์มกรอกข้อมูล!M98="เงินอุดหนุน (ว่าง)","(เงินอุดหนุน)",IF(ฟอร์มกรอกข้อมูล!M98="จ่ายจากเงินรายได้","(จ่ายจากเงินรายได้)",IF(ฟอร์มกรอกข้อมูล!M98="จ่ายจากเงินรายได้ (ว่าง)","(จ่ายจากเงินรายได้ (ว่างเดิม))",IF(ฟอร์มกรอกข้อมูล!M98="กำหนดเพิ่ม2567","กำหนดเพิ่มปี 67",IF(ฟอร์มกรอกข้อมูล!M98="กำหนดเพิ่ม2568","กำหนดเพิ่มปี 68",IF(ฟอร์มกรอกข้อมูล!M98="กำหนดเพิ่ม2569","กำหนดเพิ่มปี 69",IF(ฟอร์มกรอกข้อมูล!M98="ว่างยุบเลิก2567","ว่างเดิม ยุบเลิกปี 67",IF(ฟอร์มกรอกข้อมูล!M98="ว่างยุบเลิก2568","ว่างเดิม ยุบเลิกปี 68",IF(ฟอร์มกรอกข้อมูล!M98="ว่างยุบเลิก2569","ว่างเดิม ยุบเลิกปี 69",IF(ฟอร์มกรอกข้อมูล!M98="ยุบเลิก2567","เกษียณปี 66 ยุบเลิกปี 67",IF(ฟอร์มกรอกข้อมูล!M98="ยุบเลิก2568","เกษียณปี 67 ยุบเลิกปี 68",IF(ฟอร์มกรอกข้อมูล!M98="ยุบเลิก2569","เกษียณปี 68 ยุบเลิกปี 69",(ฟอร์มกรอกข้อมูล!I98*12)+(ฟอร์มกรอกข้อมูล!J98*12)+(ฟอร์มกรอกข้อมูล!K98*12)))))))))))))))))</f>
        <v/>
      </c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39" t="str">
        <f>IF(ฟอร์มกรอกข้อมูล!C98=0,"",ฟอร์มกรอกข้อมูล!C98)</f>
        <v/>
      </c>
      <c r="BC187" s="139" t="str">
        <f>IF(ฟอร์มกรอกข้อมูล!G98=0,"",ฟอร์มกรอกข้อมูล!G98)</f>
        <v/>
      </c>
      <c r="BD187" s="139" t="str">
        <f>IF(ฟอร์มกรอกข้อมูล!E98=0,"",ฟอร์มกรอกข้อมูล!E98)</f>
        <v/>
      </c>
      <c r="BE187" s="139" t="str">
        <f>IF(ฟอร์มกรอกข้อมูล!I98=0,"",ฟอร์มกรอกข้อมูล!I98)</f>
        <v/>
      </c>
      <c r="BF187" s="139" t="str">
        <f>IF(ฟอร์มกรอกข้อมูล!J98=0,"",ฟอร์มกรอกข้อมูล!J98)</f>
        <v/>
      </c>
      <c r="BG187" s="139" t="str">
        <f>IF(ฟอร์มกรอกข้อมูล!K98=0,"",ฟอร์มกรอกข้อมูล!K98)</f>
        <v/>
      </c>
      <c r="BH187" s="139" t="str">
        <f>IF(ฟอร์มกรอกข้อมูล!M98=0,"",ฟอร์มกรอกข้อมูล!M98)</f>
        <v/>
      </c>
    </row>
    <row r="188" spans="1:60" ht="25.5" customHeight="1">
      <c r="A188" s="99"/>
      <c r="B188" s="99"/>
      <c r="C188" s="140"/>
      <c r="D188" s="140"/>
      <c r="E188" s="140" t="str">
        <f>IF(BB187=0,"",IF(BB187="บริหารท้องถิ่น","("&amp;BD187&amp;")",IF(BB187="อำนวยการท้องถิ่น","("&amp;BD187&amp;")",IF(BB187="บริหารสถานศึกษา","("&amp;BD187&amp;")",IF(BB187&amp;BC187="วิชาการหัวหน้ากลุ่มงาน","("&amp;BD187&amp;")",IF(M187="กำหนดเพิ่มปี 67","-",IF(M187="กำหนดเพิ่มปี 68","",IF(M187="กำหนดเพิ่มปี 69","",""))))))))</f>
        <v/>
      </c>
      <c r="F188" s="99"/>
      <c r="G188" s="140"/>
      <c r="H188" s="140" t="str">
        <f>IF(BB187=0,"",IF(M187="เกษียณปี 66 ยุบเลิกปี 67","",IF(M187="ว่างเดิม ยุบเลิกปี 67","",IF(BB187="บริหารท้องถิ่น","("&amp;BD187&amp;")",IF(BB187="อำนวยการท้องถิ่น","("&amp;BD187&amp;")",IF(BB187="บริหารสถานศึกษา","("&amp;BD187&amp;")",IF(BB187&amp;BC187="วิชาการหัวหน้ากลุ่มงาน","("&amp;BD187&amp;")","")))))))</f>
        <v/>
      </c>
      <c r="I188" s="99"/>
      <c r="J188" s="141" t="str">
        <f>IF(BB187=0,"",IF(BB187="","",IF(BH187="ว่างเดิม","(ค่ากลางเงินเดือน)",IF(BH187="เงินอุดหนุน (ว่าง)","(ค่ากลางเงินเดือน)",IF(BH187="จ่ายจากเงินรายได้ (ว่าง)","(ค่ากลางเงินเดือน)",IF(BH187="ว่างยุบเลิก2568","(ค่ากลางเงินเดือน)",IF(BH187="ว่างยุบเลิก2569","(ค่ากลางเงินเดือน)",IF(M187="กำหนดเพิ่มปี 67","",IF(M187="กำหนดเพิ่มปี 68","",IF(M187="กำหนดเพิ่มปี 69","",IF(M187="เกษียณปี 66 ยุบเลิกปี 67","",IF(M187="ว่างเดิม ยุบเลิกปี 67","",TEXT(BE187,"(0,000"&amp;" x 12)")))))))))))))</f>
        <v/>
      </c>
      <c r="K188" s="141" t="str">
        <f>IF(BB187=0,"",IF(BB187="","",IF(M187="กำหนดเพิ่มปี 67","",IF(M187="กำหนดเพิ่มปี 68","",IF(M187="กำหนดเพิ่มปี 69","",IF(M187="เกษียณปี 66 ยุบเลิกปี 67","",IF(M187="ว่างเดิม ยุบเลิกปี 67","",TEXT(BF187,"(0,000"&amp;" x 12)"))))))))</f>
        <v/>
      </c>
      <c r="L188" s="141" t="str">
        <f>IF(BB187=0,"",IF(BB187="","",IF(M187="กำหนดเพิ่มปี 67","",IF(M187="กำหนดเพิ่มปี 68","",IF(M187="กำหนดเพิ่มปี 69","",IF(M187="เกษียณปี 66 ยุบเลิกปี 67","",IF(M187="ว่างเดิม ยุบเลิกปี 67","",TEXT(BG187,"(0,000"&amp;" x 12)"))))))))</f>
        <v/>
      </c>
      <c r="M188" s="14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</row>
    <row r="189" spans="1:60" ht="25.5" customHeight="1">
      <c r="A189" s="101" t="str">
        <f>IF(B189="","",IF(M189="","",SUBTOTAL(3,$E$5:E189)*1)-COUNTBLANK($B$5:B189))</f>
        <v/>
      </c>
      <c r="B189" s="142" t="str">
        <f>IF(ฟอร์มกรอกข้อมูล!C99=0,"",IF(ฟอร์มกรอกข้อมูล!C99="สังกัด","",IF(M189="กำหนดเพิ่มปี 67","-",IF(M189="กำหนดเพิ่มปี 68","-",IF(M189="กำหนดเพิ่มปี 69","-",ฟอร์มกรอกข้อมูล!D99)))))</f>
        <v/>
      </c>
      <c r="C189" s="140" t="str">
        <f>IF(ฟอร์มกรอกข้อมูล!C99=0,"",IF(ฟอร์มกรอกข้อมูล!C99="สังกัด","",IF(M189="กำหนดเพิ่มปี 67","-",IF(M189="กำหนดเพิ่มปี 68","-",IF(M189="กำหนดเพิ่มปี 69","-",ฟอร์มกรอกข้อมูล!L99)))))</f>
        <v/>
      </c>
      <c r="D189" s="143" t="str">
        <f>IF(ฟอร์มกรอกข้อมูล!C99=0,"",IF(ฟอร์มกรอกข้อมูล!C99="สังกัด","",IF(ฟอร์มกรอกข้อมูล!B99="","-",IF(M189="กำหนดเพิ่มปี 67","-",IF(M189="กำหนดเพิ่มปี 68","-",IF(M189="กำหนดเพิ่มปี 69","-",ฟอร์มกรอกข้อมูล!B99))))))</f>
        <v/>
      </c>
      <c r="E189" s="140" t="str">
        <f>IF(ฟอร์มกรอกข้อมูล!C99=0,"",IF(M189="กำหนดเพิ่มปี 67","-",IF(M189="กำหนดเพิ่มปี 68","-",IF(M189="กำหนดเพิ่มปี 69","-",IF(ฟอร์มกรอกข้อมูล!C99="บริหารท้องถิ่น",ฟอร์มกรอกข้อมูล!F99,IF(ฟอร์มกรอกข้อมูล!C99="อำนวยการท้องถิ่น",ฟอร์มกรอกข้อมูล!F99,IF(ฟอร์มกรอกข้อมูล!C99="บริหารสถานศึกษา",ฟอร์มกรอกข้อมูล!F99,IF(ฟอร์มกรอกข้อมูล!C99&amp;ฟอร์มกรอกข้อมูล!G99="วิชาการหัวหน้ากลุ่มงาน",ฟอร์มกรอกข้อมูล!F99,ฟอร์มกรอกข้อมูล!E99))))))))</f>
        <v/>
      </c>
      <c r="F189" s="101" t="str">
        <f>IF(ฟอร์มกรอกข้อมูล!C99=0,"",IF(ฟอร์มกรอกข้อมูล!C99="สังกัด","",IF(ฟอร์มกรอกข้อมูล!H99="","-",IF(M189="กำหนดเพิ่มปี 67","-",IF(M189="กำหนดเพิ่มปี 68","-",IF(M189="กำหนดเพิ่มปี 69","-",ฟอร์มกรอกข้อมูล!H99))))))</f>
        <v/>
      </c>
      <c r="G189" s="143" t="str">
        <f>IF(ฟอร์มกรอกข้อมูล!C99=0,"",IF(ฟอร์มกรอกข้อมูล!C99="สังกัด","",IF(ฟอร์มกรอกข้อมูล!B99="","-",IF(M189="เกษียณปี 66 ยุบเลิกปี 67","-",IF(M189="ว่างเดิม ยุบเลิกปี 67","-",ฟอร์มกรอกข้อมูล!B99)))))</f>
        <v/>
      </c>
      <c r="H189" s="140" t="str">
        <f>IF(ฟอร์มกรอกข้อมูล!C99=0,"",IF(M189="เกษียณปี 66 ยุบเลิกปี 67","-",IF(M189="ว่างเดิม ยุบเลิกปี 67","-",IF(ฟอร์มกรอกข้อมูล!C99="บริหารท้องถิ่น",ฟอร์มกรอกข้อมูล!F99,IF(ฟอร์มกรอกข้อมูล!C99="อำนวยการท้องถิ่น",ฟอร์มกรอกข้อมูล!F99,IF(ฟอร์มกรอกข้อมูล!C99="บริหารสถานศึกษา",ฟอร์มกรอกข้อมูล!F99,IF(ฟอร์มกรอกข้อมูล!C99&amp;ฟอร์มกรอกข้อมูล!G99="วิชาการหัวหน้ากลุ่มงาน",ฟอร์มกรอกข้อมูล!F99,ฟอร์มกรอกข้อมูล!E99)))))))</f>
        <v/>
      </c>
      <c r="I189" s="101" t="str">
        <f>IF(ฟอร์มกรอกข้อมูล!C99=0,"",IF(ฟอร์มกรอกข้อมูล!C99="สังกัด","",IF(ฟอร์มกรอกข้อมูล!H99="","-",IF(M189="เกษียณปี 66 ยุบเลิกปี 67","-",IF(M189="ว่างเดิม ยุบเลิกปี 67","-",ฟอร์มกรอกข้อมูล!H99)))))</f>
        <v/>
      </c>
      <c r="J189" s="144" t="str">
        <f>IF(ฟอร์มกรอกข้อมูล!C99=0,"",IF(ฟอร์มกรอกข้อมูล!C99="สังกัด","",IF(M189="กำหนดเพิ่มปี 67",0,IF(M189="กำหนดเพิ่มปี 68",0,IF(M189="กำหนดเพิ่มปี 69",0,IF(M189="เกษียณปี 66 ยุบเลิกปี 67",0,IF(M189="ว่างเดิม ยุบเลิกปี 67",0,ฟอร์มกรอกข้อมูล!BE99)))))))</f>
        <v/>
      </c>
      <c r="K189" s="145" t="str">
        <f>IF(ฟอร์มกรอกข้อมูล!C99=0,"",IF(ฟอร์มกรอกข้อมูล!C99="สังกัด","",IF(M189="กำหนดเพิ่มปี 67",0,IF(M189="กำหนดเพิ่มปี 68",0,IF(M189="กำหนดเพิ่มปี 69",0,IF(M189="เกษียณปี 66 ยุบเลิกปี 67",0,IF(M189="ว่างเดิม ยุบเลิกปี 67",0,IF(ฟอร์มกรอกข้อมูล!J99=0,0,(BF189*12)))))))))</f>
        <v/>
      </c>
      <c r="L189" s="145" t="str">
        <f>IF(ฟอร์มกรอกข้อมูล!C99=0,"",IF(ฟอร์มกรอกข้อมูล!C99="สังกัด","",IF(M189="กำหนดเพิ่มปี 67",0,IF(M189="กำหนดเพิ่มปี 68",0,IF(M189="กำหนดเพิ่มปี 69",0,IF(M189="เกษียณปี 66 ยุบเลิกปี 67",0,IF(M189="ว่างเดิม ยุบเลิกปี 67",0,IF(ฟอร์มกรอกข้อมูล!K99=0,0,(BG189*12)))))))))</f>
        <v/>
      </c>
      <c r="M189" s="146" t="str">
        <f>IF(ฟอร์มกรอกข้อมูล!C99=0,"",IF(ฟอร์มกรอกข้อมูล!C99="สังกัด","",IF(ฟอร์มกรอกข้อมูล!M99="ว่างเดิม","(ว่างเดิม)",IF(ฟอร์มกรอกข้อมูล!M99="เงินอุดหนุน","(เงินอุดหนุน)",IF(ฟอร์มกรอกข้อมูล!M99="เงินอุดหนุน (ว่าง)","(เงินอุดหนุน)",IF(ฟอร์มกรอกข้อมูล!M99="จ่ายจากเงินรายได้","(จ่ายจากเงินรายได้)",IF(ฟอร์มกรอกข้อมูล!M99="จ่ายจากเงินรายได้ (ว่าง)","(จ่ายจากเงินรายได้ (ว่างเดิม))",IF(ฟอร์มกรอกข้อมูล!M99="กำหนดเพิ่ม2567","กำหนดเพิ่มปี 67",IF(ฟอร์มกรอกข้อมูล!M99="กำหนดเพิ่ม2568","กำหนดเพิ่มปี 68",IF(ฟอร์มกรอกข้อมูล!M99="กำหนดเพิ่ม2569","กำหนดเพิ่มปี 69",IF(ฟอร์มกรอกข้อมูล!M99="ว่างยุบเลิก2567","ว่างเดิม ยุบเลิกปี 67",IF(ฟอร์มกรอกข้อมูล!M99="ว่างยุบเลิก2568","ว่างเดิม ยุบเลิกปี 68",IF(ฟอร์มกรอกข้อมูล!M99="ว่างยุบเลิก2569","ว่างเดิม ยุบเลิกปี 69",IF(ฟอร์มกรอกข้อมูล!M99="ยุบเลิก2567","เกษียณปี 66 ยุบเลิกปี 67",IF(ฟอร์มกรอกข้อมูล!M99="ยุบเลิก2568","เกษียณปี 67 ยุบเลิกปี 68",IF(ฟอร์มกรอกข้อมูล!M99="ยุบเลิก2569","เกษียณปี 68 ยุบเลิกปี 69",(ฟอร์มกรอกข้อมูล!I99*12)+(ฟอร์มกรอกข้อมูล!J99*12)+(ฟอร์มกรอกข้อมูล!K99*12)))))))))))))))))</f>
        <v/>
      </c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39" t="str">
        <f>IF(ฟอร์มกรอกข้อมูล!C99=0,"",ฟอร์มกรอกข้อมูล!C99)</f>
        <v/>
      </c>
      <c r="BC189" s="139" t="str">
        <f>IF(ฟอร์มกรอกข้อมูล!G99=0,"",ฟอร์มกรอกข้อมูล!G99)</f>
        <v/>
      </c>
      <c r="BD189" s="139" t="str">
        <f>IF(ฟอร์มกรอกข้อมูล!E99=0,"",ฟอร์มกรอกข้อมูล!E99)</f>
        <v/>
      </c>
      <c r="BE189" s="139" t="str">
        <f>IF(ฟอร์มกรอกข้อมูล!I99=0,"",ฟอร์มกรอกข้อมูล!I99)</f>
        <v/>
      </c>
      <c r="BF189" s="139" t="str">
        <f>IF(ฟอร์มกรอกข้อมูล!J99=0,"",ฟอร์มกรอกข้อมูล!J99)</f>
        <v/>
      </c>
      <c r="BG189" s="139" t="str">
        <f>IF(ฟอร์มกรอกข้อมูล!K99=0,"",ฟอร์มกรอกข้อมูล!K99)</f>
        <v/>
      </c>
      <c r="BH189" s="139" t="str">
        <f>IF(ฟอร์มกรอกข้อมูล!M99=0,"",ฟอร์มกรอกข้อมูล!M99)</f>
        <v/>
      </c>
    </row>
    <row r="190" spans="1:60" ht="25.5" customHeight="1">
      <c r="A190" s="99"/>
      <c r="B190" s="99"/>
      <c r="C190" s="140"/>
      <c r="D190" s="140"/>
      <c r="E190" s="140" t="str">
        <f>IF(BB189=0,"",IF(BB189="บริหารท้องถิ่น","("&amp;BD189&amp;")",IF(BB189="อำนวยการท้องถิ่น","("&amp;BD189&amp;")",IF(BB189="บริหารสถานศึกษา","("&amp;BD189&amp;")",IF(BB189&amp;BC189="วิชาการหัวหน้ากลุ่มงาน","("&amp;BD189&amp;")",IF(M189="กำหนดเพิ่มปี 67","-",IF(M189="กำหนดเพิ่มปี 68","",IF(M189="กำหนดเพิ่มปี 69","",""))))))))</f>
        <v/>
      </c>
      <c r="F190" s="99"/>
      <c r="G190" s="140"/>
      <c r="H190" s="140" t="str">
        <f>IF(BB189=0,"",IF(M189="เกษียณปี 66 ยุบเลิกปี 67","",IF(M189="ว่างเดิม ยุบเลิกปี 67","",IF(BB189="บริหารท้องถิ่น","("&amp;BD189&amp;")",IF(BB189="อำนวยการท้องถิ่น","("&amp;BD189&amp;")",IF(BB189="บริหารสถานศึกษา","("&amp;BD189&amp;")",IF(BB189&amp;BC189="วิชาการหัวหน้ากลุ่มงาน","("&amp;BD189&amp;")","")))))))</f>
        <v/>
      </c>
      <c r="I190" s="99"/>
      <c r="J190" s="141" t="str">
        <f>IF(BB189=0,"",IF(BB189="","",IF(BH189="ว่างเดิม","(ค่ากลางเงินเดือน)",IF(BH189="เงินอุดหนุน (ว่าง)","(ค่ากลางเงินเดือน)",IF(BH189="จ่ายจากเงินรายได้ (ว่าง)","(ค่ากลางเงินเดือน)",IF(BH189="ว่างยุบเลิก2568","(ค่ากลางเงินเดือน)",IF(BH189="ว่างยุบเลิก2569","(ค่ากลางเงินเดือน)",IF(M189="กำหนดเพิ่มปี 67","",IF(M189="กำหนดเพิ่มปี 68","",IF(M189="กำหนดเพิ่มปี 69","",IF(M189="เกษียณปี 66 ยุบเลิกปี 67","",IF(M189="ว่างเดิม ยุบเลิกปี 67","",TEXT(BE189,"(0,000"&amp;" x 12)")))))))))))))</f>
        <v/>
      </c>
      <c r="K190" s="141" t="str">
        <f>IF(BB189=0,"",IF(BB189="","",IF(M189="กำหนดเพิ่มปี 67","",IF(M189="กำหนดเพิ่มปี 68","",IF(M189="กำหนดเพิ่มปี 69","",IF(M189="เกษียณปี 66 ยุบเลิกปี 67","",IF(M189="ว่างเดิม ยุบเลิกปี 67","",TEXT(BF189,"(0,000"&amp;" x 12)"))))))))</f>
        <v/>
      </c>
      <c r="L190" s="141" t="str">
        <f>IF(BB189=0,"",IF(BB189="","",IF(M189="กำหนดเพิ่มปี 67","",IF(M189="กำหนดเพิ่มปี 68","",IF(M189="กำหนดเพิ่มปี 69","",IF(M189="เกษียณปี 66 ยุบเลิกปี 67","",IF(M189="ว่างเดิม ยุบเลิกปี 67","",TEXT(BG189,"(0,000"&amp;" x 12)"))))))))</f>
        <v/>
      </c>
      <c r="M190" s="14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</row>
    <row r="191" spans="1:60" ht="25.5" customHeight="1">
      <c r="A191" s="101" t="str">
        <f>IF(B191="","",IF(M191="","",SUBTOTAL(3,$E$5:E191)*1)-COUNTBLANK($B$5:B191))</f>
        <v/>
      </c>
      <c r="B191" s="142" t="str">
        <f>IF(ฟอร์มกรอกข้อมูล!C100=0,"",IF(ฟอร์มกรอกข้อมูล!C100="สังกัด","",IF(M191="กำหนดเพิ่มปี 67","-",IF(M191="กำหนดเพิ่มปี 68","-",IF(M191="กำหนดเพิ่มปี 69","-",ฟอร์มกรอกข้อมูล!D100)))))</f>
        <v/>
      </c>
      <c r="C191" s="140" t="str">
        <f>IF(ฟอร์มกรอกข้อมูล!C100=0,"",IF(ฟอร์มกรอกข้อมูล!C100="สังกัด","",IF(M191="กำหนดเพิ่มปี 67","-",IF(M191="กำหนดเพิ่มปี 68","-",IF(M191="กำหนดเพิ่มปี 69","-",ฟอร์มกรอกข้อมูล!L100)))))</f>
        <v/>
      </c>
      <c r="D191" s="143" t="str">
        <f>IF(ฟอร์มกรอกข้อมูล!C100=0,"",IF(ฟอร์มกรอกข้อมูล!C100="สังกัด","",IF(ฟอร์มกรอกข้อมูล!B100="","-",IF(M191="กำหนดเพิ่มปี 67","-",IF(M191="กำหนดเพิ่มปี 68","-",IF(M191="กำหนดเพิ่มปี 69","-",ฟอร์มกรอกข้อมูล!B100))))))</f>
        <v/>
      </c>
      <c r="E191" s="140" t="str">
        <f>IF(ฟอร์มกรอกข้อมูล!C100=0,"",IF(M191="กำหนดเพิ่มปี 67","-",IF(M191="กำหนดเพิ่มปี 68","-",IF(M191="กำหนดเพิ่มปี 69","-",IF(ฟอร์มกรอกข้อมูล!C100="บริหารท้องถิ่น",ฟอร์มกรอกข้อมูล!F100,IF(ฟอร์มกรอกข้อมูล!C100="อำนวยการท้องถิ่น",ฟอร์มกรอกข้อมูล!F100,IF(ฟอร์มกรอกข้อมูล!C100="บริหารสถานศึกษา",ฟอร์มกรอกข้อมูล!F100,IF(ฟอร์มกรอกข้อมูล!C100&amp;ฟอร์มกรอกข้อมูล!G100="วิชาการหัวหน้ากลุ่มงาน",ฟอร์มกรอกข้อมูล!F100,ฟอร์มกรอกข้อมูล!E100))))))))</f>
        <v/>
      </c>
      <c r="F191" s="101" t="str">
        <f>IF(ฟอร์มกรอกข้อมูล!C100=0,"",IF(ฟอร์มกรอกข้อมูล!C100="สังกัด","",IF(ฟอร์มกรอกข้อมูล!H100="","-",IF(M191="กำหนดเพิ่มปี 67","-",IF(M191="กำหนดเพิ่มปี 68","-",IF(M191="กำหนดเพิ่มปี 69","-",ฟอร์มกรอกข้อมูล!H100))))))</f>
        <v/>
      </c>
      <c r="G191" s="143" t="str">
        <f>IF(ฟอร์มกรอกข้อมูล!C100=0,"",IF(ฟอร์มกรอกข้อมูล!C100="สังกัด","",IF(ฟอร์มกรอกข้อมูล!B100="","-",IF(M191="เกษียณปี 66 ยุบเลิกปี 67","-",IF(M191="ว่างเดิม ยุบเลิกปี 67","-",ฟอร์มกรอกข้อมูล!B100)))))</f>
        <v/>
      </c>
      <c r="H191" s="140" t="str">
        <f>IF(ฟอร์มกรอกข้อมูล!C100=0,"",IF(M191="เกษียณปี 66 ยุบเลิกปี 67","-",IF(M191="ว่างเดิม ยุบเลิกปี 67","-",IF(ฟอร์มกรอกข้อมูล!C100="บริหารท้องถิ่น",ฟอร์มกรอกข้อมูล!F100,IF(ฟอร์มกรอกข้อมูล!C100="อำนวยการท้องถิ่น",ฟอร์มกรอกข้อมูล!F100,IF(ฟอร์มกรอกข้อมูล!C100="บริหารสถานศึกษา",ฟอร์มกรอกข้อมูล!F100,IF(ฟอร์มกรอกข้อมูล!C100&amp;ฟอร์มกรอกข้อมูล!G100="วิชาการหัวหน้ากลุ่มงาน",ฟอร์มกรอกข้อมูล!F100,ฟอร์มกรอกข้อมูล!E100)))))))</f>
        <v/>
      </c>
      <c r="I191" s="101" t="str">
        <f>IF(ฟอร์มกรอกข้อมูล!C100=0,"",IF(ฟอร์มกรอกข้อมูล!C100="สังกัด","",IF(ฟอร์มกรอกข้อมูล!H100="","-",IF(M191="เกษียณปี 66 ยุบเลิกปี 67","-",IF(M191="ว่างเดิม ยุบเลิกปี 67","-",ฟอร์มกรอกข้อมูล!H100)))))</f>
        <v/>
      </c>
      <c r="J191" s="144" t="str">
        <f>IF(ฟอร์มกรอกข้อมูล!C100=0,"",IF(ฟอร์มกรอกข้อมูล!C100="สังกัด","",IF(M191="กำหนดเพิ่มปี 67",0,IF(M191="กำหนดเพิ่มปี 68",0,IF(M191="กำหนดเพิ่มปี 69",0,IF(M191="เกษียณปี 66 ยุบเลิกปี 67",0,IF(M191="ว่างเดิม ยุบเลิกปี 67",0,ฟอร์มกรอกข้อมูล!BE100)))))))</f>
        <v/>
      </c>
      <c r="K191" s="145" t="str">
        <f>IF(ฟอร์มกรอกข้อมูล!C100=0,"",IF(ฟอร์มกรอกข้อมูล!C100="สังกัด","",IF(M191="กำหนดเพิ่มปี 67",0,IF(M191="กำหนดเพิ่มปี 68",0,IF(M191="กำหนดเพิ่มปี 69",0,IF(M191="เกษียณปี 66 ยุบเลิกปี 67",0,IF(M191="ว่างเดิม ยุบเลิกปี 67",0,IF(ฟอร์มกรอกข้อมูล!J100=0,0,(BF191*12)))))))))</f>
        <v/>
      </c>
      <c r="L191" s="145" t="str">
        <f>IF(ฟอร์มกรอกข้อมูล!C100=0,"",IF(ฟอร์มกรอกข้อมูล!C100="สังกัด","",IF(M191="กำหนดเพิ่มปี 67",0,IF(M191="กำหนดเพิ่มปี 68",0,IF(M191="กำหนดเพิ่มปี 69",0,IF(M191="เกษียณปี 66 ยุบเลิกปี 67",0,IF(M191="ว่างเดิม ยุบเลิกปี 67",0,IF(ฟอร์มกรอกข้อมูล!K100=0,0,(BG191*12)))))))))</f>
        <v/>
      </c>
      <c r="M191" s="146" t="str">
        <f>IF(ฟอร์มกรอกข้อมูล!C100=0,"",IF(ฟอร์มกรอกข้อมูล!C100="สังกัด","",IF(ฟอร์มกรอกข้อมูล!M100="ว่างเดิม","(ว่างเดิม)",IF(ฟอร์มกรอกข้อมูล!M100="เงินอุดหนุน","(เงินอุดหนุน)",IF(ฟอร์มกรอกข้อมูล!M100="เงินอุดหนุน (ว่าง)","(เงินอุดหนุน)",IF(ฟอร์มกรอกข้อมูล!M100="จ่ายจากเงินรายได้","(จ่ายจากเงินรายได้)",IF(ฟอร์มกรอกข้อมูล!M100="จ่ายจากเงินรายได้ (ว่าง)","(จ่ายจากเงินรายได้ (ว่างเดิม))",IF(ฟอร์มกรอกข้อมูล!M100="กำหนดเพิ่ม2567","กำหนดเพิ่มปี 67",IF(ฟอร์มกรอกข้อมูล!M100="กำหนดเพิ่ม2568","กำหนดเพิ่มปี 68",IF(ฟอร์มกรอกข้อมูล!M100="กำหนดเพิ่ม2569","กำหนดเพิ่มปี 69",IF(ฟอร์มกรอกข้อมูล!M100="ว่างยุบเลิก2567","ว่างเดิม ยุบเลิกปี 67",IF(ฟอร์มกรอกข้อมูล!M100="ว่างยุบเลิก2568","ว่างเดิม ยุบเลิกปี 68",IF(ฟอร์มกรอกข้อมูล!M100="ว่างยุบเลิก2569","ว่างเดิม ยุบเลิกปี 69",IF(ฟอร์มกรอกข้อมูล!M100="ยุบเลิก2567","เกษียณปี 66 ยุบเลิกปี 67",IF(ฟอร์มกรอกข้อมูล!M100="ยุบเลิก2568","เกษียณปี 67 ยุบเลิกปี 68",IF(ฟอร์มกรอกข้อมูล!M100="ยุบเลิก2569","เกษียณปี 68 ยุบเลิกปี 69",(ฟอร์มกรอกข้อมูล!I100*12)+(ฟอร์มกรอกข้อมูล!J100*12)+(ฟอร์มกรอกข้อมูล!K100*12)))))))))))))))))</f>
        <v/>
      </c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39" t="str">
        <f>IF(ฟอร์มกรอกข้อมูล!C100=0,"",ฟอร์มกรอกข้อมูล!C100)</f>
        <v/>
      </c>
      <c r="BC191" s="139" t="str">
        <f>IF(ฟอร์มกรอกข้อมูล!G100=0,"",ฟอร์มกรอกข้อมูล!G100)</f>
        <v/>
      </c>
      <c r="BD191" s="139" t="str">
        <f>IF(ฟอร์มกรอกข้อมูล!E100=0,"",ฟอร์มกรอกข้อมูล!E100)</f>
        <v/>
      </c>
      <c r="BE191" s="139" t="str">
        <f>IF(ฟอร์มกรอกข้อมูล!I100=0,"",ฟอร์มกรอกข้อมูล!I100)</f>
        <v/>
      </c>
      <c r="BF191" s="139" t="str">
        <f>IF(ฟอร์มกรอกข้อมูล!J100=0,"",ฟอร์มกรอกข้อมูล!J100)</f>
        <v/>
      </c>
      <c r="BG191" s="139" t="str">
        <f>IF(ฟอร์มกรอกข้อมูล!K100=0,"",ฟอร์มกรอกข้อมูล!K100)</f>
        <v/>
      </c>
      <c r="BH191" s="139" t="str">
        <f>IF(ฟอร์มกรอกข้อมูล!M100=0,"",ฟอร์มกรอกข้อมูล!M100)</f>
        <v/>
      </c>
    </row>
    <row r="192" spans="1:60" ht="25.5" customHeight="1">
      <c r="A192" s="99"/>
      <c r="B192" s="99"/>
      <c r="C192" s="140"/>
      <c r="D192" s="140"/>
      <c r="E192" s="140" t="str">
        <f>IF(BB191=0,"",IF(BB191="บริหารท้องถิ่น","("&amp;BD191&amp;")",IF(BB191="อำนวยการท้องถิ่น","("&amp;BD191&amp;")",IF(BB191="บริหารสถานศึกษา","("&amp;BD191&amp;")",IF(BB191&amp;BC191="วิชาการหัวหน้ากลุ่มงาน","("&amp;BD191&amp;")",IF(M191="กำหนดเพิ่มปี 67","-",IF(M191="กำหนดเพิ่มปี 68","",IF(M191="กำหนดเพิ่มปี 69","",""))))))))</f>
        <v/>
      </c>
      <c r="F192" s="99"/>
      <c r="G192" s="140"/>
      <c r="H192" s="140" t="str">
        <f>IF(BB191=0,"",IF(M191="เกษียณปี 66 ยุบเลิกปี 67","",IF(M191="ว่างเดิม ยุบเลิกปี 67","",IF(BB191="บริหารท้องถิ่น","("&amp;BD191&amp;")",IF(BB191="อำนวยการท้องถิ่น","("&amp;BD191&amp;")",IF(BB191="บริหารสถานศึกษา","("&amp;BD191&amp;")",IF(BB191&amp;BC191="วิชาการหัวหน้ากลุ่มงาน","("&amp;BD191&amp;")","")))))))</f>
        <v/>
      </c>
      <c r="I192" s="99"/>
      <c r="J192" s="141" t="str">
        <f>IF(BB191=0,"",IF(BB191="","",IF(BH191="ว่างเดิม","(ค่ากลางเงินเดือน)",IF(BH191="เงินอุดหนุน (ว่าง)","(ค่ากลางเงินเดือน)",IF(BH191="จ่ายจากเงินรายได้ (ว่าง)","(ค่ากลางเงินเดือน)",IF(BH191="ว่างยุบเลิก2568","(ค่ากลางเงินเดือน)",IF(BH191="ว่างยุบเลิก2569","(ค่ากลางเงินเดือน)",IF(M191="กำหนดเพิ่มปี 67","",IF(M191="กำหนดเพิ่มปี 68","",IF(M191="กำหนดเพิ่มปี 69","",IF(M191="เกษียณปี 66 ยุบเลิกปี 67","",IF(M191="ว่างเดิม ยุบเลิกปี 67","",TEXT(BE191,"(0,000"&amp;" x 12)")))))))))))))</f>
        <v/>
      </c>
      <c r="K192" s="141" t="str">
        <f>IF(BB191=0,"",IF(BB191="","",IF(M191="กำหนดเพิ่มปี 67","",IF(M191="กำหนดเพิ่มปี 68","",IF(M191="กำหนดเพิ่มปี 69","",IF(M191="เกษียณปี 66 ยุบเลิกปี 67","",IF(M191="ว่างเดิม ยุบเลิกปี 67","",TEXT(BF191,"(0,000"&amp;" x 12)"))))))))</f>
        <v/>
      </c>
      <c r="L192" s="141" t="str">
        <f>IF(BB191=0,"",IF(BB191="","",IF(M191="กำหนดเพิ่มปี 67","",IF(M191="กำหนดเพิ่มปี 68","",IF(M191="กำหนดเพิ่มปี 69","",IF(M191="เกษียณปี 66 ยุบเลิกปี 67","",IF(M191="ว่างเดิม ยุบเลิกปี 67","",TEXT(BG191,"(0,000"&amp;" x 12)"))))))))</f>
        <v/>
      </c>
      <c r="M192" s="14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</row>
    <row r="193" spans="1:60" ht="25.5" customHeight="1">
      <c r="A193" s="101" t="str">
        <f>IF(B193="","",IF(M193="","",SUBTOTAL(3,$E$5:E193)*1)-COUNTBLANK($B$5:B193))</f>
        <v/>
      </c>
      <c r="B193" s="142" t="str">
        <f>IF(ฟอร์มกรอกข้อมูล!C101=0,"",IF(ฟอร์มกรอกข้อมูล!C101="สังกัด","",IF(M193="กำหนดเพิ่มปี 67","-",IF(M193="กำหนดเพิ่มปี 68","-",IF(M193="กำหนดเพิ่มปี 69","-",ฟอร์มกรอกข้อมูล!D101)))))</f>
        <v/>
      </c>
      <c r="C193" s="140" t="str">
        <f>IF(ฟอร์มกรอกข้อมูล!C101=0,"",IF(ฟอร์มกรอกข้อมูล!C101="สังกัด","",IF(M193="กำหนดเพิ่มปี 67","-",IF(M193="กำหนดเพิ่มปี 68","-",IF(M193="กำหนดเพิ่มปี 69","-",ฟอร์มกรอกข้อมูล!L101)))))</f>
        <v/>
      </c>
      <c r="D193" s="143" t="str">
        <f>IF(ฟอร์มกรอกข้อมูล!C101=0,"",IF(ฟอร์มกรอกข้อมูล!C101="สังกัด","",IF(ฟอร์มกรอกข้อมูล!B101="","-",IF(M193="กำหนดเพิ่มปี 67","-",IF(M193="กำหนดเพิ่มปี 68","-",IF(M193="กำหนดเพิ่มปี 69","-",ฟอร์มกรอกข้อมูล!B101))))))</f>
        <v/>
      </c>
      <c r="E193" s="140" t="str">
        <f>IF(ฟอร์มกรอกข้อมูล!C101=0,"",IF(M193="กำหนดเพิ่มปี 67","-",IF(M193="กำหนดเพิ่มปี 68","-",IF(M193="กำหนดเพิ่มปี 69","-",IF(ฟอร์มกรอกข้อมูล!C101="บริหารท้องถิ่น",ฟอร์มกรอกข้อมูล!F101,IF(ฟอร์มกรอกข้อมูล!C101="อำนวยการท้องถิ่น",ฟอร์มกรอกข้อมูล!F101,IF(ฟอร์มกรอกข้อมูล!C101="บริหารสถานศึกษา",ฟอร์มกรอกข้อมูล!F101,IF(ฟอร์มกรอกข้อมูล!C101&amp;ฟอร์มกรอกข้อมูล!G101="วิชาการหัวหน้ากลุ่มงาน",ฟอร์มกรอกข้อมูล!F101,ฟอร์มกรอกข้อมูล!E101))))))))</f>
        <v/>
      </c>
      <c r="F193" s="101" t="str">
        <f>IF(ฟอร์มกรอกข้อมูล!C101=0,"",IF(ฟอร์มกรอกข้อมูล!C101="สังกัด","",IF(ฟอร์มกรอกข้อมูล!H101="","-",IF(M193="กำหนดเพิ่มปี 67","-",IF(M193="กำหนดเพิ่มปี 68","-",IF(M193="กำหนดเพิ่มปี 69","-",ฟอร์มกรอกข้อมูล!H101))))))</f>
        <v/>
      </c>
      <c r="G193" s="143" t="str">
        <f>IF(ฟอร์มกรอกข้อมูล!C101=0,"",IF(ฟอร์มกรอกข้อมูล!C101="สังกัด","",IF(ฟอร์มกรอกข้อมูล!B101="","-",IF(M193="เกษียณปี 66 ยุบเลิกปี 67","-",IF(M193="ว่างเดิม ยุบเลิกปี 67","-",ฟอร์มกรอกข้อมูล!B101)))))</f>
        <v/>
      </c>
      <c r="H193" s="140" t="str">
        <f>IF(ฟอร์มกรอกข้อมูล!C101=0,"",IF(M193="เกษียณปี 66 ยุบเลิกปี 67","-",IF(M193="ว่างเดิม ยุบเลิกปี 67","-",IF(ฟอร์มกรอกข้อมูล!C101="บริหารท้องถิ่น",ฟอร์มกรอกข้อมูล!F101,IF(ฟอร์มกรอกข้อมูล!C101="อำนวยการท้องถิ่น",ฟอร์มกรอกข้อมูล!F101,IF(ฟอร์มกรอกข้อมูล!C101="บริหารสถานศึกษา",ฟอร์มกรอกข้อมูล!F101,IF(ฟอร์มกรอกข้อมูล!C101&amp;ฟอร์มกรอกข้อมูล!G101="วิชาการหัวหน้ากลุ่มงาน",ฟอร์มกรอกข้อมูล!F101,ฟอร์มกรอกข้อมูล!E101)))))))</f>
        <v/>
      </c>
      <c r="I193" s="101" t="str">
        <f>IF(ฟอร์มกรอกข้อมูล!C101=0,"",IF(ฟอร์มกรอกข้อมูล!C101="สังกัด","",IF(ฟอร์มกรอกข้อมูล!H101="","-",IF(M193="เกษียณปี 66 ยุบเลิกปี 67","-",IF(M193="ว่างเดิม ยุบเลิกปี 67","-",ฟอร์มกรอกข้อมูล!H101)))))</f>
        <v/>
      </c>
      <c r="J193" s="144" t="str">
        <f>IF(ฟอร์มกรอกข้อมูล!C101=0,"",IF(ฟอร์มกรอกข้อมูล!C101="สังกัด","",IF(M193="กำหนดเพิ่มปี 67",0,IF(M193="กำหนดเพิ่มปี 68",0,IF(M193="กำหนดเพิ่มปี 69",0,IF(M193="เกษียณปี 66 ยุบเลิกปี 67",0,IF(M193="ว่างเดิม ยุบเลิกปี 67",0,ฟอร์มกรอกข้อมูล!BE101)))))))</f>
        <v/>
      </c>
      <c r="K193" s="145" t="str">
        <f>IF(ฟอร์มกรอกข้อมูล!C101=0,"",IF(ฟอร์มกรอกข้อมูล!C101="สังกัด","",IF(M193="กำหนดเพิ่มปี 67",0,IF(M193="กำหนดเพิ่มปี 68",0,IF(M193="กำหนดเพิ่มปี 69",0,IF(M193="เกษียณปี 66 ยุบเลิกปี 67",0,IF(M193="ว่างเดิม ยุบเลิกปี 67",0,IF(ฟอร์มกรอกข้อมูล!J101=0,0,(BF193*12)))))))))</f>
        <v/>
      </c>
      <c r="L193" s="145" t="str">
        <f>IF(ฟอร์มกรอกข้อมูล!C101=0,"",IF(ฟอร์มกรอกข้อมูล!C101="สังกัด","",IF(M193="กำหนดเพิ่มปี 67",0,IF(M193="กำหนดเพิ่มปี 68",0,IF(M193="กำหนดเพิ่มปี 69",0,IF(M193="เกษียณปี 66 ยุบเลิกปี 67",0,IF(M193="ว่างเดิม ยุบเลิกปี 67",0,IF(ฟอร์มกรอกข้อมูล!K101=0,0,(BG193*12)))))))))</f>
        <v/>
      </c>
      <c r="M193" s="146" t="str">
        <f>IF(ฟอร์มกรอกข้อมูล!C101=0,"",IF(ฟอร์มกรอกข้อมูล!C101="สังกัด","",IF(ฟอร์มกรอกข้อมูล!M101="ว่างเดิม","(ว่างเดิม)",IF(ฟอร์มกรอกข้อมูล!M101="เงินอุดหนุน","(เงินอุดหนุน)",IF(ฟอร์มกรอกข้อมูล!M101="เงินอุดหนุน (ว่าง)","(เงินอุดหนุน)",IF(ฟอร์มกรอกข้อมูล!M101="จ่ายจากเงินรายได้","(จ่ายจากเงินรายได้)",IF(ฟอร์มกรอกข้อมูล!M101="จ่ายจากเงินรายได้ (ว่าง)","(จ่ายจากเงินรายได้ (ว่างเดิม))",IF(ฟอร์มกรอกข้อมูล!M101="กำหนดเพิ่ม2567","กำหนดเพิ่มปี 67",IF(ฟอร์มกรอกข้อมูล!M101="กำหนดเพิ่ม2568","กำหนดเพิ่มปี 68",IF(ฟอร์มกรอกข้อมูล!M101="กำหนดเพิ่ม2569","กำหนดเพิ่มปี 69",IF(ฟอร์มกรอกข้อมูล!M101="ว่างยุบเลิก2567","ว่างเดิม ยุบเลิกปี 67",IF(ฟอร์มกรอกข้อมูล!M101="ว่างยุบเลิก2568","ว่างเดิม ยุบเลิกปี 68",IF(ฟอร์มกรอกข้อมูล!M101="ว่างยุบเลิก2569","ว่างเดิม ยุบเลิกปี 69",IF(ฟอร์มกรอกข้อมูล!M101="ยุบเลิก2567","เกษียณปี 66 ยุบเลิกปี 67",IF(ฟอร์มกรอกข้อมูล!M101="ยุบเลิก2568","เกษียณปี 67 ยุบเลิกปี 68",IF(ฟอร์มกรอกข้อมูล!M101="ยุบเลิก2569","เกษียณปี 68 ยุบเลิกปี 69",(ฟอร์มกรอกข้อมูล!I101*12)+(ฟอร์มกรอกข้อมูล!J101*12)+(ฟอร์มกรอกข้อมูล!K101*12)))))))))))))))))</f>
        <v/>
      </c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39" t="str">
        <f>IF(ฟอร์มกรอกข้อมูล!C101=0,"",ฟอร์มกรอกข้อมูล!C101)</f>
        <v/>
      </c>
      <c r="BC193" s="139" t="str">
        <f>IF(ฟอร์มกรอกข้อมูล!G101=0,"",ฟอร์มกรอกข้อมูล!G101)</f>
        <v/>
      </c>
      <c r="BD193" s="139" t="str">
        <f>IF(ฟอร์มกรอกข้อมูล!E101=0,"",ฟอร์มกรอกข้อมูล!E101)</f>
        <v/>
      </c>
      <c r="BE193" s="139" t="str">
        <f>IF(ฟอร์มกรอกข้อมูล!I101=0,"",ฟอร์มกรอกข้อมูล!I101)</f>
        <v/>
      </c>
      <c r="BF193" s="139" t="str">
        <f>IF(ฟอร์มกรอกข้อมูล!J101=0,"",ฟอร์มกรอกข้อมูล!J101)</f>
        <v/>
      </c>
      <c r="BG193" s="139" t="str">
        <f>IF(ฟอร์มกรอกข้อมูล!K101=0,"",ฟอร์มกรอกข้อมูล!K101)</f>
        <v/>
      </c>
      <c r="BH193" s="139" t="str">
        <f>IF(ฟอร์มกรอกข้อมูล!M101=0,"",ฟอร์มกรอกข้อมูล!M101)</f>
        <v/>
      </c>
    </row>
    <row r="194" spans="1:60" ht="25.5" customHeight="1">
      <c r="A194" s="99"/>
      <c r="B194" s="99"/>
      <c r="C194" s="140"/>
      <c r="D194" s="140"/>
      <c r="E194" s="140" t="str">
        <f>IF(BB193=0,"",IF(BB193="บริหารท้องถิ่น","("&amp;BD193&amp;")",IF(BB193="อำนวยการท้องถิ่น","("&amp;BD193&amp;")",IF(BB193="บริหารสถานศึกษา","("&amp;BD193&amp;")",IF(BB193&amp;BC193="วิชาการหัวหน้ากลุ่มงาน","("&amp;BD193&amp;")",IF(M193="กำหนดเพิ่มปี 67","-",IF(M193="กำหนดเพิ่มปี 68","",IF(M193="กำหนดเพิ่มปี 69","",""))))))))</f>
        <v/>
      </c>
      <c r="F194" s="99"/>
      <c r="G194" s="140"/>
      <c r="H194" s="140" t="str">
        <f>IF(BB193=0,"",IF(M193="เกษียณปี 66 ยุบเลิกปี 67","",IF(M193="ว่างเดิม ยุบเลิกปี 67","",IF(BB193="บริหารท้องถิ่น","("&amp;BD193&amp;")",IF(BB193="อำนวยการท้องถิ่น","("&amp;BD193&amp;")",IF(BB193="บริหารสถานศึกษา","("&amp;BD193&amp;")",IF(BB193&amp;BC193="วิชาการหัวหน้ากลุ่มงาน","("&amp;BD193&amp;")","")))))))</f>
        <v/>
      </c>
      <c r="I194" s="99"/>
      <c r="J194" s="141" t="str">
        <f>IF(BB193=0,"",IF(BB193="","",IF(BH193="ว่างเดิม","(ค่ากลางเงินเดือน)",IF(BH193="เงินอุดหนุน (ว่าง)","(ค่ากลางเงินเดือน)",IF(BH193="จ่ายจากเงินรายได้ (ว่าง)","(ค่ากลางเงินเดือน)",IF(BH193="ว่างยุบเลิก2568","(ค่ากลางเงินเดือน)",IF(BH193="ว่างยุบเลิก2569","(ค่ากลางเงินเดือน)",IF(M193="กำหนดเพิ่มปี 67","",IF(M193="กำหนดเพิ่มปี 68","",IF(M193="กำหนดเพิ่มปี 69","",IF(M193="เกษียณปี 66 ยุบเลิกปี 67","",IF(M193="ว่างเดิม ยุบเลิกปี 67","",TEXT(BE193,"(0,000"&amp;" x 12)")))))))))))))</f>
        <v/>
      </c>
      <c r="K194" s="141" t="str">
        <f>IF(BB193=0,"",IF(BB193="","",IF(M193="กำหนดเพิ่มปี 67","",IF(M193="กำหนดเพิ่มปี 68","",IF(M193="กำหนดเพิ่มปี 69","",IF(M193="เกษียณปี 66 ยุบเลิกปี 67","",IF(M193="ว่างเดิม ยุบเลิกปี 67","",TEXT(BF193,"(0,000"&amp;" x 12)"))))))))</f>
        <v/>
      </c>
      <c r="L194" s="141" t="str">
        <f>IF(BB193=0,"",IF(BB193="","",IF(M193="กำหนดเพิ่มปี 67","",IF(M193="กำหนดเพิ่มปี 68","",IF(M193="กำหนดเพิ่มปี 69","",IF(M193="เกษียณปี 66 ยุบเลิกปี 67","",IF(M193="ว่างเดิม ยุบเลิกปี 67","",TEXT(BG193,"(0,000"&amp;" x 12)"))))))))</f>
        <v/>
      </c>
      <c r="M194" s="14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</row>
    <row r="195" spans="1:60" ht="25.5" customHeight="1">
      <c r="A195" s="101" t="str">
        <f>IF(B195="","",IF(M195="","",SUBTOTAL(3,$E$5:E195)*1)-COUNTBLANK($B$5:B195))</f>
        <v/>
      </c>
      <c r="B195" s="142" t="str">
        <f>IF(ฟอร์มกรอกข้อมูล!C102=0,"",IF(ฟอร์มกรอกข้อมูล!C102="สังกัด","",IF(M195="กำหนดเพิ่มปี 67","-",IF(M195="กำหนดเพิ่มปี 68","-",IF(M195="กำหนดเพิ่มปี 69","-",ฟอร์มกรอกข้อมูล!D102)))))</f>
        <v/>
      </c>
      <c r="C195" s="140" t="str">
        <f>IF(ฟอร์มกรอกข้อมูล!C102=0,"",IF(ฟอร์มกรอกข้อมูล!C102="สังกัด","",IF(M195="กำหนดเพิ่มปี 67","-",IF(M195="กำหนดเพิ่มปี 68","-",IF(M195="กำหนดเพิ่มปี 69","-",ฟอร์มกรอกข้อมูล!L102)))))</f>
        <v/>
      </c>
      <c r="D195" s="143" t="str">
        <f>IF(ฟอร์มกรอกข้อมูล!C102=0,"",IF(ฟอร์มกรอกข้อมูล!C102="สังกัด","",IF(ฟอร์มกรอกข้อมูล!B102="","-",IF(M195="กำหนดเพิ่มปี 67","-",IF(M195="กำหนดเพิ่มปี 68","-",IF(M195="กำหนดเพิ่มปี 69","-",ฟอร์มกรอกข้อมูล!B102))))))</f>
        <v/>
      </c>
      <c r="E195" s="140" t="str">
        <f>IF(ฟอร์มกรอกข้อมูล!C102=0,"",IF(M195="กำหนดเพิ่มปี 67","-",IF(M195="กำหนดเพิ่มปี 68","-",IF(M195="กำหนดเพิ่มปี 69","-",IF(ฟอร์มกรอกข้อมูล!C102="บริหารท้องถิ่น",ฟอร์มกรอกข้อมูล!F102,IF(ฟอร์มกรอกข้อมูล!C102="อำนวยการท้องถิ่น",ฟอร์มกรอกข้อมูล!F102,IF(ฟอร์มกรอกข้อมูล!C102="บริหารสถานศึกษา",ฟอร์มกรอกข้อมูล!F102,IF(ฟอร์มกรอกข้อมูล!C102&amp;ฟอร์มกรอกข้อมูล!G102="วิชาการหัวหน้ากลุ่มงาน",ฟอร์มกรอกข้อมูล!F102,ฟอร์มกรอกข้อมูล!E102))))))))</f>
        <v/>
      </c>
      <c r="F195" s="101" t="str">
        <f>IF(ฟอร์มกรอกข้อมูล!C102=0,"",IF(ฟอร์มกรอกข้อมูล!C102="สังกัด","",IF(ฟอร์มกรอกข้อมูล!H102="","-",IF(M195="กำหนดเพิ่มปี 67","-",IF(M195="กำหนดเพิ่มปี 68","-",IF(M195="กำหนดเพิ่มปี 69","-",ฟอร์มกรอกข้อมูล!H102))))))</f>
        <v/>
      </c>
      <c r="G195" s="143" t="str">
        <f>IF(ฟอร์มกรอกข้อมูล!C102=0,"",IF(ฟอร์มกรอกข้อมูล!C102="สังกัด","",IF(ฟอร์มกรอกข้อมูล!B102="","-",IF(M195="เกษียณปี 66 ยุบเลิกปี 67","-",IF(M195="ว่างเดิม ยุบเลิกปี 67","-",ฟอร์มกรอกข้อมูล!B102)))))</f>
        <v/>
      </c>
      <c r="H195" s="140" t="str">
        <f>IF(ฟอร์มกรอกข้อมูล!C102=0,"",IF(M195="เกษียณปี 66 ยุบเลิกปี 67","-",IF(M195="ว่างเดิม ยุบเลิกปี 67","-",IF(ฟอร์มกรอกข้อมูล!C102="บริหารท้องถิ่น",ฟอร์มกรอกข้อมูล!F102,IF(ฟอร์มกรอกข้อมูล!C102="อำนวยการท้องถิ่น",ฟอร์มกรอกข้อมูล!F102,IF(ฟอร์มกรอกข้อมูล!C102="บริหารสถานศึกษา",ฟอร์มกรอกข้อมูล!F102,IF(ฟอร์มกรอกข้อมูล!C102&amp;ฟอร์มกรอกข้อมูล!G102="วิชาการหัวหน้ากลุ่มงาน",ฟอร์มกรอกข้อมูล!F102,ฟอร์มกรอกข้อมูล!E102)))))))</f>
        <v/>
      </c>
      <c r="I195" s="101" t="str">
        <f>IF(ฟอร์มกรอกข้อมูล!C102=0,"",IF(ฟอร์มกรอกข้อมูล!C102="สังกัด","",IF(ฟอร์มกรอกข้อมูล!H102="","-",IF(M195="เกษียณปี 66 ยุบเลิกปี 67","-",IF(M195="ว่างเดิม ยุบเลิกปี 67","-",ฟอร์มกรอกข้อมูล!H102)))))</f>
        <v/>
      </c>
      <c r="J195" s="144" t="str">
        <f>IF(ฟอร์มกรอกข้อมูล!C102=0,"",IF(ฟอร์มกรอกข้อมูล!C102="สังกัด","",IF(M195="กำหนดเพิ่มปี 67",0,IF(M195="กำหนดเพิ่มปี 68",0,IF(M195="กำหนดเพิ่มปี 69",0,IF(M195="เกษียณปี 66 ยุบเลิกปี 67",0,IF(M195="ว่างเดิม ยุบเลิกปี 67",0,ฟอร์มกรอกข้อมูล!BE102)))))))</f>
        <v/>
      </c>
      <c r="K195" s="145" t="str">
        <f>IF(ฟอร์มกรอกข้อมูล!C102=0,"",IF(ฟอร์มกรอกข้อมูล!C102="สังกัด","",IF(M195="กำหนดเพิ่มปี 67",0,IF(M195="กำหนดเพิ่มปี 68",0,IF(M195="กำหนดเพิ่มปี 69",0,IF(M195="เกษียณปี 66 ยุบเลิกปี 67",0,IF(M195="ว่างเดิม ยุบเลิกปี 67",0,IF(ฟอร์มกรอกข้อมูล!J102=0,0,(BF195*12)))))))))</f>
        <v/>
      </c>
      <c r="L195" s="145" t="str">
        <f>IF(ฟอร์มกรอกข้อมูล!C102=0,"",IF(ฟอร์มกรอกข้อมูล!C102="สังกัด","",IF(M195="กำหนดเพิ่มปี 67",0,IF(M195="กำหนดเพิ่มปี 68",0,IF(M195="กำหนดเพิ่มปี 69",0,IF(M195="เกษียณปี 66 ยุบเลิกปี 67",0,IF(M195="ว่างเดิม ยุบเลิกปี 67",0,IF(ฟอร์มกรอกข้อมูล!K102=0,0,(BG195*12)))))))))</f>
        <v/>
      </c>
      <c r="M195" s="146" t="str">
        <f>IF(ฟอร์มกรอกข้อมูล!C102=0,"",IF(ฟอร์มกรอกข้อมูล!C102="สังกัด","",IF(ฟอร์มกรอกข้อมูล!M102="ว่างเดิม","(ว่างเดิม)",IF(ฟอร์มกรอกข้อมูล!M102="เงินอุดหนุน","(เงินอุดหนุน)",IF(ฟอร์มกรอกข้อมูล!M102="เงินอุดหนุน (ว่าง)","(เงินอุดหนุน)",IF(ฟอร์มกรอกข้อมูล!M102="จ่ายจากเงินรายได้","(จ่ายจากเงินรายได้)",IF(ฟอร์มกรอกข้อมูล!M102="จ่ายจากเงินรายได้ (ว่าง)","(จ่ายจากเงินรายได้ (ว่างเดิม))",IF(ฟอร์มกรอกข้อมูล!M102="กำหนดเพิ่ม2567","กำหนดเพิ่มปี 67",IF(ฟอร์มกรอกข้อมูล!M102="กำหนดเพิ่ม2568","กำหนดเพิ่มปี 68",IF(ฟอร์มกรอกข้อมูล!M102="กำหนดเพิ่ม2569","กำหนดเพิ่มปี 69",IF(ฟอร์มกรอกข้อมูล!M102="ว่างยุบเลิก2567","ว่างเดิม ยุบเลิกปี 67",IF(ฟอร์มกรอกข้อมูล!M102="ว่างยุบเลิก2568","ว่างเดิม ยุบเลิกปี 68",IF(ฟอร์มกรอกข้อมูล!M102="ว่างยุบเลิก2569","ว่างเดิม ยุบเลิกปี 69",IF(ฟอร์มกรอกข้อมูล!M102="ยุบเลิก2567","เกษียณปี 66 ยุบเลิกปี 67",IF(ฟอร์มกรอกข้อมูล!M102="ยุบเลิก2568","เกษียณปี 67 ยุบเลิกปี 68",IF(ฟอร์มกรอกข้อมูล!M102="ยุบเลิก2569","เกษียณปี 68 ยุบเลิกปี 69",(ฟอร์มกรอกข้อมูล!I102*12)+(ฟอร์มกรอกข้อมูล!J102*12)+(ฟอร์มกรอกข้อมูล!K102*12)))))))))))))))))</f>
        <v/>
      </c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39" t="str">
        <f>IF(ฟอร์มกรอกข้อมูล!C102=0,"",ฟอร์มกรอกข้อมูล!C102)</f>
        <v/>
      </c>
      <c r="BC195" s="139" t="str">
        <f>IF(ฟอร์มกรอกข้อมูล!G102=0,"",ฟอร์มกรอกข้อมูล!G102)</f>
        <v/>
      </c>
      <c r="BD195" s="139" t="str">
        <f>IF(ฟอร์มกรอกข้อมูล!E102=0,"",ฟอร์มกรอกข้อมูล!E102)</f>
        <v/>
      </c>
      <c r="BE195" s="139" t="str">
        <f>IF(ฟอร์มกรอกข้อมูล!I102=0,"",ฟอร์มกรอกข้อมูล!I102)</f>
        <v/>
      </c>
      <c r="BF195" s="139" t="str">
        <f>IF(ฟอร์มกรอกข้อมูล!J102=0,"",ฟอร์มกรอกข้อมูล!J102)</f>
        <v/>
      </c>
      <c r="BG195" s="139" t="str">
        <f>IF(ฟอร์มกรอกข้อมูล!K102=0,"",ฟอร์มกรอกข้อมูล!K102)</f>
        <v/>
      </c>
      <c r="BH195" s="139" t="str">
        <f>IF(ฟอร์มกรอกข้อมูล!M102=0,"",ฟอร์มกรอกข้อมูล!M102)</f>
        <v/>
      </c>
    </row>
    <row r="196" spans="1:60" ht="25.5" customHeight="1">
      <c r="A196" s="99"/>
      <c r="B196" s="99"/>
      <c r="C196" s="140"/>
      <c r="D196" s="140"/>
      <c r="E196" s="140" t="str">
        <f>IF(BB195=0,"",IF(BB195="บริหารท้องถิ่น","("&amp;BD195&amp;")",IF(BB195="อำนวยการท้องถิ่น","("&amp;BD195&amp;")",IF(BB195="บริหารสถานศึกษา","("&amp;BD195&amp;")",IF(BB195&amp;BC195="วิชาการหัวหน้ากลุ่มงาน","("&amp;BD195&amp;")",IF(M195="กำหนดเพิ่มปี 67","-",IF(M195="กำหนดเพิ่มปี 68","",IF(M195="กำหนดเพิ่มปี 69","",""))))))))</f>
        <v/>
      </c>
      <c r="F196" s="99"/>
      <c r="G196" s="140"/>
      <c r="H196" s="140" t="str">
        <f>IF(BB195=0,"",IF(M195="เกษียณปี 66 ยุบเลิกปี 67","",IF(M195="ว่างเดิม ยุบเลิกปี 67","",IF(BB195="บริหารท้องถิ่น","("&amp;BD195&amp;")",IF(BB195="อำนวยการท้องถิ่น","("&amp;BD195&amp;")",IF(BB195="บริหารสถานศึกษา","("&amp;BD195&amp;")",IF(BB195&amp;BC195="วิชาการหัวหน้ากลุ่มงาน","("&amp;BD195&amp;")","")))))))</f>
        <v/>
      </c>
      <c r="I196" s="99"/>
      <c r="J196" s="141" t="str">
        <f>IF(BB195=0,"",IF(BB195="","",IF(BH195="ว่างเดิม","(ค่ากลางเงินเดือน)",IF(BH195="เงินอุดหนุน (ว่าง)","(ค่ากลางเงินเดือน)",IF(BH195="จ่ายจากเงินรายได้ (ว่าง)","(ค่ากลางเงินเดือน)",IF(BH195="ว่างยุบเลิก2568","(ค่ากลางเงินเดือน)",IF(BH195="ว่างยุบเลิก2569","(ค่ากลางเงินเดือน)",IF(M195="กำหนดเพิ่มปี 67","",IF(M195="กำหนดเพิ่มปี 68","",IF(M195="กำหนดเพิ่มปี 69","",IF(M195="เกษียณปี 66 ยุบเลิกปี 67","",IF(M195="ว่างเดิม ยุบเลิกปี 67","",TEXT(BE195,"(0,000"&amp;" x 12)")))))))))))))</f>
        <v/>
      </c>
      <c r="K196" s="141" t="str">
        <f>IF(BB195=0,"",IF(BB195="","",IF(M195="กำหนดเพิ่มปี 67","",IF(M195="กำหนดเพิ่มปี 68","",IF(M195="กำหนดเพิ่มปี 69","",IF(M195="เกษียณปี 66 ยุบเลิกปี 67","",IF(M195="ว่างเดิม ยุบเลิกปี 67","",TEXT(BF195,"(0,000"&amp;" x 12)"))))))))</f>
        <v/>
      </c>
      <c r="L196" s="141" t="str">
        <f>IF(BB195=0,"",IF(BB195="","",IF(M195="กำหนดเพิ่มปี 67","",IF(M195="กำหนดเพิ่มปี 68","",IF(M195="กำหนดเพิ่มปี 69","",IF(M195="เกษียณปี 66 ยุบเลิกปี 67","",IF(M195="ว่างเดิม ยุบเลิกปี 67","",TEXT(BG195,"(0,000"&amp;" x 12)"))))))))</f>
        <v/>
      </c>
      <c r="M196" s="14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</row>
    <row r="197" spans="1:60" ht="25.5" customHeight="1">
      <c r="A197" s="101" t="str">
        <f>IF(B197="","",IF(M197="","",SUBTOTAL(3,$E$5:E197)*1)-COUNTBLANK($B$5:B197))</f>
        <v/>
      </c>
      <c r="B197" s="142" t="str">
        <f>IF(ฟอร์มกรอกข้อมูล!C103=0,"",IF(ฟอร์มกรอกข้อมูล!C103="สังกัด","",IF(M197="กำหนดเพิ่มปี 67","-",IF(M197="กำหนดเพิ่มปี 68","-",IF(M197="กำหนดเพิ่มปี 69","-",ฟอร์มกรอกข้อมูล!D103)))))</f>
        <v/>
      </c>
      <c r="C197" s="140" t="str">
        <f>IF(ฟอร์มกรอกข้อมูล!C103=0,"",IF(ฟอร์มกรอกข้อมูล!C103="สังกัด","",IF(M197="กำหนดเพิ่มปี 67","-",IF(M197="กำหนดเพิ่มปี 68","-",IF(M197="กำหนดเพิ่มปี 69","-",ฟอร์มกรอกข้อมูล!L103)))))</f>
        <v/>
      </c>
      <c r="D197" s="143" t="str">
        <f>IF(ฟอร์มกรอกข้อมูล!C103=0,"",IF(ฟอร์มกรอกข้อมูล!C103="สังกัด","",IF(ฟอร์มกรอกข้อมูล!B103="","-",IF(M197="กำหนดเพิ่มปี 67","-",IF(M197="กำหนดเพิ่มปี 68","-",IF(M197="กำหนดเพิ่มปี 69","-",ฟอร์มกรอกข้อมูล!B103))))))</f>
        <v/>
      </c>
      <c r="E197" s="140" t="str">
        <f>IF(ฟอร์มกรอกข้อมูล!C103=0,"",IF(M197="กำหนดเพิ่มปี 67","-",IF(M197="กำหนดเพิ่มปี 68","-",IF(M197="กำหนดเพิ่มปี 69","-",IF(ฟอร์มกรอกข้อมูล!C103="บริหารท้องถิ่น",ฟอร์มกรอกข้อมูล!F103,IF(ฟอร์มกรอกข้อมูล!C103="อำนวยการท้องถิ่น",ฟอร์มกรอกข้อมูล!F103,IF(ฟอร์มกรอกข้อมูล!C103="บริหารสถานศึกษา",ฟอร์มกรอกข้อมูล!F103,IF(ฟอร์มกรอกข้อมูล!C103&amp;ฟอร์มกรอกข้อมูล!G103="วิชาการหัวหน้ากลุ่มงาน",ฟอร์มกรอกข้อมูล!F103,ฟอร์มกรอกข้อมูล!E103))))))))</f>
        <v/>
      </c>
      <c r="F197" s="101" t="str">
        <f>IF(ฟอร์มกรอกข้อมูล!C103=0,"",IF(ฟอร์มกรอกข้อมูล!C103="สังกัด","",IF(ฟอร์มกรอกข้อมูล!H103="","-",IF(M197="กำหนดเพิ่มปี 67","-",IF(M197="กำหนดเพิ่มปี 68","-",IF(M197="กำหนดเพิ่มปี 69","-",ฟอร์มกรอกข้อมูล!H103))))))</f>
        <v/>
      </c>
      <c r="G197" s="143" t="str">
        <f>IF(ฟอร์มกรอกข้อมูล!C103=0,"",IF(ฟอร์มกรอกข้อมูล!C103="สังกัด","",IF(ฟอร์มกรอกข้อมูล!B103="","-",IF(M197="เกษียณปี 66 ยุบเลิกปี 67","-",IF(M197="ว่างเดิม ยุบเลิกปี 67","-",ฟอร์มกรอกข้อมูล!B103)))))</f>
        <v/>
      </c>
      <c r="H197" s="140" t="str">
        <f>IF(ฟอร์มกรอกข้อมูล!C103=0,"",IF(M197="เกษียณปี 66 ยุบเลิกปี 67","-",IF(M197="ว่างเดิม ยุบเลิกปี 67","-",IF(ฟอร์มกรอกข้อมูล!C103="บริหารท้องถิ่น",ฟอร์มกรอกข้อมูล!F103,IF(ฟอร์มกรอกข้อมูล!C103="อำนวยการท้องถิ่น",ฟอร์มกรอกข้อมูล!F103,IF(ฟอร์มกรอกข้อมูล!C103="บริหารสถานศึกษา",ฟอร์มกรอกข้อมูล!F103,IF(ฟอร์มกรอกข้อมูล!C103&amp;ฟอร์มกรอกข้อมูล!G103="วิชาการหัวหน้ากลุ่มงาน",ฟอร์มกรอกข้อมูล!F103,ฟอร์มกรอกข้อมูล!E103)))))))</f>
        <v/>
      </c>
      <c r="I197" s="101" t="str">
        <f>IF(ฟอร์มกรอกข้อมูล!C103=0,"",IF(ฟอร์มกรอกข้อมูล!C103="สังกัด","",IF(ฟอร์มกรอกข้อมูล!H103="","-",IF(M197="เกษียณปี 66 ยุบเลิกปี 67","-",IF(M197="ว่างเดิม ยุบเลิกปี 67","-",ฟอร์มกรอกข้อมูล!H103)))))</f>
        <v/>
      </c>
      <c r="J197" s="144" t="str">
        <f>IF(ฟอร์มกรอกข้อมูล!C103=0,"",IF(ฟอร์มกรอกข้อมูล!C103="สังกัด","",IF(M197="กำหนดเพิ่มปี 67",0,IF(M197="กำหนดเพิ่มปี 68",0,IF(M197="กำหนดเพิ่มปี 69",0,IF(M197="เกษียณปี 66 ยุบเลิกปี 67",0,IF(M197="ว่างเดิม ยุบเลิกปี 67",0,ฟอร์มกรอกข้อมูล!BE103)))))))</f>
        <v/>
      </c>
      <c r="K197" s="145" t="str">
        <f>IF(ฟอร์มกรอกข้อมูล!C103=0,"",IF(ฟอร์มกรอกข้อมูล!C103="สังกัด","",IF(M197="กำหนดเพิ่มปี 67",0,IF(M197="กำหนดเพิ่มปี 68",0,IF(M197="กำหนดเพิ่มปี 69",0,IF(M197="เกษียณปี 66 ยุบเลิกปี 67",0,IF(M197="ว่างเดิม ยุบเลิกปี 67",0,IF(ฟอร์มกรอกข้อมูล!J103=0,0,(BF197*12)))))))))</f>
        <v/>
      </c>
      <c r="L197" s="145" t="str">
        <f>IF(ฟอร์มกรอกข้อมูล!C103=0,"",IF(ฟอร์มกรอกข้อมูล!C103="สังกัด","",IF(M197="กำหนดเพิ่มปี 67",0,IF(M197="กำหนดเพิ่มปี 68",0,IF(M197="กำหนดเพิ่มปี 69",0,IF(M197="เกษียณปี 66 ยุบเลิกปี 67",0,IF(M197="ว่างเดิม ยุบเลิกปี 67",0,IF(ฟอร์มกรอกข้อมูล!K103=0,0,(BG197*12)))))))))</f>
        <v/>
      </c>
      <c r="M197" s="146" t="str">
        <f>IF(ฟอร์มกรอกข้อมูล!C103=0,"",IF(ฟอร์มกรอกข้อมูล!C103="สังกัด","",IF(ฟอร์มกรอกข้อมูล!M103="ว่างเดิม","(ว่างเดิม)",IF(ฟอร์มกรอกข้อมูล!M103="เงินอุดหนุน","(เงินอุดหนุน)",IF(ฟอร์มกรอกข้อมูล!M103="เงินอุดหนุน (ว่าง)","(เงินอุดหนุน)",IF(ฟอร์มกรอกข้อมูล!M103="จ่ายจากเงินรายได้","(จ่ายจากเงินรายได้)",IF(ฟอร์มกรอกข้อมูล!M103="จ่ายจากเงินรายได้ (ว่าง)","(จ่ายจากเงินรายได้ (ว่างเดิม))",IF(ฟอร์มกรอกข้อมูล!M103="กำหนดเพิ่ม2567","กำหนดเพิ่มปี 67",IF(ฟอร์มกรอกข้อมูล!M103="กำหนดเพิ่ม2568","กำหนดเพิ่มปี 68",IF(ฟอร์มกรอกข้อมูล!M103="กำหนดเพิ่ม2569","กำหนดเพิ่มปี 69",IF(ฟอร์มกรอกข้อมูล!M103="ว่างยุบเลิก2567","ว่างเดิม ยุบเลิกปี 67",IF(ฟอร์มกรอกข้อมูล!M103="ว่างยุบเลิก2568","ว่างเดิม ยุบเลิกปี 68",IF(ฟอร์มกรอกข้อมูล!M103="ว่างยุบเลิก2569","ว่างเดิม ยุบเลิกปี 69",IF(ฟอร์มกรอกข้อมูล!M103="ยุบเลิก2567","เกษียณปี 66 ยุบเลิกปี 67",IF(ฟอร์มกรอกข้อมูล!M103="ยุบเลิก2568","เกษียณปี 67 ยุบเลิกปี 68",IF(ฟอร์มกรอกข้อมูล!M103="ยุบเลิก2569","เกษียณปี 68 ยุบเลิกปี 69",(ฟอร์มกรอกข้อมูล!I103*12)+(ฟอร์มกรอกข้อมูล!J103*12)+(ฟอร์มกรอกข้อมูล!K103*12)))))))))))))))))</f>
        <v/>
      </c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39" t="str">
        <f>IF(ฟอร์มกรอกข้อมูล!C103=0,"",ฟอร์มกรอกข้อมูล!C103)</f>
        <v/>
      </c>
      <c r="BC197" s="139" t="str">
        <f>IF(ฟอร์มกรอกข้อมูล!G103=0,"",ฟอร์มกรอกข้อมูล!G103)</f>
        <v/>
      </c>
      <c r="BD197" s="139" t="str">
        <f>IF(ฟอร์มกรอกข้อมูล!E103=0,"",ฟอร์มกรอกข้อมูล!E103)</f>
        <v/>
      </c>
      <c r="BE197" s="139" t="str">
        <f>IF(ฟอร์มกรอกข้อมูล!I103=0,"",ฟอร์มกรอกข้อมูล!I103)</f>
        <v/>
      </c>
      <c r="BF197" s="139" t="str">
        <f>IF(ฟอร์มกรอกข้อมูล!J103=0,"",ฟอร์มกรอกข้อมูล!J103)</f>
        <v/>
      </c>
      <c r="BG197" s="139" t="str">
        <f>IF(ฟอร์มกรอกข้อมูล!K103=0,"",ฟอร์มกรอกข้อมูล!K103)</f>
        <v/>
      </c>
      <c r="BH197" s="139" t="str">
        <f>IF(ฟอร์มกรอกข้อมูล!M103=0,"",ฟอร์มกรอกข้อมูล!M103)</f>
        <v/>
      </c>
    </row>
    <row r="198" spans="1:60" ht="25.5" customHeight="1">
      <c r="A198" s="99"/>
      <c r="B198" s="99"/>
      <c r="C198" s="140"/>
      <c r="D198" s="140"/>
      <c r="E198" s="140" t="str">
        <f>IF(BB197=0,"",IF(BB197="บริหารท้องถิ่น","("&amp;BD197&amp;")",IF(BB197="อำนวยการท้องถิ่น","("&amp;BD197&amp;")",IF(BB197="บริหารสถานศึกษา","("&amp;BD197&amp;")",IF(BB197&amp;BC197="วิชาการหัวหน้ากลุ่มงาน","("&amp;BD197&amp;")",IF(M197="กำหนดเพิ่มปี 67","-",IF(M197="กำหนดเพิ่มปี 68","",IF(M197="กำหนดเพิ่มปี 69","",""))))))))</f>
        <v/>
      </c>
      <c r="F198" s="99"/>
      <c r="G198" s="140"/>
      <c r="H198" s="140" t="str">
        <f>IF(BB197=0,"",IF(M197="เกษียณปี 66 ยุบเลิกปี 67","",IF(M197="ว่างเดิม ยุบเลิกปี 67","",IF(BB197="บริหารท้องถิ่น","("&amp;BD197&amp;")",IF(BB197="อำนวยการท้องถิ่น","("&amp;BD197&amp;")",IF(BB197="บริหารสถานศึกษา","("&amp;BD197&amp;")",IF(BB197&amp;BC197="วิชาการหัวหน้ากลุ่มงาน","("&amp;BD197&amp;")","")))))))</f>
        <v/>
      </c>
      <c r="I198" s="99"/>
      <c r="J198" s="141" t="str">
        <f>IF(BB197=0,"",IF(BB197="","",IF(BH197="ว่างเดิม","(ค่ากลางเงินเดือน)",IF(BH197="เงินอุดหนุน (ว่าง)","(ค่ากลางเงินเดือน)",IF(BH197="จ่ายจากเงินรายได้ (ว่าง)","(ค่ากลางเงินเดือน)",IF(BH197="ว่างยุบเลิก2568","(ค่ากลางเงินเดือน)",IF(BH197="ว่างยุบเลิก2569","(ค่ากลางเงินเดือน)",IF(M197="กำหนดเพิ่มปี 67","",IF(M197="กำหนดเพิ่มปี 68","",IF(M197="กำหนดเพิ่มปี 69","",IF(M197="เกษียณปี 66 ยุบเลิกปี 67","",IF(M197="ว่างเดิม ยุบเลิกปี 67","",TEXT(BE197,"(0,000"&amp;" x 12)")))))))))))))</f>
        <v/>
      </c>
      <c r="K198" s="141" t="str">
        <f>IF(BB197=0,"",IF(BB197="","",IF(M197="กำหนดเพิ่มปี 67","",IF(M197="กำหนดเพิ่มปี 68","",IF(M197="กำหนดเพิ่มปี 69","",IF(M197="เกษียณปี 66 ยุบเลิกปี 67","",IF(M197="ว่างเดิม ยุบเลิกปี 67","",TEXT(BF197,"(0,000"&amp;" x 12)"))))))))</f>
        <v/>
      </c>
      <c r="L198" s="141" t="str">
        <f>IF(BB197=0,"",IF(BB197="","",IF(M197="กำหนดเพิ่มปี 67","",IF(M197="กำหนดเพิ่มปี 68","",IF(M197="กำหนดเพิ่มปี 69","",IF(M197="เกษียณปี 66 ยุบเลิกปี 67","",IF(M197="ว่างเดิม ยุบเลิกปี 67","",TEXT(BG197,"(0,000"&amp;" x 12)"))))))))</f>
        <v/>
      </c>
      <c r="M198" s="14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</row>
    <row r="199" spans="1:60" ht="25.5" customHeight="1">
      <c r="A199" s="101" t="str">
        <f>IF(B199="","",IF(M199="","",SUBTOTAL(3,$E$5:E199)*1)-COUNTBLANK($B$5:B199))</f>
        <v/>
      </c>
      <c r="B199" s="142" t="str">
        <f>IF(ฟอร์มกรอกข้อมูล!C104=0,"",IF(ฟอร์มกรอกข้อมูล!C104="สังกัด","",IF(M199="กำหนดเพิ่มปี 67","-",IF(M199="กำหนดเพิ่มปี 68","-",IF(M199="กำหนดเพิ่มปี 69","-",ฟอร์มกรอกข้อมูล!D104)))))</f>
        <v/>
      </c>
      <c r="C199" s="140" t="str">
        <f>IF(ฟอร์มกรอกข้อมูล!C104=0,"",IF(ฟอร์มกรอกข้อมูล!C104="สังกัด","",IF(M199="กำหนดเพิ่มปี 67","-",IF(M199="กำหนดเพิ่มปี 68","-",IF(M199="กำหนดเพิ่มปี 69","-",ฟอร์มกรอกข้อมูล!L104)))))</f>
        <v/>
      </c>
      <c r="D199" s="143" t="str">
        <f>IF(ฟอร์มกรอกข้อมูล!C104=0,"",IF(ฟอร์มกรอกข้อมูล!C104="สังกัด","",IF(ฟอร์มกรอกข้อมูล!B104="","-",IF(M199="กำหนดเพิ่มปี 67","-",IF(M199="กำหนดเพิ่มปี 68","-",IF(M199="กำหนดเพิ่มปี 69","-",ฟอร์มกรอกข้อมูล!B104))))))</f>
        <v/>
      </c>
      <c r="E199" s="140" t="str">
        <f>IF(ฟอร์มกรอกข้อมูล!C104=0,"",IF(M199="กำหนดเพิ่มปี 67","-",IF(M199="กำหนดเพิ่มปี 68","-",IF(M199="กำหนดเพิ่มปี 69","-",IF(ฟอร์มกรอกข้อมูล!C104="บริหารท้องถิ่น",ฟอร์มกรอกข้อมูล!F104,IF(ฟอร์มกรอกข้อมูล!C104="อำนวยการท้องถิ่น",ฟอร์มกรอกข้อมูล!F104,IF(ฟอร์มกรอกข้อมูล!C104="บริหารสถานศึกษา",ฟอร์มกรอกข้อมูล!F104,IF(ฟอร์มกรอกข้อมูล!C104&amp;ฟอร์มกรอกข้อมูล!G104="วิชาการหัวหน้ากลุ่มงาน",ฟอร์มกรอกข้อมูล!F104,ฟอร์มกรอกข้อมูล!E104))))))))</f>
        <v/>
      </c>
      <c r="F199" s="101" t="str">
        <f>IF(ฟอร์มกรอกข้อมูล!C104=0,"",IF(ฟอร์มกรอกข้อมูล!C104="สังกัด","",IF(ฟอร์มกรอกข้อมูล!H104="","-",IF(M199="กำหนดเพิ่มปี 67","-",IF(M199="กำหนดเพิ่มปี 68","-",IF(M199="กำหนดเพิ่มปี 69","-",ฟอร์มกรอกข้อมูล!H104))))))</f>
        <v/>
      </c>
      <c r="G199" s="143" t="str">
        <f>IF(ฟอร์มกรอกข้อมูล!C104=0,"",IF(ฟอร์มกรอกข้อมูล!C104="สังกัด","",IF(ฟอร์มกรอกข้อมูล!B104="","-",IF(M199="เกษียณปี 66 ยุบเลิกปี 67","-",IF(M199="ว่างเดิม ยุบเลิกปี 67","-",ฟอร์มกรอกข้อมูล!B104)))))</f>
        <v/>
      </c>
      <c r="H199" s="140" t="str">
        <f>IF(ฟอร์มกรอกข้อมูล!C104=0,"",IF(M199="เกษียณปี 66 ยุบเลิกปี 67","-",IF(M199="ว่างเดิม ยุบเลิกปี 67","-",IF(ฟอร์มกรอกข้อมูล!C104="บริหารท้องถิ่น",ฟอร์มกรอกข้อมูล!F104,IF(ฟอร์มกรอกข้อมูล!C104="อำนวยการท้องถิ่น",ฟอร์มกรอกข้อมูล!F104,IF(ฟอร์มกรอกข้อมูล!C104="บริหารสถานศึกษา",ฟอร์มกรอกข้อมูล!F104,IF(ฟอร์มกรอกข้อมูล!C104&amp;ฟอร์มกรอกข้อมูล!G104="วิชาการหัวหน้ากลุ่มงาน",ฟอร์มกรอกข้อมูล!F104,ฟอร์มกรอกข้อมูล!E104)))))))</f>
        <v/>
      </c>
      <c r="I199" s="101" t="str">
        <f>IF(ฟอร์มกรอกข้อมูล!C104=0,"",IF(ฟอร์มกรอกข้อมูล!C104="สังกัด","",IF(ฟอร์มกรอกข้อมูล!H104="","-",IF(M199="เกษียณปี 66 ยุบเลิกปี 67","-",IF(M199="ว่างเดิม ยุบเลิกปี 67","-",ฟอร์มกรอกข้อมูล!H104)))))</f>
        <v/>
      </c>
      <c r="J199" s="144" t="str">
        <f>IF(ฟอร์มกรอกข้อมูล!C104=0,"",IF(ฟอร์มกรอกข้อมูล!C104="สังกัด","",IF(M199="กำหนดเพิ่มปี 67",0,IF(M199="กำหนดเพิ่มปี 68",0,IF(M199="กำหนดเพิ่มปี 69",0,IF(M199="เกษียณปี 66 ยุบเลิกปี 67",0,IF(M199="ว่างเดิม ยุบเลิกปี 67",0,ฟอร์มกรอกข้อมูล!BE104)))))))</f>
        <v/>
      </c>
      <c r="K199" s="145" t="str">
        <f>IF(ฟอร์มกรอกข้อมูล!C104=0,"",IF(ฟอร์มกรอกข้อมูล!C104="สังกัด","",IF(M199="กำหนดเพิ่มปี 67",0,IF(M199="กำหนดเพิ่มปี 68",0,IF(M199="กำหนดเพิ่มปี 69",0,IF(M199="เกษียณปี 66 ยุบเลิกปี 67",0,IF(M199="ว่างเดิม ยุบเลิกปี 67",0,IF(ฟอร์มกรอกข้อมูล!J104=0,0,(BF199*12)))))))))</f>
        <v/>
      </c>
      <c r="L199" s="145" t="str">
        <f>IF(ฟอร์มกรอกข้อมูล!C104=0,"",IF(ฟอร์มกรอกข้อมูล!C104="สังกัด","",IF(M199="กำหนดเพิ่มปี 67",0,IF(M199="กำหนดเพิ่มปี 68",0,IF(M199="กำหนดเพิ่มปี 69",0,IF(M199="เกษียณปี 66 ยุบเลิกปี 67",0,IF(M199="ว่างเดิม ยุบเลิกปี 67",0,IF(ฟอร์มกรอกข้อมูล!K104=0,0,(BG199*12)))))))))</f>
        <v/>
      </c>
      <c r="M199" s="146" t="str">
        <f>IF(ฟอร์มกรอกข้อมูล!C104=0,"",IF(ฟอร์มกรอกข้อมูล!C104="สังกัด","",IF(ฟอร์มกรอกข้อมูล!M104="ว่างเดิม","(ว่างเดิม)",IF(ฟอร์มกรอกข้อมูล!M104="เงินอุดหนุน","(เงินอุดหนุน)",IF(ฟอร์มกรอกข้อมูล!M104="เงินอุดหนุน (ว่าง)","(เงินอุดหนุน)",IF(ฟอร์มกรอกข้อมูล!M104="จ่ายจากเงินรายได้","(จ่ายจากเงินรายได้)",IF(ฟอร์มกรอกข้อมูล!M104="จ่ายจากเงินรายได้ (ว่าง)","(จ่ายจากเงินรายได้ (ว่างเดิม))",IF(ฟอร์มกรอกข้อมูล!M104="กำหนดเพิ่ม2567","กำหนดเพิ่มปี 67",IF(ฟอร์มกรอกข้อมูล!M104="กำหนดเพิ่ม2568","กำหนดเพิ่มปี 68",IF(ฟอร์มกรอกข้อมูล!M104="กำหนดเพิ่ม2569","กำหนดเพิ่มปี 69",IF(ฟอร์มกรอกข้อมูล!M104="ว่างยุบเลิก2567","ว่างเดิม ยุบเลิกปี 67",IF(ฟอร์มกรอกข้อมูล!M104="ว่างยุบเลิก2568","ว่างเดิม ยุบเลิกปี 68",IF(ฟอร์มกรอกข้อมูล!M104="ว่างยุบเลิก2569","ว่างเดิม ยุบเลิกปี 69",IF(ฟอร์มกรอกข้อมูล!M104="ยุบเลิก2567","เกษียณปี 66 ยุบเลิกปี 67",IF(ฟอร์มกรอกข้อมูล!M104="ยุบเลิก2568","เกษียณปี 67 ยุบเลิกปี 68",IF(ฟอร์มกรอกข้อมูล!M104="ยุบเลิก2569","เกษียณปี 68 ยุบเลิกปี 69",(ฟอร์มกรอกข้อมูล!I104*12)+(ฟอร์มกรอกข้อมูล!J104*12)+(ฟอร์มกรอกข้อมูล!K104*12)))))))))))))))))</f>
        <v/>
      </c>
      <c r="N199" s="150"/>
      <c r="O199" s="150"/>
      <c r="P199" s="150"/>
      <c r="Q199" s="150"/>
      <c r="R199" s="150"/>
      <c r="S199" s="150"/>
      <c r="T199" s="150"/>
      <c r="U199" s="150"/>
      <c r="V199" s="150"/>
      <c r="W199" s="150"/>
      <c r="X199" s="150"/>
      <c r="Y199" s="150"/>
      <c r="Z199" s="150"/>
      <c r="AA199" s="150"/>
      <c r="AB199" s="150"/>
      <c r="AC199" s="150"/>
      <c r="AD199" s="150"/>
      <c r="AE199" s="150"/>
      <c r="AF199" s="150"/>
      <c r="AG199" s="150"/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39" t="str">
        <f>IF(ฟอร์มกรอกข้อมูล!C104=0,"",ฟอร์มกรอกข้อมูล!C104)</f>
        <v/>
      </c>
      <c r="BC199" s="139" t="str">
        <f>IF(ฟอร์มกรอกข้อมูล!G104=0,"",ฟอร์มกรอกข้อมูล!G104)</f>
        <v/>
      </c>
      <c r="BD199" s="139" t="str">
        <f>IF(ฟอร์มกรอกข้อมูล!E104=0,"",ฟอร์มกรอกข้อมูล!E104)</f>
        <v/>
      </c>
      <c r="BE199" s="139" t="str">
        <f>IF(ฟอร์มกรอกข้อมูล!I104=0,"",ฟอร์มกรอกข้อมูล!I104)</f>
        <v/>
      </c>
      <c r="BF199" s="139" t="str">
        <f>IF(ฟอร์มกรอกข้อมูล!J104=0,"",ฟอร์มกรอกข้อมูล!J104)</f>
        <v/>
      </c>
      <c r="BG199" s="139" t="str">
        <f>IF(ฟอร์มกรอกข้อมูล!K104=0,"",ฟอร์มกรอกข้อมูล!K104)</f>
        <v/>
      </c>
      <c r="BH199" s="139" t="str">
        <f>IF(ฟอร์มกรอกข้อมูล!M104=0,"",ฟอร์มกรอกข้อมูล!M104)</f>
        <v/>
      </c>
    </row>
    <row r="200" spans="1:60" ht="25.5" customHeight="1">
      <c r="A200" s="99"/>
      <c r="B200" s="99"/>
      <c r="C200" s="140"/>
      <c r="D200" s="140"/>
      <c r="E200" s="140" t="str">
        <f>IF(BB199=0,"",IF(BB199="บริหารท้องถิ่น","("&amp;BD199&amp;")",IF(BB199="อำนวยการท้องถิ่น","("&amp;BD199&amp;")",IF(BB199="บริหารสถานศึกษา","("&amp;BD199&amp;")",IF(BB199&amp;BC199="วิชาการหัวหน้ากลุ่มงาน","("&amp;BD199&amp;")",IF(M199="กำหนดเพิ่มปี 67","-",IF(M199="กำหนดเพิ่มปี 68","",IF(M199="กำหนดเพิ่มปี 69","",""))))))))</f>
        <v/>
      </c>
      <c r="F200" s="99"/>
      <c r="G200" s="140"/>
      <c r="H200" s="140" t="str">
        <f>IF(BB199=0,"",IF(M199="เกษียณปี 66 ยุบเลิกปี 67","",IF(M199="ว่างเดิม ยุบเลิกปี 67","",IF(BB199="บริหารท้องถิ่น","("&amp;BD199&amp;")",IF(BB199="อำนวยการท้องถิ่น","("&amp;BD199&amp;")",IF(BB199="บริหารสถานศึกษา","("&amp;BD199&amp;")",IF(BB199&amp;BC199="วิชาการหัวหน้ากลุ่มงาน","("&amp;BD199&amp;")","")))))))</f>
        <v/>
      </c>
      <c r="I200" s="99"/>
      <c r="J200" s="141" t="str">
        <f>IF(BB199=0,"",IF(BB199="","",IF(BH199="ว่างเดิม","(ค่ากลางเงินเดือน)",IF(BH199="เงินอุดหนุน (ว่าง)","(ค่ากลางเงินเดือน)",IF(BH199="จ่ายจากเงินรายได้ (ว่าง)","(ค่ากลางเงินเดือน)",IF(BH199="ว่างยุบเลิก2568","(ค่ากลางเงินเดือน)",IF(BH199="ว่างยุบเลิก2569","(ค่ากลางเงินเดือน)",IF(M199="กำหนดเพิ่มปี 67","",IF(M199="กำหนดเพิ่มปี 68","",IF(M199="กำหนดเพิ่มปี 69","",IF(M199="เกษียณปี 66 ยุบเลิกปี 67","",IF(M199="ว่างเดิม ยุบเลิกปี 67","",TEXT(BE199,"(0,000"&amp;" x 12)")))))))))))))</f>
        <v/>
      </c>
      <c r="K200" s="141" t="str">
        <f>IF(BB199=0,"",IF(BB199="","",IF(M199="กำหนดเพิ่มปี 67","",IF(M199="กำหนดเพิ่มปี 68","",IF(M199="กำหนดเพิ่มปี 69","",IF(M199="เกษียณปี 66 ยุบเลิกปี 67","",IF(M199="ว่างเดิม ยุบเลิกปี 67","",TEXT(BF199,"(0,000"&amp;" x 12)"))))))))</f>
        <v/>
      </c>
      <c r="L200" s="141" t="str">
        <f>IF(BB199=0,"",IF(BB199="","",IF(M199="กำหนดเพิ่มปี 67","",IF(M199="กำหนดเพิ่มปี 68","",IF(M199="กำหนดเพิ่มปี 69","",IF(M199="เกษียณปี 66 ยุบเลิกปี 67","",IF(M199="ว่างเดิม ยุบเลิกปี 67","",TEXT(BG199,"(0,000"&amp;" x 12)"))))))))</f>
        <v/>
      </c>
      <c r="M200" s="14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</row>
    <row r="201" spans="1:60" ht="25.5" customHeight="1">
      <c r="A201" s="101" t="str">
        <f>IF(B201="","",IF(M201="","",SUBTOTAL(3,$E$5:E201)*1)-COUNTBLANK($B$5:B201))</f>
        <v/>
      </c>
      <c r="B201" s="142" t="str">
        <f>IF(ฟอร์มกรอกข้อมูล!C105=0,"",IF(ฟอร์มกรอกข้อมูล!C105="สังกัด","",IF(M201="กำหนดเพิ่มปี 67","-",IF(M201="กำหนดเพิ่มปี 68","-",IF(M201="กำหนดเพิ่มปี 69","-",ฟอร์มกรอกข้อมูล!D105)))))</f>
        <v/>
      </c>
      <c r="C201" s="140" t="str">
        <f>IF(ฟอร์มกรอกข้อมูล!C105=0,"",IF(ฟอร์มกรอกข้อมูล!C105="สังกัด","",IF(M201="กำหนดเพิ่มปี 67","-",IF(M201="กำหนดเพิ่มปี 68","-",IF(M201="กำหนดเพิ่มปี 69","-",ฟอร์มกรอกข้อมูล!L105)))))</f>
        <v/>
      </c>
      <c r="D201" s="143" t="str">
        <f>IF(ฟอร์มกรอกข้อมูล!C105=0,"",IF(ฟอร์มกรอกข้อมูล!C105="สังกัด","",IF(ฟอร์มกรอกข้อมูล!B105="","-",IF(M201="กำหนดเพิ่มปี 67","-",IF(M201="กำหนดเพิ่มปี 68","-",IF(M201="กำหนดเพิ่มปี 69","-",ฟอร์มกรอกข้อมูล!B105))))))</f>
        <v/>
      </c>
      <c r="E201" s="140" t="str">
        <f>IF(ฟอร์มกรอกข้อมูล!C105=0,"",IF(M201="กำหนดเพิ่มปี 67","-",IF(M201="กำหนดเพิ่มปี 68","-",IF(M201="กำหนดเพิ่มปี 69","-",IF(ฟอร์มกรอกข้อมูล!C105="บริหารท้องถิ่น",ฟอร์มกรอกข้อมูล!F105,IF(ฟอร์มกรอกข้อมูล!C105="อำนวยการท้องถิ่น",ฟอร์มกรอกข้อมูล!F105,IF(ฟอร์มกรอกข้อมูล!C105="บริหารสถานศึกษา",ฟอร์มกรอกข้อมูล!F105,IF(ฟอร์มกรอกข้อมูล!C105&amp;ฟอร์มกรอกข้อมูล!G105="วิชาการหัวหน้ากลุ่มงาน",ฟอร์มกรอกข้อมูล!F105,ฟอร์มกรอกข้อมูล!E105))))))))</f>
        <v/>
      </c>
      <c r="F201" s="101" t="str">
        <f>IF(ฟอร์มกรอกข้อมูล!C105=0,"",IF(ฟอร์มกรอกข้อมูล!C105="สังกัด","",IF(ฟอร์มกรอกข้อมูล!H105="","-",IF(M201="กำหนดเพิ่มปี 67","-",IF(M201="กำหนดเพิ่มปี 68","-",IF(M201="กำหนดเพิ่มปี 69","-",ฟอร์มกรอกข้อมูล!H105))))))</f>
        <v/>
      </c>
      <c r="G201" s="143" t="str">
        <f>IF(ฟอร์มกรอกข้อมูล!C105=0,"",IF(ฟอร์มกรอกข้อมูล!C105="สังกัด","",IF(ฟอร์มกรอกข้อมูล!B105="","-",IF(M201="เกษียณปี 66 ยุบเลิกปี 67","-",IF(M201="ว่างเดิม ยุบเลิกปี 67","-",ฟอร์มกรอกข้อมูล!B105)))))</f>
        <v/>
      </c>
      <c r="H201" s="140" t="str">
        <f>IF(ฟอร์มกรอกข้อมูล!C105=0,"",IF(M201="เกษียณปี 66 ยุบเลิกปี 67","-",IF(M201="ว่างเดิม ยุบเลิกปี 67","-",IF(ฟอร์มกรอกข้อมูล!C105="บริหารท้องถิ่น",ฟอร์มกรอกข้อมูล!F105,IF(ฟอร์มกรอกข้อมูล!C105="อำนวยการท้องถิ่น",ฟอร์มกรอกข้อมูล!F105,IF(ฟอร์มกรอกข้อมูล!C105="บริหารสถานศึกษา",ฟอร์มกรอกข้อมูล!F105,IF(ฟอร์มกรอกข้อมูล!C105&amp;ฟอร์มกรอกข้อมูล!G105="วิชาการหัวหน้ากลุ่มงาน",ฟอร์มกรอกข้อมูล!F105,ฟอร์มกรอกข้อมูล!E105)))))))</f>
        <v/>
      </c>
      <c r="I201" s="101" t="str">
        <f>IF(ฟอร์มกรอกข้อมูล!C105=0,"",IF(ฟอร์มกรอกข้อมูล!C105="สังกัด","",IF(ฟอร์มกรอกข้อมูล!H105="","-",IF(M201="เกษียณปี 66 ยุบเลิกปี 67","-",IF(M201="ว่างเดิม ยุบเลิกปี 67","-",ฟอร์มกรอกข้อมูล!H105)))))</f>
        <v/>
      </c>
      <c r="J201" s="144" t="str">
        <f>IF(ฟอร์มกรอกข้อมูล!C105=0,"",IF(ฟอร์มกรอกข้อมูล!C105="สังกัด","",IF(M201="กำหนดเพิ่มปี 67",0,IF(M201="กำหนดเพิ่มปี 68",0,IF(M201="กำหนดเพิ่มปี 69",0,IF(M201="เกษียณปี 66 ยุบเลิกปี 67",0,IF(M201="ว่างเดิม ยุบเลิกปี 67",0,ฟอร์มกรอกข้อมูล!BE105)))))))</f>
        <v/>
      </c>
      <c r="K201" s="145" t="str">
        <f>IF(ฟอร์มกรอกข้อมูล!C105=0,"",IF(ฟอร์มกรอกข้อมูล!C105="สังกัด","",IF(M201="กำหนดเพิ่มปี 67",0,IF(M201="กำหนดเพิ่มปี 68",0,IF(M201="กำหนดเพิ่มปี 69",0,IF(M201="เกษียณปี 66 ยุบเลิกปี 67",0,IF(M201="ว่างเดิม ยุบเลิกปี 67",0,IF(ฟอร์มกรอกข้อมูล!J105=0,0,(BF201*12)))))))))</f>
        <v/>
      </c>
      <c r="L201" s="145" t="str">
        <f>IF(ฟอร์มกรอกข้อมูล!C105=0,"",IF(ฟอร์มกรอกข้อมูล!C105="สังกัด","",IF(M201="กำหนดเพิ่มปี 67",0,IF(M201="กำหนดเพิ่มปี 68",0,IF(M201="กำหนดเพิ่มปี 69",0,IF(M201="เกษียณปี 66 ยุบเลิกปี 67",0,IF(M201="ว่างเดิม ยุบเลิกปี 67",0,IF(ฟอร์มกรอกข้อมูล!K105=0,0,(BG201*12)))))))))</f>
        <v/>
      </c>
      <c r="M201" s="146" t="str">
        <f>IF(ฟอร์มกรอกข้อมูล!C105=0,"",IF(ฟอร์มกรอกข้อมูล!C105="สังกัด","",IF(ฟอร์มกรอกข้อมูล!M105="ว่างเดิม","(ว่างเดิม)",IF(ฟอร์มกรอกข้อมูล!M105="เงินอุดหนุน","(เงินอุดหนุน)",IF(ฟอร์มกรอกข้อมูล!M105="เงินอุดหนุน (ว่าง)","(เงินอุดหนุน)",IF(ฟอร์มกรอกข้อมูล!M105="จ่ายจากเงินรายได้","(จ่ายจากเงินรายได้)",IF(ฟอร์มกรอกข้อมูล!M105="จ่ายจากเงินรายได้ (ว่าง)","(จ่ายจากเงินรายได้ (ว่างเดิม))",IF(ฟอร์มกรอกข้อมูล!M105="กำหนดเพิ่ม2567","กำหนดเพิ่มปี 67",IF(ฟอร์มกรอกข้อมูล!M105="กำหนดเพิ่ม2568","กำหนดเพิ่มปี 68",IF(ฟอร์มกรอกข้อมูล!M105="กำหนดเพิ่ม2569","กำหนดเพิ่มปี 69",IF(ฟอร์มกรอกข้อมูล!M105="ว่างยุบเลิก2567","ว่างเดิม ยุบเลิกปี 67",IF(ฟอร์มกรอกข้อมูล!M105="ว่างยุบเลิก2568","ว่างเดิม ยุบเลิกปี 68",IF(ฟอร์มกรอกข้อมูล!M105="ว่างยุบเลิก2569","ว่างเดิม ยุบเลิกปี 69",IF(ฟอร์มกรอกข้อมูล!M105="ยุบเลิก2567","เกษียณปี 66 ยุบเลิกปี 67",IF(ฟอร์มกรอกข้อมูล!M105="ยุบเลิก2568","เกษียณปี 67 ยุบเลิกปี 68",IF(ฟอร์มกรอกข้อมูล!M105="ยุบเลิก2569","เกษียณปี 68 ยุบเลิกปี 69",(ฟอร์มกรอกข้อมูล!I105*12)+(ฟอร์มกรอกข้อมูล!J105*12)+(ฟอร์มกรอกข้อมูล!K105*12)))))))))))))))))</f>
        <v/>
      </c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39" t="str">
        <f>IF(ฟอร์มกรอกข้อมูล!C105=0,"",ฟอร์มกรอกข้อมูล!C105)</f>
        <v/>
      </c>
      <c r="BC201" s="139" t="str">
        <f>IF(ฟอร์มกรอกข้อมูล!G105=0,"",ฟอร์มกรอกข้อมูล!G105)</f>
        <v/>
      </c>
      <c r="BD201" s="139" t="str">
        <f>IF(ฟอร์มกรอกข้อมูล!E105=0,"",ฟอร์มกรอกข้อมูล!E105)</f>
        <v/>
      </c>
      <c r="BE201" s="139" t="str">
        <f>IF(ฟอร์มกรอกข้อมูล!I105=0,"",ฟอร์มกรอกข้อมูล!I105)</f>
        <v/>
      </c>
      <c r="BF201" s="139" t="str">
        <f>IF(ฟอร์มกรอกข้อมูล!J105=0,"",ฟอร์มกรอกข้อมูล!J105)</f>
        <v/>
      </c>
      <c r="BG201" s="139" t="str">
        <f>IF(ฟอร์มกรอกข้อมูล!K105=0,"",ฟอร์มกรอกข้อมูล!K105)</f>
        <v/>
      </c>
      <c r="BH201" s="139" t="str">
        <f>IF(ฟอร์มกรอกข้อมูล!M105=0,"",ฟอร์มกรอกข้อมูล!M105)</f>
        <v/>
      </c>
    </row>
    <row r="202" spans="1:60" ht="25.5" customHeight="1">
      <c r="A202" s="99"/>
      <c r="B202" s="99"/>
      <c r="C202" s="140"/>
      <c r="D202" s="140"/>
      <c r="E202" s="140" t="str">
        <f>IF(BB201=0,"",IF(BB201="บริหารท้องถิ่น","("&amp;BD201&amp;")",IF(BB201="อำนวยการท้องถิ่น","("&amp;BD201&amp;")",IF(BB201="บริหารสถานศึกษา","("&amp;BD201&amp;")",IF(BB201&amp;BC201="วิชาการหัวหน้ากลุ่มงาน","("&amp;BD201&amp;")",IF(M201="กำหนดเพิ่มปี 67","-",IF(M201="กำหนดเพิ่มปี 68","",IF(M201="กำหนดเพิ่มปี 69","",""))))))))</f>
        <v/>
      </c>
      <c r="F202" s="99"/>
      <c r="G202" s="140"/>
      <c r="H202" s="140" t="str">
        <f>IF(BB201=0,"",IF(M201="เกษียณปี 66 ยุบเลิกปี 67","",IF(M201="ว่างเดิม ยุบเลิกปี 67","",IF(BB201="บริหารท้องถิ่น","("&amp;BD201&amp;")",IF(BB201="อำนวยการท้องถิ่น","("&amp;BD201&amp;")",IF(BB201="บริหารสถานศึกษา","("&amp;BD201&amp;")",IF(BB201&amp;BC201="วิชาการหัวหน้ากลุ่มงาน","("&amp;BD201&amp;")","")))))))</f>
        <v/>
      </c>
      <c r="I202" s="99"/>
      <c r="J202" s="141" t="str">
        <f>IF(BB201=0,"",IF(BB201="","",IF(BH201="ว่างเดิม","(ค่ากลางเงินเดือน)",IF(BH201="เงินอุดหนุน (ว่าง)","(ค่ากลางเงินเดือน)",IF(BH201="จ่ายจากเงินรายได้ (ว่าง)","(ค่ากลางเงินเดือน)",IF(BH201="ว่างยุบเลิก2568","(ค่ากลางเงินเดือน)",IF(BH201="ว่างยุบเลิก2569","(ค่ากลางเงินเดือน)",IF(M201="กำหนดเพิ่มปี 67","",IF(M201="กำหนดเพิ่มปี 68","",IF(M201="กำหนดเพิ่มปี 69","",IF(M201="เกษียณปี 66 ยุบเลิกปี 67","",IF(M201="ว่างเดิม ยุบเลิกปี 67","",TEXT(BE201,"(0,000"&amp;" x 12)")))))))))))))</f>
        <v/>
      </c>
      <c r="K202" s="141" t="str">
        <f>IF(BB201=0,"",IF(BB201="","",IF(M201="กำหนดเพิ่มปี 67","",IF(M201="กำหนดเพิ่มปี 68","",IF(M201="กำหนดเพิ่มปี 69","",IF(M201="เกษียณปี 66 ยุบเลิกปี 67","",IF(M201="ว่างเดิม ยุบเลิกปี 67","",TEXT(BF201,"(0,000"&amp;" x 12)"))))))))</f>
        <v/>
      </c>
      <c r="L202" s="141" t="str">
        <f>IF(BB201=0,"",IF(BB201="","",IF(M201="กำหนดเพิ่มปี 67","",IF(M201="กำหนดเพิ่มปี 68","",IF(M201="กำหนดเพิ่มปี 69","",IF(M201="เกษียณปี 66 ยุบเลิกปี 67","",IF(M201="ว่างเดิม ยุบเลิกปี 67","",TEXT(BG201,"(0,000"&amp;" x 12)"))))))))</f>
        <v/>
      </c>
      <c r="M202" s="14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</row>
    <row r="203" spans="1:60" ht="25.5" customHeight="1">
      <c r="A203" s="101" t="str">
        <f>IF(B203="","",IF(M203="","",SUBTOTAL(3,$E$5:E203)*1)-COUNTBLANK($B$5:B203))</f>
        <v/>
      </c>
      <c r="B203" s="142" t="str">
        <f>IF(ฟอร์มกรอกข้อมูล!C106=0,"",IF(ฟอร์มกรอกข้อมูล!C106="สังกัด","",IF(M203="กำหนดเพิ่มปี 67","-",IF(M203="กำหนดเพิ่มปี 68","-",IF(M203="กำหนดเพิ่มปี 69","-",ฟอร์มกรอกข้อมูล!D106)))))</f>
        <v/>
      </c>
      <c r="C203" s="140" t="str">
        <f>IF(ฟอร์มกรอกข้อมูล!C106=0,"",IF(ฟอร์มกรอกข้อมูล!C106="สังกัด","",IF(M203="กำหนดเพิ่มปี 67","-",IF(M203="กำหนดเพิ่มปี 68","-",IF(M203="กำหนดเพิ่มปี 69","-",ฟอร์มกรอกข้อมูล!L106)))))</f>
        <v/>
      </c>
      <c r="D203" s="143" t="str">
        <f>IF(ฟอร์มกรอกข้อมูล!C106=0,"",IF(ฟอร์มกรอกข้อมูล!C106="สังกัด","",IF(ฟอร์มกรอกข้อมูล!B106="","-",IF(M203="กำหนดเพิ่มปี 67","-",IF(M203="กำหนดเพิ่มปี 68","-",IF(M203="กำหนดเพิ่มปี 69","-",ฟอร์มกรอกข้อมูล!B106))))))</f>
        <v/>
      </c>
      <c r="E203" s="140" t="str">
        <f>IF(ฟอร์มกรอกข้อมูล!C106=0,"",IF(M203="กำหนดเพิ่มปี 67","-",IF(M203="กำหนดเพิ่มปี 68","-",IF(M203="กำหนดเพิ่มปี 69","-",IF(ฟอร์มกรอกข้อมูล!C106="บริหารท้องถิ่น",ฟอร์มกรอกข้อมูล!F106,IF(ฟอร์มกรอกข้อมูล!C106="อำนวยการท้องถิ่น",ฟอร์มกรอกข้อมูล!F106,IF(ฟอร์มกรอกข้อมูล!C106="บริหารสถานศึกษา",ฟอร์มกรอกข้อมูล!F106,IF(ฟอร์มกรอกข้อมูล!C106&amp;ฟอร์มกรอกข้อมูล!G106="วิชาการหัวหน้ากลุ่มงาน",ฟอร์มกรอกข้อมูล!F106,ฟอร์มกรอกข้อมูล!E106))))))))</f>
        <v/>
      </c>
      <c r="F203" s="101" t="str">
        <f>IF(ฟอร์มกรอกข้อมูล!C106=0,"",IF(ฟอร์มกรอกข้อมูล!C106="สังกัด","",IF(ฟอร์มกรอกข้อมูล!H106="","-",IF(M203="กำหนดเพิ่มปี 67","-",IF(M203="กำหนดเพิ่มปี 68","-",IF(M203="กำหนดเพิ่มปี 69","-",ฟอร์มกรอกข้อมูล!H106))))))</f>
        <v/>
      </c>
      <c r="G203" s="143" t="str">
        <f>IF(ฟอร์มกรอกข้อมูล!C106=0,"",IF(ฟอร์มกรอกข้อมูล!C106="สังกัด","",IF(ฟอร์มกรอกข้อมูล!B106="","-",IF(M203="เกษียณปี 66 ยุบเลิกปี 67","-",IF(M203="ว่างเดิม ยุบเลิกปี 67","-",ฟอร์มกรอกข้อมูล!B106)))))</f>
        <v/>
      </c>
      <c r="H203" s="140" t="str">
        <f>IF(ฟอร์มกรอกข้อมูล!C106=0,"",IF(M203="เกษียณปี 66 ยุบเลิกปี 67","-",IF(M203="ว่างเดิม ยุบเลิกปี 67","-",IF(ฟอร์มกรอกข้อมูล!C106="บริหารท้องถิ่น",ฟอร์มกรอกข้อมูล!F106,IF(ฟอร์มกรอกข้อมูล!C106="อำนวยการท้องถิ่น",ฟอร์มกรอกข้อมูล!F106,IF(ฟอร์มกรอกข้อมูล!C106="บริหารสถานศึกษา",ฟอร์มกรอกข้อมูล!F106,IF(ฟอร์มกรอกข้อมูล!C106&amp;ฟอร์มกรอกข้อมูล!G106="วิชาการหัวหน้ากลุ่มงาน",ฟอร์มกรอกข้อมูล!F106,ฟอร์มกรอกข้อมูล!E106)))))))</f>
        <v/>
      </c>
      <c r="I203" s="101" t="str">
        <f>IF(ฟอร์มกรอกข้อมูล!C106=0,"",IF(ฟอร์มกรอกข้อมูล!C106="สังกัด","",IF(ฟอร์มกรอกข้อมูล!H106="","-",IF(M203="เกษียณปี 66 ยุบเลิกปี 67","-",IF(M203="ว่างเดิม ยุบเลิกปี 67","-",ฟอร์มกรอกข้อมูล!H106)))))</f>
        <v/>
      </c>
      <c r="J203" s="144" t="str">
        <f>IF(ฟอร์มกรอกข้อมูล!C106=0,"",IF(ฟอร์มกรอกข้อมูล!C106="สังกัด","",IF(M203="กำหนดเพิ่มปี 67",0,IF(M203="กำหนดเพิ่มปี 68",0,IF(M203="กำหนดเพิ่มปี 69",0,IF(M203="เกษียณปี 66 ยุบเลิกปี 67",0,IF(M203="ว่างเดิม ยุบเลิกปี 67",0,ฟอร์มกรอกข้อมูล!BE106)))))))</f>
        <v/>
      </c>
      <c r="K203" s="145" t="str">
        <f>IF(ฟอร์มกรอกข้อมูล!C106=0,"",IF(ฟอร์มกรอกข้อมูล!C106="สังกัด","",IF(M203="กำหนดเพิ่มปี 67",0,IF(M203="กำหนดเพิ่มปี 68",0,IF(M203="กำหนดเพิ่มปี 69",0,IF(M203="เกษียณปี 66 ยุบเลิกปี 67",0,IF(M203="ว่างเดิม ยุบเลิกปี 67",0,IF(ฟอร์มกรอกข้อมูล!J106=0,0,(BF203*12)))))))))</f>
        <v/>
      </c>
      <c r="L203" s="145" t="str">
        <f>IF(ฟอร์มกรอกข้อมูล!C106=0,"",IF(ฟอร์มกรอกข้อมูล!C106="สังกัด","",IF(M203="กำหนดเพิ่มปี 67",0,IF(M203="กำหนดเพิ่มปี 68",0,IF(M203="กำหนดเพิ่มปี 69",0,IF(M203="เกษียณปี 66 ยุบเลิกปี 67",0,IF(M203="ว่างเดิม ยุบเลิกปี 67",0,IF(ฟอร์มกรอกข้อมูล!K106=0,0,(BG203*12)))))))))</f>
        <v/>
      </c>
      <c r="M203" s="146" t="str">
        <f>IF(ฟอร์มกรอกข้อมูล!C106=0,"",IF(ฟอร์มกรอกข้อมูล!C106="สังกัด","",IF(ฟอร์มกรอกข้อมูล!M106="ว่างเดิม","(ว่างเดิม)",IF(ฟอร์มกรอกข้อมูล!M106="เงินอุดหนุน","(เงินอุดหนุน)",IF(ฟอร์มกรอกข้อมูล!M106="เงินอุดหนุน (ว่าง)","(เงินอุดหนุน)",IF(ฟอร์มกรอกข้อมูล!M106="จ่ายจากเงินรายได้","(จ่ายจากเงินรายได้)",IF(ฟอร์มกรอกข้อมูล!M106="จ่ายจากเงินรายได้ (ว่าง)","(จ่ายจากเงินรายได้ (ว่างเดิม))",IF(ฟอร์มกรอกข้อมูล!M106="กำหนดเพิ่ม2567","กำหนดเพิ่มปี 67",IF(ฟอร์มกรอกข้อมูล!M106="กำหนดเพิ่ม2568","กำหนดเพิ่มปี 68",IF(ฟอร์มกรอกข้อมูล!M106="กำหนดเพิ่ม2569","กำหนดเพิ่มปี 69",IF(ฟอร์มกรอกข้อมูล!M106="ว่างยุบเลิก2567","ว่างเดิม ยุบเลิกปี 67",IF(ฟอร์มกรอกข้อมูล!M106="ว่างยุบเลิก2568","ว่างเดิม ยุบเลิกปี 68",IF(ฟอร์มกรอกข้อมูล!M106="ว่างยุบเลิก2569","ว่างเดิม ยุบเลิกปี 69",IF(ฟอร์มกรอกข้อมูล!M106="ยุบเลิก2567","เกษียณปี 66 ยุบเลิกปี 67",IF(ฟอร์มกรอกข้อมูล!M106="ยุบเลิก2568","เกษียณปี 67 ยุบเลิกปี 68",IF(ฟอร์มกรอกข้อมูล!M106="ยุบเลิก2569","เกษียณปี 68 ยุบเลิกปี 69",(ฟอร์มกรอกข้อมูล!I106*12)+(ฟอร์มกรอกข้อมูล!J106*12)+(ฟอร์มกรอกข้อมูล!K106*12)))))))))))))))))</f>
        <v/>
      </c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39" t="str">
        <f>IF(ฟอร์มกรอกข้อมูล!C106=0,"",ฟอร์มกรอกข้อมูล!C106)</f>
        <v/>
      </c>
      <c r="BC203" s="139" t="str">
        <f>IF(ฟอร์มกรอกข้อมูล!G106=0,"",ฟอร์มกรอกข้อมูล!G106)</f>
        <v/>
      </c>
      <c r="BD203" s="139" t="str">
        <f>IF(ฟอร์มกรอกข้อมูล!E106=0,"",ฟอร์มกรอกข้อมูล!E106)</f>
        <v/>
      </c>
      <c r="BE203" s="139" t="str">
        <f>IF(ฟอร์มกรอกข้อมูล!I106=0,"",ฟอร์มกรอกข้อมูล!I106)</f>
        <v/>
      </c>
      <c r="BF203" s="139" t="str">
        <f>IF(ฟอร์มกรอกข้อมูล!J106=0,"",ฟอร์มกรอกข้อมูล!J106)</f>
        <v/>
      </c>
      <c r="BG203" s="139" t="str">
        <f>IF(ฟอร์มกรอกข้อมูล!K106=0,"",ฟอร์มกรอกข้อมูล!K106)</f>
        <v/>
      </c>
      <c r="BH203" s="139" t="str">
        <f>IF(ฟอร์มกรอกข้อมูล!M106=0,"",ฟอร์มกรอกข้อมูล!M106)</f>
        <v/>
      </c>
    </row>
    <row r="204" spans="1:60" ht="25.5" customHeight="1">
      <c r="A204" s="99"/>
      <c r="B204" s="99"/>
      <c r="C204" s="140"/>
      <c r="D204" s="140"/>
      <c r="E204" s="140" t="str">
        <f>IF(BB203=0,"",IF(BB203="บริหารท้องถิ่น","("&amp;BD203&amp;")",IF(BB203="อำนวยการท้องถิ่น","("&amp;BD203&amp;")",IF(BB203="บริหารสถานศึกษา","("&amp;BD203&amp;")",IF(BB203&amp;BC203="วิชาการหัวหน้ากลุ่มงาน","("&amp;BD203&amp;")",IF(M203="กำหนดเพิ่มปี 67","-",IF(M203="กำหนดเพิ่มปี 68","",IF(M203="กำหนดเพิ่มปี 69","",""))))))))</f>
        <v/>
      </c>
      <c r="F204" s="99"/>
      <c r="G204" s="140"/>
      <c r="H204" s="140" t="str">
        <f>IF(BB203=0,"",IF(M203="เกษียณปี 66 ยุบเลิกปี 67","",IF(M203="ว่างเดิม ยุบเลิกปี 67","",IF(BB203="บริหารท้องถิ่น","("&amp;BD203&amp;")",IF(BB203="อำนวยการท้องถิ่น","("&amp;BD203&amp;")",IF(BB203="บริหารสถานศึกษา","("&amp;BD203&amp;")",IF(BB203&amp;BC203="วิชาการหัวหน้ากลุ่มงาน","("&amp;BD203&amp;")","")))))))</f>
        <v/>
      </c>
      <c r="I204" s="99"/>
      <c r="J204" s="141" t="str">
        <f>IF(BB203=0,"",IF(BB203="","",IF(BH203="ว่างเดิม","(ค่ากลางเงินเดือน)",IF(BH203="เงินอุดหนุน (ว่าง)","(ค่ากลางเงินเดือน)",IF(BH203="จ่ายจากเงินรายได้ (ว่าง)","(ค่ากลางเงินเดือน)",IF(BH203="ว่างยุบเลิก2568","(ค่ากลางเงินเดือน)",IF(BH203="ว่างยุบเลิก2569","(ค่ากลางเงินเดือน)",IF(M203="กำหนดเพิ่มปี 67","",IF(M203="กำหนดเพิ่มปี 68","",IF(M203="กำหนดเพิ่มปี 69","",IF(M203="เกษียณปี 66 ยุบเลิกปี 67","",IF(M203="ว่างเดิม ยุบเลิกปี 67","",TEXT(BE203,"(0,000"&amp;" x 12)")))))))))))))</f>
        <v/>
      </c>
      <c r="K204" s="141" t="str">
        <f>IF(BB203=0,"",IF(BB203="","",IF(M203="กำหนดเพิ่มปี 67","",IF(M203="กำหนดเพิ่มปี 68","",IF(M203="กำหนดเพิ่มปี 69","",IF(M203="เกษียณปี 66 ยุบเลิกปี 67","",IF(M203="ว่างเดิม ยุบเลิกปี 67","",TEXT(BF203,"(0,000"&amp;" x 12)"))))))))</f>
        <v/>
      </c>
      <c r="L204" s="141" t="str">
        <f>IF(BB203=0,"",IF(BB203="","",IF(M203="กำหนดเพิ่มปี 67","",IF(M203="กำหนดเพิ่มปี 68","",IF(M203="กำหนดเพิ่มปี 69","",IF(M203="เกษียณปี 66 ยุบเลิกปี 67","",IF(M203="ว่างเดิม ยุบเลิกปี 67","",TEXT(BG203,"(0,000"&amp;" x 12)"))))))))</f>
        <v/>
      </c>
      <c r="M204" s="14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</row>
    <row r="205" spans="1:60" ht="25.5" customHeight="1">
      <c r="A205" s="101" t="str">
        <f>IF(B205="","",IF(M205="","",SUBTOTAL(3,$E$5:E205)*1)-COUNTBLANK($B$5:B205))</f>
        <v/>
      </c>
      <c r="B205" s="142" t="str">
        <f>IF(ฟอร์มกรอกข้อมูล!C107=0,"",IF(ฟอร์มกรอกข้อมูล!C107="สังกัด","",IF(M205="กำหนดเพิ่มปี 67","-",IF(M205="กำหนดเพิ่มปี 68","-",IF(M205="กำหนดเพิ่มปี 69","-",ฟอร์มกรอกข้อมูล!D107)))))</f>
        <v/>
      </c>
      <c r="C205" s="140" t="str">
        <f>IF(ฟอร์มกรอกข้อมูล!C107=0,"",IF(ฟอร์มกรอกข้อมูล!C107="สังกัด","",IF(M205="กำหนดเพิ่มปี 67","-",IF(M205="กำหนดเพิ่มปี 68","-",IF(M205="กำหนดเพิ่มปี 69","-",ฟอร์มกรอกข้อมูล!L107)))))</f>
        <v/>
      </c>
      <c r="D205" s="143" t="str">
        <f>IF(ฟอร์มกรอกข้อมูล!C107=0,"",IF(ฟอร์มกรอกข้อมูล!C107="สังกัด","",IF(ฟอร์มกรอกข้อมูล!B107="","-",IF(M205="กำหนดเพิ่มปี 67","-",IF(M205="กำหนดเพิ่มปี 68","-",IF(M205="กำหนดเพิ่มปี 69","-",ฟอร์มกรอกข้อมูล!B107))))))</f>
        <v/>
      </c>
      <c r="E205" s="140" t="str">
        <f>IF(ฟอร์มกรอกข้อมูล!C107=0,"",IF(M205="กำหนดเพิ่มปี 67","-",IF(M205="กำหนดเพิ่มปี 68","-",IF(M205="กำหนดเพิ่มปี 69","-",IF(ฟอร์มกรอกข้อมูล!C107="บริหารท้องถิ่น",ฟอร์มกรอกข้อมูล!F107,IF(ฟอร์มกรอกข้อมูล!C107="อำนวยการท้องถิ่น",ฟอร์มกรอกข้อมูล!F107,IF(ฟอร์มกรอกข้อมูล!C107="บริหารสถานศึกษา",ฟอร์มกรอกข้อมูล!F107,IF(ฟอร์มกรอกข้อมูล!C107&amp;ฟอร์มกรอกข้อมูล!G107="วิชาการหัวหน้ากลุ่มงาน",ฟอร์มกรอกข้อมูล!F107,ฟอร์มกรอกข้อมูล!E107))))))))</f>
        <v/>
      </c>
      <c r="F205" s="101" t="str">
        <f>IF(ฟอร์มกรอกข้อมูล!C107=0,"",IF(ฟอร์มกรอกข้อมูล!C107="สังกัด","",IF(ฟอร์มกรอกข้อมูล!H107="","-",IF(M205="กำหนดเพิ่มปี 67","-",IF(M205="กำหนดเพิ่มปี 68","-",IF(M205="กำหนดเพิ่มปี 69","-",ฟอร์มกรอกข้อมูล!H107))))))</f>
        <v/>
      </c>
      <c r="G205" s="143" t="str">
        <f>IF(ฟอร์มกรอกข้อมูล!C107=0,"",IF(ฟอร์มกรอกข้อมูล!C107="สังกัด","",IF(ฟอร์มกรอกข้อมูล!B107="","-",IF(M205="เกษียณปี 66 ยุบเลิกปี 67","-",IF(M205="ว่างเดิม ยุบเลิกปี 67","-",ฟอร์มกรอกข้อมูล!B107)))))</f>
        <v/>
      </c>
      <c r="H205" s="140" t="str">
        <f>IF(ฟอร์มกรอกข้อมูล!C107=0,"",IF(M205="เกษียณปี 66 ยุบเลิกปี 67","-",IF(M205="ว่างเดิม ยุบเลิกปี 67","-",IF(ฟอร์มกรอกข้อมูล!C107="บริหารท้องถิ่น",ฟอร์มกรอกข้อมูล!F107,IF(ฟอร์มกรอกข้อมูล!C107="อำนวยการท้องถิ่น",ฟอร์มกรอกข้อมูล!F107,IF(ฟอร์มกรอกข้อมูล!C107="บริหารสถานศึกษา",ฟอร์มกรอกข้อมูล!F107,IF(ฟอร์มกรอกข้อมูล!C107&amp;ฟอร์มกรอกข้อมูล!G107="วิชาการหัวหน้ากลุ่มงาน",ฟอร์มกรอกข้อมูล!F107,ฟอร์มกรอกข้อมูล!E107)))))))</f>
        <v/>
      </c>
      <c r="I205" s="101" t="str">
        <f>IF(ฟอร์มกรอกข้อมูล!C107=0,"",IF(ฟอร์มกรอกข้อมูล!C107="สังกัด","",IF(ฟอร์มกรอกข้อมูล!H107="","-",IF(M205="เกษียณปี 66 ยุบเลิกปี 67","-",IF(M205="ว่างเดิม ยุบเลิกปี 67","-",ฟอร์มกรอกข้อมูล!H107)))))</f>
        <v/>
      </c>
      <c r="J205" s="144" t="str">
        <f>IF(ฟอร์มกรอกข้อมูล!C107=0,"",IF(ฟอร์มกรอกข้อมูล!C107="สังกัด","",IF(M205="กำหนดเพิ่มปี 67",0,IF(M205="กำหนดเพิ่มปี 68",0,IF(M205="กำหนดเพิ่มปี 69",0,IF(M205="เกษียณปี 66 ยุบเลิกปี 67",0,IF(M205="ว่างเดิม ยุบเลิกปี 67",0,ฟอร์มกรอกข้อมูล!BE107)))))))</f>
        <v/>
      </c>
      <c r="K205" s="145" t="str">
        <f>IF(ฟอร์มกรอกข้อมูล!C107=0,"",IF(ฟอร์มกรอกข้อมูล!C107="สังกัด","",IF(M205="กำหนดเพิ่มปี 67",0,IF(M205="กำหนดเพิ่มปี 68",0,IF(M205="กำหนดเพิ่มปี 69",0,IF(M205="เกษียณปี 66 ยุบเลิกปี 67",0,IF(M205="ว่างเดิม ยุบเลิกปี 67",0,IF(ฟอร์มกรอกข้อมูล!J107=0,0,(BF205*12)))))))))</f>
        <v/>
      </c>
      <c r="L205" s="145" t="str">
        <f>IF(ฟอร์มกรอกข้อมูล!C107=0,"",IF(ฟอร์มกรอกข้อมูล!C107="สังกัด","",IF(M205="กำหนดเพิ่มปี 67",0,IF(M205="กำหนดเพิ่มปี 68",0,IF(M205="กำหนดเพิ่มปี 69",0,IF(M205="เกษียณปี 66 ยุบเลิกปี 67",0,IF(M205="ว่างเดิม ยุบเลิกปี 67",0,IF(ฟอร์มกรอกข้อมูล!K107=0,0,(BG205*12)))))))))</f>
        <v/>
      </c>
      <c r="M205" s="146" t="str">
        <f>IF(ฟอร์มกรอกข้อมูล!C107=0,"",IF(ฟอร์มกรอกข้อมูล!C107="สังกัด","",IF(ฟอร์มกรอกข้อมูล!M107="ว่างเดิม","(ว่างเดิม)",IF(ฟอร์มกรอกข้อมูล!M107="เงินอุดหนุน","(เงินอุดหนุน)",IF(ฟอร์มกรอกข้อมูล!M107="เงินอุดหนุน (ว่าง)","(เงินอุดหนุน)",IF(ฟอร์มกรอกข้อมูล!M107="จ่ายจากเงินรายได้","(จ่ายจากเงินรายได้)",IF(ฟอร์มกรอกข้อมูล!M107="จ่ายจากเงินรายได้ (ว่าง)","(จ่ายจากเงินรายได้ (ว่างเดิม))",IF(ฟอร์มกรอกข้อมูล!M107="กำหนดเพิ่ม2567","กำหนดเพิ่มปี 67",IF(ฟอร์มกรอกข้อมูล!M107="กำหนดเพิ่ม2568","กำหนดเพิ่มปี 68",IF(ฟอร์มกรอกข้อมูล!M107="กำหนดเพิ่ม2569","กำหนดเพิ่มปี 69",IF(ฟอร์มกรอกข้อมูล!M107="ว่างยุบเลิก2567","ว่างเดิม ยุบเลิกปี 67",IF(ฟอร์มกรอกข้อมูล!M107="ว่างยุบเลิก2568","ว่างเดิม ยุบเลิกปี 68",IF(ฟอร์มกรอกข้อมูล!M107="ว่างยุบเลิก2569","ว่างเดิม ยุบเลิกปี 69",IF(ฟอร์มกรอกข้อมูล!M107="ยุบเลิก2567","เกษียณปี 66 ยุบเลิกปี 67",IF(ฟอร์มกรอกข้อมูล!M107="ยุบเลิก2568","เกษียณปี 67 ยุบเลิกปี 68",IF(ฟอร์มกรอกข้อมูล!M107="ยุบเลิก2569","เกษียณปี 68 ยุบเลิกปี 69",(ฟอร์มกรอกข้อมูล!I107*12)+(ฟอร์มกรอกข้อมูล!J107*12)+(ฟอร์มกรอกข้อมูล!K107*12)))))))))))))))))</f>
        <v/>
      </c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39" t="str">
        <f>IF(ฟอร์มกรอกข้อมูล!C107=0,"",ฟอร์มกรอกข้อมูล!C107)</f>
        <v/>
      </c>
      <c r="BC205" s="139" t="str">
        <f>IF(ฟอร์มกรอกข้อมูล!G107=0,"",ฟอร์มกรอกข้อมูล!G107)</f>
        <v/>
      </c>
      <c r="BD205" s="139" t="str">
        <f>IF(ฟอร์มกรอกข้อมูล!E107=0,"",ฟอร์มกรอกข้อมูล!E107)</f>
        <v/>
      </c>
      <c r="BE205" s="139" t="str">
        <f>IF(ฟอร์มกรอกข้อมูล!I107=0,"",ฟอร์มกรอกข้อมูล!I107)</f>
        <v/>
      </c>
      <c r="BF205" s="139" t="str">
        <f>IF(ฟอร์มกรอกข้อมูล!J107=0,"",ฟอร์มกรอกข้อมูล!J107)</f>
        <v/>
      </c>
      <c r="BG205" s="139" t="str">
        <f>IF(ฟอร์มกรอกข้อมูล!K107=0,"",ฟอร์มกรอกข้อมูล!K107)</f>
        <v/>
      </c>
      <c r="BH205" s="139" t="str">
        <f>IF(ฟอร์มกรอกข้อมูล!M107=0,"",ฟอร์มกรอกข้อมูล!M107)</f>
        <v/>
      </c>
    </row>
    <row r="206" spans="1:60" ht="25.5" customHeight="1">
      <c r="A206" s="99"/>
      <c r="B206" s="99"/>
      <c r="C206" s="140"/>
      <c r="D206" s="140"/>
      <c r="E206" s="140" t="str">
        <f>IF(BB205=0,"",IF(BB205="บริหารท้องถิ่น","("&amp;BD205&amp;")",IF(BB205="อำนวยการท้องถิ่น","("&amp;BD205&amp;")",IF(BB205="บริหารสถานศึกษา","("&amp;BD205&amp;")",IF(BB205&amp;BC205="วิชาการหัวหน้ากลุ่มงาน","("&amp;BD205&amp;")",IF(M205="กำหนดเพิ่มปี 67","-",IF(M205="กำหนดเพิ่มปี 68","",IF(M205="กำหนดเพิ่มปี 69","",""))))))))</f>
        <v/>
      </c>
      <c r="F206" s="99"/>
      <c r="G206" s="140"/>
      <c r="H206" s="140" t="str">
        <f>IF(BB205=0,"",IF(M205="เกษียณปี 66 ยุบเลิกปี 67","",IF(M205="ว่างเดิม ยุบเลิกปี 67","",IF(BB205="บริหารท้องถิ่น","("&amp;BD205&amp;")",IF(BB205="อำนวยการท้องถิ่น","("&amp;BD205&amp;")",IF(BB205="บริหารสถานศึกษา","("&amp;BD205&amp;")",IF(BB205&amp;BC205="วิชาการหัวหน้ากลุ่มงาน","("&amp;BD205&amp;")","")))))))</f>
        <v/>
      </c>
      <c r="I206" s="99"/>
      <c r="J206" s="141" t="str">
        <f>IF(BB205=0,"",IF(BB205="","",IF(BH205="ว่างเดิม","(ค่ากลางเงินเดือน)",IF(BH205="เงินอุดหนุน (ว่าง)","(ค่ากลางเงินเดือน)",IF(BH205="จ่ายจากเงินรายได้ (ว่าง)","(ค่ากลางเงินเดือน)",IF(BH205="ว่างยุบเลิก2568","(ค่ากลางเงินเดือน)",IF(BH205="ว่างยุบเลิก2569","(ค่ากลางเงินเดือน)",IF(M205="กำหนดเพิ่มปี 67","",IF(M205="กำหนดเพิ่มปี 68","",IF(M205="กำหนดเพิ่มปี 69","",IF(M205="เกษียณปี 66 ยุบเลิกปี 67","",IF(M205="ว่างเดิม ยุบเลิกปี 67","",TEXT(BE205,"(0,000"&amp;" x 12)")))))))))))))</f>
        <v/>
      </c>
      <c r="K206" s="141" t="str">
        <f>IF(BB205=0,"",IF(BB205="","",IF(M205="กำหนดเพิ่มปี 67","",IF(M205="กำหนดเพิ่มปี 68","",IF(M205="กำหนดเพิ่มปี 69","",IF(M205="เกษียณปี 66 ยุบเลิกปี 67","",IF(M205="ว่างเดิม ยุบเลิกปี 67","",TEXT(BF205,"(0,000"&amp;" x 12)"))))))))</f>
        <v/>
      </c>
      <c r="L206" s="141" t="str">
        <f>IF(BB205=0,"",IF(BB205="","",IF(M205="กำหนดเพิ่มปี 67","",IF(M205="กำหนดเพิ่มปี 68","",IF(M205="กำหนดเพิ่มปี 69","",IF(M205="เกษียณปี 66 ยุบเลิกปี 67","",IF(M205="ว่างเดิม ยุบเลิกปี 67","",TEXT(BG205,"(0,000"&amp;" x 12)"))))))))</f>
        <v/>
      </c>
      <c r="M206" s="14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</row>
    <row r="207" spans="1:60" ht="25.5" customHeight="1">
      <c r="A207" s="101" t="str">
        <f>IF(B207="","",IF(M207="","",SUBTOTAL(3,$E$5:E207)*1)-COUNTBLANK($B$5:B207))</f>
        <v/>
      </c>
      <c r="B207" s="142" t="str">
        <f>IF(ฟอร์มกรอกข้อมูล!C108=0,"",IF(ฟอร์มกรอกข้อมูล!C108="สังกัด","",IF(M207="กำหนดเพิ่มปี 67","-",IF(M207="กำหนดเพิ่มปี 68","-",IF(M207="กำหนดเพิ่มปี 69","-",ฟอร์มกรอกข้อมูล!D108)))))</f>
        <v/>
      </c>
      <c r="C207" s="140" t="str">
        <f>IF(ฟอร์มกรอกข้อมูล!C108=0,"",IF(ฟอร์มกรอกข้อมูล!C108="สังกัด","",IF(M207="กำหนดเพิ่มปี 67","-",IF(M207="กำหนดเพิ่มปี 68","-",IF(M207="กำหนดเพิ่มปี 69","-",ฟอร์มกรอกข้อมูล!L108)))))</f>
        <v/>
      </c>
      <c r="D207" s="143" t="str">
        <f>IF(ฟอร์มกรอกข้อมูล!C108=0,"",IF(ฟอร์มกรอกข้อมูล!C108="สังกัด","",IF(ฟอร์มกรอกข้อมูล!B108="","-",IF(M207="กำหนดเพิ่มปี 67","-",IF(M207="กำหนดเพิ่มปี 68","-",IF(M207="กำหนดเพิ่มปี 69","-",ฟอร์มกรอกข้อมูล!B108))))))</f>
        <v/>
      </c>
      <c r="E207" s="140" t="str">
        <f>IF(ฟอร์มกรอกข้อมูล!C108=0,"",IF(M207="กำหนดเพิ่มปี 67","-",IF(M207="กำหนดเพิ่มปี 68","-",IF(M207="กำหนดเพิ่มปี 69","-",IF(ฟอร์มกรอกข้อมูล!C108="บริหารท้องถิ่น",ฟอร์มกรอกข้อมูล!F108,IF(ฟอร์มกรอกข้อมูล!C108="อำนวยการท้องถิ่น",ฟอร์มกรอกข้อมูล!F108,IF(ฟอร์มกรอกข้อมูล!C108="บริหารสถานศึกษา",ฟอร์มกรอกข้อมูล!F108,IF(ฟอร์มกรอกข้อมูล!C108&amp;ฟอร์มกรอกข้อมูล!G108="วิชาการหัวหน้ากลุ่มงาน",ฟอร์มกรอกข้อมูล!F108,ฟอร์มกรอกข้อมูล!E108))))))))</f>
        <v/>
      </c>
      <c r="F207" s="101" t="str">
        <f>IF(ฟอร์มกรอกข้อมูล!C108=0,"",IF(ฟอร์มกรอกข้อมูล!C108="สังกัด","",IF(ฟอร์มกรอกข้อมูล!H108="","-",IF(M207="กำหนดเพิ่มปี 67","-",IF(M207="กำหนดเพิ่มปี 68","-",IF(M207="กำหนดเพิ่มปี 69","-",ฟอร์มกรอกข้อมูล!H108))))))</f>
        <v/>
      </c>
      <c r="G207" s="143" t="str">
        <f>IF(ฟอร์มกรอกข้อมูล!C108=0,"",IF(ฟอร์มกรอกข้อมูล!C108="สังกัด","",IF(ฟอร์มกรอกข้อมูล!B108="","-",IF(M207="เกษียณปี 66 ยุบเลิกปี 67","-",IF(M207="ว่างเดิม ยุบเลิกปี 67","-",ฟอร์มกรอกข้อมูล!B108)))))</f>
        <v/>
      </c>
      <c r="H207" s="140" t="str">
        <f>IF(ฟอร์มกรอกข้อมูล!C108=0,"",IF(M207="เกษียณปี 66 ยุบเลิกปี 67","-",IF(M207="ว่างเดิม ยุบเลิกปี 67","-",IF(ฟอร์มกรอกข้อมูล!C108="บริหารท้องถิ่น",ฟอร์มกรอกข้อมูล!F108,IF(ฟอร์มกรอกข้อมูล!C108="อำนวยการท้องถิ่น",ฟอร์มกรอกข้อมูล!F108,IF(ฟอร์มกรอกข้อมูล!C108="บริหารสถานศึกษา",ฟอร์มกรอกข้อมูล!F108,IF(ฟอร์มกรอกข้อมูล!C108&amp;ฟอร์มกรอกข้อมูล!G108="วิชาการหัวหน้ากลุ่มงาน",ฟอร์มกรอกข้อมูล!F108,ฟอร์มกรอกข้อมูล!E108)))))))</f>
        <v/>
      </c>
      <c r="I207" s="101" t="str">
        <f>IF(ฟอร์มกรอกข้อมูล!C108=0,"",IF(ฟอร์มกรอกข้อมูล!C108="สังกัด","",IF(ฟอร์มกรอกข้อมูล!H108="","-",IF(M207="เกษียณปี 66 ยุบเลิกปี 67","-",IF(M207="ว่างเดิม ยุบเลิกปี 67","-",ฟอร์มกรอกข้อมูล!H108)))))</f>
        <v/>
      </c>
      <c r="J207" s="144" t="str">
        <f>IF(ฟอร์มกรอกข้อมูล!C108=0,"",IF(ฟอร์มกรอกข้อมูล!C108="สังกัด","",IF(M207="กำหนดเพิ่มปี 67",0,IF(M207="กำหนดเพิ่มปี 68",0,IF(M207="กำหนดเพิ่มปี 69",0,IF(M207="เกษียณปี 66 ยุบเลิกปี 67",0,IF(M207="ว่างเดิม ยุบเลิกปี 67",0,ฟอร์มกรอกข้อมูล!BE108)))))))</f>
        <v/>
      </c>
      <c r="K207" s="145" t="str">
        <f>IF(ฟอร์มกรอกข้อมูล!C108=0,"",IF(ฟอร์มกรอกข้อมูล!C108="สังกัด","",IF(M207="กำหนดเพิ่มปี 67",0,IF(M207="กำหนดเพิ่มปี 68",0,IF(M207="กำหนดเพิ่มปี 69",0,IF(M207="เกษียณปี 66 ยุบเลิกปี 67",0,IF(M207="ว่างเดิม ยุบเลิกปี 67",0,IF(ฟอร์มกรอกข้อมูล!J108=0,0,(BF207*12)))))))))</f>
        <v/>
      </c>
      <c r="L207" s="145" t="str">
        <f>IF(ฟอร์มกรอกข้อมูล!C108=0,"",IF(ฟอร์มกรอกข้อมูล!C108="สังกัด","",IF(M207="กำหนดเพิ่มปี 67",0,IF(M207="กำหนดเพิ่มปี 68",0,IF(M207="กำหนดเพิ่มปี 69",0,IF(M207="เกษียณปี 66 ยุบเลิกปี 67",0,IF(M207="ว่างเดิม ยุบเลิกปี 67",0,IF(ฟอร์มกรอกข้อมูล!K108=0,0,(BG207*12)))))))))</f>
        <v/>
      </c>
      <c r="M207" s="146" t="str">
        <f>IF(ฟอร์มกรอกข้อมูล!C108=0,"",IF(ฟอร์มกรอกข้อมูล!C108="สังกัด","",IF(ฟอร์มกรอกข้อมูล!M108="ว่างเดิม","(ว่างเดิม)",IF(ฟอร์มกรอกข้อมูล!M108="เงินอุดหนุน","(เงินอุดหนุน)",IF(ฟอร์มกรอกข้อมูล!M108="เงินอุดหนุน (ว่าง)","(เงินอุดหนุน)",IF(ฟอร์มกรอกข้อมูล!M108="จ่ายจากเงินรายได้","(จ่ายจากเงินรายได้)",IF(ฟอร์มกรอกข้อมูล!M108="จ่ายจากเงินรายได้ (ว่าง)","(จ่ายจากเงินรายได้ (ว่างเดิม))",IF(ฟอร์มกรอกข้อมูล!M108="กำหนดเพิ่ม2567","กำหนดเพิ่มปี 67",IF(ฟอร์มกรอกข้อมูล!M108="กำหนดเพิ่ม2568","กำหนดเพิ่มปี 68",IF(ฟอร์มกรอกข้อมูล!M108="กำหนดเพิ่ม2569","กำหนดเพิ่มปี 69",IF(ฟอร์มกรอกข้อมูล!M108="ว่างยุบเลิก2567","ว่างเดิม ยุบเลิกปี 67",IF(ฟอร์มกรอกข้อมูล!M108="ว่างยุบเลิก2568","ว่างเดิม ยุบเลิกปี 68",IF(ฟอร์มกรอกข้อมูล!M108="ว่างยุบเลิก2569","ว่างเดิม ยุบเลิกปี 69",IF(ฟอร์มกรอกข้อมูล!M108="ยุบเลิก2567","เกษียณปี 66 ยุบเลิกปี 67",IF(ฟอร์มกรอกข้อมูล!M108="ยุบเลิก2568","เกษียณปี 67 ยุบเลิกปี 68",IF(ฟอร์มกรอกข้อมูล!M108="ยุบเลิก2569","เกษียณปี 68 ยุบเลิกปี 69",(ฟอร์มกรอกข้อมูล!I108*12)+(ฟอร์มกรอกข้อมูล!J108*12)+(ฟอร์มกรอกข้อมูล!K108*12)))))))))))))))))</f>
        <v/>
      </c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39" t="str">
        <f>IF(ฟอร์มกรอกข้อมูล!C108=0,"",ฟอร์มกรอกข้อมูล!C108)</f>
        <v/>
      </c>
      <c r="BC207" s="139" t="str">
        <f>IF(ฟอร์มกรอกข้อมูล!G108=0,"",ฟอร์มกรอกข้อมูล!G108)</f>
        <v/>
      </c>
      <c r="BD207" s="139" t="str">
        <f>IF(ฟอร์มกรอกข้อมูล!E108=0,"",ฟอร์มกรอกข้อมูล!E108)</f>
        <v/>
      </c>
      <c r="BE207" s="139" t="str">
        <f>IF(ฟอร์มกรอกข้อมูล!I108=0,"",ฟอร์มกรอกข้อมูล!I108)</f>
        <v/>
      </c>
      <c r="BF207" s="139" t="str">
        <f>IF(ฟอร์มกรอกข้อมูล!J108=0,"",ฟอร์มกรอกข้อมูล!J108)</f>
        <v/>
      </c>
      <c r="BG207" s="139" t="str">
        <f>IF(ฟอร์มกรอกข้อมูล!K108=0,"",ฟอร์มกรอกข้อมูล!K108)</f>
        <v/>
      </c>
      <c r="BH207" s="139" t="str">
        <f>IF(ฟอร์มกรอกข้อมูล!M108=0,"",ฟอร์มกรอกข้อมูล!M108)</f>
        <v/>
      </c>
    </row>
    <row r="208" spans="1:60" ht="25.5" customHeight="1">
      <c r="A208" s="99"/>
      <c r="B208" s="99"/>
      <c r="C208" s="140"/>
      <c r="D208" s="140"/>
      <c r="E208" s="140" t="str">
        <f>IF(BB207=0,"",IF(BB207="บริหารท้องถิ่น","("&amp;BD207&amp;")",IF(BB207="อำนวยการท้องถิ่น","("&amp;BD207&amp;")",IF(BB207="บริหารสถานศึกษา","("&amp;BD207&amp;")",IF(BB207&amp;BC207="วิชาการหัวหน้ากลุ่มงาน","("&amp;BD207&amp;")",IF(M207="กำหนดเพิ่มปี 67","-",IF(M207="กำหนดเพิ่มปี 68","",IF(M207="กำหนดเพิ่มปี 69","",""))))))))</f>
        <v/>
      </c>
      <c r="F208" s="99"/>
      <c r="G208" s="140"/>
      <c r="H208" s="140" t="str">
        <f>IF(BB207=0,"",IF(M207="เกษียณปี 66 ยุบเลิกปี 67","",IF(M207="ว่างเดิม ยุบเลิกปี 67","",IF(BB207="บริหารท้องถิ่น","("&amp;BD207&amp;")",IF(BB207="อำนวยการท้องถิ่น","("&amp;BD207&amp;")",IF(BB207="บริหารสถานศึกษา","("&amp;BD207&amp;")",IF(BB207&amp;BC207="วิชาการหัวหน้ากลุ่มงาน","("&amp;BD207&amp;")","")))))))</f>
        <v/>
      </c>
      <c r="I208" s="99"/>
      <c r="J208" s="141" t="str">
        <f>IF(BB207=0,"",IF(BB207="","",IF(BH207="ว่างเดิม","(ค่ากลางเงินเดือน)",IF(BH207="เงินอุดหนุน (ว่าง)","(ค่ากลางเงินเดือน)",IF(BH207="จ่ายจากเงินรายได้ (ว่าง)","(ค่ากลางเงินเดือน)",IF(BH207="ว่างยุบเลิก2568","(ค่ากลางเงินเดือน)",IF(BH207="ว่างยุบเลิก2569","(ค่ากลางเงินเดือน)",IF(M207="กำหนดเพิ่มปี 67","",IF(M207="กำหนดเพิ่มปี 68","",IF(M207="กำหนดเพิ่มปี 69","",IF(M207="เกษียณปี 66 ยุบเลิกปี 67","",IF(M207="ว่างเดิม ยุบเลิกปี 67","",TEXT(BE207,"(0,000"&amp;" x 12)")))))))))))))</f>
        <v/>
      </c>
      <c r="K208" s="141" t="str">
        <f>IF(BB207=0,"",IF(BB207="","",IF(M207="กำหนดเพิ่มปี 67","",IF(M207="กำหนดเพิ่มปี 68","",IF(M207="กำหนดเพิ่มปี 69","",IF(M207="เกษียณปี 66 ยุบเลิกปี 67","",IF(M207="ว่างเดิม ยุบเลิกปี 67","",TEXT(BF207,"(0,000"&amp;" x 12)"))))))))</f>
        <v/>
      </c>
      <c r="L208" s="141" t="str">
        <f>IF(BB207=0,"",IF(BB207="","",IF(M207="กำหนดเพิ่มปี 67","",IF(M207="กำหนดเพิ่มปี 68","",IF(M207="กำหนดเพิ่มปี 69","",IF(M207="เกษียณปี 66 ยุบเลิกปี 67","",IF(M207="ว่างเดิม ยุบเลิกปี 67","",TEXT(BG207,"(0,000"&amp;" x 12)"))))))))</f>
        <v/>
      </c>
      <c r="M208" s="14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</row>
    <row r="209" spans="1:60" ht="25.5" customHeight="1">
      <c r="A209" s="101" t="str">
        <f>IF(B209="","",IF(M209="","",SUBTOTAL(3,$E$5:E209)*1)-COUNTBLANK($B$5:B209))</f>
        <v/>
      </c>
      <c r="B209" s="142" t="str">
        <f>IF(ฟอร์มกรอกข้อมูล!C109=0,"",IF(ฟอร์มกรอกข้อมูล!C109="สังกัด","",IF(M209="กำหนดเพิ่มปี 67","-",IF(M209="กำหนดเพิ่มปี 68","-",IF(M209="กำหนดเพิ่มปี 69","-",ฟอร์มกรอกข้อมูล!D109)))))</f>
        <v/>
      </c>
      <c r="C209" s="140" t="str">
        <f>IF(ฟอร์มกรอกข้อมูล!C109=0,"",IF(ฟอร์มกรอกข้อมูล!C109="สังกัด","",IF(M209="กำหนดเพิ่มปี 67","-",IF(M209="กำหนดเพิ่มปี 68","-",IF(M209="กำหนดเพิ่มปี 69","-",ฟอร์มกรอกข้อมูล!L109)))))</f>
        <v/>
      </c>
      <c r="D209" s="143" t="str">
        <f>IF(ฟอร์มกรอกข้อมูล!C109=0,"",IF(ฟอร์มกรอกข้อมูล!C109="สังกัด","",IF(ฟอร์มกรอกข้อมูล!B109="","-",IF(M209="กำหนดเพิ่มปี 67","-",IF(M209="กำหนดเพิ่มปี 68","-",IF(M209="กำหนดเพิ่มปี 69","-",ฟอร์มกรอกข้อมูล!B109))))))</f>
        <v/>
      </c>
      <c r="E209" s="140" t="str">
        <f>IF(ฟอร์มกรอกข้อมูล!C109=0,"",IF(M209="กำหนดเพิ่มปี 67","-",IF(M209="กำหนดเพิ่มปี 68","-",IF(M209="กำหนดเพิ่มปี 69","-",IF(ฟอร์มกรอกข้อมูล!C109="บริหารท้องถิ่น",ฟอร์มกรอกข้อมูล!F109,IF(ฟอร์มกรอกข้อมูล!C109="อำนวยการท้องถิ่น",ฟอร์มกรอกข้อมูล!F109,IF(ฟอร์มกรอกข้อมูล!C109="บริหารสถานศึกษา",ฟอร์มกรอกข้อมูล!F109,IF(ฟอร์มกรอกข้อมูล!C109&amp;ฟอร์มกรอกข้อมูล!G109="วิชาการหัวหน้ากลุ่มงาน",ฟอร์มกรอกข้อมูล!F109,ฟอร์มกรอกข้อมูล!E109))))))))</f>
        <v/>
      </c>
      <c r="F209" s="101" t="str">
        <f>IF(ฟอร์มกรอกข้อมูล!C109=0,"",IF(ฟอร์มกรอกข้อมูล!C109="สังกัด","",IF(ฟอร์มกรอกข้อมูล!H109="","-",IF(M209="กำหนดเพิ่มปี 67","-",IF(M209="กำหนดเพิ่มปี 68","-",IF(M209="กำหนดเพิ่มปี 69","-",ฟอร์มกรอกข้อมูล!H109))))))</f>
        <v/>
      </c>
      <c r="G209" s="143" t="str">
        <f>IF(ฟอร์มกรอกข้อมูล!C109=0,"",IF(ฟอร์มกรอกข้อมูล!C109="สังกัด","",IF(ฟอร์มกรอกข้อมูล!B109="","-",IF(M209="เกษียณปี 66 ยุบเลิกปี 67","-",IF(M209="ว่างเดิม ยุบเลิกปี 67","-",ฟอร์มกรอกข้อมูล!B109)))))</f>
        <v/>
      </c>
      <c r="H209" s="140" t="str">
        <f>IF(ฟอร์มกรอกข้อมูล!C109=0,"",IF(M209="เกษียณปี 66 ยุบเลิกปี 67","-",IF(M209="ว่างเดิม ยุบเลิกปี 67","-",IF(ฟอร์มกรอกข้อมูล!C109="บริหารท้องถิ่น",ฟอร์มกรอกข้อมูล!F109,IF(ฟอร์มกรอกข้อมูล!C109="อำนวยการท้องถิ่น",ฟอร์มกรอกข้อมูล!F109,IF(ฟอร์มกรอกข้อมูล!C109="บริหารสถานศึกษา",ฟอร์มกรอกข้อมูล!F109,IF(ฟอร์มกรอกข้อมูล!C109&amp;ฟอร์มกรอกข้อมูล!G109="วิชาการหัวหน้ากลุ่มงาน",ฟอร์มกรอกข้อมูล!F109,ฟอร์มกรอกข้อมูล!E109)))))))</f>
        <v/>
      </c>
      <c r="I209" s="101" t="str">
        <f>IF(ฟอร์มกรอกข้อมูล!C109=0,"",IF(ฟอร์มกรอกข้อมูล!C109="สังกัด","",IF(ฟอร์มกรอกข้อมูล!H109="","-",IF(M209="เกษียณปี 66 ยุบเลิกปี 67","-",IF(M209="ว่างเดิม ยุบเลิกปี 67","-",ฟอร์มกรอกข้อมูล!H109)))))</f>
        <v/>
      </c>
      <c r="J209" s="144" t="str">
        <f>IF(ฟอร์มกรอกข้อมูล!C109=0,"",IF(ฟอร์มกรอกข้อมูล!C109="สังกัด","",IF(M209="กำหนดเพิ่มปี 67",0,IF(M209="กำหนดเพิ่มปี 68",0,IF(M209="กำหนดเพิ่มปี 69",0,IF(M209="เกษียณปี 66 ยุบเลิกปี 67",0,IF(M209="ว่างเดิม ยุบเลิกปี 67",0,ฟอร์มกรอกข้อมูล!BE109)))))))</f>
        <v/>
      </c>
      <c r="K209" s="145" t="str">
        <f>IF(ฟอร์มกรอกข้อมูล!C109=0,"",IF(ฟอร์มกรอกข้อมูล!C109="สังกัด","",IF(M209="กำหนดเพิ่มปี 67",0,IF(M209="กำหนดเพิ่มปี 68",0,IF(M209="กำหนดเพิ่มปี 69",0,IF(M209="เกษียณปี 66 ยุบเลิกปี 67",0,IF(M209="ว่างเดิม ยุบเลิกปี 67",0,IF(ฟอร์มกรอกข้อมูล!J109=0,0,(BF209*12)))))))))</f>
        <v/>
      </c>
      <c r="L209" s="145" t="str">
        <f>IF(ฟอร์มกรอกข้อมูล!C109=0,"",IF(ฟอร์มกรอกข้อมูล!C109="สังกัด","",IF(M209="กำหนดเพิ่มปี 67",0,IF(M209="กำหนดเพิ่มปี 68",0,IF(M209="กำหนดเพิ่มปี 69",0,IF(M209="เกษียณปี 66 ยุบเลิกปี 67",0,IF(M209="ว่างเดิม ยุบเลิกปี 67",0,IF(ฟอร์มกรอกข้อมูล!K109=0,0,(BG209*12)))))))))</f>
        <v/>
      </c>
      <c r="M209" s="146" t="str">
        <f>IF(ฟอร์มกรอกข้อมูล!C109=0,"",IF(ฟอร์มกรอกข้อมูล!C109="สังกัด","",IF(ฟอร์มกรอกข้อมูล!M109="ว่างเดิม","(ว่างเดิม)",IF(ฟอร์มกรอกข้อมูล!M109="เงินอุดหนุน","(เงินอุดหนุน)",IF(ฟอร์มกรอกข้อมูล!M109="เงินอุดหนุน (ว่าง)","(เงินอุดหนุน)",IF(ฟอร์มกรอกข้อมูล!M109="จ่ายจากเงินรายได้","(จ่ายจากเงินรายได้)",IF(ฟอร์มกรอกข้อมูล!M109="จ่ายจากเงินรายได้ (ว่าง)","(จ่ายจากเงินรายได้ (ว่างเดิม))",IF(ฟอร์มกรอกข้อมูล!M109="กำหนดเพิ่ม2567","กำหนดเพิ่มปี 67",IF(ฟอร์มกรอกข้อมูล!M109="กำหนดเพิ่ม2568","กำหนดเพิ่มปี 68",IF(ฟอร์มกรอกข้อมูล!M109="กำหนดเพิ่ม2569","กำหนดเพิ่มปี 69",IF(ฟอร์มกรอกข้อมูล!M109="ว่างยุบเลิก2567","ว่างเดิม ยุบเลิกปี 67",IF(ฟอร์มกรอกข้อมูล!M109="ว่างยุบเลิก2568","ว่างเดิม ยุบเลิกปี 68",IF(ฟอร์มกรอกข้อมูล!M109="ว่างยุบเลิก2569","ว่างเดิม ยุบเลิกปี 69",IF(ฟอร์มกรอกข้อมูล!M109="ยุบเลิก2567","เกษียณปี 66 ยุบเลิกปี 67",IF(ฟอร์มกรอกข้อมูล!M109="ยุบเลิก2568","เกษียณปี 67 ยุบเลิกปี 68",IF(ฟอร์มกรอกข้อมูล!M109="ยุบเลิก2569","เกษียณปี 68 ยุบเลิกปี 69",(ฟอร์มกรอกข้อมูล!I109*12)+(ฟอร์มกรอกข้อมูล!J109*12)+(ฟอร์มกรอกข้อมูล!K109*12)))))))))))))))))</f>
        <v/>
      </c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39" t="str">
        <f>IF(ฟอร์มกรอกข้อมูล!C109=0,"",ฟอร์มกรอกข้อมูล!C109)</f>
        <v/>
      </c>
      <c r="BC209" s="139" t="str">
        <f>IF(ฟอร์มกรอกข้อมูล!G109=0,"",ฟอร์มกรอกข้อมูล!G109)</f>
        <v/>
      </c>
      <c r="BD209" s="139" t="str">
        <f>IF(ฟอร์มกรอกข้อมูล!E109=0,"",ฟอร์มกรอกข้อมูล!E109)</f>
        <v/>
      </c>
      <c r="BE209" s="139" t="str">
        <f>IF(ฟอร์มกรอกข้อมูล!I109=0,"",ฟอร์มกรอกข้อมูล!I109)</f>
        <v/>
      </c>
      <c r="BF209" s="139" t="str">
        <f>IF(ฟอร์มกรอกข้อมูล!J109=0,"",ฟอร์มกรอกข้อมูล!J109)</f>
        <v/>
      </c>
      <c r="BG209" s="139" t="str">
        <f>IF(ฟอร์มกรอกข้อมูล!K109=0,"",ฟอร์มกรอกข้อมูล!K109)</f>
        <v/>
      </c>
      <c r="BH209" s="139" t="str">
        <f>IF(ฟอร์มกรอกข้อมูล!M109=0,"",ฟอร์มกรอกข้อมูล!M109)</f>
        <v/>
      </c>
    </row>
    <row r="210" spans="1:60" ht="25.5" customHeight="1">
      <c r="A210" s="99"/>
      <c r="B210" s="99"/>
      <c r="C210" s="140"/>
      <c r="D210" s="140"/>
      <c r="E210" s="140" t="str">
        <f>IF(BB209=0,"",IF(BB209="บริหารท้องถิ่น","("&amp;BD209&amp;")",IF(BB209="อำนวยการท้องถิ่น","("&amp;BD209&amp;")",IF(BB209="บริหารสถานศึกษา","("&amp;BD209&amp;")",IF(BB209&amp;BC209="วิชาการหัวหน้ากลุ่มงาน","("&amp;BD209&amp;")",IF(M209="กำหนดเพิ่มปี 67","-",IF(M209="กำหนดเพิ่มปี 68","",IF(M209="กำหนดเพิ่มปี 69","",""))))))))</f>
        <v/>
      </c>
      <c r="F210" s="99"/>
      <c r="G210" s="140"/>
      <c r="H210" s="140" t="str">
        <f>IF(BB209=0,"",IF(M209="เกษียณปี 66 ยุบเลิกปี 67","",IF(M209="ว่างเดิม ยุบเลิกปี 67","",IF(BB209="บริหารท้องถิ่น","("&amp;BD209&amp;")",IF(BB209="อำนวยการท้องถิ่น","("&amp;BD209&amp;")",IF(BB209="บริหารสถานศึกษา","("&amp;BD209&amp;")",IF(BB209&amp;BC209="วิชาการหัวหน้ากลุ่มงาน","("&amp;BD209&amp;")","")))))))</f>
        <v/>
      </c>
      <c r="I210" s="99"/>
      <c r="J210" s="141" t="str">
        <f>IF(BB209=0,"",IF(BB209="","",IF(BH209="ว่างเดิม","(ค่ากลางเงินเดือน)",IF(BH209="เงินอุดหนุน (ว่าง)","(ค่ากลางเงินเดือน)",IF(BH209="จ่ายจากเงินรายได้ (ว่าง)","(ค่ากลางเงินเดือน)",IF(BH209="ว่างยุบเลิก2568","(ค่ากลางเงินเดือน)",IF(BH209="ว่างยุบเลิก2569","(ค่ากลางเงินเดือน)",IF(M209="กำหนดเพิ่มปี 67","",IF(M209="กำหนดเพิ่มปี 68","",IF(M209="กำหนดเพิ่มปี 69","",IF(M209="เกษียณปี 66 ยุบเลิกปี 67","",IF(M209="ว่างเดิม ยุบเลิกปี 67","",TEXT(BE209,"(0,000"&amp;" x 12)")))))))))))))</f>
        <v/>
      </c>
      <c r="K210" s="141" t="str">
        <f>IF(BB209=0,"",IF(BB209="","",IF(M209="กำหนดเพิ่มปี 67","",IF(M209="กำหนดเพิ่มปี 68","",IF(M209="กำหนดเพิ่มปี 69","",IF(M209="เกษียณปี 66 ยุบเลิกปี 67","",IF(M209="ว่างเดิม ยุบเลิกปี 67","",TEXT(BF209,"(0,000"&amp;" x 12)"))))))))</f>
        <v/>
      </c>
      <c r="L210" s="141" t="str">
        <f>IF(BB209=0,"",IF(BB209="","",IF(M209="กำหนดเพิ่มปี 67","",IF(M209="กำหนดเพิ่มปี 68","",IF(M209="กำหนดเพิ่มปี 69","",IF(M209="เกษียณปี 66 ยุบเลิกปี 67","",IF(M209="ว่างเดิม ยุบเลิกปี 67","",TEXT(BG209,"(0,000"&amp;" x 12)"))))))))</f>
        <v/>
      </c>
      <c r="M210" s="14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</row>
    <row r="211" spans="1:60" ht="25.5" customHeight="1">
      <c r="A211" s="101" t="str">
        <f>IF(B211="","",IF(M211="","",SUBTOTAL(3,$E$5:E211)*1)-COUNTBLANK($B$5:B211))</f>
        <v/>
      </c>
      <c r="B211" s="142" t="str">
        <f>IF(ฟอร์มกรอกข้อมูล!C110=0,"",IF(ฟอร์มกรอกข้อมูล!C110="สังกัด","",IF(M211="กำหนดเพิ่มปี 67","-",IF(M211="กำหนดเพิ่มปี 68","-",IF(M211="กำหนดเพิ่มปี 69","-",ฟอร์มกรอกข้อมูล!D110)))))</f>
        <v/>
      </c>
      <c r="C211" s="140" t="str">
        <f>IF(ฟอร์มกรอกข้อมูล!C110=0,"",IF(ฟอร์มกรอกข้อมูล!C110="สังกัด","",IF(M211="กำหนดเพิ่มปี 67","-",IF(M211="กำหนดเพิ่มปี 68","-",IF(M211="กำหนดเพิ่มปี 69","-",ฟอร์มกรอกข้อมูล!L110)))))</f>
        <v/>
      </c>
      <c r="D211" s="143" t="str">
        <f>IF(ฟอร์มกรอกข้อมูล!C110=0,"",IF(ฟอร์มกรอกข้อมูล!C110="สังกัด","",IF(ฟอร์มกรอกข้อมูล!B110="","-",IF(M211="กำหนดเพิ่มปี 67","-",IF(M211="กำหนดเพิ่มปี 68","-",IF(M211="กำหนดเพิ่มปี 69","-",ฟอร์มกรอกข้อมูล!B110))))))</f>
        <v/>
      </c>
      <c r="E211" s="140" t="str">
        <f>IF(ฟอร์มกรอกข้อมูล!C110=0,"",IF(M211="กำหนดเพิ่มปี 67","-",IF(M211="กำหนดเพิ่มปี 68","-",IF(M211="กำหนดเพิ่มปี 69","-",IF(ฟอร์มกรอกข้อมูล!C110="บริหารท้องถิ่น",ฟอร์มกรอกข้อมูล!F110,IF(ฟอร์มกรอกข้อมูล!C110="อำนวยการท้องถิ่น",ฟอร์มกรอกข้อมูล!F110,IF(ฟอร์มกรอกข้อมูล!C110="บริหารสถานศึกษา",ฟอร์มกรอกข้อมูล!F110,IF(ฟอร์มกรอกข้อมูล!C110&amp;ฟอร์มกรอกข้อมูล!G110="วิชาการหัวหน้ากลุ่มงาน",ฟอร์มกรอกข้อมูล!F110,ฟอร์มกรอกข้อมูล!E110))))))))</f>
        <v/>
      </c>
      <c r="F211" s="101" t="str">
        <f>IF(ฟอร์มกรอกข้อมูล!C110=0,"",IF(ฟอร์มกรอกข้อมูล!C110="สังกัด","",IF(ฟอร์มกรอกข้อมูล!H110="","-",IF(M211="กำหนดเพิ่มปี 67","-",IF(M211="กำหนดเพิ่มปี 68","-",IF(M211="กำหนดเพิ่มปี 69","-",ฟอร์มกรอกข้อมูล!H110))))))</f>
        <v/>
      </c>
      <c r="G211" s="143" t="str">
        <f>IF(ฟอร์มกรอกข้อมูล!C110=0,"",IF(ฟอร์มกรอกข้อมูล!C110="สังกัด","",IF(ฟอร์มกรอกข้อมูล!B110="","-",IF(M211="เกษียณปี 66 ยุบเลิกปี 67","-",IF(M211="ว่างเดิม ยุบเลิกปี 67","-",ฟอร์มกรอกข้อมูล!B110)))))</f>
        <v/>
      </c>
      <c r="H211" s="140" t="str">
        <f>IF(ฟอร์มกรอกข้อมูล!C110=0,"",IF(M211="เกษียณปี 66 ยุบเลิกปี 67","-",IF(M211="ว่างเดิม ยุบเลิกปี 67","-",IF(ฟอร์มกรอกข้อมูล!C110="บริหารท้องถิ่น",ฟอร์มกรอกข้อมูล!F110,IF(ฟอร์มกรอกข้อมูล!C110="อำนวยการท้องถิ่น",ฟอร์มกรอกข้อมูล!F110,IF(ฟอร์มกรอกข้อมูล!C110="บริหารสถานศึกษา",ฟอร์มกรอกข้อมูล!F110,IF(ฟอร์มกรอกข้อมูล!C110&amp;ฟอร์มกรอกข้อมูล!G110="วิชาการหัวหน้ากลุ่มงาน",ฟอร์มกรอกข้อมูล!F110,ฟอร์มกรอกข้อมูล!E110)))))))</f>
        <v/>
      </c>
      <c r="I211" s="101" t="str">
        <f>IF(ฟอร์มกรอกข้อมูล!C110=0,"",IF(ฟอร์มกรอกข้อมูล!C110="สังกัด","",IF(ฟอร์มกรอกข้อมูล!H110="","-",IF(M211="เกษียณปี 66 ยุบเลิกปี 67","-",IF(M211="ว่างเดิม ยุบเลิกปี 67","-",ฟอร์มกรอกข้อมูล!H110)))))</f>
        <v/>
      </c>
      <c r="J211" s="144" t="str">
        <f>IF(ฟอร์มกรอกข้อมูล!C110=0,"",IF(ฟอร์มกรอกข้อมูล!C110="สังกัด","",IF(M211="กำหนดเพิ่มปี 67",0,IF(M211="กำหนดเพิ่มปี 68",0,IF(M211="กำหนดเพิ่มปี 69",0,IF(M211="เกษียณปี 66 ยุบเลิกปี 67",0,IF(M211="ว่างเดิม ยุบเลิกปี 67",0,ฟอร์มกรอกข้อมูล!BE110)))))))</f>
        <v/>
      </c>
      <c r="K211" s="145" t="str">
        <f>IF(ฟอร์มกรอกข้อมูล!C110=0,"",IF(ฟอร์มกรอกข้อมูล!C110="สังกัด","",IF(M211="กำหนดเพิ่มปี 67",0,IF(M211="กำหนดเพิ่มปี 68",0,IF(M211="กำหนดเพิ่มปี 69",0,IF(M211="เกษียณปี 66 ยุบเลิกปี 67",0,IF(M211="ว่างเดิม ยุบเลิกปี 67",0,IF(ฟอร์มกรอกข้อมูล!J110=0,0,(BF211*12)))))))))</f>
        <v/>
      </c>
      <c r="L211" s="145" t="str">
        <f>IF(ฟอร์มกรอกข้อมูล!C110=0,"",IF(ฟอร์มกรอกข้อมูล!C110="สังกัด","",IF(M211="กำหนดเพิ่มปี 67",0,IF(M211="กำหนดเพิ่มปี 68",0,IF(M211="กำหนดเพิ่มปี 69",0,IF(M211="เกษียณปี 66 ยุบเลิกปี 67",0,IF(M211="ว่างเดิม ยุบเลิกปี 67",0,IF(ฟอร์มกรอกข้อมูล!K110=0,0,(BG211*12)))))))))</f>
        <v/>
      </c>
      <c r="M211" s="146" t="str">
        <f>IF(ฟอร์มกรอกข้อมูล!C110=0,"",IF(ฟอร์มกรอกข้อมูล!C110="สังกัด","",IF(ฟอร์มกรอกข้อมูล!M110="ว่างเดิม","(ว่างเดิม)",IF(ฟอร์มกรอกข้อมูล!M110="เงินอุดหนุน","(เงินอุดหนุน)",IF(ฟอร์มกรอกข้อมูล!M110="เงินอุดหนุน (ว่าง)","(เงินอุดหนุน)",IF(ฟอร์มกรอกข้อมูล!M110="จ่ายจากเงินรายได้","(จ่ายจากเงินรายได้)",IF(ฟอร์มกรอกข้อมูล!M110="จ่ายจากเงินรายได้ (ว่าง)","(จ่ายจากเงินรายได้ (ว่างเดิม))",IF(ฟอร์มกรอกข้อมูล!M110="กำหนดเพิ่ม2567","กำหนดเพิ่มปี 67",IF(ฟอร์มกรอกข้อมูล!M110="กำหนดเพิ่ม2568","กำหนดเพิ่มปี 68",IF(ฟอร์มกรอกข้อมูล!M110="กำหนดเพิ่ม2569","กำหนดเพิ่มปี 69",IF(ฟอร์มกรอกข้อมูล!M110="ว่างยุบเลิก2567","ว่างเดิม ยุบเลิกปี 67",IF(ฟอร์มกรอกข้อมูล!M110="ว่างยุบเลิก2568","ว่างเดิม ยุบเลิกปี 68",IF(ฟอร์มกรอกข้อมูล!M110="ว่างยุบเลิก2569","ว่างเดิม ยุบเลิกปี 69",IF(ฟอร์มกรอกข้อมูล!M110="ยุบเลิก2567","เกษียณปี 66 ยุบเลิกปี 67",IF(ฟอร์มกรอกข้อมูล!M110="ยุบเลิก2568","เกษียณปี 67 ยุบเลิกปี 68",IF(ฟอร์มกรอกข้อมูล!M110="ยุบเลิก2569","เกษียณปี 68 ยุบเลิกปี 69",(ฟอร์มกรอกข้อมูล!I110*12)+(ฟอร์มกรอกข้อมูล!J110*12)+(ฟอร์มกรอกข้อมูล!K110*12)))))))))))))))))</f>
        <v/>
      </c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39" t="str">
        <f>IF(ฟอร์มกรอกข้อมูล!C110=0,"",ฟอร์มกรอกข้อมูล!C110)</f>
        <v/>
      </c>
      <c r="BC211" s="139" t="str">
        <f>IF(ฟอร์มกรอกข้อมูล!G110=0,"",ฟอร์มกรอกข้อมูล!G110)</f>
        <v/>
      </c>
      <c r="BD211" s="139" t="str">
        <f>IF(ฟอร์มกรอกข้อมูล!E110=0,"",ฟอร์มกรอกข้อมูล!E110)</f>
        <v/>
      </c>
      <c r="BE211" s="139" t="str">
        <f>IF(ฟอร์มกรอกข้อมูล!I110=0,"",ฟอร์มกรอกข้อมูล!I110)</f>
        <v/>
      </c>
      <c r="BF211" s="139" t="str">
        <f>IF(ฟอร์มกรอกข้อมูล!J110=0,"",ฟอร์มกรอกข้อมูล!J110)</f>
        <v/>
      </c>
      <c r="BG211" s="139" t="str">
        <f>IF(ฟอร์มกรอกข้อมูล!K110=0,"",ฟอร์มกรอกข้อมูล!K110)</f>
        <v/>
      </c>
      <c r="BH211" s="139" t="str">
        <f>IF(ฟอร์มกรอกข้อมูล!M110=0,"",ฟอร์มกรอกข้อมูล!M110)</f>
        <v/>
      </c>
    </row>
    <row r="212" spans="1:60" ht="25.5" customHeight="1">
      <c r="A212" s="99"/>
      <c r="B212" s="99"/>
      <c r="C212" s="140"/>
      <c r="D212" s="140"/>
      <c r="E212" s="140" t="str">
        <f>IF(BB211=0,"",IF(BB211="บริหารท้องถิ่น","("&amp;BD211&amp;")",IF(BB211="อำนวยการท้องถิ่น","("&amp;BD211&amp;")",IF(BB211="บริหารสถานศึกษา","("&amp;BD211&amp;")",IF(BB211&amp;BC211="วิชาการหัวหน้ากลุ่มงาน","("&amp;BD211&amp;")",IF(M211="กำหนดเพิ่มปี 67","-",IF(M211="กำหนดเพิ่มปี 68","",IF(M211="กำหนดเพิ่มปี 69","",""))))))))</f>
        <v/>
      </c>
      <c r="F212" s="99"/>
      <c r="G212" s="140"/>
      <c r="H212" s="140" t="str">
        <f>IF(BB211=0,"",IF(M211="เกษียณปี 66 ยุบเลิกปี 67","",IF(M211="ว่างเดิม ยุบเลิกปี 67","",IF(BB211="บริหารท้องถิ่น","("&amp;BD211&amp;")",IF(BB211="อำนวยการท้องถิ่น","("&amp;BD211&amp;")",IF(BB211="บริหารสถานศึกษา","("&amp;BD211&amp;")",IF(BB211&amp;BC211="วิชาการหัวหน้ากลุ่มงาน","("&amp;BD211&amp;")","")))))))</f>
        <v/>
      </c>
      <c r="I212" s="99"/>
      <c r="J212" s="141" t="str">
        <f>IF(BB211=0,"",IF(BB211="","",IF(BH211="ว่างเดิม","(ค่ากลางเงินเดือน)",IF(BH211="เงินอุดหนุน (ว่าง)","(ค่ากลางเงินเดือน)",IF(BH211="จ่ายจากเงินรายได้ (ว่าง)","(ค่ากลางเงินเดือน)",IF(BH211="ว่างยุบเลิก2568","(ค่ากลางเงินเดือน)",IF(BH211="ว่างยุบเลิก2569","(ค่ากลางเงินเดือน)",IF(M211="กำหนดเพิ่มปี 67","",IF(M211="กำหนดเพิ่มปี 68","",IF(M211="กำหนดเพิ่มปี 69","",IF(M211="เกษียณปี 66 ยุบเลิกปี 67","",IF(M211="ว่างเดิม ยุบเลิกปี 67","",TEXT(BE211,"(0,000"&amp;" x 12)")))))))))))))</f>
        <v/>
      </c>
      <c r="K212" s="141" t="str">
        <f>IF(BB211=0,"",IF(BB211="","",IF(M211="กำหนดเพิ่มปี 67","",IF(M211="กำหนดเพิ่มปี 68","",IF(M211="กำหนดเพิ่มปี 69","",IF(M211="เกษียณปี 66 ยุบเลิกปี 67","",IF(M211="ว่างเดิม ยุบเลิกปี 67","",TEXT(BF211,"(0,000"&amp;" x 12)"))))))))</f>
        <v/>
      </c>
      <c r="L212" s="141" t="str">
        <f>IF(BB211=0,"",IF(BB211="","",IF(M211="กำหนดเพิ่มปี 67","",IF(M211="กำหนดเพิ่มปี 68","",IF(M211="กำหนดเพิ่มปี 69","",IF(M211="เกษียณปี 66 ยุบเลิกปี 67","",IF(M211="ว่างเดิม ยุบเลิกปี 67","",TEXT(BG211,"(0,000"&amp;" x 12)"))))))))</f>
        <v/>
      </c>
      <c r="M212" s="14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</row>
    <row r="213" spans="1:60" ht="25.5" customHeight="1">
      <c r="A213" s="101" t="str">
        <f>IF(B213="","",IF(M213="","",SUBTOTAL(3,$E$5:E213)*1)-COUNTBLANK($B$5:B213))</f>
        <v/>
      </c>
      <c r="B213" s="142" t="str">
        <f>IF(ฟอร์มกรอกข้อมูล!C111=0,"",IF(ฟอร์มกรอกข้อมูล!C111="สังกัด","",IF(M213="กำหนดเพิ่มปี 67","-",IF(M213="กำหนดเพิ่มปี 68","-",IF(M213="กำหนดเพิ่มปี 69","-",ฟอร์มกรอกข้อมูล!D111)))))</f>
        <v/>
      </c>
      <c r="C213" s="140" t="str">
        <f>IF(ฟอร์มกรอกข้อมูล!C111=0,"",IF(ฟอร์มกรอกข้อมูล!C111="สังกัด","",IF(M213="กำหนดเพิ่มปี 67","-",IF(M213="กำหนดเพิ่มปี 68","-",IF(M213="กำหนดเพิ่มปี 69","-",ฟอร์มกรอกข้อมูล!L111)))))</f>
        <v/>
      </c>
      <c r="D213" s="143" t="str">
        <f>IF(ฟอร์มกรอกข้อมูล!C111=0,"",IF(ฟอร์มกรอกข้อมูล!C111="สังกัด","",IF(ฟอร์มกรอกข้อมูล!B111="","-",IF(M213="กำหนดเพิ่มปี 67","-",IF(M213="กำหนดเพิ่มปี 68","-",IF(M213="กำหนดเพิ่มปี 69","-",ฟอร์มกรอกข้อมูล!B111))))))</f>
        <v/>
      </c>
      <c r="E213" s="140" t="str">
        <f>IF(ฟอร์มกรอกข้อมูล!C111=0,"",IF(M213="กำหนดเพิ่มปี 67","-",IF(M213="กำหนดเพิ่มปี 68","-",IF(M213="กำหนดเพิ่มปี 69","-",IF(ฟอร์มกรอกข้อมูล!C111="บริหารท้องถิ่น",ฟอร์มกรอกข้อมูล!F111,IF(ฟอร์มกรอกข้อมูล!C111="อำนวยการท้องถิ่น",ฟอร์มกรอกข้อมูล!F111,IF(ฟอร์มกรอกข้อมูล!C111="บริหารสถานศึกษา",ฟอร์มกรอกข้อมูล!F111,IF(ฟอร์มกรอกข้อมูล!C111&amp;ฟอร์มกรอกข้อมูล!G111="วิชาการหัวหน้ากลุ่มงาน",ฟอร์มกรอกข้อมูล!F111,ฟอร์มกรอกข้อมูล!E111))))))))</f>
        <v/>
      </c>
      <c r="F213" s="101" t="str">
        <f>IF(ฟอร์มกรอกข้อมูล!C111=0,"",IF(ฟอร์มกรอกข้อมูล!C111="สังกัด","",IF(ฟอร์มกรอกข้อมูล!H111="","-",IF(M213="กำหนดเพิ่มปี 67","-",IF(M213="กำหนดเพิ่มปี 68","-",IF(M213="กำหนดเพิ่มปี 69","-",ฟอร์มกรอกข้อมูล!H111))))))</f>
        <v/>
      </c>
      <c r="G213" s="143" t="str">
        <f>IF(ฟอร์มกรอกข้อมูล!C111=0,"",IF(ฟอร์มกรอกข้อมูล!C111="สังกัด","",IF(ฟอร์มกรอกข้อมูล!B111="","-",IF(M213="เกษียณปี 66 ยุบเลิกปี 67","-",IF(M213="ว่างเดิม ยุบเลิกปี 67","-",ฟอร์มกรอกข้อมูล!B111)))))</f>
        <v/>
      </c>
      <c r="H213" s="140" t="str">
        <f>IF(ฟอร์มกรอกข้อมูล!C111=0,"",IF(M213="เกษียณปี 66 ยุบเลิกปี 67","-",IF(M213="ว่างเดิม ยุบเลิกปี 67","-",IF(ฟอร์มกรอกข้อมูล!C111="บริหารท้องถิ่น",ฟอร์มกรอกข้อมูล!F111,IF(ฟอร์มกรอกข้อมูล!C111="อำนวยการท้องถิ่น",ฟอร์มกรอกข้อมูล!F111,IF(ฟอร์มกรอกข้อมูล!C111="บริหารสถานศึกษา",ฟอร์มกรอกข้อมูล!F111,IF(ฟอร์มกรอกข้อมูล!C111&amp;ฟอร์มกรอกข้อมูล!G111="วิชาการหัวหน้ากลุ่มงาน",ฟอร์มกรอกข้อมูล!F111,ฟอร์มกรอกข้อมูล!E111)))))))</f>
        <v/>
      </c>
      <c r="I213" s="101" t="str">
        <f>IF(ฟอร์มกรอกข้อมูล!C111=0,"",IF(ฟอร์มกรอกข้อมูล!C111="สังกัด","",IF(ฟอร์มกรอกข้อมูล!H111="","-",IF(M213="เกษียณปี 66 ยุบเลิกปี 67","-",IF(M213="ว่างเดิม ยุบเลิกปี 67","-",ฟอร์มกรอกข้อมูล!H111)))))</f>
        <v/>
      </c>
      <c r="J213" s="144" t="str">
        <f>IF(ฟอร์มกรอกข้อมูล!C111=0,"",IF(ฟอร์มกรอกข้อมูล!C111="สังกัด","",IF(M213="กำหนดเพิ่มปี 67",0,IF(M213="กำหนดเพิ่มปี 68",0,IF(M213="กำหนดเพิ่มปี 69",0,IF(M213="เกษียณปี 66 ยุบเลิกปี 67",0,IF(M213="ว่างเดิม ยุบเลิกปี 67",0,ฟอร์มกรอกข้อมูล!BE111)))))))</f>
        <v/>
      </c>
      <c r="K213" s="145" t="str">
        <f>IF(ฟอร์มกรอกข้อมูล!C111=0,"",IF(ฟอร์มกรอกข้อมูล!C111="สังกัด","",IF(M213="กำหนดเพิ่มปี 67",0,IF(M213="กำหนดเพิ่มปี 68",0,IF(M213="กำหนดเพิ่มปี 69",0,IF(M213="เกษียณปี 66 ยุบเลิกปี 67",0,IF(M213="ว่างเดิม ยุบเลิกปี 67",0,IF(ฟอร์มกรอกข้อมูล!J111=0,0,(BF213*12)))))))))</f>
        <v/>
      </c>
      <c r="L213" s="145" t="str">
        <f>IF(ฟอร์มกรอกข้อมูล!C111=0,"",IF(ฟอร์มกรอกข้อมูล!C111="สังกัด","",IF(M213="กำหนดเพิ่มปี 67",0,IF(M213="กำหนดเพิ่มปี 68",0,IF(M213="กำหนดเพิ่มปี 69",0,IF(M213="เกษียณปี 66 ยุบเลิกปี 67",0,IF(M213="ว่างเดิม ยุบเลิกปี 67",0,IF(ฟอร์มกรอกข้อมูล!K111=0,0,(BG213*12)))))))))</f>
        <v/>
      </c>
      <c r="M213" s="146" t="str">
        <f>IF(ฟอร์มกรอกข้อมูล!C111=0,"",IF(ฟอร์มกรอกข้อมูล!C111="สังกัด","",IF(ฟอร์มกรอกข้อมูล!M111="ว่างเดิม","(ว่างเดิม)",IF(ฟอร์มกรอกข้อมูล!M111="เงินอุดหนุน","(เงินอุดหนุน)",IF(ฟอร์มกรอกข้อมูล!M111="เงินอุดหนุน (ว่าง)","(เงินอุดหนุน)",IF(ฟอร์มกรอกข้อมูล!M111="จ่ายจากเงินรายได้","(จ่ายจากเงินรายได้)",IF(ฟอร์มกรอกข้อมูล!M111="จ่ายจากเงินรายได้ (ว่าง)","(จ่ายจากเงินรายได้ (ว่างเดิม))",IF(ฟอร์มกรอกข้อมูล!M111="กำหนดเพิ่ม2567","กำหนดเพิ่มปี 67",IF(ฟอร์มกรอกข้อมูล!M111="กำหนดเพิ่ม2568","กำหนดเพิ่มปี 68",IF(ฟอร์มกรอกข้อมูล!M111="กำหนดเพิ่ม2569","กำหนดเพิ่มปี 69",IF(ฟอร์มกรอกข้อมูล!M111="ว่างยุบเลิก2567","ว่างเดิม ยุบเลิกปี 67",IF(ฟอร์มกรอกข้อมูล!M111="ว่างยุบเลิก2568","ว่างเดิม ยุบเลิกปี 68",IF(ฟอร์มกรอกข้อมูล!M111="ว่างยุบเลิก2569","ว่างเดิม ยุบเลิกปี 69",IF(ฟอร์มกรอกข้อมูล!M111="ยุบเลิก2567","เกษียณปี 66 ยุบเลิกปี 67",IF(ฟอร์มกรอกข้อมูล!M111="ยุบเลิก2568","เกษียณปี 67 ยุบเลิกปี 68",IF(ฟอร์มกรอกข้อมูล!M111="ยุบเลิก2569","เกษียณปี 68 ยุบเลิกปี 69",(ฟอร์มกรอกข้อมูล!I111*12)+(ฟอร์มกรอกข้อมูล!J111*12)+(ฟอร์มกรอกข้อมูล!K111*12)))))))))))))))))</f>
        <v/>
      </c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39" t="str">
        <f>IF(ฟอร์มกรอกข้อมูล!C111=0,"",ฟอร์มกรอกข้อมูล!C111)</f>
        <v/>
      </c>
      <c r="BC213" s="139" t="str">
        <f>IF(ฟอร์มกรอกข้อมูล!G111=0,"",ฟอร์มกรอกข้อมูล!G111)</f>
        <v/>
      </c>
      <c r="BD213" s="139" t="str">
        <f>IF(ฟอร์มกรอกข้อมูล!E111=0,"",ฟอร์มกรอกข้อมูล!E111)</f>
        <v/>
      </c>
      <c r="BE213" s="139" t="str">
        <f>IF(ฟอร์มกรอกข้อมูล!I111=0,"",ฟอร์มกรอกข้อมูล!I111)</f>
        <v/>
      </c>
      <c r="BF213" s="139" t="str">
        <f>IF(ฟอร์มกรอกข้อมูล!J111=0,"",ฟอร์มกรอกข้อมูล!J111)</f>
        <v/>
      </c>
      <c r="BG213" s="139" t="str">
        <f>IF(ฟอร์มกรอกข้อมูล!K111=0,"",ฟอร์มกรอกข้อมูล!K111)</f>
        <v/>
      </c>
      <c r="BH213" s="139" t="str">
        <f>IF(ฟอร์มกรอกข้อมูล!M111=0,"",ฟอร์มกรอกข้อมูล!M111)</f>
        <v/>
      </c>
    </row>
    <row r="214" spans="1:60" ht="25.5" customHeight="1">
      <c r="A214" s="99"/>
      <c r="B214" s="99"/>
      <c r="C214" s="140"/>
      <c r="D214" s="140"/>
      <c r="E214" s="140" t="str">
        <f>IF(BB213=0,"",IF(BB213="บริหารท้องถิ่น","("&amp;BD213&amp;")",IF(BB213="อำนวยการท้องถิ่น","("&amp;BD213&amp;")",IF(BB213="บริหารสถานศึกษา","("&amp;BD213&amp;")",IF(BB213&amp;BC213="วิชาการหัวหน้ากลุ่มงาน","("&amp;BD213&amp;")",IF(M213="กำหนดเพิ่มปี 67","-",IF(M213="กำหนดเพิ่มปี 68","",IF(M213="กำหนดเพิ่มปี 69","",""))))))))</f>
        <v/>
      </c>
      <c r="F214" s="99"/>
      <c r="G214" s="140"/>
      <c r="H214" s="140" t="str">
        <f>IF(BB213=0,"",IF(M213="เกษียณปี 66 ยุบเลิกปี 67","",IF(M213="ว่างเดิม ยุบเลิกปี 67","",IF(BB213="บริหารท้องถิ่น","("&amp;BD213&amp;")",IF(BB213="อำนวยการท้องถิ่น","("&amp;BD213&amp;")",IF(BB213="บริหารสถานศึกษา","("&amp;BD213&amp;")",IF(BB213&amp;BC213="วิชาการหัวหน้ากลุ่มงาน","("&amp;BD213&amp;")","")))))))</f>
        <v/>
      </c>
      <c r="I214" s="99"/>
      <c r="J214" s="141" t="str">
        <f>IF(BB213=0,"",IF(BB213="","",IF(BH213="ว่างเดิม","(ค่ากลางเงินเดือน)",IF(BH213="เงินอุดหนุน (ว่าง)","(ค่ากลางเงินเดือน)",IF(BH213="จ่ายจากเงินรายได้ (ว่าง)","(ค่ากลางเงินเดือน)",IF(BH213="ว่างยุบเลิก2568","(ค่ากลางเงินเดือน)",IF(BH213="ว่างยุบเลิก2569","(ค่ากลางเงินเดือน)",IF(M213="กำหนดเพิ่มปี 67","",IF(M213="กำหนดเพิ่มปี 68","",IF(M213="กำหนดเพิ่มปี 69","",IF(M213="เกษียณปี 66 ยุบเลิกปี 67","",IF(M213="ว่างเดิม ยุบเลิกปี 67","",TEXT(BE213,"(0,000"&amp;" x 12)")))))))))))))</f>
        <v/>
      </c>
      <c r="K214" s="141" t="str">
        <f>IF(BB213=0,"",IF(BB213="","",IF(M213="กำหนดเพิ่มปี 67","",IF(M213="กำหนดเพิ่มปี 68","",IF(M213="กำหนดเพิ่มปี 69","",IF(M213="เกษียณปี 66 ยุบเลิกปี 67","",IF(M213="ว่างเดิม ยุบเลิกปี 67","",TEXT(BF213,"(0,000"&amp;" x 12)"))))))))</f>
        <v/>
      </c>
      <c r="L214" s="141" t="str">
        <f>IF(BB213=0,"",IF(BB213="","",IF(M213="กำหนดเพิ่มปี 67","",IF(M213="กำหนดเพิ่มปี 68","",IF(M213="กำหนดเพิ่มปี 69","",IF(M213="เกษียณปี 66 ยุบเลิกปี 67","",IF(M213="ว่างเดิม ยุบเลิกปี 67","",TEXT(BG213,"(0,000"&amp;" x 12)"))))))))</f>
        <v/>
      </c>
      <c r="M214" s="14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  <c r="AA214" s="150"/>
      <c r="AB214" s="150"/>
      <c r="AC214" s="150"/>
      <c r="AD214" s="150"/>
      <c r="AE214" s="150"/>
      <c r="AF214" s="150"/>
      <c r="AG214" s="150"/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</row>
    <row r="215" spans="1:60" ht="25.5" customHeight="1">
      <c r="A215" s="101" t="str">
        <f>IF(B215="","",IF(M215="","",SUBTOTAL(3,$E$5:E215)*1)-COUNTBLANK($B$5:B215))</f>
        <v/>
      </c>
      <c r="B215" s="142" t="str">
        <f>IF(ฟอร์มกรอกข้อมูล!C112=0,"",IF(ฟอร์มกรอกข้อมูล!C112="สังกัด","",IF(M215="กำหนดเพิ่มปี 67","-",IF(M215="กำหนดเพิ่มปี 68","-",IF(M215="กำหนดเพิ่มปี 69","-",ฟอร์มกรอกข้อมูล!D112)))))</f>
        <v/>
      </c>
      <c r="C215" s="140" t="str">
        <f>IF(ฟอร์มกรอกข้อมูล!C112=0,"",IF(ฟอร์มกรอกข้อมูล!C112="สังกัด","",IF(M215="กำหนดเพิ่มปี 67","-",IF(M215="กำหนดเพิ่มปี 68","-",IF(M215="กำหนดเพิ่มปี 69","-",ฟอร์มกรอกข้อมูล!L112)))))</f>
        <v/>
      </c>
      <c r="D215" s="143" t="str">
        <f>IF(ฟอร์มกรอกข้อมูล!C112=0,"",IF(ฟอร์มกรอกข้อมูล!C112="สังกัด","",IF(ฟอร์มกรอกข้อมูล!B112="","-",IF(M215="กำหนดเพิ่มปี 67","-",IF(M215="กำหนดเพิ่มปี 68","-",IF(M215="กำหนดเพิ่มปี 69","-",ฟอร์มกรอกข้อมูล!B112))))))</f>
        <v/>
      </c>
      <c r="E215" s="140" t="str">
        <f>IF(ฟอร์มกรอกข้อมูล!C112=0,"",IF(M215="กำหนดเพิ่มปี 67","-",IF(M215="กำหนดเพิ่มปี 68","-",IF(M215="กำหนดเพิ่มปี 69","-",IF(ฟอร์มกรอกข้อมูล!C112="บริหารท้องถิ่น",ฟอร์มกรอกข้อมูล!F112,IF(ฟอร์มกรอกข้อมูล!C112="อำนวยการท้องถิ่น",ฟอร์มกรอกข้อมูล!F112,IF(ฟอร์มกรอกข้อมูล!C112="บริหารสถานศึกษา",ฟอร์มกรอกข้อมูล!F112,IF(ฟอร์มกรอกข้อมูล!C112&amp;ฟอร์มกรอกข้อมูล!G112="วิชาการหัวหน้ากลุ่มงาน",ฟอร์มกรอกข้อมูล!F112,ฟอร์มกรอกข้อมูล!E112))))))))</f>
        <v/>
      </c>
      <c r="F215" s="101" t="str">
        <f>IF(ฟอร์มกรอกข้อมูล!C112=0,"",IF(ฟอร์มกรอกข้อมูล!C112="สังกัด","",IF(ฟอร์มกรอกข้อมูล!H112="","-",IF(M215="กำหนดเพิ่มปี 67","-",IF(M215="กำหนดเพิ่มปี 68","-",IF(M215="กำหนดเพิ่มปี 69","-",ฟอร์มกรอกข้อมูล!H112))))))</f>
        <v/>
      </c>
      <c r="G215" s="143" t="str">
        <f>IF(ฟอร์มกรอกข้อมูล!C112=0,"",IF(ฟอร์มกรอกข้อมูล!C112="สังกัด","",IF(ฟอร์มกรอกข้อมูล!B112="","-",IF(M215="เกษียณปี 66 ยุบเลิกปี 67","-",IF(M215="ว่างเดิม ยุบเลิกปี 67","-",ฟอร์มกรอกข้อมูล!B112)))))</f>
        <v/>
      </c>
      <c r="H215" s="140" t="str">
        <f>IF(ฟอร์มกรอกข้อมูล!C112=0,"",IF(M215="เกษียณปี 66 ยุบเลิกปี 67","-",IF(M215="ว่างเดิม ยุบเลิกปี 67","-",IF(ฟอร์มกรอกข้อมูล!C112="บริหารท้องถิ่น",ฟอร์มกรอกข้อมูล!F112,IF(ฟอร์มกรอกข้อมูล!C112="อำนวยการท้องถิ่น",ฟอร์มกรอกข้อมูล!F112,IF(ฟอร์มกรอกข้อมูล!C112="บริหารสถานศึกษา",ฟอร์มกรอกข้อมูล!F112,IF(ฟอร์มกรอกข้อมูล!C112&amp;ฟอร์มกรอกข้อมูล!G112="วิชาการหัวหน้ากลุ่มงาน",ฟอร์มกรอกข้อมูล!F112,ฟอร์มกรอกข้อมูล!E112)))))))</f>
        <v/>
      </c>
      <c r="I215" s="101" t="str">
        <f>IF(ฟอร์มกรอกข้อมูล!C112=0,"",IF(ฟอร์มกรอกข้อมูล!C112="สังกัด","",IF(ฟอร์มกรอกข้อมูล!H112="","-",IF(M215="เกษียณปี 66 ยุบเลิกปี 67","-",IF(M215="ว่างเดิม ยุบเลิกปี 67","-",ฟอร์มกรอกข้อมูล!H112)))))</f>
        <v/>
      </c>
      <c r="J215" s="144" t="str">
        <f>IF(ฟอร์มกรอกข้อมูล!C112=0,"",IF(ฟอร์มกรอกข้อมูล!C112="สังกัด","",IF(M215="กำหนดเพิ่มปี 67",0,IF(M215="กำหนดเพิ่มปี 68",0,IF(M215="กำหนดเพิ่มปี 69",0,IF(M215="เกษียณปี 66 ยุบเลิกปี 67",0,IF(M215="ว่างเดิม ยุบเลิกปี 67",0,ฟอร์มกรอกข้อมูล!BE112)))))))</f>
        <v/>
      </c>
      <c r="K215" s="145" t="str">
        <f>IF(ฟอร์มกรอกข้อมูล!C112=0,"",IF(ฟอร์มกรอกข้อมูล!C112="สังกัด","",IF(M215="กำหนดเพิ่มปี 67",0,IF(M215="กำหนดเพิ่มปี 68",0,IF(M215="กำหนดเพิ่มปี 69",0,IF(M215="เกษียณปี 66 ยุบเลิกปี 67",0,IF(M215="ว่างเดิม ยุบเลิกปี 67",0,IF(ฟอร์มกรอกข้อมูล!J112=0,0,(BF215*12)))))))))</f>
        <v/>
      </c>
      <c r="L215" s="145" t="str">
        <f>IF(ฟอร์มกรอกข้อมูล!C112=0,"",IF(ฟอร์มกรอกข้อมูล!C112="สังกัด","",IF(M215="กำหนดเพิ่มปี 67",0,IF(M215="กำหนดเพิ่มปี 68",0,IF(M215="กำหนดเพิ่มปี 69",0,IF(M215="เกษียณปี 66 ยุบเลิกปี 67",0,IF(M215="ว่างเดิม ยุบเลิกปี 67",0,IF(ฟอร์มกรอกข้อมูล!K112=0,0,(BG215*12)))))))))</f>
        <v/>
      </c>
      <c r="M215" s="146" t="str">
        <f>IF(ฟอร์มกรอกข้อมูล!C112=0,"",IF(ฟอร์มกรอกข้อมูล!C112="สังกัด","",IF(ฟอร์มกรอกข้อมูล!M112="ว่างเดิม","(ว่างเดิม)",IF(ฟอร์มกรอกข้อมูล!M112="เงินอุดหนุน","(เงินอุดหนุน)",IF(ฟอร์มกรอกข้อมูล!M112="เงินอุดหนุน (ว่าง)","(เงินอุดหนุน)",IF(ฟอร์มกรอกข้อมูล!M112="จ่ายจากเงินรายได้","(จ่ายจากเงินรายได้)",IF(ฟอร์มกรอกข้อมูล!M112="จ่ายจากเงินรายได้ (ว่าง)","(จ่ายจากเงินรายได้ (ว่างเดิม))",IF(ฟอร์มกรอกข้อมูล!M112="กำหนดเพิ่ม2567","กำหนดเพิ่มปี 67",IF(ฟอร์มกรอกข้อมูล!M112="กำหนดเพิ่ม2568","กำหนดเพิ่มปี 68",IF(ฟอร์มกรอกข้อมูล!M112="กำหนดเพิ่ม2569","กำหนดเพิ่มปี 69",IF(ฟอร์มกรอกข้อมูล!M112="ว่างยุบเลิก2567","ว่างเดิม ยุบเลิกปี 67",IF(ฟอร์มกรอกข้อมูล!M112="ว่างยุบเลิก2568","ว่างเดิม ยุบเลิกปี 68",IF(ฟอร์มกรอกข้อมูล!M112="ว่างยุบเลิก2569","ว่างเดิม ยุบเลิกปี 69",IF(ฟอร์มกรอกข้อมูล!M112="ยุบเลิก2567","เกษียณปี 66 ยุบเลิกปี 67",IF(ฟอร์มกรอกข้อมูล!M112="ยุบเลิก2568","เกษียณปี 67 ยุบเลิกปี 68",IF(ฟอร์มกรอกข้อมูล!M112="ยุบเลิก2569","เกษียณปี 68 ยุบเลิกปี 69",(ฟอร์มกรอกข้อมูล!I112*12)+(ฟอร์มกรอกข้อมูล!J112*12)+(ฟอร์มกรอกข้อมูล!K112*12)))))))))))))))))</f>
        <v/>
      </c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  <c r="AA215" s="150"/>
      <c r="AB215" s="150"/>
      <c r="AC215" s="150"/>
      <c r="AD215" s="150"/>
      <c r="AE215" s="150"/>
      <c r="AF215" s="150"/>
      <c r="AG215" s="150"/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39" t="str">
        <f>IF(ฟอร์มกรอกข้อมูล!C112=0,"",ฟอร์มกรอกข้อมูล!C112)</f>
        <v/>
      </c>
      <c r="BC215" s="139" t="str">
        <f>IF(ฟอร์มกรอกข้อมูล!G112=0,"",ฟอร์มกรอกข้อมูล!G112)</f>
        <v/>
      </c>
      <c r="BD215" s="139" t="str">
        <f>IF(ฟอร์มกรอกข้อมูล!E112=0,"",ฟอร์มกรอกข้อมูล!E112)</f>
        <v/>
      </c>
      <c r="BE215" s="139" t="str">
        <f>IF(ฟอร์มกรอกข้อมูล!I112=0,"",ฟอร์มกรอกข้อมูล!I112)</f>
        <v/>
      </c>
      <c r="BF215" s="139" t="str">
        <f>IF(ฟอร์มกรอกข้อมูล!J112=0,"",ฟอร์มกรอกข้อมูล!J112)</f>
        <v/>
      </c>
      <c r="BG215" s="139" t="str">
        <f>IF(ฟอร์มกรอกข้อมูล!K112=0,"",ฟอร์มกรอกข้อมูล!K112)</f>
        <v/>
      </c>
      <c r="BH215" s="139" t="str">
        <f>IF(ฟอร์มกรอกข้อมูล!M112=0,"",ฟอร์มกรอกข้อมูล!M112)</f>
        <v/>
      </c>
    </row>
    <row r="216" spans="1:60" ht="25.5" customHeight="1">
      <c r="A216" s="99"/>
      <c r="B216" s="99"/>
      <c r="C216" s="140"/>
      <c r="D216" s="140"/>
      <c r="E216" s="140" t="str">
        <f>IF(BB215=0,"",IF(BB215="บริหารท้องถิ่น","("&amp;BD215&amp;")",IF(BB215="อำนวยการท้องถิ่น","("&amp;BD215&amp;")",IF(BB215="บริหารสถานศึกษา","("&amp;BD215&amp;")",IF(BB215&amp;BC215="วิชาการหัวหน้ากลุ่มงาน","("&amp;BD215&amp;")",IF(M215="กำหนดเพิ่มปี 67","-",IF(M215="กำหนดเพิ่มปี 68","",IF(M215="กำหนดเพิ่มปี 69","",""))))))))</f>
        <v/>
      </c>
      <c r="F216" s="99"/>
      <c r="G216" s="140"/>
      <c r="H216" s="140" t="str">
        <f>IF(BB215=0,"",IF(M215="เกษียณปี 66 ยุบเลิกปี 67","",IF(M215="ว่างเดิม ยุบเลิกปี 67","",IF(BB215="บริหารท้องถิ่น","("&amp;BD215&amp;")",IF(BB215="อำนวยการท้องถิ่น","("&amp;BD215&amp;")",IF(BB215="บริหารสถานศึกษา","("&amp;BD215&amp;")",IF(BB215&amp;BC215="วิชาการหัวหน้ากลุ่มงาน","("&amp;BD215&amp;")","")))))))</f>
        <v/>
      </c>
      <c r="I216" s="99"/>
      <c r="J216" s="141" t="str">
        <f>IF(BB215=0,"",IF(BB215="","",IF(BH215="ว่างเดิม","(ค่ากลางเงินเดือน)",IF(BH215="เงินอุดหนุน (ว่าง)","(ค่ากลางเงินเดือน)",IF(BH215="จ่ายจากเงินรายได้ (ว่าง)","(ค่ากลางเงินเดือน)",IF(BH215="ว่างยุบเลิก2568","(ค่ากลางเงินเดือน)",IF(BH215="ว่างยุบเลิก2569","(ค่ากลางเงินเดือน)",IF(M215="กำหนดเพิ่มปี 67","",IF(M215="กำหนดเพิ่มปี 68","",IF(M215="กำหนดเพิ่มปี 69","",IF(M215="เกษียณปี 66 ยุบเลิกปี 67","",IF(M215="ว่างเดิม ยุบเลิกปี 67","",TEXT(BE215,"(0,000"&amp;" x 12)")))))))))))))</f>
        <v/>
      </c>
      <c r="K216" s="141" t="str">
        <f>IF(BB215=0,"",IF(BB215="","",IF(M215="กำหนดเพิ่มปี 67","",IF(M215="กำหนดเพิ่มปี 68","",IF(M215="กำหนดเพิ่มปี 69","",IF(M215="เกษียณปี 66 ยุบเลิกปี 67","",IF(M215="ว่างเดิม ยุบเลิกปี 67","",TEXT(BF215,"(0,000"&amp;" x 12)"))))))))</f>
        <v/>
      </c>
      <c r="L216" s="141" t="str">
        <f>IF(BB215=0,"",IF(BB215="","",IF(M215="กำหนดเพิ่มปี 67","",IF(M215="กำหนดเพิ่มปี 68","",IF(M215="กำหนดเพิ่มปี 69","",IF(M215="เกษียณปี 66 ยุบเลิกปี 67","",IF(M215="ว่างเดิม ยุบเลิกปี 67","",TEXT(BG215,"(0,000"&amp;" x 12)"))))))))</f>
        <v/>
      </c>
      <c r="M216" s="14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  <c r="AA216" s="150"/>
      <c r="AB216" s="150"/>
      <c r="AC216" s="150"/>
      <c r="AD216" s="150"/>
      <c r="AE216" s="150"/>
      <c r="AF216" s="150"/>
      <c r="AG216" s="150"/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</row>
    <row r="217" spans="1:60" ht="25.5" customHeight="1">
      <c r="A217" s="101" t="str">
        <f>IF(B217="","",IF(M217="","",SUBTOTAL(3,$E$5:E217)*1)-COUNTBLANK($B$5:B217))</f>
        <v/>
      </c>
      <c r="B217" s="142" t="str">
        <f>IF(ฟอร์มกรอกข้อมูล!C113=0,"",IF(ฟอร์มกรอกข้อมูล!C113="สังกัด","",IF(M217="กำหนดเพิ่มปี 67","-",IF(M217="กำหนดเพิ่มปี 68","-",IF(M217="กำหนดเพิ่มปี 69","-",ฟอร์มกรอกข้อมูล!D113)))))</f>
        <v/>
      </c>
      <c r="C217" s="140" t="str">
        <f>IF(ฟอร์มกรอกข้อมูล!C113=0,"",IF(ฟอร์มกรอกข้อมูล!C113="สังกัด","",IF(M217="กำหนดเพิ่มปี 67","-",IF(M217="กำหนดเพิ่มปี 68","-",IF(M217="กำหนดเพิ่มปี 69","-",ฟอร์มกรอกข้อมูล!L113)))))</f>
        <v/>
      </c>
      <c r="D217" s="143" t="str">
        <f>IF(ฟอร์มกรอกข้อมูล!C113=0,"",IF(ฟอร์มกรอกข้อมูล!C113="สังกัด","",IF(ฟอร์มกรอกข้อมูล!B113="","-",IF(M217="กำหนดเพิ่มปี 67","-",IF(M217="กำหนดเพิ่มปี 68","-",IF(M217="กำหนดเพิ่มปี 69","-",ฟอร์มกรอกข้อมูล!B113))))))</f>
        <v/>
      </c>
      <c r="E217" s="140" t="str">
        <f>IF(ฟอร์มกรอกข้อมูล!C113=0,"",IF(M217="กำหนดเพิ่มปี 67","-",IF(M217="กำหนดเพิ่มปี 68","-",IF(M217="กำหนดเพิ่มปี 69","-",IF(ฟอร์มกรอกข้อมูล!C113="บริหารท้องถิ่น",ฟอร์มกรอกข้อมูล!F113,IF(ฟอร์มกรอกข้อมูล!C113="อำนวยการท้องถิ่น",ฟอร์มกรอกข้อมูล!F113,IF(ฟอร์มกรอกข้อมูล!C113="บริหารสถานศึกษา",ฟอร์มกรอกข้อมูล!F113,IF(ฟอร์มกรอกข้อมูล!C113&amp;ฟอร์มกรอกข้อมูล!G113="วิชาการหัวหน้ากลุ่มงาน",ฟอร์มกรอกข้อมูล!F113,ฟอร์มกรอกข้อมูล!E113))))))))</f>
        <v/>
      </c>
      <c r="F217" s="101" t="str">
        <f>IF(ฟอร์มกรอกข้อมูล!C113=0,"",IF(ฟอร์มกรอกข้อมูล!C113="สังกัด","",IF(ฟอร์มกรอกข้อมูล!H113="","-",IF(M217="กำหนดเพิ่มปี 67","-",IF(M217="กำหนดเพิ่มปี 68","-",IF(M217="กำหนดเพิ่มปี 69","-",ฟอร์มกรอกข้อมูล!H113))))))</f>
        <v/>
      </c>
      <c r="G217" s="143" t="str">
        <f>IF(ฟอร์มกรอกข้อมูล!C113=0,"",IF(ฟอร์มกรอกข้อมูล!C113="สังกัด","",IF(ฟอร์มกรอกข้อมูล!B113="","-",IF(M217="เกษียณปี 66 ยุบเลิกปี 67","-",IF(M217="ว่างเดิม ยุบเลิกปี 67","-",ฟอร์มกรอกข้อมูล!B113)))))</f>
        <v/>
      </c>
      <c r="H217" s="140" t="str">
        <f>IF(ฟอร์มกรอกข้อมูล!C113=0,"",IF(M217="เกษียณปี 66 ยุบเลิกปี 67","-",IF(M217="ว่างเดิม ยุบเลิกปี 67","-",IF(ฟอร์มกรอกข้อมูล!C113="บริหารท้องถิ่น",ฟอร์มกรอกข้อมูล!F113,IF(ฟอร์มกรอกข้อมูล!C113="อำนวยการท้องถิ่น",ฟอร์มกรอกข้อมูล!F113,IF(ฟอร์มกรอกข้อมูล!C113="บริหารสถานศึกษา",ฟอร์มกรอกข้อมูล!F113,IF(ฟอร์มกรอกข้อมูล!C113&amp;ฟอร์มกรอกข้อมูล!G113="วิชาการหัวหน้ากลุ่มงาน",ฟอร์มกรอกข้อมูล!F113,ฟอร์มกรอกข้อมูล!E113)))))))</f>
        <v/>
      </c>
      <c r="I217" s="101" t="str">
        <f>IF(ฟอร์มกรอกข้อมูล!C113=0,"",IF(ฟอร์มกรอกข้อมูล!C113="สังกัด","",IF(ฟอร์มกรอกข้อมูล!H113="","-",IF(M217="เกษียณปี 66 ยุบเลิกปี 67","-",IF(M217="ว่างเดิม ยุบเลิกปี 67","-",ฟอร์มกรอกข้อมูล!H113)))))</f>
        <v/>
      </c>
      <c r="J217" s="144" t="str">
        <f>IF(ฟอร์มกรอกข้อมูล!C113=0,"",IF(ฟอร์มกรอกข้อมูล!C113="สังกัด","",IF(M217="กำหนดเพิ่มปี 67",0,IF(M217="กำหนดเพิ่มปี 68",0,IF(M217="กำหนดเพิ่มปี 69",0,IF(M217="เกษียณปี 66 ยุบเลิกปี 67",0,IF(M217="ว่างเดิม ยุบเลิกปี 67",0,ฟอร์มกรอกข้อมูล!BE113)))))))</f>
        <v/>
      </c>
      <c r="K217" s="145" t="str">
        <f>IF(ฟอร์มกรอกข้อมูล!C113=0,"",IF(ฟอร์มกรอกข้อมูล!C113="สังกัด","",IF(M217="กำหนดเพิ่มปี 67",0,IF(M217="กำหนดเพิ่มปี 68",0,IF(M217="กำหนดเพิ่มปี 69",0,IF(M217="เกษียณปี 66 ยุบเลิกปี 67",0,IF(M217="ว่างเดิม ยุบเลิกปี 67",0,IF(ฟอร์มกรอกข้อมูล!J113=0,0,(BF217*12)))))))))</f>
        <v/>
      </c>
      <c r="L217" s="145" t="str">
        <f>IF(ฟอร์มกรอกข้อมูล!C113=0,"",IF(ฟอร์มกรอกข้อมูล!C113="สังกัด","",IF(M217="กำหนดเพิ่มปี 67",0,IF(M217="กำหนดเพิ่มปี 68",0,IF(M217="กำหนดเพิ่มปี 69",0,IF(M217="เกษียณปี 66 ยุบเลิกปี 67",0,IF(M217="ว่างเดิม ยุบเลิกปี 67",0,IF(ฟอร์มกรอกข้อมูล!K113=0,0,(BG217*12)))))))))</f>
        <v/>
      </c>
      <c r="M217" s="146" t="str">
        <f>IF(ฟอร์มกรอกข้อมูล!C113=0,"",IF(ฟอร์มกรอกข้อมูล!C113="สังกัด","",IF(ฟอร์มกรอกข้อมูล!M113="ว่างเดิม","(ว่างเดิม)",IF(ฟอร์มกรอกข้อมูล!M113="เงินอุดหนุน","(เงินอุดหนุน)",IF(ฟอร์มกรอกข้อมูล!M113="เงินอุดหนุน (ว่าง)","(เงินอุดหนุน)",IF(ฟอร์มกรอกข้อมูล!M113="จ่ายจากเงินรายได้","(จ่ายจากเงินรายได้)",IF(ฟอร์มกรอกข้อมูล!M113="จ่ายจากเงินรายได้ (ว่าง)","(จ่ายจากเงินรายได้ (ว่างเดิม))",IF(ฟอร์มกรอกข้อมูล!M113="กำหนดเพิ่ม2567","กำหนดเพิ่มปี 67",IF(ฟอร์มกรอกข้อมูล!M113="กำหนดเพิ่ม2568","กำหนดเพิ่มปี 68",IF(ฟอร์มกรอกข้อมูล!M113="กำหนดเพิ่ม2569","กำหนดเพิ่มปี 69",IF(ฟอร์มกรอกข้อมูล!M113="ว่างยุบเลิก2567","ว่างเดิม ยุบเลิกปี 67",IF(ฟอร์มกรอกข้อมูล!M113="ว่างยุบเลิก2568","ว่างเดิม ยุบเลิกปี 68",IF(ฟอร์มกรอกข้อมูล!M113="ว่างยุบเลิก2569","ว่างเดิม ยุบเลิกปี 69",IF(ฟอร์มกรอกข้อมูล!M113="ยุบเลิก2567","เกษียณปี 66 ยุบเลิกปี 67",IF(ฟอร์มกรอกข้อมูล!M113="ยุบเลิก2568","เกษียณปี 67 ยุบเลิกปี 68",IF(ฟอร์มกรอกข้อมูล!M113="ยุบเลิก2569","เกษียณปี 68 ยุบเลิกปี 69",(ฟอร์มกรอกข้อมูล!I113*12)+(ฟอร์มกรอกข้อมูล!J113*12)+(ฟอร์มกรอกข้อมูล!K113*12)))))))))))))))))</f>
        <v/>
      </c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  <c r="AA217" s="150"/>
      <c r="AB217" s="150"/>
      <c r="AC217" s="150"/>
      <c r="AD217" s="150"/>
      <c r="AE217" s="150"/>
      <c r="AF217" s="150"/>
      <c r="AG217" s="150"/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39" t="str">
        <f>IF(ฟอร์มกรอกข้อมูล!C113=0,"",ฟอร์มกรอกข้อมูล!C113)</f>
        <v/>
      </c>
      <c r="BC217" s="139" t="str">
        <f>IF(ฟอร์มกรอกข้อมูล!G113=0,"",ฟอร์มกรอกข้อมูล!G113)</f>
        <v/>
      </c>
      <c r="BD217" s="139" t="str">
        <f>IF(ฟอร์มกรอกข้อมูล!E113=0,"",ฟอร์มกรอกข้อมูล!E113)</f>
        <v/>
      </c>
      <c r="BE217" s="139" t="str">
        <f>IF(ฟอร์มกรอกข้อมูล!I113=0,"",ฟอร์มกรอกข้อมูล!I113)</f>
        <v/>
      </c>
      <c r="BF217" s="139" t="str">
        <f>IF(ฟอร์มกรอกข้อมูล!J113=0,"",ฟอร์มกรอกข้อมูล!J113)</f>
        <v/>
      </c>
      <c r="BG217" s="139" t="str">
        <f>IF(ฟอร์มกรอกข้อมูล!K113=0,"",ฟอร์มกรอกข้อมูล!K113)</f>
        <v/>
      </c>
      <c r="BH217" s="139" t="str">
        <f>IF(ฟอร์มกรอกข้อมูล!M113=0,"",ฟอร์มกรอกข้อมูล!M113)</f>
        <v/>
      </c>
    </row>
    <row r="218" spans="1:60" ht="25.5" customHeight="1">
      <c r="A218" s="99"/>
      <c r="B218" s="99"/>
      <c r="C218" s="140"/>
      <c r="D218" s="140"/>
      <c r="E218" s="140" t="str">
        <f>IF(BB217=0,"",IF(BB217="บริหารท้องถิ่น","("&amp;BD217&amp;")",IF(BB217="อำนวยการท้องถิ่น","("&amp;BD217&amp;")",IF(BB217="บริหารสถานศึกษา","("&amp;BD217&amp;")",IF(BB217&amp;BC217="วิชาการหัวหน้ากลุ่มงาน","("&amp;BD217&amp;")",IF(M217="กำหนดเพิ่มปี 67","-",IF(M217="กำหนดเพิ่มปี 68","",IF(M217="กำหนดเพิ่มปี 69","",""))))))))</f>
        <v/>
      </c>
      <c r="F218" s="99"/>
      <c r="G218" s="140"/>
      <c r="H218" s="140" t="str">
        <f>IF(BB217=0,"",IF(M217="เกษียณปี 66 ยุบเลิกปี 67","",IF(M217="ว่างเดิม ยุบเลิกปี 67","",IF(BB217="บริหารท้องถิ่น","("&amp;BD217&amp;")",IF(BB217="อำนวยการท้องถิ่น","("&amp;BD217&amp;")",IF(BB217="บริหารสถานศึกษา","("&amp;BD217&amp;")",IF(BB217&amp;BC217="วิชาการหัวหน้ากลุ่มงาน","("&amp;BD217&amp;")","")))))))</f>
        <v/>
      </c>
      <c r="I218" s="99"/>
      <c r="J218" s="141" t="str">
        <f>IF(BB217=0,"",IF(BB217="","",IF(BH217="ว่างเดิม","(ค่ากลางเงินเดือน)",IF(BH217="เงินอุดหนุน (ว่าง)","(ค่ากลางเงินเดือน)",IF(BH217="จ่ายจากเงินรายได้ (ว่าง)","(ค่ากลางเงินเดือน)",IF(BH217="ว่างยุบเลิก2568","(ค่ากลางเงินเดือน)",IF(BH217="ว่างยุบเลิก2569","(ค่ากลางเงินเดือน)",IF(M217="กำหนดเพิ่มปี 67","",IF(M217="กำหนดเพิ่มปี 68","",IF(M217="กำหนดเพิ่มปี 69","",IF(M217="เกษียณปี 66 ยุบเลิกปี 67","",IF(M217="ว่างเดิม ยุบเลิกปี 67","",TEXT(BE217,"(0,000"&amp;" x 12)")))))))))))))</f>
        <v/>
      </c>
      <c r="K218" s="141" t="str">
        <f>IF(BB217=0,"",IF(BB217="","",IF(M217="กำหนดเพิ่มปี 67","",IF(M217="กำหนดเพิ่มปี 68","",IF(M217="กำหนดเพิ่มปี 69","",IF(M217="เกษียณปี 66 ยุบเลิกปี 67","",IF(M217="ว่างเดิม ยุบเลิกปี 67","",TEXT(BF217,"(0,000"&amp;" x 12)"))))))))</f>
        <v/>
      </c>
      <c r="L218" s="141" t="str">
        <f>IF(BB217=0,"",IF(BB217="","",IF(M217="กำหนดเพิ่มปี 67","",IF(M217="กำหนดเพิ่มปี 68","",IF(M217="กำหนดเพิ่มปี 69","",IF(M217="เกษียณปี 66 ยุบเลิกปี 67","",IF(M217="ว่างเดิม ยุบเลิกปี 67","",TEXT(BG217,"(0,000"&amp;" x 12)"))))))))</f>
        <v/>
      </c>
      <c r="M218" s="14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50"/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</row>
    <row r="219" spans="1:60" ht="25.5" customHeight="1">
      <c r="A219" s="101" t="str">
        <f>IF(B219="","",IF(M219="","",SUBTOTAL(3,$E$5:E219)*1)-COUNTBLANK($B$5:B219))</f>
        <v/>
      </c>
      <c r="B219" s="142" t="str">
        <f>IF(ฟอร์มกรอกข้อมูล!C114=0,"",IF(ฟอร์มกรอกข้อมูล!C114="สังกัด","",IF(M219="กำหนดเพิ่มปี 67","-",IF(M219="กำหนดเพิ่มปี 68","-",IF(M219="กำหนดเพิ่มปี 69","-",ฟอร์มกรอกข้อมูล!D114)))))</f>
        <v/>
      </c>
      <c r="C219" s="140" t="str">
        <f>IF(ฟอร์มกรอกข้อมูล!C114=0,"",IF(ฟอร์มกรอกข้อมูล!C114="สังกัด","",IF(M219="กำหนดเพิ่มปี 67","-",IF(M219="กำหนดเพิ่มปี 68","-",IF(M219="กำหนดเพิ่มปี 69","-",ฟอร์มกรอกข้อมูล!L114)))))</f>
        <v/>
      </c>
      <c r="D219" s="143" t="str">
        <f>IF(ฟอร์มกรอกข้อมูล!C114=0,"",IF(ฟอร์มกรอกข้อมูล!C114="สังกัด","",IF(ฟอร์มกรอกข้อมูล!B114="","-",IF(M219="กำหนดเพิ่มปี 67","-",IF(M219="กำหนดเพิ่มปี 68","-",IF(M219="กำหนดเพิ่มปี 69","-",ฟอร์มกรอกข้อมูล!B114))))))</f>
        <v/>
      </c>
      <c r="E219" s="140" t="str">
        <f>IF(ฟอร์มกรอกข้อมูล!C114=0,"",IF(M219="กำหนดเพิ่มปี 67","-",IF(M219="กำหนดเพิ่มปี 68","-",IF(M219="กำหนดเพิ่มปี 69","-",IF(ฟอร์มกรอกข้อมูล!C114="บริหารท้องถิ่น",ฟอร์มกรอกข้อมูล!F114,IF(ฟอร์มกรอกข้อมูล!C114="อำนวยการท้องถิ่น",ฟอร์มกรอกข้อมูล!F114,IF(ฟอร์มกรอกข้อมูล!C114="บริหารสถานศึกษา",ฟอร์มกรอกข้อมูล!F114,IF(ฟอร์มกรอกข้อมูล!C114&amp;ฟอร์มกรอกข้อมูล!G114="วิชาการหัวหน้ากลุ่มงาน",ฟอร์มกรอกข้อมูล!F114,ฟอร์มกรอกข้อมูล!E114))))))))</f>
        <v/>
      </c>
      <c r="F219" s="101" t="str">
        <f>IF(ฟอร์มกรอกข้อมูล!C114=0,"",IF(ฟอร์มกรอกข้อมูล!C114="สังกัด","",IF(ฟอร์มกรอกข้อมูล!H114="","-",IF(M219="กำหนดเพิ่มปี 67","-",IF(M219="กำหนดเพิ่มปี 68","-",IF(M219="กำหนดเพิ่มปี 69","-",ฟอร์มกรอกข้อมูล!H114))))))</f>
        <v/>
      </c>
      <c r="G219" s="143" t="str">
        <f>IF(ฟอร์มกรอกข้อมูล!C114=0,"",IF(ฟอร์มกรอกข้อมูล!C114="สังกัด","",IF(ฟอร์มกรอกข้อมูล!B114="","-",IF(M219="เกษียณปี 66 ยุบเลิกปี 67","-",IF(M219="ว่างเดิม ยุบเลิกปี 67","-",ฟอร์มกรอกข้อมูล!B114)))))</f>
        <v/>
      </c>
      <c r="H219" s="140" t="str">
        <f>IF(ฟอร์มกรอกข้อมูล!C114=0,"",IF(M219="เกษียณปี 66 ยุบเลิกปี 67","-",IF(M219="ว่างเดิม ยุบเลิกปี 67","-",IF(ฟอร์มกรอกข้อมูล!C114="บริหารท้องถิ่น",ฟอร์มกรอกข้อมูล!F114,IF(ฟอร์มกรอกข้อมูล!C114="อำนวยการท้องถิ่น",ฟอร์มกรอกข้อมูล!F114,IF(ฟอร์มกรอกข้อมูล!C114="บริหารสถานศึกษา",ฟอร์มกรอกข้อมูล!F114,IF(ฟอร์มกรอกข้อมูล!C114&amp;ฟอร์มกรอกข้อมูล!G114="วิชาการหัวหน้ากลุ่มงาน",ฟอร์มกรอกข้อมูล!F114,ฟอร์มกรอกข้อมูล!E114)))))))</f>
        <v/>
      </c>
      <c r="I219" s="101" t="str">
        <f>IF(ฟอร์มกรอกข้อมูล!C114=0,"",IF(ฟอร์มกรอกข้อมูล!C114="สังกัด","",IF(ฟอร์มกรอกข้อมูล!H114="","-",IF(M219="เกษียณปี 66 ยุบเลิกปี 67","-",IF(M219="ว่างเดิม ยุบเลิกปี 67","-",ฟอร์มกรอกข้อมูล!H114)))))</f>
        <v/>
      </c>
      <c r="J219" s="144" t="str">
        <f>IF(ฟอร์มกรอกข้อมูล!C114=0,"",IF(ฟอร์มกรอกข้อมูล!C114="สังกัด","",IF(M219="กำหนดเพิ่มปี 67",0,IF(M219="กำหนดเพิ่มปี 68",0,IF(M219="กำหนดเพิ่มปี 69",0,IF(M219="เกษียณปี 66 ยุบเลิกปี 67",0,IF(M219="ว่างเดิม ยุบเลิกปี 67",0,ฟอร์มกรอกข้อมูล!BE114)))))))</f>
        <v/>
      </c>
      <c r="K219" s="145" t="str">
        <f>IF(ฟอร์มกรอกข้อมูล!C114=0,"",IF(ฟอร์มกรอกข้อมูล!C114="สังกัด","",IF(M219="กำหนดเพิ่มปี 67",0,IF(M219="กำหนดเพิ่มปี 68",0,IF(M219="กำหนดเพิ่มปี 69",0,IF(M219="เกษียณปี 66 ยุบเลิกปี 67",0,IF(M219="ว่างเดิม ยุบเลิกปี 67",0,IF(ฟอร์มกรอกข้อมูล!J114=0,0,(BF219*12)))))))))</f>
        <v/>
      </c>
      <c r="L219" s="145" t="str">
        <f>IF(ฟอร์มกรอกข้อมูล!C114=0,"",IF(ฟอร์มกรอกข้อมูล!C114="สังกัด","",IF(M219="กำหนดเพิ่มปี 67",0,IF(M219="กำหนดเพิ่มปี 68",0,IF(M219="กำหนดเพิ่มปี 69",0,IF(M219="เกษียณปี 66 ยุบเลิกปี 67",0,IF(M219="ว่างเดิม ยุบเลิกปี 67",0,IF(ฟอร์มกรอกข้อมูล!K114=0,0,(BG219*12)))))))))</f>
        <v/>
      </c>
      <c r="M219" s="146" t="str">
        <f>IF(ฟอร์มกรอกข้อมูล!C114=0,"",IF(ฟอร์มกรอกข้อมูล!C114="สังกัด","",IF(ฟอร์มกรอกข้อมูล!M114="ว่างเดิม","(ว่างเดิม)",IF(ฟอร์มกรอกข้อมูล!M114="เงินอุดหนุน","(เงินอุดหนุน)",IF(ฟอร์มกรอกข้อมูล!M114="เงินอุดหนุน (ว่าง)","(เงินอุดหนุน)",IF(ฟอร์มกรอกข้อมูล!M114="จ่ายจากเงินรายได้","(จ่ายจากเงินรายได้)",IF(ฟอร์มกรอกข้อมูล!M114="จ่ายจากเงินรายได้ (ว่าง)","(จ่ายจากเงินรายได้ (ว่างเดิม))",IF(ฟอร์มกรอกข้อมูล!M114="กำหนดเพิ่ม2567","กำหนดเพิ่มปี 67",IF(ฟอร์มกรอกข้อมูล!M114="กำหนดเพิ่ม2568","กำหนดเพิ่มปี 68",IF(ฟอร์มกรอกข้อมูล!M114="กำหนดเพิ่ม2569","กำหนดเพิ่มปี 69",IF(ฟอร์มกรอกข้อมูล!M114="ว่างยุบเลิก2567","ว่างเดิม ยุบเลิกปี 67",IF(ฟอร์มกรอกข้อมูล!M114="ว่างยุบเลิก2568","ว่างเดิม ยุบเลิกปี 68",IF(ฟอร์มกรอกข้อมูล!M114="ว่างยุบเลิก2569","ว่างเดิม ยุบเลิกปี 69",IF(ฟอร์มกรอกข้อมูล!M114="ยุบเลิก2567","เกษียณปี 66 ยุบเลิกปี 67",IF(ฟอร์มกรอกข้อมูล!M114="ยุบเลิก2568","เกษียณปี 67 ยุบเลิกปี 68",IF(ฟอร์มกรอกข้อมูล!M114="ยุบเลิก2569","เกษียณปี 68 ยุบเลิกปี 69",(ฟอร์มกรอกข้อมูล!I114*12)+(ฟอร์มกรอกข้อมูล!J114*12)+(ฟอร์มกรอกข้อมูล!K114*12)))))))))))))))))</f>
        <v/>
      </c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  <c r="AA219" s="150"/>
      <c r="AB219" s="150"/>
      <c r="AC219" s="150"/>
      <c r="AD219" s="150"/>
      <c r="AE219" s="150"/>
      <c r="AF219" s="150"/>
      <c r="AG219" s="150"/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39" t="str">
        <f>IF(ฟอร์มกรอกข้อมูล!C114=0,"",ฟอร์มกรอกข้อมูล!C114)</f>
        <v/>
      </c>
      <c r="BC219" s="139" t="str">
        <f>IF(ฟอร์มกรอกข้อมูล!G114=0,"",ฟอร์มกรอกข้อมูล!G114)</f>
        <v/>
      </c>
      <c r="BD219" s="139" t="str">
        <f>IF(ฟอร์มกรอกข้อมูล!E114=0,"",ฟอร์มกรอกข้อมูล!E114)</f>
        <v/>
      </c>
      <c r="BE219" s="139" t="str">
        <f>IF(ฟอร์มกรอกข้อมูล!I114=0,"",ฟอร์มกรอกข้อมูล!I114)</f>
        <v/>
      </c>
      <c r="BF219" s="139" t="str">
        <f>IF(ฟอร์มกรอกข้อมูล!J114=0,"",ฟอร์มกรอกข้อมูล!J114)</f>
        <v/>
      </c>
      <c r="BG219" s="139" t="str">
        <f>IF(ฟอร์มกรอกข้อมูล!K114=0,"",ฟอร์มกรอกข้อมูล!K114)</f>
        <v/>
      </c>
      <c r="BH219" s="139" t="str">
        <f>IF(ฟอร์มกรอกข้อมูล!M114=0,"",ฟอร์มกรอกข้อมูล!M114)</f>
        <v/>
      </c>
    </row>
    <row r="220" spans="1:60" ht="25.5" customHeight="1">
      <c r="A220" s="99"/>
      <c r="B220" s="99"/>
      <c r="C220" s="140"/>
      <c r="D220" s="140"/>
      <c r="E220" s="140" t="str">
        <f>IF(BB219=0,"",IF(BB219="บริหารท้องถิ่น","("&amp;BD219&amp;")",IF(BB219="อำนวยการท้องถิ่น","("&amp;BD219&amp;")",IF(BB219="บริหารสถานศึกษา","("&amp;BD219&amp;")",IF(BB219&amp;BC219="วิชาการหัวหน้ากลุ่มงาน","("&amp;BD219&amp;")",IF(M219="กำหนดเพิ่มปี 67","-",IF(M219="กำหนดเพิ่มปี 68","",IF(M219="กำหนดเพิ่มปี 69","",""))))))))</f>
        <v/>
      </c>
      <c r="F220" s="99"/>
      <c r="G220" s="140"/>
      <c r="H220" s="140" t="str">
        <f>IF(BB219=0,"",IF(M219="เกษียณปี 66 ยุบเลิกปี 67","",IF(M219="ว่างเดิม ยุบเลิกปี 67","",IF(BB219="บริหารท้องถิ่น","("&amp;BD219&amp;")",IF(BB219="อำนวยการท้องถิ่น","("&amp;BD219&amp;")",IF(BB219="บริหารสถานศึกษา","("&amp;BD219&amp;")",IF(BB219&amp;BC219="วิชาการหัวหน้ากลุ่มงาน","("&amp;BD219&amp;")","")))))))</f>
        <v/>
      </c>
      <c r="I220" s="99"/>
      <c r="J220" s="141" t="str">
        <f>IF(BB219=0,"",IF(BB219="","",IF(BH219="ว่างเดิม","(ค่ากลางเงินเดือน)",IF(BH219="เงินอุดหนุน (ว่าง)","(ค่ากลางเงินเดือน)",IF(BH219="จ่ายจากเงินรายได้ (ว่าง)","(ค่ากลางเงินเดือน)",IF(BH219="ว่างยุบเลิก2568","(ค่ากลางเงินเดือน)",IF(BH219="ว่างยุบเลิก2569","(ค่ากลางเงินเดือน)",IF(M219="กำหนดเพิ่มปี 67","",IF(M219="กำหนดเพิ่มปี 68","",IF(M219="กำหนดเพิ่มปี 69","",IF(M219="เกษียณปี 66 ยุบเลิกปี 67","",IF(M219="ว่างเดิม ยุบเลิกปี 67","",TEXT(BE219,"(0,000"&amp;" x 12)")))))))))))))</f>
        <v/>
      </c>
      <c r="K220" s="141" t="str">
        <f>IF(BB219=0,"",IF(BB219="","",IF(M219="กำหนดเพิ่มปี 67","",IF(M219="กำหนดเพิ่มปี 68","",IF(M219="กำหนดเพิ่มปี 69","",IF(M219="เกษียณปี 66 ยุบเลิกปี 67","",IF(M219="ว่างเดิม ยุบเลิกปี 67","",TEXT(BF219,"(0,000"&amp;" x 12)"))))))))</f>
        <v/>
      </c>
      <c r="L220" s="141" t="str">
        <f>IF(BB219=0,"",IF(BB219="","",IF(M219="กำหนดเพิ่มปี 67","",IF(M219="กำหนดเพิ่มปี 68","",IF(M219="กำหนดเพิ่มปี 69","",IF(M219="เกษียณปี 66 ยุบเลิกปี 67","",IF(M219="ว่างเดิม ยุบเลิกปี 67","",TEXT(BG219,"(0,000"&amp;" x 12)"))))))))</f>
        <v/>
      </c>
      <c r="M220" s="14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50"/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</row>
    <row r="221" spans="1:60" ht="25.5" customHeight="1">
      <c r="A221" s="101" t="str">
        <f>IF(B221="","",IF(M221="","",SUBTOTAL(3,$E$5:E221)*1)-COUNTBLANK($B$5:B221))</f>
        <v/>
      </c>
      <c r="B221" s="142" t="str">
        <f>IF(ฟอร์มกรอกข้อมูล!C115=0,"",IF(ฟอร์มกรอกข้อมูล!C115="สังกัด","",IF(M221="กำหนดเพิ่มปี 67","-",IF(M221="กำหนดเพิ่มปี 68","-",IF(M221="กำหนดเพิ่มปี 69","-",ฟอร์มกรอกข้อมูล!D115)))))</f>
        <v/>
      </c>
      <c r="C221" s="140" t="str">
        <f>IF(ฟอร์มกรอกข้อมูล!C115=0,"",IF(ฟอร์มกรอกข้อมูล!C115="สังกัด","",IF(M221="กำหนดเพิ่มปี 67","-",IF(M221="กำหนดเพิ่มปี 68","-",IF(M221="กำหนดเพิ่มปี 69","-",ฟอร์มกรอกข้อมูล!L115)))))</f>
        <v/>
      </c>
      <c r="D221" s="143" t="str">
        <f>IF(ฟอร์มกรอกข้อมูล!C115=0,"",IF(ฟอร์มกรอกข้อมูล!C115="สังกัด","",IF(ฟอร์มกรอกข้อมูล!B115="","-",IF(M221="กำหนดเพิ่มปี 67","-",IF(M221="กำหนดเพิ่มปี 68","-",IF(M221="กำหนดเพิ่มปี 69","-",ฟอร์มกรอกข้อมูล!B115))))))</f>
        <v/>
      </c>
      <c r="E221" s="140" t="str">
        <f>IF(ฟอร์มกรอกข้อมูล!C115=0,"",IF(M221="กำหนดเพิ่มปี 67","-",IF(M221="กำหนดเพิ่มปี 68","-",IF(M221="กำหนดเพิ่มปี 69","-",IF(ฟอร์มกรอกข้อมูล!C115="บริหารท้องถิ่น",ฟอร์มกรอกข้อมูล!F115,IF(ฟอร์มกรอกข้อมูล!C115="อำนวยการท้องถิ่น",ฟอร์มกรอกข้อมูล!F115,IF(ฟอร์มกรอกข้อมูล!C115="บริหารสถานศึกษา",ฟอร์มกรอกข้อมูล!F115,IF(ฟอร์มกรอกข้อมูล!C115&amp;ฟอร์มกรอกข้อมูล!G115="วิชาการหัวหน้ากลุ่มงาน",ฟอร์มกรอกข้อมูล!F115,ฟอร์มกรอกข้อมูล!E115))))))))</f>
        <v/>
      </c>
      <c r="F221" s="101" t="str">
        <f>IF(ฟอร์มกรอกข้อมูล!C115=0,"",IF(ฟอร์มกรอกข้อมูล!C115="สังกัด","",IF(ฟอร์มกรอกข้อมูล!H115="","-",IF(M221="กำหนดเพิ่มปี 67","-",IF(M221="กำหนดเพิ่มปี 68","-",IF(M221="กำหนดเพิ่มปี 69","-",ฟอร์มกรอกข้อมูล!H115))))))</f>
        <v/>
      </c>
      <c r="G221" s="143" t="str">
        <f>IF(ฟอร์มกรอกข้อมูล!C115=0,"",IF(ฟอร์มกรอกข้อมูล!C115="สังกัด","",IF(ฟอร์มกรอกข้อมูล!B115="","-",IF(M221="เกษียณปี 66 ยุบเลิกปี 67","-",IF(M221="ว่างเดิม ยุบเลิกปี 67","-",ฟอร์มกรอกข้อมูล!B115)))))</f>
        <v/>
      </c>
      <c r="H221" s="140" t="str">
        <f>IF(ฟอร์มกรอกข้อมูล!C115=0,"",IF(M221="เกษียณปี 66 ยุบเลิกปี 67","-",IF(M221="ว่างเดิม ยุบเลิกปี 67","-",IF(ฟอร์มกรอกข้อมูล!C115="บริหารท้องถิ่น",ฟอร์มกรอกข้อมูล!F115,IF(ฟอร์มกรอกข้อมูล!C115="อำนวยการท้องถิ่น",ฟอร์มกรอกข้อมูล!F115,IF(ฟอร์มกรอกข้อมูล!C115="บริหารสถานศึกษา",ฟอร์มกรอกข้อมูล!F115,IF(ฟอร์มกรอกข้อมูล!C115&amp;ฟอร์มกรอกข้อมูล!G115="วิชาการหัวหน้ากลุ่มงาน",ฟอร์มกรอกข้อมูล!F115,ฟอร์มกรอกข้อมูล!E115)))))))</f>
        <v/>
      </c>
      <c r="I221" s="101" t="str">
        <f>IF(ฟอร์มกรอกข้อมูล!C115=0,"",IF(ฟอร์มกรอกข้อมูล!C115="สังกัด","",IF(ฟอร์มกรอกข้อมูล!H115="","-",IF(M221="เกษียณปี 66 ยุบเลิกปี 67","-",IF(M221="ว่างเดิม ยุบเลิกปี 67","-",ฟอร์มกรอกข้อมูล!H115)))))</f>
        <v/>
      </c>
      <c r="J221" s="144" t="str">
        <f>IF(ฟอร์มกรอกข้อมูล!C115=0,"",IF(ฟอร์มกรอกข้อมูล!C115="สังกัด","",IF(M221="กำหนดเพิ่มปี 67",0,IF(M221="กำหนดเพิ่มปี 68",0,IF(M221="กำหนดเพิ่มปี 69",0,IF(M221="เกษียณปี 66 ยุบเลิกปี 67",0,IF(M221="ว่างเดิม ยุบเลิกปี 67",0,ฟอร์มกรอกข้อมูล!BE115)))))))</f>
        <v/>
      </c>
      <c r="K221" s="145" t="str">
        <f>IF(ฟอร์มกรอกข้อมูล!C115=0,"",IF(ฟอร์มกรอกข้อมูล!C115="สังกัด","",IF(M221="กำหนดเพิ่มปี 67",0,IF(M221="กำหนดเพิ่มปี 68",0,IF(M221="กำหนดเพิ่มปี 69",0,IF(M221="เกษียณปี 66 ยุบเลิกปี 67",0,IF(M221="ว่างเดิม ยุบเลิกปี 67",0,IF(ฟอร์มกรอกข้อมูล!J115=0,0,(BF221*12)))))))))</f>
        <v/>
      </c>
      <c r="L221" s="145" t="str">
        <f>IF(ฟอร์มกรอกข้อมูล!C115=0,"",IF(ฟอร์มกรอกข้อมูล!C115="สังกัด","",IF(M221="กำหนดเพิ่มปี 67",0,IF(M221="กำหนดเพิ่มปี 68",0,IF(M221="กำหนดเพิ่มปี 69",0,IF(M221="เกษียณปี 66 ยุบเลิกปี 67",0,IF(M221="ว่างเดิม ยุบเลิกปี 67",0,IF(ฟอร์มกรอกข้อมูล!K115=0,0,(BG221*12)))))))))</f>
        <v/>
      </c>
      <c r="M221" s="146" t="str">
        <f>IF(ฟอร์มกรอกข้อมูล!C115=0,"",IF(ฟอร์มกรอกข้อมูล!C115="สังกัด","",IF(ฟอร์มกรอกข้อมูล!M115="ว่างเดิม","(ว่างเดิม)",IF(ฟอร์มกรอกข้อมูล!M115="เงินอุดหนุน","(เงินอุดหนุน)",IF(ฟอร์มกรอกข้อมูล!M115="เงินอุดหนุน (ว่าง)","(เงินอุดหนุน)",IF(ฟอร์มกรอกข้อมูล!M115="จ่ายจากเงินรายได้","(จ่ายจากเงินรายได้)",IF(ฟอร์มกรอกข้อมูล!M115="จ่ายจากเงินรายได้ (ว่าง)","(จ่ายจากเงินรายได้ (ว่างเดิม))",IF(ฟอร์มกรอกข้อมูล!M115="กำหนดเพิ่ม2567","กำหนดเพิ่มปี 67",IF(ฟอร์มกรอกข้อมูล!M115="กำหนดเพิ่ม2568","กำหนดเพิ่มปี 68",IF(ฟอร์มกรอกข้อมูล!M115="กำหนดเพิ่ม2569","กำหนดเพิ่มปี 69",IF(ฟอร์มกรอกข้อมูล!M115="ว่างยุบเลิก2567","ว่างเดิม ยุบเลิกปี 67",IF(ฟอร์มกรอกข้อมูล!M115="ว่างยุบเลิก2568","ว่างเดิม ยุบเลิกปี 68",IF(ฟอร์มกรอกข้อมูล!M115="ว่างยุบเลิก2569","ว่างเดิม ยุบเลิกปี 69",IF(ฟอร์มกรอกข้อมูล!M115="ยุบเลิก2567","เกษียณปี 66 ยุบเลิกปี 67",IF(ฟอร์มกรอกข้อมูล!M115="ยุบเลิก2568","เกษียณปี 67 ยุบเลิกปี 68",IF(ฟอร์มกรอกข้อมูล!M115="ยุบเลิก2569","เกษียณปี 68 ยุบเลิกปี 69",(ฟอร์มกรอกข้อมูล!I115*12)+(ฟอร์มกรอกข้อมูล!J115*12)+(ฟอร์มกรอกข้อมูล!K115*12)))))))))))))))))</f>
        <v/>
      </c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50"/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39" t="str">
        <f>IF(ฟอร์มกรอกข้อมูล!C115=0,"",ฟอร์มกรอกข้อมูล!C115)</f>
        <v/>
      </c>
      <c r="BC221" s="139" t="str">
        <f>IF(ฟอร์มกรอกข้อมูล!G115=0,"",ฟอร์มกรอกข้อมูล!G115)</f>
        <v/>
      </c>
      <c r="BD221" s="139" t="str">
        <f>IF(ฟอร์มกรอกข้อมูล!E115=0,"",ฟอร์มกรอกข้อมูล!E115)</f>
        <v/>
      </c>
      <c r="BE221" s="139" t="str">
        <f>IF(ฟอร์มกรอกข้อมูล!I115=0,"",ฟอร์มกรอกข้อมูล!I115)</f>
        <v/>
      </c>
      <c r="BF221" s="139" t="str">
        <f>IF(ฟอร์มกรอกข้อมูล!J115=0,"",ฟอร์มกรอกข้อมูล!J115)</f>
        <v/>
      </c>
      <c r="BG221" s="139" t="str">
        <f>IF(ฟอร์มกรอกข้อมูล!K115=0,"",ฟอร์มกรอกข้อมูล!K115)</f>
        <v/>
      </c>
      <c r="BH221" s="139" t="str">
        <f>IF(ฟอร์มกรอกข้อมูล!M115=0,"",ฟอร์มกรอกข้อมูล!M115)</f>
        <v/>
      </c>
    </row>
    <row r="222" spans="1:60" ht="25.5" customHeight="1">
      <c r="A222" s="99"/>
      <c r="B222" s="99"/>
      <c r="C222" s="140"/>
      <c r="D222" s="140"/>
      <c r="E222" s="140" t="str">
        <f>IF(BB221=0,"",IF(BB221="บริหารท้องถิ่น","("&amp;BD221&amp;")",IF(BB221="อำนวยการท้องถิ่น","("&amp;BD221&amp;")",IF(BB221="บริหารสถานศึกษา","("&amp;BD221&amp;")",IF(BB221&amp;BC221="วิชาการหัวหน้ากลุ่มงาน","("&amp;BD221&amp;")",IF(M221="กำหนดเพิ่มปี 67","-",IF(M221="กำหนดเพิ่มปี 68","",IF(M221="กำหนดเพิ่มปี 69","",""))))))))</f>
        <v/>
      </c>
      <c r="F222" s="99"/>
      <c r="G222" s="140"/>
      <c r="H222" s="140" t="str">
        <f>IF(BB221=0,"",IF(M221="เกษียณปี 66 ยุบเลิกปี 67","",IF(M221="ว่างเดิม ยุบเลิกปี 67","",IF(BB221="บริหารท้องถิ่น","("&amp;BD221&amp;")",IF(BB221="อำนวยการท้องถิ่น","("&amp;BD221&amp;")",IF(BB221="บริหารสถานศึกษา","("&amp;BD221&amp;")",IF(BB221&amp;BC221="วิชาการหัวหน้ากลุ่มงาน","("&amp;BD221&amp;")","")))))))</f>
        <v/>
      </c>
      <c r="I222" s="99"/>
      <c r="J222" s="141" t="str">
        <f>IF(BB221=0,"",IF(BB221="","",IF(BH221="ว่างเดิม","(ค่ากลางเงินเดือน)",IF(BH221="เงินอุดหนุน (ว่าง)","(ค่ากลางเงินเดือน)",IF(BH221="จ่ายจากเงินรายได้ (ว่าง)","(ค่ากลางเงินเดือน)",IF(BH221="ว่างยุบเลิก2568","(ค่ากลางเงินเดือน)",IF(BH221="ว่างยุบเลิก2569","(ค่ากลางเงินเดือน)",IF(M221="กำหนดเพิ่มปี 67","",IF(M221="กำหนดเพิ่มปี 68","",IF(M221="กำหนดเพิ่มปี 69","",IF(M221="เกษียณปี 66 ยุบเลิกปี 67","",IF(M221="ว่างเดิม ยุบเลิกปี 67","",TEXT(BE221,"(0,000"&amp;" x 12)")))))))))))))</f>
        <v/>
      </c>
      <c r="K222" s="141" t="str">
        <f>IF(BB221=0,"",IF(BB221="","",IF(M221="กำหนดเพิ่มปี 67","",IF(M221="กำหนดเพิ่มปี 68","",IF(M221="กำหนดเพิ่มปี 69","",IF(M221="เกษียณปี 66 ยุบเลิกปี 67","",IF(M221="ว่างเดิม ยุบเลิกปี 67","",TEXT(BF221,"(0,000"&amp;" x 12)"))))))))</f>
        <v/>
      </c>
      <c r="L222" s="141" t="str">
        <f>IF(BB221=0,"",IF(BB221="","",IF(M221="กำหนดเพิ่มปี 67","",IF(M221="กำหนดเพิ่มปี 68","",IF(M221="กำหนดเพิ่มปี 69","",IF(M221="เกษียณปี 66 ยุบเลิกปี 67","",IF(M221="ว่างเดิม ยุบเลิกปี 67","",TEXT(BG221,"(0,000"&amp;" x 12)"))))))))</f>
        <v/>
      </c>
      <c r="M222" s="14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50"/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</row>
    <row r="223" spans="1:60" ht="25.5" customHeight="1">
      <c r="A223" s="101" t="str">
        <f>IF(B223="","",IF(M223="","",SUBTOTAL(3,$E$5:E223)*1)-COUNTBLANK($B$5:B223))</f>
        <v/>
      </c>
      <c r="B223" s="142" t="str">
        <f>IF(ฟอร์มกรอกข้อมูล!C116=0,"",IF(ฟอร์มกรอกข้อมูล!C116="สังกัด","",IF(M223="กำหนดเพิ่มปี 67","-",IF(M223="กำหนดเพิ่มปี 68","-",IF(M223="กำหนดเพิ่มปี 69","-",ฟอร์มกรอกข้อมูล!D116)))))</f>
        <v/>
      </c>
      <c r="C223" s="140" t="str">
        <f>IF(ฟอร์มกรอกข้อมูล!C116=0,"",IF(ฟอร์มกรอกข้อมูล!C116="สังกัด","",IF(M223="กำหนดเพิ่มปี 67","-",IF(M223="กำหนดเพิ่มปี 68","-",IF(M223="กำหนดเพิ่มปี 69","-",ฟอร์มกรอกข้อมูล!L116)))))</f>
        <v/>
      </c>
      <c r="D223" s="143" t="str">
        <f>IF(ฟอร์มกรอกข้อมูล!C116=0,"",IF(ฟอร์มกรอกข้อมูล!C116="สังกัด","",IF(ฟอร์มกรอกข้อมูล!B116="","-",IF(M223="กำหนดเพิ่มปี 67","-",IF(M223="กำหนดเพิ่มปี 68","-",IF(M223="กำหนดเพิ่มปี 69","-",ฟอร์มกรอกข้อมูล!B116))))))</f>
        <v/>
      </c>
      <c r="E223" s="140" t="str">
        <f>IF(ฟอร์มกรอกข้อมูล!C116=0,"",IF(M223="กำหนดเพิ่มปี 67","-",IF(M223="กำหนดเพิ่มปี 68","-",IF(M223="กำหนดเพิ่มปี 69","-",IF(ฟอร์มกรอกข้อมูล!C116="บริหารท้องถิ่น",ฟอร์มกรอกข้อมูล!F116,IF(ฟอร์มกรอกข้อมูล!C116="อำนวยการท้องถิ่น",ฟอร์มกรอกข้อมูล!F116,IF(ฟอร์มกรอกข้อมูล!C116="บริหารสถานศึกษา",ฟอร์มกรอกข้อมูล!F116,IF(ฟอร์มกรอกข้อมูล!C116&amp;ฟอร์มกรอกข้อมูล!G116="วิชาการหัวหน้ากลุ่มงาน",ฟอร์มกรอกข้อมูล!F116,ฟอร์มกรอกข้อมูล!E116))))))))</f>
        <v/>
      </c>
      <c r="F223" s="101" t="str">
        <f>IF(ฟอร์มกรอกข้อมูล!C116=0,"",IF(ฟอร์มกรอกข้อมูล!C116="สังกัด","",IF(ฟอร์มกรอกข้อมูล!H116="","-",IF(M223="กำหนดเพิ่มปี 67","-",IF(M223="กำหนดเพิ่มปี 68","-",IF(M223="กำหนดเพิ่มปี 69","-",ฟอร์มกรอกข้อมูล!H116))))))</f>
        <v/>
      </c>
      <c r="G223" s="143" t="str">
        <f>IF(ฟอร์มกรอกข้อมูล!C116=0,"",IF(ฟอร์มกรอกข้อมูล!C116="สังกัด","",IF(ฟอร์มกรอกข้อมูล!B116="","-",IF(M223="เกษียณปี 66 ยุบเลิกปี 67","-",IF(M223="ว่างเดิม ยุบเลิกปี 67","-",ฟอร์มกรอกข้อมูล!B116)))))</f>
        <v/>
      </c>
      <c r="H223" s="140" t="str">
        <f>IF(ฟอร์มกรอกข้อมูล!C116=0,"",IF(M223="เกษียณปี 66 ยุบเลิกปี 67","-",IF(M223="ว่างเดิม ยุบเลิกปี 67","-",IF(ฟอร์มกรอกข้อมูล!C116="บริหารท้องถิ่น",ฟอร์มกรอกข้อมูล!F116,IF(ฟอร์มกรอกข้อมูล!C116="อำนวยการท้องถิ่น",ฟอร์มกรอกข้อมูล!F116,IF(ฟอร์มกรอกข้อมูล!C116="บริหารสถานศึกษา",ฟอร์มกรอกข้อมูล!F116,IF(ฟอร์มกรอกข้อมูล!C116&amp;ฟอร์มกรอกข้อมูล!G116="วิชาการหัวหน้ากลุ่มงาน",ฟอร์มกรอกข้อมูล!F116,ฟอร์มกรอกข้อมูล!E116)))))))</f>
        <v/>
      </c>
      <c r="I223" s="101" t="str">
        <f>IF(ฟอร์มกรอกข้อมูล!C116=0,"",IF(ฟอร์มกรอกข้อมูล!C116="สังกัด","",IF(ฟอร์มกรอกข้อมูล!H116="","-",IF(M223="เกษียณปี 66 ยุบเลิกปี 67","-",IF(M223="ว่างเดิม ยุบเลิกปี 67","-",ฟอร์มกรอกข้อมูล!H116)))))</f>
        <v/>
      </c>
      <c r="J223" s="144" t="str">
        <f>IF(ฟอร์มกรอกข้อมูล!C116=0,"",IF(ฟอร์มกรอกข้อมูล!C116="สังกัด","",IF(M223="กำหนดเพิ่มปี 67",0,IF(M223="กำหนดเพิ่มปี 68",0,IF(M223="กำหนดเพิ่มปี 69",0,IF(M223="เกษียณปี 66 ยุบเลิกปี 67",0,IF(M223="ว่างเดิม ยุบเลิกปี 67",0,ฟอร์มกรอกข้อมูล!BE116)))))))</f>
        <v/>
      </c>
      <c r="K223" s="145" t="str">
        <f>IF(ฟอร์มกรอกข้อมูล!C116=0,"",IF(ฟอร์มกรอกข้อมูล!C116="สังกัด","",IF(M223="กำหนดเพิ่มปี 67",0,IF(M223="กำหนดเพิ่มปี 68",0,IF(M223="กำหนดเพิ่มปี 69",0,IF(M223="เกษียณปี 66 ยุบเลิกปี 67",0,IF(M223="ว่างเดิม ยุบเลิกปี 67",0,IF(ฟอร์มกรอกข้อมูล!J116=0,0,(BF223*12)))))))))</f>
        <v/>
      </c>
      <c r="L223" s="145" t="str">
        <f>IF(ฟอร์มกรอกข้อมูล!C116=0,"",IF(ฟอร์มกรอกข้อมูล!C116="สังกัด","",IF(M223="กำหนดเพิ่มปี 67",0,IF(M223="กำหนดเพิ่มปี 68",0,IF(M223="กำหนดเพิ่มปี 69",0,IF(M223="เกษียณปี 66 ยุบเลิกปี 67",0,IF(M223="ว่างเดิม ยุบเลิกปี 67",0,IF(ฟอร์มกรอกข้อมูล!K116=0,0,(BG223*12)))))))))</f>
        <v/>
      </c>
      <c r="M223" s="146" t="str">
        <f>IF(ฟอร์มกรอกข้อมูล!C116=0,"",IF(ฟอร์มกรอกข้อมูล!C116="สังกัด","",IF(ฟอร์มกรอกข้อมูล!M116="ว่างเดิม","(ว่างเดิม)",IF(ฟอร์มกรอกข้อมูล!M116="เงินอุดหนุน","(เงินอุดหนุน)",IF(ฟอร์มกรอกข้อมูล!M116="เงินอุดหนุน (ว่าง)","(เงินอุดหนุน)",IF(ฟอร์มกรอกข้อมูล!M116="จ่ายจากเงินรายได้","(จ่ายจากเงินรายได้)",IF(ฟอร์มกรอกข้อมูล!M116="จ่ายจากเงินรายได้ (ว่าง)","(จ่ายจากเงินรายได้ (ว่างเดิม))",IF(ฟอร์มกรอกข้อมูล!M116="กำหนดเพิ่ม2567","กำหนดเพิ่มปี 67",IF(ฟอร์มกรอกข้อมูล!M116="กำหนดเพิ่ม2568","กำหนดเพิ่มปี 68",IF(ฟอร์มกรอกข้อมูล!M116="กำหนดเพิ่ม2569","กำหนดเพิ่มปี 69",IF(ฟอร์มกรอกข้อมูล!M116="ว่างยุบเลิก2567","ว่างเดิม ยุบเลิกปี 67",IF(ฟอร์มกรอกข้อมูล!M116="ว่างยุบเลิก2568","ว่างเดิม ยุบเลิกปี 68",IF(ฟอร์มกรอกข้อมูล!M116="ว่างยุบเลิก2569","ว่างเดิม ยุบเลิกปี 69",IF(ฟอร์มกรอกข้อมูล!M116="ยุบเลิก2567","เกษียณปี 66 ยุบเลิกปี 67",IF(ฟอร์มกรอกข้อมูล!M116="ยุบเลิก2568","เกษียณปี 67 ยุบเลิกปี 68",IF(ฟอร์มกรอกข้อมูล!M116="ยุบเลิก2569","เกษียณปี 68 ยุบเลิกปี 69",(ฟอร์มกรอกข้อมูล!I116*12)+(ฟอร์มกรอกข้อมูล!J116*12)+(ฟอร์มกรอกข้อมูล!K116*12)))))))))))))))))</f>
        <v/>
      </c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50"/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39" t="str">
        <f>IF(ฟอร์มกรอกข้อมูล!C116=0,"",ฟอร์มกรอกข้อมูล!C116)</f>
        <v/>
      </c>
      <c r="BC223" s="139" t="str">
        <f>IF(ฟอร์มกรอกข้อมูล!G116=0,"",ฟอร์มกรอกข้อมูล!G116)</f>
        <v/>
      </c>
      <c r="BD223" s="139" t="str">
        <f>IF(ฟอร์มกรอกข้อมูล!E116=0,"",ฟอร์มกรอกข้อมูล!E116)</f>
        <v/>
      </c>
      <c r="BE223" s="139" t="str">
        <f>IF(ฟอร์มกรอกข้อมูล!I116=0,"",ฟอร์มกรอกข้อมูล!I116)</f>
        <v/>
      </c>
      <c r="BF223" s="139" t="str">
        <f>IF(ฟอร์มกรอกข้อมูล!J116=0,"",ฟอร์มกรอกข้อมูล!J116)</f>
        <v/>
      </c>
      <c r="BG223" s="139" t="str">
        <f>IF(ฟอร์มกรอกข้อมูล!K116=0,"",ฟอร์มกรอกข้อมูล!K116)</f>
        <v/>
      </c>
      <c r="BH223" s="139" t="str">
        <f>IF(ฟอร์มกรอกข้อมูล!M116=0,"",ฟอร์มกรอกข้อมูล!M116)</f>
        <v/>
      </c>
    </row>
    <row r="224" spans="1:60" ht="25.5" customHeight="1">
      <c r="A224" s="99"/>
      <c r="B224" s="99"/>
      <c r="C224" s="140"/>
      <c r="D224" s="140"/>
      <c r="E224" s="140" t="str">
        <f>IF(BB223=0,"",IF(BB223="บริหารท้องถิ่น","("&amp;BD223&amp;")",IF(BB223="อำนวยการท้องถิ่น","("&amp;BD223&amp;")",IF(BB223="บริหารสถานศึกษา","("&amp;BD223&amp;")",IF(BB223&amp;BC223="วิชาการหัวหน้ากลุ่มงาน","("&amp;BD223&amp;")",IF(M223="กำหนดเพิ่มปี 67","-",IF(M223="กำหนดเพิ่มปี 68","",IF(M223="กำหนดเพิ่มปี 69","",""))))))))</f>
        <v/>
      </c>
      <c r="F224" s="99"/>
      <c r="G224" s="140"/>
      <c r="H224" s="140" t="str">
        <f>IF(BB223=0,"",IF(M223="เกษียณปี 66 ยุบเลิกปี 67","",IF(M223="ว่างเดิม ยุบเลิกปี 67","",IF(BB223="บริหารท้องถิ่น","("&amp;BD223&amp;")",IF(BB223="อำนวยการท้องถิ่น","("&amp;BD223&amp;")",IF(BB223="บริหารสถานศึกษา","("&amp;BD223&amp;")",IF(BB223&amp;BC223="วิชาการหัวหน้ากลุ่มงาน","("&amp;BD223&amp;")","")))))))</f>
        <v/>
      </c>
      <c r="I224" s="99"/>
      <c r="J224" s="141" t="str">
        <f>IF(BB223=0,"",IF(BB223="","",IF(BH223="ว่างเดิม","(ค่ากลางเงินเดือน)",IF(BH223="เงินอุดหนุน (ว่าง)","(ค่ากลางเงินเดือน)",IF(BH223="จ่ายจากเงินรายได้ (ว่าง)","(ค่ากลางเงินเดือน)",IF(BH223="ว่างยุบเลิก2568","(ค่ากลางเงินเดือน)",IF(BH223="ว่างยุบเลิก2569","(ค่ากลางเงินเดือน)",IF(M223="กำหนดเพิ่มปี 67","",IF(M223="กำหนดเพิ่มปี 68","",IF(M223="กำหนดเพิ่มปี 69","",IF(M223="เกษียณปี 66 ยุบเลิกปี 67","",IF(M223="ว่างเดิม ยุบเลิกปี 67","",TEXT(BE223,"(0,000"&amp;" x 12)")))))))))))))</f>
        <v/>
      </c>
      <c r="K224" s="141" t="str">
        <f>IF(BB223=0,"",IF(BB223="","",IF(M223="กำหนดเพิ่มปี 67","",IF(M223="กำหนดเพิ่มปี 68","",IF(M223="กำหนดเพิ่มปี 69","",IF(M223="เกษียณปี 66 ยุบเลิกปี 67","",IF(M223="ว่างเดิม ยุบเลิกปี 67","",TEXT(BF223,"(0,000"&amp;" x 12)"))))))))</f>
        <v/>
      </c>
      <c r="L224" s="141" t="str">
        <f>IF(BB223=0,"",IF(BB223="","",IF(M223="กำหนดเพิ่มปี 67","",IF(M223="กำหนดเพิ่มปี 68","",IF(M223="กำหนดเพิ่มปี 69","",IF(M223="เกษียณปี 66 ยุบเลิกปี 67","",IF(M223="ว่างเดิม ยุบเลิกปี 67","",TEXT(BG223,"(0,000"&amp;" x 12)"))))))))</f>
        <v/>
      </c>
      <c r="M224" s="14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50"/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</row>
    <row r="225" spans="1:60" ht="25.5" customHeight="1">
      <c r="A225" s="101" t="str">
        <f>IF(B225="","",IF(M225="","",SUBTOTAL(3,$E$5:E225)*1)-COUNTBLANK($B$5:B225))</f>
        <v/>
      </c>
      <c r="B225" s="142" t="str">
        <f>IF(ฟอร์มกรอกข้อมูล!C117=0,"",IF(ฟอร์มกรอกข้อมูล!C117="สังกัด","",IF(M225="กำหนดเพิ่มปี 67","-",IF(M225="กำหนดเพิ่มปี 68","-",IF(M225="กำหนดเพิ่มปี 69","-",ฟอร์มกรอกข้อมูล!D117)))))</f>
        <v/>
      </c>
      <c r="C225" s="140" t="str">
        <f>IF(ฟอร์มกรอกข้อมูล!C117=0,"",IF(ฟอร์มกรอกข้อมูล!C117="สังกัด","",IF(M225="กำหนดเพิ่มปี 67","-",IF(M225="กำหนดเพิ่มปี 68","-",IF(M225="กำหนดเพิ่มปี 69","-",ฟอร์มกรอกข้อมูล!L117)))))</f>
        <v/>
      </c>
      <c r="D225" s="143" t="str">
        <f>IF(ฟอร์มกรอกข้อมูล!C117=0,"",IF(ฟอร์มกรอกข้อมูล!C117="สังกัด","",IF(ฟอร์มกรอกข้อมูล!B117="","-",IF(M225="กำหนดเพิ่มปี 67","-",IF(M225="กำหนดเพิ่มปี 68","-",IF(M225="กำหนดเพิ่มปี 69","-",ฟอร์มกรอกข้อมูล!B117))))))</f>
        <v/>
      </c>
      <c r="E225" s="140" t="str">
        <f>IF(ฟอร์มกรอกข้อมูล!C117=0,"",IF(M225="กำหนดเพิ่มปี 67","-",IF(M225="กำหนดเพิ่มปี 68","-",IF(M225="กำหนดเพิ่มปี 69","-",IF(ฟอร์มกรอกข้อมูล!C117="บริหารท้องถิ่น",ฟอร์มกรอกข้อมูล!F117,IF(ฟอร์มกรอกข้อมูล!C117="อำนวยการท้องถิ่น",ฟอร์มกรอกข้อมูล!F117,IF(ฟอร์มกรอกข้อมูล!C117="บริหารสถานศึกษา",ฟอร์มกรอกข้อมูล!F117,IF(ฟอร์มกรอกข้อมูล!C117&amp;ฟอร์มกรอกข้อมูล!G117="วิชาการหัวหน้ากลุ่มงาน",ฟอร์มกรอกข้อมูล!F117,ฟอร์มกรอกข้อมูล!E117))))))))</f>
        <v/>
      </c>
      <c r="F225" s="101" t="str">
        <f>IF(ฟอร์มกรอกข้อมูล!C117=0,"",IF(ฟอร์มกรอกข้อมูล!C117="สังกัด","",IF(ฟอร์มกรอกข้อมูล!H117="","-",IF(M225="กำหนดเพิ่มปี 67","-",IF(M225="กำหนดเพิ่มปี 68","-",IF(M225="กำหนดเพิ่มปี 69","-",ฟอร์มกรอกข้อมูล!H117))))))</f>
        <v/>
      </c>
      <c r="G225" s="143" t="str">
        <f>IF(ฟอร์มกรอกข้อมูล!C117=0,"",IF(ฟอร์มกรอกข้อมูล!C117="สังกัด","",IF(ฟอร์มกรอกข้อมูล!B117="","-",IF(M225="เกษียณปี 66 ยุบเลิกปี 67","-",IF(M225="ว่างเดิม ยุบเลิกปี 67","-",ฟอร์มกรอกข้อมูล!B117)))))</f>
        <v/>
      </c>
      <c r="H225" s="140" t="str">
        <f>IF(ฟอร์มกรอกข้อมูล!C117=0,"",IF(M225="เกษียณปี 66 ยุบเลิกปี 67","-",IF(M225="ว่างเดิม ยุบเลิกปี 67","-",IF(ฟอร์มกรอกข้อมูล!C117="บริหารท้องถิ่น",ฟอร์มกรอกข้อมูล!F117,IF(ฟอร์มกรอกข้อมูล!C117="อำนวยการท้องถิ่น",ฟอร์มกรอกข้อมูล!F117,IF(ฟอร์มกรอกข้อมูล!C117="บริหารสถานศึกษา",ฟอร์มกรอกข้อมูล!F117,IF(ฟอร์มกรอกข้อมูล!C117&amp;ฟอร์มกรอกข้อมูล!G117="วิชาการหัวหน้ากลุ่มงาน",ฟอร์มกรอกข้อมูล!F117,ฟอร์มกรอกข้อมูล!E117)))))))</f>
        <v/>
      </c>
      <c r="I225" s="101" t="str">
        <f>IF(ฟอร์มกรอกข้อมูล!C117=0,"",IF(ฟอร์มกรอกข้อมูล!C117="สังกัด","",IF(ฟอร์มกรอกข้อมูล!H117="","-",IF(M225="เกษียณปี 66 ยุบเลิกปี 67","-",IF(M225="ว่างเดิม ยุบเลิกปี 67","-",ฟอร์มกรอกข้อมูล!H117)))))</f>
        <v/>
      </c>
      <c r="J225" s="144" t="str">
        <f>IF(ฟอร์มกรอกข้อมูล!C117=0,"",IF(ฟอร์มกรอกข้อมูล!C117="สังกัด","",IF(M225="กำหนดเพิ่มปี 67",0,IF(M225="กำหนดเพิ่มปี 68",0,IF(M225="กำหนดเพิ่มปี 69",0,IF(M225="เกษียณปี 66 ยุบเลิกปี 67",0,IF(M225="ว่างเดิม ยุบเลิกปี 67",0,ฟอร์มกรอกข้อมูล!BE117)))))))</f>
        <v/>
      </c>
      <c r="K225" s="145" t="str">
        <f>IF(ฟอร์มกรอกข้อมูล!C117=0,"",IF(ฟอร์มกรอกข้อมูล!C117="สังกัด","",IF(M225="กำหนดเพิ่มปี 67",0,IF(M225="กำหนดเพิ่มปี 68",0,IF(M225="กำหนดเพิ่มปี 69",0,IF(M225="เกษียณปี 66 ยุบเลิกปี 67",0,IF(M225="ว่างเดิม ยุบเลิกปี 67",0,IF(ฟอร์มกรอกข้อมูล!J117=0,0,(BF225*12)))))))))</f>
        <v/>
      </c>
      <c r="L225" s="145" t="str">
        <f>IF(ฟอร์มกรอกข้อมูล!C117=0,"",IF(ฟอร์มกรอกข้อมูล!C117="สังกัด","",IF(M225="กำหนดเพิ่มปี 67",0,IF(M225="กำหนดเพิ่มปี 68",0,IF(M225="กำหนดเพิ่มปี 69",0,IF(M225="เกษียณปี 66 ยุบเลิกปี 67",0,IF(M225="ว่างเดิม ยุบเลิกปี 67",0,IF(ฟอร์มกรอกข้อมูล!K117=0,0,(BG225*12)))))))))</f>
        <v/>
      </c>
      <c r="M225" s="146" t="str">
        <f>IF(ฟอร์มกรอกข้อมูล!C117=0,"",IF(ฟอร์มกรอกข้อมูล!C117="สังกัด","",IF(ฟอร์มกรอกข้อมูล!M117="ว่างเดิม","(ว่างเดิม)",IF(ฟอร์มกรอกข้อมูล!M117="เงินอุดหนุน","(เงินอุดหนุน)",IF(ฟอร์มกรอกข้อมูล!M117="เงินอุดหนุน (ว่าง)","(เงินอุดหนุน)",IF(ฟอร์มกรอกข้อมูล!M117="จ่ายจากเงินรายได้","(จ่ายจากเงินรายได้)",IF(ฟอร์มกรอกข้อมูล!M117="จ่ายจากเงินรายได้ (ว่าง)","(จ่ายจากเงินรายได้ (ว่างเดิม))",IF(ฟอร์มกรอกข้อมูล!M117="กำหนดเพิ่ม2567","กำหนดเพิ่มปี 67",IF(ฟอร์มกรอกข้อมูล!M117="กำหนดเพิ่ม2568","กำหนดเพิ่มปี 68",IF(ฟอร์มกรอกข้อมูล!M117="กำหนดเพิ่ม2569","กำหนดเพิ่มปี 69",IF(ฟอร์มกรอกข้อมูล!M117="ว่างยุบเลิก2567","ว่างเดิม ยุบเลิกปี 67",IF(ฟอร์มกรอกข้อมูล!M117="ว่างยุบเลิก2568","ว่างเดิม ยุบเลิกปี 68",IF(ฟอร์มกรอกข้อมูล!M117="ว่างยุบเลิก2569","ว่างเดิม ยุบเลิกปี 69",IF(ฟอร์มกรอกข้อมูล!M117="ยุบเลิก2567","เกษียณปี 66 ยุบเลิกปี 67",IF(ฟอร์มกรอกข้อมูล!M117="ยุบเลิก2568","เกษียณปี 67 ยุบเลิกปี 68",IF(ฟอร์มกรอกข้อมูล!M117="ยุบเลิก2569","เกษียณปี 68 ยุบเลิกปี 69",(ฟอร์มกรอกข้อมูล!I117*12)+(ฟอร์มกรอกข้อมูล!J117*12)+(ฟอร์มกรอกข้อมูล!K117*12)))))))))))))))))</f>
        <v/>
      </c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50"/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39" t="str">
        <f>IF(ฟอร์มกรอกข้อมูล!C117=0,"",ฟอร์มกรอกข้อมูล!C117)</f>
        <v/>
      </c>
      <c r="BC225" s="139" t="str">
        <f>IF(ฟอร์มกรอกข้อมูล!G117=0,"",ฟอร์มกรอกข้อมูล!G117)</f>
        <v/>
      </c>
      <c r="BD225" s="139" t="str">
        <f>IF(ฟอร์มกรอกข้อมูล!E117=0,"",ฟอร์มกรอกข้อมูล!E117)</f>
        <v/>
      </c>
      <c r="BE225" s="139" t="str">
        <f>IF(ฟอร์มกรอกข้อมูล!I117=0,"",ฟอร์มกรอกข้อมูล!I117)</f>
        <v/>
      </c>
      <c r="BF225" s="139" t="str">
        <f>IF(ฟอร์มกรอกข้อมูล!J117=0,"",ฟอร์มกรอกข้อมูล!J117)</f>
        <v/>
      </c>
      <c r="BG225" s="139" t="str">
        <f>IF(ฟอร์มกรอกข้อมูล!K117=0,"",ฟอร์มกรอกข้อมูล!K117)</f>
        <v/>
      </c>
      <c r="BH225" s="139" t="str">
        <f>IF(ฟอร์มกรอกข้อมูล!M117=0,"",ฟอร์มกรอกข้อมูล!M117)</f>
        <v/>
      </c>
    </row>
    <row r="226" spans="1:60" ht="25.5" customHeight="1">
      <c r="A226" s="99"/>
      <c r="B226" s="99"/>
      <c r="C226" s="140"/>
      <c r="D226" s="140"/>
      <c r="E226" s="140" t="str">
        <f>IF(BB225=0,"",IF(BB225="บริหารท้องถิ่น","("&amp;BD225&amp;")",IF(BB225="อำนวยการท้องถิ่น","("&amp;BD225&amp;")",IF(BB225="บริหารสถานศึกษา","("&amp;BD225&amp;")",IF(BB225&amp;BC225="วิชาการหัวหน้ากลุ่มงาน","("&amp;BD225&amp;")",IF(M225="กำหนดเพิ่มปี 67","-",IF(M225="กำหนดเพิ่มปี 68","",IF(M225="กำหนดเพิ่มปี 69","",""))))))))</f>
        <v/>
      </c>
      <c r="F226" s="99"/>
      <c r="G226" s="140"/>
      <c r="H226" s="140" t="str">
        <f>IF(BB225=0,"",IF(M225="เกษียณปี 66 ยุบเลิกปี 67","",IF(M225="ว่างเดิม ยุบเลิกปี 67","",IF(BB225="บริหารท้องถิ่น","("&amp;BD225&amp;")",IF(BB225="อำนวยการท้องถิ่น","("&amp;BD225&amp;")",IF(BB225="บริหารสถานศึกษา","("&amp;BD225&amp;")",IF(BB225&amp;BC225="วิชาการหัวหน้ากลุ่มงาน","("&amp;BD225&amp;")","")))))))</f>
        <v/>
      </c>
      <c r="I226" s="99"/>
      <c r="J226" s="141" t="str">
        <f>IF(BB225=0,"",IF(BB225="","",IF(BH225="ว่างเดิม","(ค่ากลางเงินเดือน)",IF(BH225="เงินอุดหนุน (ว่าง)","(ค่ากลางเงินเดือน)",IF(BH225="จ่ายจากเงินรายได้ (ว่าง)","(ค่ากลางเงินเดือน)",IF(BH225="ว่างยุบเลิก2568","(ค่ากลางเงินเดือน)",IF(BH225="ว่างยุบเลิก2569","(ค่ากลางเงินเดือน)",IF(M225="กำหนดเพิ่มปี 67","",IF(M225="กำหนดเพิ่มปี 68","",IF(M225="กำหนดเพิ่มปี 69","",IF(M225="เกษียณปี 66 ยุบเลิกปี 67","",IF(M225="ว่างเดิม ยุบเลิกปี 67","",TEXT(BE225,"(0,000"&amp;" x 12)")))))))))))))</f>
        <v/>
      </c>
      <c r="K226" s="141" t="str">
        <f>IF(BB225=0,"",IF(BB225="","",IF(M225="กำหนดเพิ่มปี 67","",IF(M225="กำหนดเพิ่มปี 68","",IF(M225="กำหนดเพิ่มปี 69","",IF(M225="เกษียณปี 66 ยุบเลิกปี 67","",IF(M225="ว่างเดิม ยุบเลิกปี 67","",TEXT(BF225,"(0,000"&amp;" x 12)"))))))))</f>
        <v/>
      </c>
      <c r="L226" s="141" t="str">
        <f>IF(BB225=0,"",IF(BB225="","",IF(M225="กำหนดเพิ่มปี 67","",IF(M225="กำหนดเพิ่มปี 68","",IF(M225="กำหนดเพิ่มปี 69","",IF(M225="เกษียณปี 66 ยุบเลิกปี 67","",IF(M225="ว่างเดิม ยุบเลิกปี 67","",TEXT(BG225,"(0,000"&amp;" x 12)"))))))))</f>
        <v/>
      </c>
      <c r="M226" s="14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50"/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</row>
    <row r="227" spans="1:60" ht="25.5" customHeight="1">
      <c r="A227" s="101" t="str">
        <f>IF(B227="","",IF(M227="","",SUBTOTAL(3,$E$5:E227)*1)-COUNTBLANK($B$5:B227))</f>
        <v/>
      </c>
      <c r="B227" s="142" t="str">
        <f>IF(ฟอร์มกรอกข้อมูล!C118=0,"",IF(ฟอร์มกรอกข้อมูล!C118="สังกัด","",IF(M227="กำหนดเพิ่มปี 67","-",IF(M227="กำหนดเพิ่มปี 68","-",IF(M227="กำหนดเพิ่มปี 69","-",ฟอร์มกรอกข้อมูล!D118)))))</f>
        <v/>
      </c>
      <c r="C227" s="140" t="str">
        <f>IF(ฟอร์มกรอกข้อมูล!C118=0,"",IF(ฟอร์มกรอกข้อมูล!C118="สังกัด","",IF(M227="กำหนดเพิ่มปี 67","-",IF(M227="กำหนดเพิ่มปี 68","-",IF(M227="กำหนดเพิ่มปี 69","-",ฟอร์มกรอกข้อมูล!L118)))))</f>
        <v/>
      </c>
      <c r="D227" s="143" t="str">
        <f>IF(ฟอร์มกรอกข้อมูล!C118=0,"",IF(ฟอร์มกรอกข้อมูล!C118="สังกัด","",IF(ฟอร์มกรอกข้อมูล!B118="","-",IF(M227="กำหนดเพิ่มปี 67","-",IF(M227="กำหนดเพิ่มปี 68","-",IF(M227="กำหนดเพิ่มปี 69","-",ฟอร์มกรอกข้อมูล!B118))))))</f>
        <v/>
      </c>
      <c r="E227" s="140" t="str">
        <f>IF(ฟอร์มกรอกข้อมูล!C118=0,"",IF(M227="กำหนดเพิ่มปี 67","-",IF(M227="กำหนดเพิ่มปี 68","-",IF(M227="กำหนดเพิ่มปี 69","-",IF(ฟอร์มกรอกข้อมูล!C118="บริหารท้องถิ่น",ฟอร์มกรอกข้อมูล!F118,IF(ฟอร์มกรอกข้อมูล!C118="อำนวยการท้องถิ่น",ฟอร์มกรอกข้อมูล!F118,IF(ฟอร์มกรอกข้อมูล!C118="บริหารสถานศึกษา",ฟอร์มกรอกข้อมูล!F118,IF(ฟอร์มกรอกข้อมูล!C118&amp;ฟอร์มกรอกข้อมูล!G118="วิชาการหัวหน้ากลุ่มงาน",ฟอร์มกรอกข้อมูล!F118,ฟอร์มกรอกข้อมูล!E118))))))))</f>
        <v/>
      </c>
      <c r="F227" s="101" t="str">
        <f>IF(ฟอร์มกรอกข้อมูล!C118=0,"",IF(ฟอร์มกรอกข้อมูล!C118="สังกัด","",IF(ฟอร์มกรอกข้อมูล!H118="","-",IF(M227="กำหนดเพิ่มปี 67","-",IF(M227="กำหนดเพิ่มปี 68","-",IF(M227="กำหนดเพิ่มปี 69","-",ฟอร์มกรอกข้อมูล!H118))))))</f>
        <v/>
      </c>
      <c r="G227" s="143" t="str">
        <f>IF(ฟอร์มกรอกข้อมูล!C118=0,"",IF(ฟอร์มกรอกข้อมูล!C118="สังกัด","",IF(ฟอร์มกรอกข้อมูล!B118="","-",IF(M227="เกษียณปี 66 ยุบเลิกปี 67","-",IF(M227="ว่างเดิม ยุบเลิกปี 67","-",ฟอร์มกรอกข้อมูล!B118)))))</f>
        <v/>
      </c>
      <c r="H227" s="140" t="str">
        <f>IF(ฟอร์มกรอกข้อมูล!C118=0,"",IF(M227="เกษียณปี 66 ยุบเลิกปี 67","-",IF(M227="ว่างเดิม ยุบเลิกปี 67","-",IF(ฟอร์มกรอกข้อมูล!C118="บริหารท้องถิ่น",ฟอร์มกรอกข้อมูล!F118,IF(ฟอร์มกรอกข้อมูล!C118="อำนวยการท้องถิ่น",ฟอร์มกรอกข้อมูล!F118,IF(ฟอร์มกรอกข้อมูล!C118="บริหารสถานศึกษา",ฟอร์มกรอกข้อมูล!F118,IF(ฟอร์มกรอกข้อมูล!C118&amp;ฟอร์มกรอกข้อมูล!G118="วิชาการหัวหน้ากลุ่มงาน",ฟอร์มกรอกข้อมูล!F118,ฟอร์มกรอกข้อมูล!E118)))))))</f>
        <v/>
      </c>
      <c r="I227" s="101" t="str">
        <f>IF(ฟอร์มกรอกข้อมูล!C118=0,"",IF(ฟอร์มกรอกข้อมูล!C118="สังกัด","",IF(ฟอร์มกรอกข้อมูล!H118="","-",IF(M227="เกษียณปี 66 ยุบเลิกปี 67","-",IF(M227="ว่างเดิม ยุบเลิกปี 67","-",ฟอร์มกรอกข้อมูล!H118)))))</f>
        <v/>
      </c>
      <c r="J227" s="144" t="str">
        <f>IF(ฟอร์มกรอกข้อมูล!C118=0,"",IF(ฟอร์มกรอกข้อมูล!C118="สังกัด","",IF(M227="กำหนดเพิ่มปี 67",0,IF(M227="กำหนดเพิ่มปี 68",0,IF(M227="กำหนดเพิ่มปี 69",0,IF(M227="เกษียณปี 66 ยุบเลิกปี 67",0,IF(M227="ว่างเดิม ยุบเลิกปี 67",0,ฟอร์มกรอกข้อมูล!BE118)))))))</f>
        <v/>
      </c>
      <c r="K227" s="145" t="str">
        <f>IF(ฟอร์มกรอกข้อมูล!C118=0,"",IF(ฟอร์มกรอกข้อมูล!C118="สังกัด","",IF(M227="กำหนดเพิ่มปี 67",0,IF(M227="กำหนดเพิ่มปี 68",0,IF(M227="กำหนดเพิ่มปี 69",0,IF(M227="เกษียณปี 66 ยุบเลิกปี 67",0,IF(M227="ว่างเดิม ยุบเลิกปี 67",0,IF(ฟอร์มกรอกข้อมูล!J118=0,0,(BF227*12)))))))))</f>
        <v/>
      </c>
      <c r="L227" s="145" t="str">
        <f>IF(ฟอร์มกรอกข้อมูล!C118=0,"",IF(ฟอร์มกรอกข้อมูล!C118="สังกัด","",IF(M227="กำหนดเพิ่มปี 67",0,IF(M227="กำหนดเพิ่มปี 68",0,IF(M227="กำหนดเพิ่มปี 69",0,IF(M227="เกษียณปี 66 ยุบเลิกปี 67",0,IF(M227="ว่างเดิม ยุบเลิกปี 67",0,IF(ฟอร์มกรอกข้อมูล!K118=0,0,(BG227*12)))))))))</f>
        <v/>
      </c>
      <c r="M227" s="146" t="str">
        <f>IF(ฟอร์มกรอกข้อมูล!C118=0,"",IF(ฟอร์มกรอกข้อมูล!C118="สังกัด","",IF(ฟอร์มกรอกข้อมูล!M118="ว่างเดิม","(ว่างเดิม)",IF(ฟอร์มกรอกข้อมูล!M118="เงินอุดหนุน","(เงินอุดหนุน)",IF(ฟอร์มกรอกข้อมูล!M118="เงินอุดหนุน (ว่าง)","(เงินอุดหนุน)",IF(ฟอร์มกรอกข้อมูล!M118="จ่ายจากเงินรายได้","(จ่ายจากเงินรายได้)",IF(ฟอร์มกรอกข้อมูล!M118="จ่ายจากเงินรายได้ (ว่าง)","(จ่ายจากเงินรายได้ (ว่างเดิม))",IF(ฟอร์มกรอกข้อมูล!M118="กำหนดเพิ่ม2567","กำหนดเพิ่มปี 67",IF(ฟอร์มกรอกข้อมูล!M118="กำหนดเพิ่ม2568","กำหนดเพิ่มปี 68",IF(ฟอร์มกรอกข้อมูล!M118="กำหนดเพิ่ม2569","กำหนดเพิ่มปี 69",IF(ฟอร์มกรอกข้อมูล!M118="ว่างยุบเลิก2567","ว่างเดิม ยุบเลิกปี 67",IF(ฟอร์มกรอกข้อมูล!M118="ว่างยุบเลิก2568","ว่างเดิม ยุบเลิกปี 68",IF(ฟอร์มกรอกข้อมูล!M118="ว่างยุบเลิก2569","ว่างเดิม ยุบเลิกปี 69",IF(ฟอร์มกรอกข้อมูล!M118="ยุบเลิก2567","เกษียณปี 66 ยุบเลิกปี 67",IF(ฟอร์มกรอกข้อมูล!M118="ยุบเลิก2568","เกษียณปี 67 ยุบเลิกปี 68",IF(ฟอร์มกรอกข้อมูล!M118="ยุบเลิก2569","เกษียณปี 68 ยุบเลิกปี 69",(ฟอร์มกรอกข้อมูล!I118*12)+(ฟอร์มกรอกข้อมูล!J118*12)+(ฟอร์มกรอกข้อมูล!K118*12)))))))))))))))))</f>
        <v/>
      </c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39" t="str">
        <f>IF(ฟอร์มกรอกข้อมูล!C118=0,"",ฟอร์มกรอกข้อมูล!C118)</f>
        <v/>
      </c>
      <c r="BC227" s="139" t="str">
        <f>IF(ฟอร์มกรอกข้อมูล!G118=0,"",ฟอร์มกรอกข้อมูล!G118)</f>
        <v/>
      </c>
      <c r="BD227" s="139" t="str">
        <f>IF(ฟอร์มกรอกข้อมูล!E118=0,"",ฟอร์มกรอกข้อมูล!E118)</f>
        <v/>
      </c>
      <c r="BE227" s="139" t="str">
        <f>IF(ฟอร์มกรอกข้อมูล!I118=0,"",ฟอร์มกรอกข้อมูล!I118)</f>
        <v/>
      </c>
      <c r="BF227" s="139" t="str">
        <f>IF(ฟอร์มกรอกข้อมูล!J118=0,"",ฟอร์มกรอกข้อมูล!J118)</f>
        <v/>
      </c>
      <c r="BG227" s="139" t="str">
        <f>IF(ฟอร์มกรอกข้อมูล!K118=0,"",ฟอร์มกรอกข้อมูล!K118)</f>
        <v/>
      </c>
      <c r="BH227" s="139" t="str">
        <f>IF(ฟอร์มกรอกข้อมูล!M118=0,"",ฟอร์มกรอกข้อมูล!M118)</f>
        <v/>
      </c>
    </row>
    <row r="228" spans="1:60" ht="25.5" customHeight="1">
      <c r="A228" s="99"/>
      <c r="B228" s="99"/>
      <c r="C228" s="140"/>
      <c r="D228" s="140"/>
      <c r="E228" s="140" t="str">
        <f>IF(BB227=0,"",IF(BB227="บริหารท้องถิ่น","("&amp;BD227&amp;")",IF(BB227="อำนวยการท้องถิ่น","("&amp;BD227&amp;")",IF(BB227="บริหารสถานศึกษา","("&amp;BD227&amp;")",IF(BB227&amp;BC227="วิชาการหัวหน้ากลุ่มงาน","("&amp;BD227&amp;")",IF(M227="กำหนดเพิ่มปี 67","-",IF(M227="กำหนดเพิ่มปี 68","",IF(M227="กำหนดเพิ่มปี 69","",""))))))))</f>
        <v/>
      </c>
      <c r="F228" s="99"/>
      <c r="G228" s="140"/>
      <c r="H228" s="140" t="str">
        <f>IF(BB227=0,"",IF(M227="เกษียณปี 66 ยุบเลิกปี 67","",IF(M227="ว่างเดิม ยุบเลิกปี 67","",IF(BB227="บริหารท้องถิ่น","("&amp;BD227&amp;")",IF(BB227="อำนวยการท้องถิ่น","("&amp;BD227&amp;")",IF(BB227="บริหารสถานศึกษา","("&amp;BD227&amp;")",IF(BB227&amp;BC227="วิชาการหัวหน้ากลุ่มงาน","("&amp;BD227&amp;")","")))))))</f>
        <v/>
      </c>
      <c r="I228" s="99"/>
      <c r="J228" s="141" t="str">
        <f>IF(BB227=0,"",IF(BB227="","",IF(BH227="ว่างเดิม","(ค่ากลางเงินเดือน)",IF(BH227="เงินอุดหนุน (ว่าง)","(ค่ากลางเงินเดือน)",IF(BH227="จ่ายจากเงินรายได้ (ว่าง)","(ค่ากลางเงินเดือน)",IF(BH227="ว่างยุบเลิก2568","(ค่ากลางเงินเดือน)",IF(BH227="ว่างยุบเลิก2569","(ค่ากลางเงินเดือน)",IF(M227="กำหนดเพิ่มปี 67","",IF(M227="กำหนดเพิ่มปี 68","",IF(M227="กำหนดเพิ่มปี 69","",IF(M227="เกษียณปี 66 ยุบเลิกปี 67","",IF(M227="ว่างเดิม ยุบเลิกปี 67","",TEXT(BE227,"(0,000"&amp;" x 12)")))))))))))))</f>
        <v/>
      </c>
      <c r="K228" s="141" t="str">
        <f>IF(BB227=0,"",IF(BB227="","",IF(M227="กำหนดเพิ่มปี 67","",IF(M227="กำหนดเพิ่มปี 68","",IF(M227="กำหนดเพิ่มปี 69","",IF(M227="เกษียณปี 66 ยุบเลิกปี 67","",IF(M227="ว่างเดิม ยุบเลิกปี 67","",TEXT(BF227,"(0,000"&amp;" x 12)"))))))))</f>
        <v/>
      </c>
      <c r="L228" s="141" t="str">
        <f>IF(BB227=0,"",IF(BB227="","",IF(M227="กำหนดเพิ่มปี 67","",IF(M227="กำหนดเพิ่มปี 68","",IF(M227="กำหนดเพิ่มปี 69","",IF(M227="เกษียณปี 66 ยุบเลิกปี 67","",IF(M227="ว่างเดิม ยุบเลิกปี 67","",TEXT(BG227,"(0,000"&amp;" x 12)"))))))))</f>
        <v/>
      </c>
      <c r="M228" s="14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50"/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</row>
    <row r="229" spans="1:60" ht="25.5" customHeight="1">
      <c r="A229" s="101" t="str">
        <f>IF(B229="","",IF(M229="","",SUBTOTAL(3,$E$5:E229)*1)-COUNTBLANK($B$5:B229))</f>
        <v/>
      </c>
      <c r="B229" s="142" t="str">
        <f>IF(ฟอร์มกรอกข้อมูล!C119=0,"",IF(ฟอร์มกรอกข้อมูล!C119="สังกัด","",IF(M229="กำหนดเพิ่มปี 67","-",IF(M229="กำหนดเพิ่มปี 68","-",IF(M229="กำหนดเพิ่มปี 69","-",ฟอร์มกรอกข้อมูล!D119)))))</f>
        <v/>
      </c>
      <c r="C229" s="140" t="str">
        <f>IF(ฟอร์มกรอกข้อมูล!C119=0,"",IF(ฟอร์มกรอกข้อมูล!C119="สังกัด","",IF(M229="กำหนดเพิ่มปี 67","-",IF(M229="กำหนดเพิ่มปี 68","-",IF(M229="กำหนดเพิ่มปี 69","-",ฟอร์มกรอกข้อมูล!L119)))))</f>
        <v/>
      </c>
      <c r="D229" s="143" t="str">
        <f>IF(ฟอร์มกรอกข้อมูล!C119=0,"",IF(ฟอร์มกรอกข้อมูล!C119="สังกัด","",IF(ฟอร์มกรอกข้อมูล!B119="","-",IF(M229="กำหนดเพิ่มปี 67","-",IF(M229="กำหนดเพิ่มปี 68","-",IF(M229="กำหนดเพิ่มปี 69","-",ฟอร์มกรอกข้อมูล!B119))))))</f>
        <v/>
      </c>
      <c r="E229" s="140" t="str">
        <f>IF(ฟอร์มกรอกข้อมูล!C119=0,"",IF(M229="กำหนดเพิ่มปี 67","-",IF(M229="กำหนดเพิ่มปี 68","-",IF(M229="กำหนดเพิ่มปี 69","-",IF(ฟอร์มกรอกข้อมูล!C119="บริหารท้องถิ่น",ฟอร์มกรอกข้อมูล!F119,IF(ฟอร์มกรอกข้อมูล!C119="อำนวยการท้องถิ่น",ฟอร์มกรอกข้อมูล!F119,IF(ฟอร์มกรอกข้อมูล!C119="บริหารสถานศึกษา",ฟอร์มกรอกข้อมูล!F119,IF(ฟอร์มกรอกข้อมูล!C119&amp;ฟอร์มกรอกข้อมูล!G119="วิชาการหัวหน้ากลุ่มงาน",ฟอร์มกรอกข้อมูล!F119,ฟอร์มกรอกข้อมูล!E119))))))))</f>
        <v/>
      </c>
      <c r="F229" s="101" t="str">
        <f>IF(ฟอร์มกรอกข้อมูล!C119=0,"",IF(ฟอร์มกรอกข้อมูล!C119="สังกัด","",IF(ฟอร์มกรอกข้อมูล!H119="","-",IF(M229="กำหนดเพิ่มปี 67","-",IF(M229="กำหนดเพิ่มปี 68","-",IF(M229="กำหนดเพิ่มปี 69","-",ฟอร์มกรอกข้อมูล!H119))))))</f>
        <v/>
      </c>
      <c r="G229" s="143" t="str">
        <f>IF(ฟอร์มกรอกข้อมูล!C119=0,"",IF(ฟอร์มกรอกข้อมูล!C119="สังกัด","",IF(ฟอร์มกรอกข้อมูล!B119="","-",IF(M229="เกษียณปี 66 ยุบเลิกปี 67","-",IF(M229="ว่างเดิม ยุบเลิกปี 67","-",ฟอร์มกรอกข้อมูล!B119)))))</f>
        <v/>
      </c>
      <c r="H229" s="140" t="str">
        <f>IF(ฟอร์มกรอกข้อมูล!C119=0,"",IF(M229="เกษียณปี 66 ยุบเลิกปี 67","-",IF(M229="ว่างเดิม ยุบเลิกปี 67","-",IF(ฟอร์มกรอกข้อมูล!C119="บริหารท้องถิ่น",ฟอร์มกรอกข้อมูล!F119,IF(ฟอร์มกรอกข้อมูล!C119="อำนวยการท้องถิ่น",ฟอร์มกรอกข้อมูล!F119,IF(ฟอร์มกรอกข้อมูล!C119="บริหารสถานศึกษา",ฟอร์มกรอกข้อมูล!F119,IF(ฟอร์มกรอกข้อมูล!C119&amp;ฟอร์มกรอกข้อมูล!G119="วิชาการหัวหน้ากลุ่มงาน",ฟอร์มกรอกข้อมูล!F119,ฟอร์มกรอกข้อมูล!E119)))))))</f>
        <v/>
      </c>
      <c r="I229" s="101" t="str">
        <f>IF(ฟอร์มกรอกข้อมูล!C119=0,"",IF(ฟอร์มกรอกข้อมูล!C119="สังกัด","",IF(ฟอร์มกรอกข้อมูล!H119="","-",IF(M229="เกษียณปี 66 ยุบเลิกปี 67","-",IF(M229="ว่างเดิม ยุบเลิกปี 67","-",ฟอร์มกรอกข้อมูล!H119)))))</f>
        <v/>
      </c>
      <c r="J229" s="144" t="str">
        <f>IF(ฟอร์มกรอกข้อมูล!C119=0,"",IF(ฟอร์มกรอกข้อมูล!C119="สังกัด","",IF(M229="กำหนดเพิ่มปี 67",0,IF(M229="กำหนดเพิ่มปี 68",0,IF(M229="กำหนดเพิ่มปี 69",0,IF(M229="เกษียณปี 66 ยุบเลิกปี 67",0,IF(M229="ว่างเดิม ยุบเลิกปี 67",0,ฟอร์มกรอกข้อมูล!BE119)))))))</f>
        <v/>
      </c>
      <c r="K229" s="145" t="str">
        <f>IF(ฟอร์มกรอกข้อมูล!C119=0,"",IF(ฟอร์มกรอกข้อมูล!C119="สังกัด","",IF(M229="กำหนดเพิ่มปี 67",0,IF(M229="กำหนดเพิ่มปี 68",0,IF(M229="กำหนดเพิ่มปี 69",0,IF(M229="เกษียณปี 66 ยุบเลิกปี 67",0,IF(M229="ว่างเดิม ยุบเลิกปี 67",0,IF(ฟอร์มกรอกข้อมูล!J119=0,0,(BF229*12)))))))))</f>
        <v/>
      </c>
      <c r="L229" s="145" t="str">
        <f>IF(ฟอร์มกรอกข้อมูล!C119=0,"",IF(ฟอร์มกรอกข้อมูล!C119="สังกัด","",IF(M229="กำหนดเพิ่มปี 67",0,IF(M229="กำหนดเพิ่มปี 68",0,IF(M229="กำหนดเพิ่มปี 69",0,IF(M229="เกษียณปี 66 ยุบเลิกปี 67",0,IF(M229="ว่างเดิม ยุบเลิกปี 67",0,IF(ฟอร์มกรอกข้อมูล!K119=0,0,(BG229*12)))))))))</f>
        <v/>
      </c>
      <c r="M229" s="146" t="str">
        <f>IF(ฟอร์มกรอกข้อมูล!C119=0,"",IF(ฟอร์มกรอกข้อมูล!C119="สังกัด","",IF(ฟอร์มกรอกข้อมูล!M119="ว่างเดิม","(ว่างเดิม)",IF(ฟอร์มกรอกข้อมูล!M119="เงินอุดหนุน","(เงินอุดหนุน)",IF(ฟอร์มกรอกข้อมูล!M119="เงินอุดหนุน (ว่าง)","(เงินอุดหนุน)",IF(ฟอร์มกรอกข้อมูล!M119="จ่ายจากเงินรายได้","(จ่ายจากเงินรายได้)",IF(ฟอร์มกรอกข้อมูล!M119="จ่ายจากเงินรายได้ (ว่าง)","(จ่ายจากเงินรายได้ (ว่างเดิม))",IF(ฟอร์มกรอกข้อมูล!M119="กำหนดเพิ่ม2567","กำหนดเพิ่มปี 67",IF(ฟอร์มกรอกข้อมูล!M119="กำหนดเพิ่ม2568","กำหนดเพิ่มปี 68",IF(ฟอร์มกรอกข้อมูล!M119="กำหนดเพิ่ม2569","กำหนดเพิ่มปี 69",IF(ฟอร์มกรอกข้อมูล!M119="ว่างยุบเลิก2567","ว่างเดิม ยุบเลิกปี 67",IF(ฟอร์มกรอกข้อมูล!M119="ว่างยุบเลิก2568","ว่างเดิม ยุบเลิกปี 68",IF(ฟอร์มกรอกข้อมูล!M119="ว่างยุบเลิก2569","ว่างเดิม ยุบเลิกปี 69",IF(ฟอร์มกรอกข้อมูล!M119="ยุบเลิก2567","เกษียณปี 66 ยุบเลิกปี 67",IF(ฟอร์มกรอกข้อมูล!M119="ยุบเลิก2568","เกษียณปี 67 ยุบเลิกปี 68",IF(ฟอร์มกรอกข้อมูล!M119="ยุบเลิก2569","เกษียณปี 68 ยุบเลิกปี 69",(ฟอร์มกรอกข้อมูล!I119*12)+(ฟอร์มกรอกข้อมูล!J119*12)+(ฟอร์มกรอกข้อมูล!K119*12)))))))))))))))))</f>
        <v/>
      </c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50"/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39" t="str">
        <f>IF(ฟอร์มกรอกข้อมูล!C119=0,"",ฟอร์มกรอกข้อมูล!C119)</f>
        <v/>
      </c>
      <c r="BC229" s="139" t="str">
        <f>IF(ฟอร์มกรอกข้อมูล!G119=0,"",ฟอร์มกรอกข้อมูล!G119)</f>
        <v/>
      </c>
      <c r="BD229" s="139" t="str">
        <f>IF(ฟอร์มกรอกข้อมูล!E119=0,"",ฟอร์มกรอกข้อมูล!E119)</f>
        <v/>
      </c>
      <c r="BE229" s="139" t="str">
        <f>IF(ฟอร์มกรอกข้อมูล!I119=0,"",ฟอร์มกรอกข้อมูล!I119)</f>
        <v/>
      </c>
      <c r="BF229" s="139" t="str">
        <f>IF(ฟอร์มกรอกข้อมูล!J119=0,"",ฟอร์มกรอกข้อมูล!J119)</f>
        <v/>
      </c>
      <c r="BG229" s="139" t="str">
        <f>IF(ฟอร์มกรอกข้อมูล!K119=0,"",ฟอร์มกรอกข้อมูล!K119)</f>
        <v/>
      </c>
      <c r="BH229" s="139" t="str">
        <f>IF(ฟอร์มกรอกข้อมูล!M119=0,"",ฟอร์มกรอกข้อมูล!M119)</f>
        <v/>
      </c>
    </row>
    <row r="230" spans="1:60" ht="25.5" customHeight="1">
      <c r="A230" s="99"/>
      <c r="B230" s="99"/>
      <c r="C230" s="140"/>
      <c r="D230" s="140"/>
      <c r="E230" s="140" t="str">
        <f>IF(BB229=0,"",IF(BB229="บริหารท้องถิ่น","("&amp;BD229&amp;")",IF(BB229="อำนวยการท้องถิ่น","("&amp;BD229&amp;")",IF(BB229="บริหารสถานศึกษา","("&amp;BD229&amp;")",IF(BB229&amp;BC229="วิชาการหัวหน้ากลุ่มงาน","("&amp;BD229&amp;")",IF(M229="กำหนดเพิ่มปี 67","-",IF(M229="กำหนดเพิ่มปี 68","",IF(M229="กำหนดเพิ่มปี 69","",""))))))))</f>
        <v/>
      </c>
      <c r="F230" s="99"/>
      <c r="G230" s="140"/>
      <c r="H230" s="140" t="str">
        <f>IF(BB229=0,"",IF(M229="เกษียณปี 66 ยุบเลิกปี 67","",IF(M229="ว่างเดิม ยุบเลิกปี 67","",IF(BB229="บริหารท้องถิ่น","("&amp;BD229&amp;")",IF(BB229="อำนวยการท้องถิ่น","("&amp;BD229&amp;")",IF(BB229="บริหารสถานศึกษา","("&amp;BD229&amp;")",IF(BB229&amp;BC229="วิชาการหัวหน้ากลุ่มงาน","("&amp;BD229&amp;")","")))))))</f>
        <v/>
      </c>
      <c r="I230" s="99"/>
      <c r="J230" s="141" t="str">
        <f>IF(BB229=0,"",IF(BB229="","",IF(BH229="ว่างเดิม","(ค่ากลางเงินเดือน)",IF(BH229="เงินอุดหนุน (ว่าง)","(ค่ากลางเงินเดือน)",IF(BH229="จ่ายจากเงินรายได้ (ว่าง)","(ค่ากลางเงินเดือน)",IF(BH229="ว่างยุบเลิก2568","(ค่ากลางเงินเดือน)",IF(BH229="ว่างยุบเลิก2569","(ค่ากลางเงินเดือน)",IF(M229="กำหนดเพิ่มปี 67","",IF(M229="กำหนดเพิ่มปี 68","",IF(M229="กำหนดเพิ่มปี 69","",IF(M229="เกษียณปี 66 ยุบเลิกปี 67","",IF(M229="ว่างเดิม ยุบเลิกปี 67","",TEXT(BE229,"(0,000"&amp;" x 12)")))))))))))))</f>
        <v/>
      </c>
      <c r="K230" s="141" t="str">
        <f>IF(BB229=0,"",IF(BB229="","",IF(M229="กำหนดเพิ่มปี 67","",IF(M229="กำหนดเพิ่มปี 68","",IF(M229="กำหนดเพิ่มปี 69","",IF(M229="เกษียณปี 66 ยุบเลิกปี 67","",IF(M229="ว่างเดิม ยุบเลิกปี 67","",TEXT(BF229,"(0,000"&amp;" x 12)"))))))))</f>
        <v/>
      </c>
      <c r="L230" s="141" t="str">
        <f>IF(BB229=0,"",IF(BB229="","",IF(M229="กำหนดเพิ่มปี 67","",IF(M229="กำหนดเพิ่มปี 68","",IF(M229="กำหนดเพิ่มปี 69","",IF(M229="เกษียณปี 66 ยุบเลิกปี 67","",IF(M229="ว่างเดิม ยุบเลิกปี 67","",TEXT(BG229,"(0,000"&amp;" x 12)"))))))))</f>
        <v/>
      </c>
      <c r="M230" s="14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50"/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</row>
    <row r="231" spans="1:60" ht="25.5" customHeight="1">
      <c r="A231" s="101" t="str">
        <f>IF(B231="","",IF(M231="","",SUBTOTAL(3,$E$5:E231)*1)-COUNTBLANK($B$5:B231))</f>
        <v/>
      </c>
      <c r="B231" s="142" t="str">
        <f>IF(ฟอร์มกรอกข้อมูล!C120=0,"",IF(ฟอร์มกรอกข้อมูล!C120="สังกัด","",IF(M231="กำหนดเพิ่มปี 67","-",IF(M231="กำหนดเพิ่มปี 68","-",IF(M231="กำหนดเพิ่มปี 69","-",ฟอร์มกรอกข้อมูล!D120)))))</f>
        <v/>
      </c>
      <c r="C231" s="140" t="str">
        <f>IF(ฟอร์มกรอกข้อมูล!C120=0,"",IF(ฟอร์มกรอกข้อมูล!C120="สังกัด","",IF(M231="กำหนดเพิ่มปี 67","-",IF(M231="กำหนดเพิ่มปี 68","-",IF(M231="กำหนดเพิ่มปี 69","-",ฟอร์มกรอกข้อมูล!L120)))))</f>
        <v/>
      </c>
      <c r="D231" s="143" t="str">
        <f>IF(ฟอร์มกรอกข้อมูล!C120=0,"",IF(ฟอร์มกรอกข้อมูล!C120="สังกัด","",IF(ฟอร์มกรอกข้อมูล!B120="","-",IF(M231="กำหนดเพิ่มปี 67","-",IF(M231="กำหนดเพิ่มปี 68","-",IF(M231="กำหนดเพิ่มปี 69","-",ฟอร์มกรอกข้อมูล!B120))))))</f>
        <v/>
      </c>
      <c r="E231" s="140" t="str">
        <f>IF(ฟอร์มกรอกข้อมูล!C120=0,"",IF(M231="กำหนดเพิ่มปี 67","-",IF(M231="กำหนดเพิ่มปี 68","-",IF(M231="กำหนดเพิ่มปี 69","-",IF(ฟอร์มกรอกข้อมูล!C120="บริหารท้องถิ่น",ฟอร์มกรอกข้อมูล!F120,IF(ฟอร์มกรอกข้อมูล!C120="อำนวยการท้องถิ่น",ฟอร์มกรอกข้อมูล!F120,IF(ฟอร์มกรอกข้อมูล!C120="บริหารสถานศึกษา",ฟอร์มกรอกข้อมูล!F120,IF(ฟอร์มกรอกข้อมูล!C120&amp;ฟอร์มกรอกข้อมูล!G120="วิชาการหัวหน้ากลุ่มงาน",ฟอร์มกรอกข้อมูล!F120,ฟอร์มกรอกข้อมูล!E120))))))))</f>
        <v/>
      </c>
      <c r="F231" s="101" t="str">
        <f>IF(ฟอร์มกรอกข้อมูล!C120=0,"",IF(ฟอร์มกรอกข้อมูล!C120="สังกัด","",IF(ฟอร์มกรอกข้อมูล!H120="","-",IF(M231="กำหนดเพิ่มปี 67","-",IF(M231="กำหนดเพิ่มปี 68","-",IF(M231="กำหนดเพิ่มปี 69","-",ฟอร์มกรอกข้อมูล!H120))))))</f>
        <v/>
      </c>
      <c r="G231" s="143" t="str">
        <f>IF(ฟอร์มกรอกข้อมูล!C120=0,"",IF(ฟอร์มกรอกข้อมูล!C120="สังกัด","",IF(ฟอร์มกรอกข้อมูล!B120="","-",IF(M231="เกษียณปี 66 ยุบเลิกปี 67","-",IF(M231="ว่างเดิม ยุบเลิกปี 67","-",ฟอร์มกรอกข้อมูล!B120)))))</f>
        <v/>
      </c>
      <c r="H231" s="140" t="str">
        <f>IF(ฟอร์มกรอกข้อมูล!C120=0,"",IF(M231="เกษียณปี 66 ยุบเลิกปี 67","-",IF(M231="ว่างเดิม ยุบเลิกปี 67","-",IF(ฟอร์มกรอกข้อมูล!C120="บริหารท้องถิ่น",ฟอร์มกรอกข้อมูล!F120,IF(ฟอร์มกรอกข้อมูล!C120="อำนวยการท้องถิ่น",ฟอร์มกรอกข้อมูล!F120,IF(ฟอร์มกรอกข้อมูล!C120="บริหารสถานศึกษา",ฟอร์มกรอกข้อมูล!F120,IF(ฟอร์มกรอกข้อมูล!C120&amp;ฟอร์มกรอกข้อมูล!G120="วิชาการหัวหน้ากลุ่มงาน",ฟอร์มกรอกข้อมูล!F120,ฟอร์มกรอกข้อมูล!E120)))))))</f>
        <v/>
      </c>
      <c r="I231" s="101" t="str">
        <f>IF(ฟอร์มกรอกข้อมูล!C120=0,"",IF(ฟอร์มกรอกข้อมูล!C120="สังกัด","",IF(ฟอร์มกรอกข้อมูล!H120="","-",IF(M231="เกษียณปี 66 ยุบเลิกปี 67","-",IF(M231="ว่างเดิม ยุบเลิกปี 67","-",ฟอร์มกรอกข้อมูล!H120)))))</f>
        <v/>
      </c>
      <c r="J231" s="144" t="str">
        <f>IF(ฟอร์มกรอกข้อมูล!C120=0,"",IF(ฟอร์มกรอกข้อมูล!C120="สังกัด","",IF(M231="กำหนดเพิ่มปี 67",0,IF(M231="กำหนดเพิ่มปี 68",0,IF(M231="กำหนดเพิ่มปี 69",0,IF(M231="เกษียณปี 66 ยุบเลิกปี 67",0,IF(M231="ว่างเดิม ยุบเลิกปี 67",0,ฟอร์มกรอกข้อมูล!BE120)))))))</f>
        <v/>
      </c>
      <c r="K231" s="145" t="str">
        <f>IF(ฟอร์มกรอกข้อมูล!C120=0,"",IF(ฟอร์มกรอกข้อมูล!C120="สังกัด","",IF(M231="กำหนดเพิ่มปี 67",0,IF(M231="กำหนดเพิ่มปี 68",0,IF(M231="กำหนดเพิ่มปี 69",0,IF(M231="เกษียณปี 66 ยุบเลิกปี 67",0,IF(M231="ว่างเดิม ยุบเลิกปี 67",0,IF(ฟอร์มกรอกข้อมูล!J120=0,0,(BF231*12)))))))))</f>
        <v/>
      </c>
      <c r="L231" s="145" t="str">
        <f>IF(ฟอร์มกรอกข้อมูล!C120=0,"",IF(ฟอร์มกรอกข้อมูล!C120="สังกัด","",IF(M231="กำหนดเพิ่มปี 67",0,IF(M231="กำหนดเพิ่มปี 68",0,IF(M231="กำหนดเพิ่มปี 69",0,IF(M231="เกษียณปี 66 ยุบเลิกปี 67",0,IF(M231="ว่างเดิม ยุบเลิกปี 67",0,IF(ฟอร์มกรอกข้อมูล!K120=0,0,(BG231*12)))))))))</f>
        <v/>
      </c>
      <c r="M231" s="146" t="str">
        <f>IF(ฟอร์มกรอกข้อมูล!C120=0,"",IF(ฟอร์มกรอกข้อมูล!C120="สังกัด","",IF(ฟอร์มกรอกข้อมูล!M120="ว่างเดิม","(ว่างเดิม)",IF(ฟอร์มกรอกข้อมูล!M120="เงินอุดหนุน","(เงินอุดหนุน)",IF(ฟอร์มกรอกข้อมูล!M120="เงินอุดหนุน (ว่าง)","(เงินอุดหนุน)",IF(ฟอร์มกรอกข้อมูล!M120="จ่ายจากเงินรายได้","(จ่ายจากเงินรายได้)",IF(ฟอร์มกรอกข้อมูล!M120="จ่ายจากเงินรายได้ (ว่าง)","(จ่ายจากเงินรายได้ (ว่างเดิม))",IF(ฟอร์มกรอกข้อมูล!M120="กำหนดเพิ่ม2567","กำหนดเพิ่มปี 67",IF(ฟอร์มกรอกข้อมูล!M120="กำหนดเพิ่ม2568","กำหนดเพิ่มปี 68",IF(ฟอร์มกรอกข้อมูล!M120="กำหนดเพิ่ม2569","กำหนดเพิ่มปี 69",IF(ฟอร์มกรอกข้อมูล!M120="ว่างยุบเลิก2567","ว่างเดิม ยุบเลิกปี 67",IF(ฟอร์มกรอกข้อมูล!M120="ว่างยุบเลิก2568","ว่างเดิม ยุบเลิกปี 68",IF(ฟอร์มกรอกข้อมูล!M120="ว่างยุบเลิก2569","ว่างเดิม ยุบเลิกปี 69",IF(ฟอร์มกรอกข้อมูล!M120="ยุบเลิก2567","เกษียณปี 66 ยุบเลิกปี 67",IF(ฟอร์มกรอกข้อมูล!M120="ยุบเลิก2568","เกษียณปี 67 ยุบเลิกปี 68",IF(ฟอร์มกรอกข้อมูล!M120="ยุบเลิก2569","เกษียณปี 68 ยุบเลิกปี 69",(ฟอร์มกรอกข้อมูล!I120*12)+(ฟอร์มกรอกข้อมูล!J120*12)+(ฟอร์มกรอกข้อมูล!K120*12)))))))))))))))))</f>
        <v/>
      </c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  <c r="AA231" s="150"/>
      <c r="AB231" s="150"/>
      <c r="AC231" s="150"/>
      <c r="AD231" s="150"/>
      <c r="AE231" s="150"/>
      <c r="AF231" s="150"/>
      <c r="AG231" s="150"/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39" t="str">
        <f>IF(ฟอร์มกรอกข้อมูล!C120=0,"",ฟอร์มกรอกข้อมูล!C120)</f>
        <v/>
      </c>
      <c r="BC231" s="139" t="str">
        <f>IF(ฟอร์มกรอกข้อมูล!G120=0,"",ฟอร์มกรอกข้อมูล!G120)</f>
        <v/>
      </c>
      <c r="BD231" s="139" t="str">
        <f>IF(ฟอร์มกรอกข้อมูล!E120=0,"",ฟอร์มกรอกข้อมูล!E120)</f>
        <v/>
      </c>
      <c r="BE231" s="139" t="str">
        <f>IF(ฟอร์มกรอกข้อมูล!I120=0,"",ฟอร์มกรอกข้อมูล!I120)</f>
        <v/>
      </c>
      <c r="BF231" s="139" t="str">
        <f>IF(ฟอร์มกรอกข้อมูล!J120=0,"",ฟอร์มกรอกข้อมูล!J120)</f>
        <v/>
      </c>
      <c r="BG231" s="139" t="str">
        <f>IF(ฟอร์มกรอกข้อมูล!K120=0,"",ฟอร์มกรอกข้อมูล!K120)</f>
        <v/>
      </c>
      <c r="BH231" s="139" t="str">
        <f>IF(ฟอร์มกรอกข้อมูล!M120=0,"",ฟอร์มกรอกข้อมูล!M120)</f>
        <v/>
      </c>
    </row>
    <row r="232" spans="1:60" ht="25.5" customHeight="1">
      <c r="A232" s="99"/>
      <c r="B232" s="99"/>
      <c r="C232" s="140"/>
      <c r="D232" s="140"/>
      <c r="E232" s="140" t="str">
        <f>IF(BB231=0,"",IF(BB231="บริหารท้องถิ่น","("&amp;BD231&amp;")",IF(BB231="อำนวยการท้องถิ่น","("&amp;BD231&amp;")",IF(BB231="บริหารสถานศึกษา","("&amp;BD231&amp;")",IF(BB231&amp;BC231="วิชาการหัวหน้ากลุ่มงาน","("&amp;BD231&amp;")",IF(M231="กำหนดเพิ่มปี 67","-",IF(M231="กำหนดเพิ่มปี 68","",IF(M231="กำหนดเพิ่มปี 69","",""))))))))</f>
        <v/>
      </c>
      <c r="F232" s="99"/>
      <c r="G232" s="140"/>
      <c r="H232" s="140" t="str">
        <f>IF(BB231=0,"",IF(M231="เกษียณปี 66 ยุบเลิกปี 67","",IF(M231="ว่างเดิม ยุบเลิกปี 67","",IF(BB231="บริหารท้องถิ่น","("&amp;BD231&amp;")",IF(BB231="อำนวยการท้องถิ่น","("&amp;BD231&amp;")",IF(BB231="บริหารสถานศึกษา","("&amp;BD231&amp;")",IF(BB231&amp;BC231="วิชาการหัวหน้ากลุ่มงาน","("&amp;BD231&amp;")","")))))))</f>
        <v/>
      </c>
      <c r="I232" s="99"/>
      <c r="J232" s="141" t="str">
        <f>IF(BB231=0,"",IF(BB231="","",IF(BH231="ว่างเดิม","(ค่ากลางเงินเดือน)",IF(BH231="เงินอุดหนุน (ว่าง)","(ค่ากลางเงินเดือน)",IF(BH231="จ่ายจากเงินรายได้ (ว่าง)","(ค่ากลางเงินเดือน)",IF(BH231="ว่างยุบเลิก2568","(ค่ากลางเงินเดือน)",IF(BH231="ว่างยุบเลิก2569","(ค่ากลางเงินเดือน)",IF(M231="กำหนดเพิ่มปี 67","",IF(M231="กำหนดเพิ่มปี 68","",IF(M231="กำหนดเพิ่มปี 69","",IF(M231="เกษียณปี 66 ยุบเลิกปี 67","",IF(M231="ว่างเดิม ยุบเลิกปี 67","",TEXT(BE231,"(0,000"&amp;" x 12)")))))))))))))</f>
        <v/>
      </c>
      <c r="K232" s="141" t="str">
        <f>IF(BB231=0,"",IF(BB231="","",IF(M231="กำหนดเพิ่มปี 67","",IF(M231="กำหนดเพิ่มปี 68","",IF(M231="กำหนดเพิ่มปี 69","",IF(M231="เกษียณปี 66 ยุบเลิกปี 67","",IF(M231="ว่างเดิม ยุบเลิกปี 67","",TEXT(BF231,"(0,000"&amp;" x 12)"))))))))</f>
        <v/>
      </c>
      <c r="L232" s="141" t="str">
        <f>IF(BB231=0,"",IF(BB231="","",IF(M231="กำหนดเพิ่มปี 67","",IF(M231="กำหนดเพิ่มปี 68","",IF(M231="กำหนดเพิ่มปี 69","",IF(M231="เกษียณปี 66 ยุบเลิกปี 67","",IF(M231="ว่างเดิม ยุบเลิกปี 67","",TEXT(BG231,"(0,000"&amp;" x 12)"))))))))</f>
        <v/>
      </c>
      <c r="M232" s="14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  <c r="AA232" s="150"/>
      <c r="AB232" s="150"/>
      <c r="AC232" s="150"/>
      <c r="AD232" s="150"/>
      <c r="AE232" s="150"/>
      <c r="AF232" s="150"/>
      <c r="AG232" s="150"/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</row>
    <row r="233" spans="1:60" ht="25.5" customHeight="1">
      <c r="A233" s="101" t="str">
        <f>IF(B233="","",IF(M233="","",SUBTOTAL(3,$E$5:E233)*1)-COUNTBLANK($B$5:B233))</f>
        <v/>
      </c>
      <c r="B233" s="142" t="str">
        <f>IF(ฟอร์มกรอกข้อมูล!C121=0,"",IF(ฟอร์มกรอกข้อมูล!C121="สังกัด","",IF(M233="กำหนดเพิ่มปี 67","-",IF(M233="กำหนดเพิ่มปี 68","-",IF(M233="กำหนดเพิ่มปี 69","-",ฟอร์มกรอกข้อมูล!D121)))))</f>
        <v/>
      </c>
      <c r="C233" s="140" t="str">
        <f>IF(ฟอร์มกรอกข้อมูล!C121=0,"",IF(ฟอร์มกรอกข้อมูล!C121="สังกัด","",IF(M233="กำหนดเพิ่มปี 67","-",IF(M233="กำหนดเพิ่มปี 68","-",IF(M233="กำหนดเพิ่มปี 69","-",ฟอร์มกรอกข้อมูล!L121)))))</f>
        <v/>
      </c>
      <c r="D233" s="143" t="str">
        <f>IF(ฟอร์มกรอกข้อมูล!C121=0,"",IF(ฟอร์มกรอกข้อมูล!C121="สังกัด","",IF(ฟอร์มกรอกข้อมูล!B121="","-",IF(M233="กำหนดเพิ่มปี 67","-",IF(M233="กำหนดเพิ่มปี 68","-",IF(M233="กำหนดเพิ่มปี 69","-",ฟอร์มกรอกข้อมูล!B121))))))</f>
        <v/>
      </c>
      <c r="E233" s="140" t="str">
        <f>IF(ฟอร์มกรอกข้อมูล!C121=0,"",IF(M233="กำหนดเพิ่มปี 67","-",IF(M233="กำหนดเพิ่มปี 68","-",IF(M233="กำหนดเพิ่มปี 69","-",IF(ฟอร์มกรอกข้อมูล!C121="บริหารท้องถิ่น",ฟอร์มกรอกข้อมูล!F121,IF(ฟอร์มกรอกข้อมูล!C121="อำนวยการท้องถิ่น",ฟอร์มกรอกข้อมูล!F121,IF(ฟอร์มกรอกข้อมูล!C121="บริหารสถานศึกษา",ฟอร์มกรอกข้อมูล!F121,IF(ฟอร์มกรอกข้อมูล!C121&amp;ฟอร์มกรอกข้อมูล!G121="วิชาการหัวหน้ากลุ่มงาน",ฟอร์มกรอกข้อมูล!F121,ฟอร์มกรอกข้อมูล!E121))))))))</f>
        <v/>
      </c>
      <c r="F233" s="101" t="str">
        <f>IF(ฟอร์มกรอกข้อมูล!C121=0,"",IF(ฟอร์มกรอกข้อมูล!C121="สังกัด","",IF(ฟอร์มกรอกข้อมูล!H121="","-",IF(M233="กำหนดเพิ่มปี 67","-",IF(M233="กำหนดเพิ่มปี 68","-",IF(M233="กำหนดเพิ่มปี 69","-",ฟอร์มกรอกข้อมูล!H121))))))</f>
        <v/>
      </c>
      <c r="G233" s="143" t="str">
        <f>IF(ฟอร์มกรอกข้อมูล!C121=0,"",IF(ฟอร์มกรอกข้อมูล!C121="สังกัด","",IF(ฟอร์มกรอกข้อมูล!B121="","-",IF(M233="เกษียณปี 66 ยุบเลิกปี 67","-",IF(M233="ว่างเดิม ยุบเลิกปี 67","-",ฟอร์มกรอกข้อมูล!B121)))))</f>
        <v/>
      </c>
      <c r="H233" s="140" t="str">
        <f>IF(ฟอร์มกรอกข้อมูล!C121=0,"",IF(M233="เกษียณปี 66 ยุบเลิกปี 67","-",IF(M233="ว่างเดิม ยุบเลิกปี 67","-",IF(ฟอร์มกรอกข้อมูล!C121="บริหารท้องถิ่น",ฟอร์มกรอกข้อมูล!F121,IF(ฟอร์มกรอกข้อมูล!C121="อำนวยการท้องถิ่น",ฟอร์มกรอกข้อมูล!F121,IF(ฟอร์มกรอกข้อมูล!C121="บริหารสถานศึกษา",ฟอร์มกรอกข้อมูล!F121,IF(ฟอร์มกรอกข้อมูล!C121&amp;ฟอร์มกรอกข้อมูล!G121="วิชาการหัวหน้ากลุ่มงาน",ฟอร์มกรอกข้อมูล!F121,ฟอร์มกรอกข้อมูล!E121)))))))</f>
        <v/>
      </c>
      <c r="I233" s="101" t="str">
        <f>IF(ฟอร์มกรอกข้อมูล!C121=0,"",IF(ฟอร์มกรอกข้อมูล!C121="สังกัด","",IF(ฟอร์มกรอกข้อมูล!H121="","-",IF(M233="เกษียณปี 66 ยุบเลิกปี 67","-",IF(M233="ว่างเดิม ยุบเลิกปี 67","-",ฟอร์มกรอกข้อมูล!H121)))))</f>
        <v/>
      </c>
      <c r="J233" s="144" t="str">
        <f>IF(ฟอร์มกรอกข้อมูล!C121=0,"",IF(ฟอร์มกรอกข้อมูล!C121="สังกัด","",IF(M233="กำหนดเพิ่มปี 67",0,IF(M233="กำหนดเพิ่มปี 68",0,IF(M233="กำหนดเพิ่มปี 69",0,IF(M233="เกษียณปี 66 ยุบเลิกปี 67",0,IF(M233="ว่างเดิม ยุบเลิกปี 67",0,ฟอร์มกรอกข้อมูล!BE121)))))))</f>
        <v/>
      </c>
      <c r="K233" s="145" t="str">
        <f>IF(ฟอร์มกรอกข้อมูล!C121=0,"",IF(ฟอร์มกรอกข้อมูล!C121="สังกัด","",IF(M233="กำหนดเพิ่มปี 67",0,IF(M233="กำหนดเพิ่มปี 68",0,IF(M233="กำหนดเพิ่มปี 69",0,IF(M233="เกษียณปี 66 ยุบเลิกปี 67",0,IF(M233="ว่างเดิม ยุบเลิกปี 67",0,IF(ฟอร์มกรอกข้อมูล!J121=0,0,(BF233*12)))))))))</f>
        <v/>
      </c>
      <c r="L233" s="145" t="str">
        <f>IF(ฟอร์มกรอกข้อมูล!C121=0,"",IF(ฟอร์มกรอกข้อมูล!C121="สังกัด","",IF(M233="กำหนดเพิ่มปี 67",0,IF(M233="กำหนดเพิ่มปี 68",0,IF(M233="กำหนดเพิ่มปี 69",0,IF(M233="เกษียณปี 66 ยุบเลิกปี 67",0,IF(M233="ว่างเดิม ยุบเลิกปี 67",0,IF(ฟอร์มกรอกข้อมูล!K121=0,0,(BG233*12)))))))))</f>
        <v/>
      </c>
      <c r="M233" s="146" t="str">
        <f>IF(ฟอร์มกรอกข้อมูล!C121=0,"",IF(ฟอร์มกรอกข้อมูล!C121="สังกัด","",IF(ฟอร์มกรอกข้อมูล!M121="ว่างเดิม","(ว่างเดิม)",IF(ฟอร์มกรอกข้อมูล!M121="เงินอุดหนุน","(เงินอุดหนุน)",IF(ฟอร์มกรอกข้อมูล!M121="เงินอุดหนุน (ว่าง)","(เงินอุดหนุน)",IF(ฟอร์มกรอกข้อมูล!M121="จ่ายจากเงินรายได้","(จ่ายจากเงินรายได้)",IF(ฟอร์มกรอกข้อมูล!M121="จ่ายจากเงินรายได้ (ว่าง)","(จ่ายจากเงินรายได้ (ว่างเดิม))",IF(ฟอร์มกรอกข้อมูล!M121="กำหนดเพิ่ม2567","กำหนดเพิ่มปี 67",IF(ฟอร์มกรอกข้อมูล!M121="กำหนดเพิ่ม2568","กำหนดเพิ่มปี 68",IF(ฟอร์มกรอกข้อมูล!M121="กำหนดเพิ่ม2569","กำหนดเพิ่มปี 69",IF(ฟอร์มกรอกข้อมูล!M121="ว่างยุบเลิก2567","ว่างเดิม ยุบเลิกปี 67",IF(ฟอร์มกรอกข้อมูล!M121="ว่างยุบเลิก2568","ว่างเดิม ยุบเลิกปี 68",IF(ฟอร์มกรอกข้อมูล!M121="ว่างยุบเลิก2569","ว่างเดิม ยุบเลิกปี 69",IF(ฟอร์มกรอกข้อมูล!M121="ยุบเลิก2567","เกษียณปี 66 ยุบเลิกปี 67",IF(ฟอร์มกรอกข้อมูล!M121="ยุบเลิก2568","เกษียณปี 67 ยุบเลิกปี 68",IF(ฟอร์มกรอกข้อมูล!M121="ยุบเลิก2569","เกษียณปี 68 ยุบเลิกปี 69",(ฟอร์มกรอกข้อมูล!I121*12)+(ฟอร์มกรอกข้อมูล!J121*12)+(ฟอร์มกรอกข้อมูล!K121*12)))))))))))))))))</f>
        <v/>
      </c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  <c r="AA233" s="150"/>
      <c r="AB233" s="150"/>
      <c r="AC233" s="150"/>
      <c r="AD233" s="150"/>
      <c r="AE233" s="150"/>
      <c r="AF233" s="150"/>
      <c r="AG233" s="150"/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39" t="str">
        <f>IF(ฟอร์มกรอกข้อมูล!C121=0,"",ฟอร์มกรอกข้อมูล!C121)</f>
        <v/>
      </c>
      <c r="BC233" s="139" t="str">
        <f>IF(ฟอร์มกรอกข้อมูล!G121=0,"",ฟอร์มกรอกข้อมูล!G121)</f>
        <v/>
      </c>
      <c r="BD233" s="139" t="str">
        <f>IF(ฟอร์มกรอกข้อมูล!E121=0,"",ฟอร์มกรอกข้อมูล!E121)</f>
        <v/>
      </c>
      <c r="BE233" s="139" t="str">
        <f>IF(ฟอร์มกรอกข้อมูล!I121=0,"",ฟอร์มกรอกข้อมูล!I121)</f>
        <v/>
      </c>
      <c r="BF233" s="139" t="str">
        <f>IF(ฟอร์มกรอกข้อมูล!J121=0,"",ฟอร์มกรอกข้อมูล!J121)</f>
        <v/>
      </c>
      <c r="BG233" s="139" t="str">
        <f>IF(ฟอร์มกรอกข้อมูล!K121=0,"",ฟอร์มกรอกข้อมูล!K121)</f>
        <v/>
      </c>
      <c r="BH233" s="139" t="str">
        <f>IF(ฟอร์มกรอกข้อมูล!M121=0,"",ฟอร์มกรอกข้อมูล!M121)</f>
        <v/>
      </c>
    </row>
    <row r="234" spans="1:60" ht="25.5" customHeight="1">
      <c r="A234" s="99"/>
      <c r="B234" s="99"/>
      <c r="C234" s="140"/>
      <c r="D234" s="140"/>
      <c r="E234" s="140" t="str">
        <f>IF(BB233=0,"",IF(BB233="บริหารท้องถิ่น","("&amp;BD233&amp;")",IF(BB233="อำนวยการท้องถิ่น","("&amp;BD233&amp;")",IF(BB233="บริหารสถานศึกษา","("&amp;BD233&amp;")",IF(BB233&amp;BC233="วิชาการหัวหน้ากลุ่มงาน","("&amp;BD233&amp;")",IF(M233="กำหนดเพิ่มปี 67","-",IF(M233="กำหนดเพิ่มปี 68","",IF(M233="กำหนดเพิ่มปี 69","",""))))))))</f>
        <v/>
      </c>
      <c r="F234" s="99"/>
      <c r="G234" s="140"/>
      <c r="H234" s="140" t="str">
        <f>IF(BB233=0,"",IF(M233="เกษียณปี 66 ยุบเลิกปี 67","",IF(M233="ว่างเดิม ยุบเลิกปี 67","",IF(BB233="บริหารท้องถิ่น","("&amp;BD233&amp;")",IF(BB233="อำนวยการท้องถิ่น","("&amp;BD233&amp;")",IF(BB233="บริหารสถานศึกษา","("&amp;BD233&amp;")",IF(BB233&amp;BC233="วิชาการหัวหน้ากลุ่มงาน","("&amp;BD233&amp;")","")))))))</f>
        <v/>
      </c>
      <c r="I234" s="99"/>
      <c r="J234" s="141" t="str">
        <f>IF(BB233=0,"",IF(BB233="","",IF(BH233="ว่างเดิม","(ค่ากลางเงินเดือน)",IF(BH233="เงินอุดหนุน (ว่าง)","(ค่ากลางเงินเดือน)",IF(BH233="จ่ายจากเงินรายได้ (ว่าง)","(ค่ากลางเงินเดือน)",IF(BH233="ว่างยุบเลิก2568","(ค่ากลางเงินเดือน)",IF(BH233="ว่างยุบเลิก2569","(ค่ากลางเงินเดือน)",IF(M233="กำหนดเพิ่มปี 67","",IF(M233="กำหนดเพิ่มปี 68","",IF(M233="กำหนดเพิ่มปี 69","",IF(M233="เกษียณปี 66 ยุบเลิกปี 67","",IF(M233="ว่างเดิม ยุบเลิกปี 67","",TEXT(BE233,"(0,000"&amp;" x 12)")))))))))))))</f>
        <v/>
      </c>
      <c r="K234" s="141" t="str">
        <f>IF(BB233=0,"",IF(BB233="","",IF(M233="กำหนดเพิ่มปี 67","",IF(M233="กำหนดเพิ่มปี 68","",IF(M233="กำหนดเพิ่มปี 69","",IF(M233="เกษียณปี 66 ยุบเลิกปี 67","",IF(M233="ว่างเดิม ยุบเลิกปี 67","",TEXT(BF233,"(0,000"&amp;" x 12)"))))))))</f>
        <v/>
      </c>
      <c r="L234" s="141" t="str">
        <f>IF(BB233=0,"",IF(BB233="","",IF(M233="กำหนดเพิ่มปี 67","",IF(M233="กำหนดเพิ่มปี 68","",IF(M233="กำหนดเพิ่มปี 69","",IF(M233="เกษียณปี 66 ยุบเลิกปี 67","",IF(M233="ว่างเดิม ยุบเลิกปี 67","",TEXT(BG233,"(0,000"&amp;" x 12)"))))))))</f>
        <v/>
      </c>
      <c r="M234" s="14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  <c r="AA234" s="150"/>
      <c r="AB234" s="150"/>
      <c r="AC234" s="150"/>
      <c r="AD234" s="150"/>
      <c r="AE234" s="150"/>
      <c r="AF234" s="150"/>
      <c r="AG234" s="150"/>
      <c r="AH234" s="150"/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</row>
    <row r="235" spans="1:60" ht="25.5" customHeight="1">
      <c r="A235" s="101" t="str">
        <f>IF(B235="","",IF(M235="","",SUBTOTAL(3,$E$5:E235)*1)-COUNTBLANK($B$5:B235))</f>
        <v/>
      </c>
      <c r="B235" s="142" t="str">
        <f>IF(ฟอร์มกรอกข้อมูล!C122=0,"",IF(ฟอร์มกรอกข้อมูล!C122="สังกัด","",IF(M235="กำหนดเพิ่มปี 67","-",IF(M235="กำหนดเพิ่มปี 68","-",IF(M235="กำหนดเพิ่มปี 69","-",ฟอร์มกรอกข้อมูล!D122)))))</f>
        <v/>
      </c>
      <c r="C235" s="140" t="str">
        <f>IF(ฟอร์มกรอกข้อมูล!C122=0,"",IF(ฟอร์มกรอกข้อมูล!C122="สังกัด","",IF(M235="กำหนดเพิ่มปี 67","-",IF(M235="กำหนดเพิ่มปี 68","-",IF(M235="กำหนดเพิ่มปี 69","-",ฟอร์มกรอกข้อมูล!L122)))))</f>
        <v/>
      </c>
      <c r="D235" s="143" t="str">
        <f>IF(ฟอร์มกรอกข้อมูล!C122=0,"",IF(ฟอร์มกรอกข้อมูล!C122="สังกัด","",IF(ฟอร์มกรอกข้อมูล!B122="","-",IF(M235="กำหนดเพิ่มปี 67","-",IF(M235="กำหนดเพิ่มปี 68","-",IF(M235="กำหนดเพิ่มปี 69","-",ฟอร์มกรอกข้อมูล!B122))))))</f>
        <v/>
      </c>
      <c r="E235" s="140" t="str">
        <f>IF(ฟอร์มกรอกข้อมูล!C122=0,"",IF(M235="กำหนดเพิ่มปี 67","-",IF(M235="กำหนดเพิ่มปี 68","-",IF(M235="กำหนดเพิ่มปี 69","-",IF(ฟอร์มกรอกข้อมูล!C122="บริหารท้องถิ่น",ฟอร์มกรอกข้อมูล!F122,IF(ฟอร์มกรอกข้อมูล!C122="อำนวยการท้องถิ่น",ฟอร์มกรอกข้อมูล!F122,IF(ฟอร์มกรอกข้อมูล!C122="บริหารสถานศึกษา",ฟอร์มกรอกข้อมูล!F122,IF(ฟอร์มกรอกข้อมูล!C122&amp;ฟอร์มกรอกข้อมูล!G122="วิชาการหัวหน้ากลุ่มงาน",ฟอร์มกรอกข้อมูล!F122,ฟอร์มกรอกข้อมูล!E122))))))))</f>
        <v/>
      </c>
      <c r="F235" s="101" t="str">
        <f>IF(ฟอร์มกรอกข้อมูล!C122=0,"",IF(ฟอร์มกรอกข้อมูล!C122="สังกัด","",IF(ฟอร์มกรอกข้อมูล!H122="","-",IF(M235="กำหนดเพิ่มปี 67","-",IF(M235="กำหนดเพิ่มปี 68","-",IF(M235="กำหนดเพิ่มปี 69","-",ฟอร์มกรอกข้อมูล!H122))))))</f>
        <v/>
      </c>
      <c r="G235" s="143" t="str">
        <f>IF(ฟอร์มกรอกข้อมูล!C122=0,"",IF(ฟอร์มกรอกข้อมูล!C122="สังกัด","",IF(ฟอร์มกรอกข้อมูล!B122="","-",IF(M235="เกษียณปี 66 ยุบเลิกปี 67","-",IF(M235="ว่างเดิม ยุบเลิกปี 67","-",ฟอร์มกรอกข้อมูล!B122)))))</f>
        <v/>
      </c>
      <c r="H235" s="140" t="str">
        <f>IF(ฟอร์มกรอกข้อมูล!C122=0,"",IF(M235="เกษียณปี 66 ยุบเลิกปี 67","-",IF(M235="ว่างเดิม ยุบเลิกปี 67","-",IF(ฟอร์มกรอกข้อมูล!C122="บริหารท้องถิ่น",ฟอร์มกรอกข้อมูล!F122,IF(ฟอร์มกรอกข้อมูล!C122="อำนวยการท้องถิ่น",ฟอร์มกรอกข้อมูล!F122,IF(ฟอร์มกรอกข้อมูล!C122="บริหารสถานศึกษา",ฟอร์มกรอกข้อมูล!F122,IF(ฟอร์มกรอกข้อมูล!C122&amp;ฟอร์มกรอกข้อมูล!G122="วิชาการหัวหน้ากลุ่มงาน",ฟอร์มกรอกข้อมูล!F122,ฟอร์มกรอกข้อมูล!E122)))))))</f>
        <v/>
      </c>
      <c r="I235" s="101" t="str">
        <f>IF(ฟอร์มกรอกข้อมูล!C122=0,"",IF(ฟอร์มกรอกข้อมูล!C122="สังกัด","",IF(ฟอร์มกรอกข้อมูล!H122="","-",IF(M235="เกษียณปี 66 ยุบเลิกปี 67","-",IF(M235="ว่างเดิม ยุบเลิกปี 67","-",ฟอร์มกรอกข้อมูล!H122)))))</f>
        <v/>
      </c>
      <c r="J235" s="144" t="str">
        <f>IF(ฟอร์มกรอกข้อมูล!C122=0,"",IF(ฟอร์มกรอกข้อมูล!C122="สังกัด","",IF(M235="กำหนดเพิ่มปี 67",0,IF(M235="กำหนดเพิ่มปี 68",0,IF(M235="กำหนดเพิ่มปี 69",0,IF(M235="เกษียณปี 66 ยุบเลิกปี 67",0,IF(M235="ว่างเดิม ยุบเลิกปี 67",0,ฟอร์มกรอกข้อมูล!BE122)))))))</f>
        <v/>
      </c>
      <c r="K235" s="145" t="str">
        <f>IF(ฟอร์มกรอกข้อมูล!C122=0,"",IF(ฟอร์มกรอกข้อมูล!C122="สังกัด","",IF(M235="กำหนดเพิ่มปี 67",0,IF(M235="กำหนดเพิ่มปี 68",0,IF(M235="กำหนดเพิ่มปี 69",0,IF(M235="เกษียณปี 66 ยุบเลิกปี 67",0,IF(M235="ว่างเดิม ยุบเลิกปี 67",0,IF(ฟอร์มกรอกข้อมูล!J122=0,0,(BF235*12)))))))))</f>
        <v/>
      </c>
      <c r="L235" s="145" t="str">
        <f>IF(ฟอร์มกรอกข้อมูล!C122=0,"",IF(ฟอร์มกรอกข้อมูล!C122="สังกัด","",IF(M235="กำหนดเพิ่มปี 67",0,IF(M235="กำหนดเพิ่มปี 68",0,IF(M235="กำหนดเพิ่มปี 69",0,IF(M235="เกษียณปี 66 ยุบเลิกปี 67",0,IF(M235="ว่างเดิม ยุบเลิกปี 67",0,IF(ฟอร์มกรอกข้อมูล!K122=0,0,(BG235*12)))))))))</f>
        <v/>
      </c>
      <c r="M235" s="146" t="str">
        <f>IF(ฟอร์มกรอกข้อมูล!C122=0,"",IF(ฟอร์มกรอกข้อมูล!C122="สังกัด","",IF(ฟอร์มกรอกข้อมูล!M122="ว่างเดิม","(ว่างเดิม)",IF(ฟอร์มกรอกข้อมูล!M122="เงินอุดหนุน","(เงินอุดหนุน)",IF(ฟอร์มกรอกข้อมูล!M122="เงินอุดหนุน (ว่าง)","(เงินอุดหนุน)",IF(ฟอร์มกรอกข้อมูล!M122="จ่ายจากเงินรายได้","(จ่ายจากเงินรายได้)",IF(ฟอร์มกรอกข้อมูล!M122="จ่ายจากเงินรายได้ (ว่าง)","(จ่ายจากเงินรายได้ (ว่างเดิม))",IF(ฟอร์มกรอกข้อมูล!M122="กำหนดเพิ่ม2567","กำหนดเพิ่มปี 67",IF(ฟอร์มกรอกข้อมูล!M122="กำหนดเพิ่ม2568","กำหนดเพิ่มปี 68",IF(ฟอร์มกรอกข้อมูล!M122="กำหนดเพิ่ม2569","กำหนดเพิ่มปี 69",IF(ฟอร์มกรอกข้อมูล!M122="ว่างยุบเลิก2567","ว่างเดิม ยุบเลิกปี 67",IF(ฟอร์มกรอกข้อมูล!M122="ว่างยุบเลิก2568","ว่างเดิม ยุบเลิกปี 68",IF(ฟอร์มกรอกข้อมูล!M122="ว่างยุบเลิก2569","ว่างเดิม ยุบเลิกปี 69",IF(ฟอร์มกรอกข้อมูล!M122="ยุบเลิก2567","เกษียณปี 66 ยุบเลิกปี 67",IF(ฟอร์มกรอกข้อมูล!M122="ยุบเลิก2568","เกษียณปี 67 ยุบเลิกปี 68",IF(ฟอร์มกรอกข้อมูล!M122="ยุบเลิก2569","เกษียณปี 68 ยุบเลิกปี 69",(ฟอร์มกรอกข้อมูล!I122*12)+(ฟอร์มกรอกข้อมูล!J122*12)+(ฟอร์มกรอกข้อมูล!K122*12)))))))))))))))))</f>
        <v/>
      </c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39" t="str">
        <f>IF(ฟอร์มกรอกข้อมูล!C122=0,"",ฟอร์มกรอกข้อมูล!C122)</f>
        <v/>
      </c>
      <c r="BC235" s="139" t="str">
        <f>IF(ฟอร์มกรอกข้อมูล!G122=0,"",ฟอร์มกรอกข้อมูล!G122)</f>
        <v/>
      </c>
      <c r="BD235" s="139" t="str">
        <f>IF(ฟอร์มกรอกข้อมูล!E122=0,"",ฟอร์มกรอกข้อมูล!E122)</f>
        <v/>
      </c>
      <c r="BE235" s="139" t="str">
        <f>IF(ฟอร์มกรอกข้อมูล!I122=0,"",ฟอร์มกรอกข้อมูล!I122)</f>
        <v/>
      </c>
      <c r="BF235" s="139" t="str">
        <f>IF(ฟอร์มกรอกข้อมูล!J122=0,"",ฟอร์มกรอกข้อมูล!J122)</f>
        <v/>
      </c>
      <c r="BG235" s="139" t="str">
        <f>IF(ฟอร์มกรอกข้อมูล!K122=0,"",ฟอร์มกรอกข้อมูล!K122)</f>
        <v/>
      </c>
      <c r="BH235" s="139" t="str">
        <f>IF(ฟอร์มกรอกข้อมูล!M122=0,"",ฟอร์มกรอกข้อมูล!M122)</f>
        <v/>
      </c>
    </row>
    <row r="236" spans="1:60" ht="25.5" customHeight="1">
      <c r="A236" s="99"/>
      <c r="B236" s="99"/>
      <c r="C236" s="140"/>
      <c r="D236" s="140"/>
      <c r="E236" s="140" t="str">
        <f>IF(BB235=0,"",IF(BB235="บริหารท้องถิ่น","("&amp;BD235&amp;")",IF(BB235="อำนวยการท้องถิ่น","("&amp;BD235&amp;")",IF(BB235="บริหารสถานศึกษา","("&amp;BD235&amp;")",IF(BB235&amp;BC235="วิชาการหัวหน้ากลุ่มงาน","("&amp;BD235&amp;")",IF(M235="กำหนดเพิ่มปี 67","-",IF(M235="กำหนดเพิ่มปี 68","",IF(M235="กำหนดเพิ่มปี 69","",""))))))))</f>
        <v/>
      </c>
      <c r="F236" s="99"/>
      <c r="G236" s="140"/>
      <c r="H236" s="140" t="str">
        <f>IF(BB235=0,"",IF(M235="เกษียณปี 66 ยุบเลิกปี 67","",IF(M235="ว่างเดิม ยุบเลิกปี 67","",IF(BB235="บริหารท้องถิ่น","("&amp;BD235&amp;")",IF(BB235="อำนวยการท้องถิ่น","("&amp;BD235&amp;")",IF(BB235="บริหารสถานศึกษา","("&amp;BD235&amp;")",IF(BB235&amp;BC235="วิชาการหัวหน้ากลุ่มงาน","("&amp;BD235&amp;")","")))))))</f>
        <v/>
      </c>
      <c r="I236" s="99"/>
      <c r="J236" s="141" t="str">
        <f>IF(BB235=0,"",IF(BB235="","",IF(BH235="ว่างเดิม","(ค่ากลางเงินเดือน)",IF(BH235="เงินอุดหนุน (ว่าง)","(ค่ากลางเงินเดือน)",IF(BH235="จ่ายจากเงินรายได้ (ว่าง)","(ค่ากลางเงินเดือน)",IF(BH235="ว่างยุบเลิก2568","(ค่ากลางเงินเดือน)",IF(BH235="ว่างยุบเลิก2569","(ค่ากลางเงินเดือน)",IF(M235="กำหนดเพิ่มปี 67","",IF(M235="กำหนดเพิ่มปี 68","",IF(M235="กำหนดเพิ่มปี 69","",IF(M235="เกษียณปี 66 ยุบเลิกปี 67","",IF(M235="ว่างเดิม ยุบเลิกปี 67","",TEXT(BE235,"(0,000"&amp;" x 12)")))))))))))))</f>
        <v/>
      </c>
      <c r="K236" s="141" t="str">
        <f>IF(BB235=0,"",IF(BB235="","",IF(M235="กำหนดเพิ่มปี 67","",IF(M235="กำหนดเพิ่มปี 68","",IF(M235="กำหนดเพิ่มปี 69","",IF(M235="เกษียณปี 66 ยุบเลิกปี 67","",IF(M235="ว่างเดิม ยุบเลิกปี 67","",TEXT(BF235,"(0,000"&amp;" x 12)"))))))))</f>
        <v/>
      </c>
      <c r="L236" s="141" t="str">
        <f>IF(BB235=0,"",IF(BB235="","",IF(M235="กำหนดเพิ่มปี 67","",IF(M235="กำหนดเพิ่มปี 68","",IF(M235="กำหนดเพิ่มปี 69","",IF(M235="เกษียณปี 66 ยุบเลิกปี 67","",IF(M235="ว่างเดิม ยุบเลิกปี 67","",TEXT(BG235,"(0,000"&amp;" x 12)"))))))))</f>
        <v/>
      </c>
      <c r="M236" s="14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  <c r="AA236" s="150"/>
      <c r="AB236" s="150"/>
      <c r="AC236" s="150"/>
      <c r="AD236" s="150"/>
      <c r="AE236" s="150"/>
      <c r="AF236" s="150"/>
      <c r="AG236" s="150"/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</row>
    <row r="237" spans="1:60" ht="25.5" customHeight="1">
      <c r="A237" s="101" t="str">
        <f>IF(B237="","",IF(M237="","",SUBTOTAL(3,$E$5:E237)*1)-COUNTBLANK($B$5:B237))</f>
        <v/>
      </c>
      <c r="B237" s="142" t="str">
        <f>IF(ฟอร์มกรอกข้อมูล!C123=0,"",IF(ฟอร์มกรอกข้อมูล!C123="สังกัด","",IF(M237="กำหนดเพิ่มปี 67","-",IF(M237="กำหนดเพิ่มปี 68","-",IF(M237="กำหนดเพิ่มปี 69","-",ฟอร์มกรอกข้อมูล!D123)))))</f>
        <v/>
      </c>
      <c r="C237" s="140" t="str">
        <f>IF(ฟอร์มกรอกข้อมูล!C123=0,"",IF(ฟอร์มกรอกข้อมูล!C123="สังกัด","",IF(M237="กำหนดเพิ่มปี 67","-",IF(M237="กำหนดเพิ่มปี 68","-",IF(M237="กำหนดเพิ่มปี 69","-",ฟอร์มกรอกข้อมูล!L123)))))</f>
        <v/>
      </c>
      <c r="D237" s="143" t="str">
        <f>IF(ฟอร์มกรอกข้อมูล!C123=0,"",IF(ฟอร์มกรอกข้อมูล!C123="สังกัด","",IF(ฟอร์มกรอกข้อมูล!B123="","-",IF(M237="กำหนดเพิ่มปี 67","-",IF(M237="กำหนดเพิ่มปี 68","-",IF(M237="กำหนดเพิ่มปี 69","-",ฟอร์มกรอกข้อมูล!B123))))))</f>
        <v/>
      </c>
      <c r="E237" s="140" t="str">
        <f>IF(ฟอร์มกรอกข้อมูล!C123=0,"",IF(M237="กำหนดเพิ่มปี 67","-",IF(M237="กำหนดเพิ่มปี 68","-",IF(M237="กำหนดเพิ่มปี 69","-",IF(ฟอร์มกรอกข้อมูล!C123="บริหารท้องถิ่น",ฟอร์มกรอกข้อมูล!F123,IF(ฟอร์มกรอกข้อมูล!C123="อำนวยการท้องถิ่น",ฟอร์มกรอกข้อมูล!F123,IF(ฟอร์มกรอกข้อมูล!C123="บริหารสถานศึกษา",ฟอร์มกรอกข้อมูล!F123,IF(ฟอร์มกรอกข้อมูล!C123&amp;ฟอร์มกรอกข้อมูล!G123="วิชาการหัวหน้ากลุ่มงาน",ฟอร์มกรอกข้อมูล!F123,ฟอร์มกรอกข้อมูล!E123))))))))</f>
        <v/>
      </c>
      <c r="F237" s="101" t="str">
        <f>IF(ฟอร์มกรอกข้อมูล!C123=0,"",IF(ฟอร์มกรอกข้อมูล!C123="สังกัด","",IF(ฟอร์มกรอกข้อมูล!H123="","-",IF(M237="กำหนดเพิ่มปี 67","-",IF(M237="กำหนดเพิ่มปี 68","-",IF(M237="กำหนดเพิ่มปี 69","-",ฟอร์มกรอกข้อมูล!H123))))))</f>
        <v/>
      </c>
      <c r="G237" s="143" t="str">
        <f>IF(ฟอร์มกรอกข้อมูล!C123=0,"",IF(ฟอร์มกรอกข้อมูล!C123="สังกัด","",IF(ฟอร์มกรอกข้อมูล!B123="","-",IF(M237="เกษียณปี 66 ยุบเลิกปี 67","-",IF(M237="ว่างเดิม ยุบเลิกปี 67","-",ฟอร์มกรอกข้อมูล!B123)))))</f>
        <v/>
      </c>
      <c r="H237" s="140" t="str">
        <f>IF(ฟอร์มกรอกข้อมูล!C123=0,"",IF(M237="เกษียณปี 66 ยุบเลิกปี 67","-",IF(M237="ว่างเดิม ยุบเลิกปี 67","-",IF(ฟอร์มกรอกข้อมูล!C123="บริหารท้องถิ่น",ฟอร์มกรอกข้อมูล!F123,IF(ฟอร์มกรอกข้อมูล!C123="อำนวยการท้องถิ่น",ฟอร์มกรอกข้อมูล!F123,IF(ฟอร์มกรอกข้อมูล!C123="บริหารสถานศึกษา",ฟอร์มกรอกข้อมูล!F123,IF(ฟอร์มกรอกข้อมูล!C123&amp;ฟอร์มกรอกข้อมูล!G123="วิชาการหัวหน้ากลุ่มงาน",ฟอร์มกรอกข้อมูล!F123,ฟอร์มกรอกข้อมูล!E123)))))))</f>
        <v/>
      </c>
      <c r="I237" s="101" t="str">
        <f>IF(ฟอร์มกรอกข้อมูล!C123=0,"",IF(ฟอร์มกรอกข้อมูล!C123="สังกัด","",IF(ฟอร์มกรอกข้อมูล!H123="","-",IF(M237="เกษียณปี 66 ยุบเลิกปี 67","-",IF(M237="ว่างเดิม ยุบเลิกปี 67","-",ฟอร์มกรอกข้อมูล!H123)))))</f>
        <v/>
      </c>
      <c r="J237" s="144" t="str">
        <f>IF(ฟอร์มกรอกข้อมูล!C123=0,"",IF(ฟอร์มกรอกข้อมูล!C123="สังกัด","",IF(M237="กำหนดเพิ่มปี 67",0,IF(M237="กำหนดเพิ่มปี 68",0,IF(M237="กำหนดเพิ่มปี 69",0,IF(M237="เกษียณปี 66 ยุบเลิกปี 67",0,IF(M237="ว่างเดิม ยุบเลิกปี 67",0,ฟอร์มกรอกข้อมูล!BE123)))))))</f>
        <v/>
      </c>
      <c r="K237" s="145" t="str">
        <f>IF(ฟอร์มกรอกข้อมูล!C123=0,"",IF(ฟอร์มกรอกข้อมูล!C123="สังกัด","",IF(M237="กำหนดเพิ่มปี 67",0,IF(M237="กำหนดเพิ่มปี 68",0,IF(M237="กำหนดเพิ่มปี 69",0,IF(M237="เกษียณปี 66 ยุบเลิกปี 67",0,IF(M237="ว่างเดิม ยุบเลิกปี 67",0,IF(ฟอร์มกรอกข้อมูล!J123=0,0,(BF237*12)))))))))</f>
        <v/>
      </c>
      <c r="L237" s="145" t="str">
        <f>IF(ฟอร์มกรอกข้อมูล!C123=0,"",IF(ฟอร์มกรอกข้อมูล!C123="สังกัด","",IF(M237="กำหนดเพิ่มปี 67",0,IF(M237="กำหนดเพิ่มปี 68",0,IF(M237="กำหนดเพิ่มปี 69",0,IF(M237="เกษียณปี 66 ยุบเลิกปี 67",0,IF(M237="ว่างเดิม ยุบเลิกปี 67",0,IF(ฟอร์มกรอกข้อมูล!K123=0,0,(BG237*12)))))))))</f>
        <v/>
      </c>
      <c r="M237" s="146" t="str">
        <f>IF(ฟอร์มกรอกข้อมูล!C123=0,"",IF(ฟอร์มกรอกข้อมูล!C123="สังกัด","",IF(ฟอร์มกรอกข้อมูล!M123="ว่างเดิม","(ว่างเดิม)",IF(ฟอร์มกรอกข้อมูล!M123="เงินอุดหนุน","(เงินอุดหนุน)",IF(ฟอร์มกรอกข้อมูล!M123="เงินอุดหนุน (ว่าง)","(เงินอุดหนุน)",IF(ฟอร์มกรอกข้อมูล!M123="จ่ายจากเงินรายได้","(จ่ายจากเงินรายได้)",IF(ฟอร์มกรอกข้อมูล!M123="จ่ายจากเงินรายได้ (ว่าง)","(จ่ายจากเงินรายได้ (ว่างเดิม))",IF(ฟอร์มกรอกข้อมูล!M123="กำหนดเพิ่ม2567","กำหนดเพิ่มปี 67",IF(ฟอร์มกรอกข้อมูล!M123="กำหนดเพิ่ม2568","กำหนดเพิ่มปี 68",IF(ฟอร์มกรอกข้อมูล!M123="กำหนดเพิ่ม2569","กำหนดเพิ่มปี 69",IF(ฟอร์มกรอกข้อมูล!M123="ว่างยุบเลิก2567","ว่างเดิม ยุบเลิกปี 67",IF(ฟอร์มกรอกข้อมูล!M123="ว่างยุบเลิก2568","ว่างเดิม ยุบเลิกปี 68",IF(ฟอร์มกรอกข้อมูล!M123="ว่างยุบเลิก2569","ว่างเดิม ยุบเลิกปี 69",IF(ฟอร์มกรอกข้อมูล!M123="ยุบเลิก2567","เกษียณปี 66 ยุบเลิกปี 67",IF(ฟอร์มกรอกข้อมูล!M123="ยุบเลิก2568","เกษียณปี 67 ยุบเลิกปี 68",IF(ฟอร์มกรอกข้อมูล!M123="ยุบเลิก2569","เกษียณปี 68 ยุบเลิกปี 69",(ฟอร์มกรอกข้อมูล!I123*12)+(ฟอร์มกรอกข้อมูล!J123*12)+(ฟอร์มกรอกข้อมูล!K123*12)))))))))))))))))</f>
        <v/>
      </c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  <c r="AA237" s="150"/>
      <c r="AB237" s="150"/>
      <c r="AC237" s="150"/>
      <c r="AD237" s="150"/>
      <c r="AE237" s="150"/>
      <c r="AF237" s="150"/>
      <c r="AG237" s="150"/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39" t="str">
        <f>IF(ฟอร์มกรอกข้อมูล!C123=0,"",ฟอร์มกรอกข้อมูล!C123)</f>
        <v/>
      </c>
      <c r="BC237" s="139" t="str">
        <f>IF(ฟอร์มกรอกข้อมูล!G123=0,"",ฟอร์มกรอกข้อมูล!G123)</f>
        <v/>
      </c>
      <c r="BD237" s="139" t="str">
        <f>IF(ฟอร์มกรอกข้อมูล!E123=0,"",ฟอร์มกรอกข้อมูล!E123)</f>
        <v/>
      </c>
      <c r="BE237" s="139" t="str">
        <f>IF(ฟอร์มกรอกข้อมูล!I123=0,"",ฟอร์มกรอกข้อมูล!I123)</f>
        <v/>
      </c>
      <c r="BF237" s="139" t="str">
        <f>IF(ฟอร์มกรอกข้อมูล!J123=0,"",ฟอร์มกรอกข้อมูล!J123)</f>
        <v/>
      </c>
      <c r="BG237" s="139" t="str">
        <f>IF(ฟอร์มกรอกข้อมูล!K123=0,"",ฟอร์มกรอกข้อมูล!K123)</f>
        <v/>
      </c>
      <c r="BH237" s="139" t="str">
        <f>IF(ฟอร์มกรอกข้อมูล!M123=0,"",ฟอร์มกรอกข้อมูล!M123)</f>
        <v/>
      </c>
    </row>
    <row r="238" spans="1:60" ht="25.5" customHeight="1">
      <c r="A238" s="99"/>
      <c r="B238" s="99"/>
      <c r="C238" s="140"/>
      <c r="D238" s="140"/>
      <c r="E238" s="140" t="str">
        <f>IF(BB237=0,"",IF(BB237="บริหารท้องถิ่น","("&amp;BD237&amp;")",IF(BB237="อำนวยการท้องถิ่น","("&amp;BD237&amp;")",IF(BB237="บริหารสถานศึกษา","("&amp;BD237&amp;")",IF(BB237&amp;BC237="วิชาการหัวหน้ากลุ่มงาน","("&amp;BD237&amp;")",IF(M237="กำหนดเพิ่มปี 67","-",IF(M237="กำหนดเพิ่มปี 68","",IF(M237="กำหนดเพิ่มปี 69","",""))))))))</f>
        <v/>
      </c>
      <c r="F238" s="99"/>
      <c r="G238" s="140"/>
      <c r="H238" s="140" t="str">
        <f>IF(BB237=0,"",IF(M237="เกษียณปี 66 ยุบเลิกปี 67","",IF(M237="ว่างเดิม ยุบเลิกปี 67","",IF(BB237="บริหารท้องถิ่น","("&amp;BD237&amp;")",IF(BB237="อำนวยการท้องถิ่น","("&amp;BD237&amp;")",IF(BB237="บริหารสถานศึกษา","("&amp;BD237&amp;")",IF(BB237&amp;BC237="วิชาการหัวหน้ากลุ่มงาน","("&amp;BD237&amp;")","")))))))</f>
        <v/>
      </c>
      <c r="I238" s="99"/>
      <c r="J238" s="141" t="str">
        <f>IF(BB237=0,"",IF(BB237="","",IF(BH237="ว่างเดิม","(ค่ากลางเงินเดือน)",IF(BH237="เงินอุดหนุน (ว่าง)","(ค่ากลางเงินเดือน)",IF(BH237="จ่ายจากเงินรายได้ (ว่าง)","(ค่ากลางเงินเดือน)",IF(BH237="ว่างยุบเลิก2568","(ค่ากลางเงินเดือน)",IF(BH237="ว่างยุบเลิก2569","(ค่ากลางเงินเดือน)",IF(M237="กำหนดเพิ่มปี 67","",IF(M237="กำหนดเพิ่มปี 68","",IF(M237="กำหนดเพิ่มปี 69","",IF(M237="เกษียณปี 66 ยุบเลิกปี 67","",IF(M237="ว่างเดิม ยุบเลิกปี 67","",TEXT(BE237,"(0,000"&amp;" x 12)")))))))))))))</f>
        <v/>
      </c>
      <c r="K238" s="141" t="str">
        <f>IF(BB237=0,"",IF(BB237="","",IF(M237="กำหนดเพิ่มปี 67","",IF(M237="กำหนดเพิ่มปี 68","",IF(M237="กำหนดเพิ่มปี 69","",IF(M237="เกษียณปี 66 ยุบเลิกปี 67","",IF(M237="ว่างเดิม ยุบเลิกปี 67","",TEXT(BF237,"(0,000"&amp;" x 12)"))))))))</f>
        <v/>
      </c>
      <c r="L238" s="141" t="str">
        <f>IF(BB237=0,"",IF(BB237="","",IF(M237="กำหนดเพิ่มปี 67","",IF(M237="กำหนดเพิ่มปี 68","",IF(M237="กำหนดเพิ่มปี 69","",IF(M237="เกษียณปี 66 ยุบเลิกปี 67","",IF(M237="ว่างเดิม ยุบเลิกปี 67","",TEXT(BG237,"(0,000"&amp;" x 12)"))))))))</f>
        <v/>
      </c>
      <c r="M238" s="140"/>
      <c r="N238" s="150"/>
      <c r="O238" s="150"/>
      <c r="P238" s="150"/>
      <c r="Q238" s="150"/>
      <c r="R238" s="150"/>
      <c r="S238" s="150"/>
      <c r="T238" s="150"/>
      <c r="U238" s="150"/>
      <c r="V238" s="150"/>
      <c r="W238" s="150"/>
      <c r="X238" s="150"/>
      <c r="Y238" s="150"/>
      <c r="Z238" s="150"/>
      <c r="AA238" s="150"/>
      <c r="AB238" s="150"/>
      <c r="AC238" s="150"/>
      <c r="AD238" s="150"/>
      <c r="AE238" s="150"/>
      <c r="AF238" s="150"/>
      <c r="AG238" s="150"/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</row>
    <row r="239" spans="1:60" ht="25.5" customHeight="1">
      <c r="A239" s="101" t="str">
        <f>IF(B239="","",IF(M239="","",SUBTOTAL(3,$E$5:E239)*1)-COUNTBLANK($B$5:B239))</f>
        <v/>
      </c>
      <c r="B239" s="142" t="str">
        <f>IF(ฟอร์มกรอกข้อมูล!C124=0,"",IF(ฟอร์มกรอกข้อมูล!C124="สังกัด","",IF(M239="กำหนดเพิ่มปี 67","-",IF(M239="กำหนดเพิ่มปี 68","-",IF(M239="กำหนดเพิ่มปี 69","-",ฟอร์มกรอกข้อมูล!D124)))))</f>
        <v/>
      </c>
      <c r="C239" s="140" t="str">
        <f>IF(ฟอร์มกรอกข้อมูล!C124=0,"",IF(ฟอร์มกรอกข้อมูล!C124="สังกัด","",IF(M239="กำหนดเพิ่มปี 67","-",IF(M239="กำหนดเพิ่มปี 68","-",IF(M239="กำหนดเพิ่มปี 69","-",ฟอร์มกรอกข้อมูล!L124)))))</f>
        <v/>
      </c>
      <c r="D239" s="143" t="str">
        <f>IF(ฟอร์มกรอกข้อมูล!C124=0,"",IF(ฟอร์มกรอกข้อมูล!C124="สังกัด","",IF(ฟอร์มกรอกข้อมูล!B124="","-",IF(M239="กำหนดเพิ่มปี 67","-",IF(M239="กำหนดเพิ่มปี 68","-",IF(M239="กำหนดเพิ่มปี 69","-",ฟอร์มกรอกข้อมูล!B124))))))</f>
        <v/>
      </c>
      <c r="E239" s="140" t="str">
        <f>IF(ฟอร์มกรอกข้อมูล!C124=0,"",IF(M239="กำหนดเพิ่มปี 67","-",IF(M239="กำหนดเพิ่มปี 68","-",IF(M239="กำหนดเพิ่มปี 69","-",IF(ฟอร์มกรอกข้อมูล!C124="บริหารท้องถิ่น",ฟอร์มกรอกข้อมูล!F124,IF(ฟอร์มกรอกข้อมูล!C124="อำนวยการท้องถิ่น",ฟอร์มกรอกข้อมูล!F124,IF(ฟอร์มกรอกข้อมูล!C124="บริหารสถานศึกษา",ฟอร์มกรอกข้อมูล!F124,IF(ฟอร์มกรอกข้อมูล!C124&amp;ฟอร์มกรอกข้อมูล!G124="วิชาการหัวหน้ากลุ่มงาน",ฟอร์มกรอกข้อมูล!F124,ฟอร์มกรอกข้อมูล!E124))))))))</f>
        <v/>
      </c>
      <c r="F239" s="101" t="str">
        <f>IF(ฟอร์มกรอกข้อมูล!C124=0,"",IF(ฟอร์มกรอกข้อมูล!C124="สังกัด","",IF(ฟอร์มกรอกข้อมูล!H124="","-",IF(M239="กำหนดเพิ่มปี 67","-",IF(M239="กำหนดเพิ่มปี 68","-",IF(M239="กำหนดเพิ่มปี 69","-",ฟอร์มกรอกข้อมูล!H124))))))</f>
        <v/>
      </c>
      <c r="G239" s="143" t="str">
        <f>IF(ฟอร์มกรอกข้อมูล!C124=0,"",IF(ฟอร์มกรอกข้อมูล!C124="สังกัด","",IF(ฟอร์มกรอกข้อมูล!B124="","-",IF(M239="เกษียณปี 66 ยุบเลิกปี 67","-",IF(M239="ว่างเดิม ยุบเลิกปี 67","-",ฟอร์มกรอกข้อมูล!B124)))))</f>
        <v/>
      </c>
      <c r="H239" s="140" t="str">
        <f>IF(ฟอร์มกรอกข้อมูล!C124=0,"",IF(M239="เกษียณปี 66 ยุบเลิกปี 67","-",IF(M239="ว่างเดิม ยุบเลิกปี 67","-",IF(ฟอร์มกรอกข้อมูล!C124="บริหารท้องถิ่น",ฟอร์มกรอกข้อมูล!F124,IF(ฟอร์มกรอกข้อมูล!C124="อำนวยการท้องถิ่น",ฟอร์มกรอกข้อมูล!F124,IF(ฟอร์มกรอกข้อมูล!C124="บริหารสถานศึกษา",ฟอร์มกรอกข้อมูล!F124,IF(ฟอร์มกรอกข้อมูล!C124&amp;ฟอร์มกรอกข้อมูล!G124="วิชาการหัวหน้ากลุ่มงาน",ฟอร์มกรอกข้อมูล!F124,ฟอร์มกรอกข้อมูล!E124)))))))</f>
        <v/>
      </c>
      <c r="I239" s="101" t="str">
        <f>IF(ฟอร์มกรอกข้อมูล!C124=0,"",IF(ฟอร์มกรอกข้อมูล!C124="สังกัด","",IF(ฟอร์มกรอกข้อมูล!H124="","-",IF(M239="เกษียณปี 66 ยุบเลิกปี 67","-",IF(M239="ว่างเดิม ยุบเลิกปี 67","-",ฟอร์มกรอกข้อมูล!H124)))))</f>
        <v/>
      </c>
      <c r="J239" s="144" t="str">
        <f>IF(ฟอร์มกรอกข้อมูล!C124=0,"",IF(ฟอร์มกรอกข้อมูล!C124="สังกัด","",IF(M239="กำหนดเพิ่มปี 67",0,IF(M239="กำหนดเพิ่มปี 68",0,IF(M239="กำหนดเพิ่มปี 69",0,IF(M239="เกษียณปี 66 ยุบเลิกปี 67",0,IF(M239="ว่างเดิม ยุบเลิกปี 67",0,ฟอร์มกรอกข้อมูล!BE124)))))))</f>
        <v/>
      </c>
      <c r="K239" s="145" t="str">
        <f>IF(ฟอร์มกรอกข้อมูล!C124=0,"",IF(ฟอร์มกรอกข้อมูล!C124="สังกัด","",IF(M239="กำหนดเพิ่มปี 67",0,IF(M239="กำหนดเพิ่มปี 68",0,IF(M239="กำหนดเพิ่มปี 69",0,IF(M239="เกษียณปี 66 ยุบเลิกปี 67",0,IF(M239="ว่างเดิม ยุบเลิกปี 67",0,IF(ฟอร์มกรอกข้อมูล!J124=0,0,(BF239*12)))))))))</f>
        <v/>
      </c>
      <c r="L239" s="145" t="str">
        <f>IF(ฟอร์มกรอกข้อมูล!C124=0,"",IF(ฟอร์มกรอกข้อมูล!C124="สังกัด","",IF(M239="กำหนดเพิ่มปี 67",0,IF(M239="กำหนดเพิ่มปี 68",0,IF(M239="กำหนดเพิ่มปี 69",0,IF(M239="เกษียณปี 66 ยุบเลิกปี 67",0,IF(M239="ว่างเดิม ยุบเลิกปี 67",0,IF(ฟอร์มกรอกข้อมูล!K124=0,0,(BG239*12)))))))))</f>
        <v/>
      </c>
      <c r="M239" s="146" t="str">
        <f>IF(ฟอร์มกรอกข้อมูล!C124=0,"",IF(ฟอร์มกรอกข้อมูล!C124="สังกัด","",IF(ฟอร์มกรอกข้อมูล!M124="ว่างเดิม","(ว่างเดิม)",IF(ฟอร์มกรอกข้อมูล!M124="เงินอุดหนุน","(เงินอุดหนุน)",IF(ฟอร์มกรอกข้อมูล!M124="เงินอุดหนุน (ว่าง)","(เงินอุดหนุน)",IF(ฟอร์มกรอกข้อมูล!M124="จ่ายจากเงินรายได้","(จ่ายจากเงินรายได้)",IF(ฟอร์มกรอกข้อมูล!M124="จ่ายจากเงินรายได้ (ว่าง)","(จ่ายจากเงินรายได้ (ว่างเดิม))",IF(ฟอร์มกรอกข้อมูล!M124="กำหนดเพิ่ม2567","กำหนดเพิ่มปี 67",IF(ฟอร์มกรอกข้อมูล!M124="กำหนดเพิ่ม2568","กำหนดเพิ่มปี 68",IF(ฟอร์มกรอกข้อมูล!M124="กำหนดเพิ่ม2569","กำหนดเพิ่มปี 69",IF(ฟอร์มกรอกข้อมูล!M124="ว่างยุบเลิก2567","ว่างเดิม ยุบเลิกปี 67",IF(ฟอร์มกรอกข้อมูล!M124="ว่างยุบเลิก2568","ว่างเดิม ยุบเลิกปี 68",IF(ฟอร์มกรอกข้อมูล!M124="ว่างยุบเลิก2569","ว่างเดิม ยุบเลิกปี 69",IF(ฟอร์มกรอกข้อมูล!M124="ยุบเลิก2567","เกษียณปี 66 ยุบเลิกปี 67",IF(ฟอร์มกรอกข้อมูล!M124="ยุบเลิก2568","เกษียณปี 67 ยุบเลิกปี 68",IF(ฟอร์มกรอกข้อมูล!M124="ยุบเลิก2569","เกษียณปี 68 ยุบเลิกปี 69",(ฟอร์มกรอกข้อมูล!I124*12)+(ฟอร์มกรอกข้อมูล!J124*12)+(ฟอร์มกรอกข้อมูล!K124*12)))))))))))))))))</f>
        <v/>
      </c>
      <c r="N239" s="150"/>
      <c r="O239" s="150"/>
      <c r="P239" s="150"/>
      <c r="Q239" s="150"/>
      <c r="R239" s="150"/>
      <c r="S239" s="150"/>
      <c r="T239" s="150"/>
      <c r="U239" s="150"/>
      <c r="V239" s="150"/>
      <c r="W239" s="150"/>
      <c r="X239" s="150"/>
      <c r="Y239" s="150"/>
      <c r="Z239" s="150"/>
      <c r="AA239" s="150"/>
      <c r="AB239" s="150"/>
      <c r="AC239" s="150"/>
      <c r="AD239" s="150"/>
      <c r="AE239" s="150"/>
      <c r="AF239" s="150"/>
      <c r="AG239" s="150"/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39" t="str">
        <f>IF(ฟอร์มกรอกข้อมูล!C124=0,"",ฟอร์มกรอกข้อมูล!C124)</f>
        <v/>
      </c>
      <c r="BC239" s="139" t="str">
        <f>IF(ฟอร์มกรอกข้อมูล!G124=0,"",ฟอร์มกรอกข้อมูล!G124)</f>
        <v/>
      </c>
      <c r="BD239" s="139" t="str">
        <f>IF(ฟอร์มกรอกข้อมูล!E124=0,"",ฟอร์มกรอกข้อมูล!E124)</f>
        <v/>
      </c>
      <c r="BE239" s="139" t="str">
        <f>IF(ฟอร์มกรอกข้อมูล!I124=0,"",ฟอร์มกรอกข้อมูล!I124)</f>
        <v/>
      </c>
      <c r="BF239" s="139" t="str">
        <f>IF(ฟอร์มกรอกข้อมูล!J124=0,"",ฟอร์มกรอกข้อมูล!J124)</f>
        <v/>
      </c>
      <c r="BG239" s="139" t="str">
        <f>IF(ฟอร์มกรอกข้อมูล!K124=0,"",ฟอร์มกรอกข้อมูล!K124)</f>
        <v/>
      </c>
      <c r="BH239" s="139" t="str">
        <f>IF(ฟอร์มกรอกข้อมูล!M124=0,"",ฟอร์มกรอกข้อมูล!M124)</f>
        <v/>
      </c>
    </row>
    <row r="240" spans="1:60" ht="25.5" customHeight="1">
      <c r="A240" s="99"/>
      <c r="B240" s="99"/>
      <c r="C240" s="140"/>
      <c r="D240" s="140"/>
      <c r="E240" s="140" t="str">
        <f>IF(BB239=0,"",IF(BB239="บริหารท้องถิ่น","("&amp;BD239&amp;")",IF(BB239="อำนวยการท้องถิ่น","("&amp;BD239&amp;")",IF(BB239="บริหารสถานศึกษา","("&amp;BD239&amp;")",IF(BB239&amp;BC239="วิชาการหัวหน้ากลุ่มงาน","("&amp;BD239&amp;")",IF(M239="กำหนดเพิ่มปี 67","-",IF(M239="กำหนดเพิ่มปี 68","",IF(M239="กำหนดเพิ่มปี 69","",""))))))))</f>
        <v/>
      </c>
      <c r="F240" s="99"/>
      <c r="G240" s="140"/>
      <c r="H240" s="140" t="str">
        <f>IF(BB239=0,"",IF(M239="เกษียณปี 66 ยุบเลิกปี 67","",IF(M239="ว่างเดิม ยุบเลิกปี 67","",IF(BB239="บริหารท้องถิ่น","("&amp;BD239&amp;")",IF(BB239="อำนวยการท้องถิ่น","("&amp;BD239&amp;")",IF(BB239="บริหารสถานศึกษา","("&amp;BD239&amp;")",IF(BB239&amp;BC239="วิชาการหัวหน้ากลุ่มงาน","("&amp;BD239&amp;")","")))))))</f>
        <v/>
      </c>
      <c r="I240" s="99"/>
      <c r="J240" s="141" t="str">
        <f>IF(BB239=0,"",IF(BB239="","",IF(BH239="ว่างเดิม","(ค่ากลางเงินเดือน)",IF(BH239="เงินอุดหนุน (ว่าง)","(ค่ากลางเงินเดือน)",IF(BH239="จ่ายจากเงินรายได้ (ว่าง)","(ค่ากลางเงินเดือน)",IF(BH239="ว่างยุบเลิก2568","(ค่ากลางเงินเดือน)",IF(BH239="ว่างยุบเลิก2569","(ค่ากลางเงินเดือน)",IF(M239="กำหนดเพิ่มปี 67","",IF(M239="กำหนดเพิ่มปี 68","",IF(M239="กำหนดเพิ่มปี 69","",IF(M239="เกษียณปี 66 ยุบเลิกปี 67","",IF(M239="ว่างเดิม ยุบเลิกปี 67","",TEXT(BE239,"(0,000"&amp;" x 12)")))))))))))))</f>
        <v/>
      </c>
      <c r="K240" s="141" t="str">
        <f>IF(BB239=0,"",IF(BB239="","",IF(M239="กำหนดเพิ่มปี 67","",IF(M239="กำหนดเพิ่มปี 68","",IF(M239="กำหนดเพิ่มปี 69","",IF(M239="เกษียณปี 66 ยุบเลิกปี 67","",IF(M239="ว่างเดิม ยุบเลิกปี 67","",TEXT(BF239,"(0,000"&amp;" x 12)"))))))))</f>
        <v/>
      </c>
      <c r="L240" s="141" t="str">
        <f>IF(BB239=0,"",IF(BB239="","",IF(M239="กำหนดเพิ่มปี 67","",IF(M239="กำหนดเพิ่มปี 68","",IF(M239="กำหนดเพิ่มปี 69","",IF(M239="เกษียณปี 66 ยุบเลิกปี 67","",IF(M239="ว่างเดิม ยุบเลิกปี 67","",TEXT(BG239,"(0,000"&amp;" x 12)"))))))))</f>
        <v/>
      </c>
      <c r="M240" s="140"/>
      <c r="N240" s="150"/>
      <c r="O240" s="150"/>
      <c r="P240" s="150"/>
      <c r="Q240" s="150"/>
      <c r="R240" s="150"/>
      <c r="S240" s="150"/>
      <c r="T240" s="150"/>
      <c r="U240" s="150"/>
      <c r="V240" s="150"/>
      <c r="W240" s="150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50"/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</row>
    <row r="241" spans="1:60" ht="25.5" customHeight="1">
      <c r="A241" s="101" t="str">
        <f>IF(B241="","",IF(M241="","",SUBTOTAL(3,$E$5:E241)*1)-COUNTBLANK($B$5:B241))</f>
        <v/>
      </c>
      <c r="B241" s="142" t="str">
        <f>IF(ฟอร์มกรอกข้อมูล!C125=0,"",IF(ฟอร์มกรอกข้อมูล!C125="สังกัด","",IF(M241="กำหนดเพิ่มปี 67","-",IF(M241="กำหนดเพิ่มปี 68","-",IF(M241="กำหนดเพิ่มปี 69","-",ฟอร์มกรอกข้อมูล!D125)))))</f>
        <v/>
      </c>
      <c r="C241" s="140" t="str">
        <f>IF(ฟอร์มกรอกข้อมูล!C125=0,"",IF(ฟอร์มกรอกข้อมูล!C125="สังกัด","",IF(M241="กำหนดเพิ่มปี 67","-",IF(M241="กำหนดเพิ่มปี 68","-",IF(M241="กำหนดเพิ่มปี 69","-",ฟอร์มกรอกข้อมูล!L125)))))</f>
        <v/>
      </c>
      <c r="D241" s="143" t="str">
        <f>IF(ฟอร์มกรอกข้อมูล!C125=0,"",IF(ฟอร์มกรอกข้อมูล!C125="สังกัด","",IF(ฟอร์มกรอกข้อมูล!B125="","-",IF(M241="กำหนดเพิ่มปี 67","-",IF(M241="กำหนดเพิ่มปี 68","-",IF(M241="กำหนดเพิ่มปี 69","-",ฟอร์มกรอกข้อมูล!B125))))))</f>
        <v/>
      </c>
      <c r="E241" s="140" t="str">
        <f>IF(ฟอร์มกรอกข้อมูล!C125=0,"",IF(M241="กำหนดเพิ่มปี 67","-",IF(M241="กำหนดเพิ่มปี 68","-",IF(M241="กำหนดเพิ่มปี 69","-",IF(ฟอร์มกรอกข้อมูล!C125="บริหารท้องถิ่น",ฟอร์มกรอกข้อมูล!F125,IF(ฟอร์มกรอกข้อมูล!C125="อำนวยการท้องถิ่น",ฟอร์มกรอกข้อมูล!F125,IF(ฟอร์มกรอกข้อมูล!C125="บริหารสถานศึกษา",ฟอร์มกรอกข้อมูล!F125,IF(ฟอร์มกรอกข้อมูล!C125&amp;ฟอร์มกรอกข้อมูล!G125="วิชาการหัวหน้ากลุ่มงาน",ฟอร์มกรอกข้อมูล!F125,ฟอร์มกรอกข้อมูล!E125))))))))</f>
        <v/>
      </c>
      <c r="F241" s="101" t="str">
        <f>IF(ฟอร์มกรอกข้อมูล!C125=0,"",IF(ฟอร์มกรอกข้อมูล!C125="สังกัด","",IF(ฟอร์มกรอกข้อมูล!H125="","-",IF(M241="กำหนดเพิ่มปี 67","-",IF(M241="กำหนดเพิ่มปี 68","-",IF(M241="กำหนดเพิ่มปี 69","-",ฟอร์มกรอกข้อมูล!H125))))))</f>
        <v/>
      </c>
      <c r="G241" s="143" t="str">
        <f>IF(ฟอร์มกรอกข้อมูล!C125=0,"",IF(ฟอร์มกรอกข้อมูล!C125="สังกัด","",IF(ฟอร์มกรอกข้อมูล!B125="","-",IF(M241="เกษียณปี 66 ยุบเลิกปี 67","-",IF(M241="ว่างเดิม ยุบเลิกปี 67","-",ฟอร์มกรอกข้อมูล!B125)))))</f>
        <v/>
      </c>
      <c r="H241" s="140" t="str">
        <f>IF(ฟอร์มกรอกข้อมูล!C125=0,"",IF(M241="เกษียณปี 66 ยุบเลิกปี 67","-",IF(M241="ว่างเดิม ยุบเลิกปี 67","-",IF(ฟอร์มกรอกข้อมูล!C125="บริหารท้องถิ่น",ฟอร์มกรอกข้อมูล!F125,IF(ฟอร์มกรอกข้อมูล!C125="อำนวยการท้องถิ่น",ฟอร์มกรอกข้อมูล!F125,IF(ฟอร์มกรอกข้อมูล!C125="บริหารสถานศึกษา",ฟอร์มกรอกข้อมูล!F125,IF(ฟอร์มกรอกข้อมูล!C125&amp;ฟอร์มกรอกข้อมูล!G125="วิชาการหัวหน้ากลุ่มงาน",ฟอร์มกรอกข้อมูล!F125,ฟอร์มกรอกข้อมูล!E125)))))))</f>
        <v/>
      </c>
      <c r="I241" s="101" t="str">
        <f>IF(ฟอร์มกรอกข้อมูล!C125=0,"",IF(ฟอร์มกรอกข้อมูล!C125="สังกัด","",IF(ฟอร์มกรอกข้อมูล!H125="","-",IF(M241="เกษียณปี 66 ยุบเลิกปี 67","-",IF(M241="ว่างเดิม ยุบเลิกปี 67","-",ฟอร์มกรอกข้อมูล!H125)))))</f>
        <v/>
      </c>
      <c r="J241" s="144" t="str">
        <f>IF(ฟอร์มกรอกข้อมูล!C125=0,"",IF(ฟอร์มกรอกข้อมูล!C125="สังกัด","",IF(M241="กำหนดเพิ่มปี 67",0,IF(M241="กำหนดเพิ่มปี 68",0,IF(M241="กำหนดเพิ่มปี 69",0,IF(M241="เกษียณปี 66 ยุบเลิกปี 67",0,IF(M241="ว่างเดิม ยุบเลิกปี 67",0,ฟอร์มกรอกข้อมูล!BE125)))))))</f>
        <v/>
      </c>
      <c r="K241" s="145" t="str">
        <f>IF(ฟอร์มกรอกข้อมูล!C125=0,"",IF(ฟอร์มกรอกข้อมูล!C125="สังกัด","",IF(M241="กำหนดเพิ่มปี 67",0,IF(M241="กำหนดเพิ่มปี 68",0,IF(M241="กำหนดเพิ่มปี 69",0,IF(M241="เกษียณปี 66 ยุบเลิกปี 67",0,IF(M241="ว่างเดิม ยุบเลิกปี 67",0,IF(ฟอร์มกรอกข้อมูล!J125=0,0,(BF241*12)))))))))</f>
        <v/>
      </c>
      <c r="L241" s="145" t="str">
        <f>IF(ฟอร์มกรอกข้อมูล!C125=0,"",IF(ฟอร์มกรอกข้อมูล!C125="สังกัด","",IF(M241="กำหนดเพิ่มปี 67",0,IF(M241="กำหนดเพิ่มปี 68",0,IF(M241="กำหนดเพิ่มปี 69",0,IF(M241="เกษียณปี 66 ยุบเลิกปี 67",0,IF(M241="ว่างเดิม ยุบเลิกปี 67",0,IF(ฟอร์มกรอกข้อมูล!K125=0,0,(BG241*12)))))))))</f>
        <v/>
      </c>
      <c r="M241" s="146" t="str">
        <f>IF(ฟอร์มกรอกข้อมูล!C125=0,"",IF(ฟอร์มกรอกข้อมูล!C125="สังกัด","",IF(ฟอร์มกรอกข้อมูล!M125="ว่างเดิม","(ว่างเดิม)",IF(ฟอร์มกรอกข้อมูล!M125="เงินอุดหนุน","(เงินอุดหนุน)",IF(ฟอร์มกรอกข้อมูล!M125="เงินอุดหนุน (ว่าง)","(เงินอุดหนุน)",IF(ฟอร์มกรอกข้อมูล!M125="จ่ายจากเงินรายได้","(จ่ายจากเงินรายได้)",IF(ฟอร์มกรอกข้อมูล!M125="จ่ายจากเงินรายได้ (ว่าง)","(จ่ายจากเงินรายได้ (ว่างเดิม))",IF(ฟอร์มกรอกข้อมูล!M125="กำหนดเพิ่ม2567","กำหนดเพิ่มปี 67",IF(ฟอร์มกรอกข้อมูล!M125="กำหนดเพิ่ม2568","กำหนดเพิ่มปี 68",IF(ฟอร์มกรอกข้อมูล!M125="กำหนดเพิ่ม2569","กำหนดเพิ่มปี 69",IF(ฟอร์มกรอกข้อมูล!M125="ว่างยุบเลิก2567","ว่างเดิม ยุบเลิกปี 67",IF(ฟอร์มกรอกข้อมูล!M125="ว่างยุบเลิก2568","ว่างเดิม ยุบเลิกปี 68",IF(ฟอร์มกรอกข้อมูล!M125="ว่างยุบเลิก2569","ว่างเดิม ยุบเลิกปี 69",IF(ฟอร์มกรอกข้อมูล!M125="ยุบเลิก2567","เกษียณปี 66 ยุบเลิกปี 67",IF(ฟอร์มกรอกข้อมูล!M125="ยุบเลิก2568","เกษียณปี 67 ยุบเลิกปี 68",IF(ฟอร์มกรอกข้อมูล!M125="ยุบเลิก2569","เกษียณปี 68 ยุบเลิกปี 69",(ฟอร์มกรอกข้อมูล!I125*12)+(ฟอร์มกรอกข้อมูล!J125*12)+(ฟอร์มกรอกข้อมูล!K125*12)))))))))))))))))</f>
        <v/>
      </c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39" t="str">
        <f>IF(ฟอร์มกรอกข้อมูล!C125=0,"",ฟอร์มกรอกข้อมูล!C125)</f>
        <v/>
      </c>
      <c r="BC241" s="139" t="str">
        <f>IF(ฟอร์มกรอกข้อมูล!G125=0,"",ฟอร์มกรอกข้อมูล!G125)</f>
        <v/>
      </c>
      <c r="BD241" s="139" t="str">
        <f>IF(ฟอร์มกรอกข้อมูล!E125=0,"",ฟอร์มกรอกข้อมูล!E125)</f>
        <v/>
      </c>
      <c r="BE241" s="139" t="str">
        <f>IF(ฟอร์มกรอกข้อมูล!I125=0,"",ฟอร์มกรอกข้อมูล!I125)</f>
        <v/>
      </c>
      <c r="BF241" s="139" t="str">
        <f>IF(ฟอร์มกรอกข้อมูล!J125=0,"",ฟอร์มกรอกข้อมูล!J125)</f>
        <v/>
      </c>
      <c r="BG241" s="139" t="str">
        <f>IF(ฟอร์มกรอกข้อมูล!K125=0,"",ฟอร์มกรอกข้อมูล!K125)</f>
        <v/>
      </c>
      <c r="BH241" s="139" t="str">
        <f>IF(ฟอร์มกรอกข้อมูล!M125=0,"",ฟอร์มกรอกข้อมูล!M125)</f>
        <v/>
      </c>
    </row>
    <row r="242" spans="1:60" ht="25.5" customHeight="1">
      <c r="A242" s="99"/>
      <c r="B242" s="99"/>
      <c r="C242" s="140"/>
      <c r="D242" s="140"/>
      <c r="E242" s="140" t="str">
        <f>IF(BB241=0,"",IF(BB241="บริหารท้องถิ่น","("&amp;BD241&amp;")",IF(BB241="อำนวยการท้องถิ่น","("&amp;BD241&amp;")",IF(BB241="บริหารสถานศึกษา","("&amp;BD241&amp;")",IF(BB241&amp;BC241="วิชาการหัวหน้ากลุ่มงาน","("&amp;BD241&amp;")",IF(M241="กำหนดเพิ่มปี 67","-",IF(M241="กำหนดเพิ่มปี 68","",IF(M241="กำหนดเพิ่มปี 69","",""))))))))</f>
        <v/>
      </c>
      <c r="F242" s="99"/>
      <c r="G242" s="140"/>
      <c r="H242" s="140" t="str">
        <f>IF(BB241=0,"",IF(M241="เกษียณปี 66 ยุบเลิกปี 67","",IF(M241="ว่างเดิม ยุบเลิกปี 67","",IF(BB241="บริหารท้องถิ่น","("&amp;BD241&amp;")",IF(BB241="อำนวยการท้องถิ่น","("&amp;BD241&amp;")",IF(BB241="บริหารสถานศึกษา","("&amp;BD241&amp;")",IF(BB241&amp;BC241="วิชาการหัวหน้ากลุ่มงาน","("&amp;BD241&amp;")","")))))))</f>
        <v/>
      </c>
      <c r="I242" s="99"/>
      <c r="J242" s="141" t="str">
        <f>IF(BB241=0,"",IF(BB241="","",IF(BH241="ว่างเดิม","(ค่ากลางเงินเดือน)",IF(BH241="เงินอุดหนุน (ว่าง)","(ค่ากลางเงินเดือน)",IF(BH241="จ่ายจากเงินรายได้ (ว่าง)","(ค่ากลางเงินเดือน)",IF(BH241="ว่างยุบเลิก2568","(ค่ากลางเงินเดือน)",IF(BH241="ว่างยุบเลิก2569","(ค่ากลางเงินเดือน)",IF(M241="กำหนดเพิ่มปี 67","",IF(M241="กำหนดเพิ่มปี 68","",IF(M241="กำหนดเพิ่มปี 69","",IF(M241="เกษียณปี 66 ยุบเลิกปี 67","",IF(M241="ว่างเดิม ยุบเลิกปี 67","",TEXT(BE241,"(0,000"&amp;" x 12)")))))))))))))</f>
        <v/>
      </c>
      <c r="K242" s="141" t="str">
        <f>IF(BB241=0,"",IF(BB241="","",IF(M241="กำหนดเพิ่มปี 67","",IF(M241="กำหนดเพิ่มปี 68","",IF(M241="กำหนดเพิ่มปี 69","",IF(M241="เกษียณปี 66 ยุบเลิกปี 67","",IF(M241="ว่างเดิม ยุบเลิกปี 67","",TEXT(BF241,"(0,000"&amp;" x 12)"))))))))</f>
        <v/>
      </c>
      <c r="L242" s="141" t="str">
        <f>IF(BB241=0,"",IF(BB241="","",IF(M241="กำหนดเพิ่มปี 67","",IF(M241="กำหนดเพิ่มปี 68","",IF(M241="กำหนดเพิ่มปี 69","",IF(M241="เกษียณปี 66 ยุบเลิกปี 67","",IF(M241="ว่างเดิม ยุบเลิกปี 67","",TEXT(BG241,"(0,000"&amp;" x 12)"))))))))</f>
        <v/>
      </c>
      <c r="M242" s="14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</row>
    <row r="243" spans="1:60" ht="25.5" customHeight="1">
      <c r="A243" s="101" t="str">
        <f>IF(B243="","",IF(M243="","",SUBTOTAL(3,$E$5:E243)*1)-COUNTBLANK($B$5:B243))</f>
        <v/>
      </c>
      <c r="B243" s="142" t="str">
        <f>IF(ฟอร์มกรอกข้อมูล!C126=0,"",IF(ฟอร์มกรอกข้อมูล!C126="สังกัด","",IF(M243="กำหนดเพิ่มปี 67","-",IF(M243="กำหนดเพิ่มปี 68","-",IF(M243="กำหนดเพิ่มปี 69","-",ฟอร์มกรอกข้อมูล!D126)))))</f>
        <v/>
      </c>
      <c r="C243" s="140" t="str">
        <f>IF(ฟอร์มกรอกข้อมูล!C126=0,"",IF(ฟอร์มกรอกข้อมูล!C126="สังกัด","",IF(M243="กำหนดเพิ่มปี 67","-",IF(M243="กำหนดเพิ่มปี 68","-",IF(M243="กำหนดเพิ่มปี 69","-",ฟอร์มกรอกข้อมูล!L126)))))</f>
        <v/>
      </c>
      <c r="D243" s="143" t="str">
        <f>IF(ฟอร์มกรอกข้อมูล!C126=0,"",IF(ฟอร์มกรอกข้อมูล!C126="สังกัด","",IF(ฟอร์มกรอกข้อมูล!B126="","-",IF(M243="กำหนดเพิ่มปี 67","-",IF(M243="กำหนดเพิ่มปี 68","-",IF(M243="กำหนดเพิ่มปี 69","-",ฟอร์มกรอกข้อมูล!B126))))))</f>
        <v/>
      </c>
      <c r="E243" s="140" t="str">
        <f>IF(ฟอร์มกรอกข้อมูล!C126=0,"",IF(M243="กำหนดเพิ่มปี 67","-",IF(M243="กำหนดเพิ่มปี 68","-",IF(M243="กำหนดเพิ่มปี 69","-",IF(ฟอร์มกรอกข้อมูล!C126="บริหารท้องถิ่น",ฟอร์มกรอกข้อมูล!F126,IF(ฟอร์มกรอกข้อมูล!C126="อำนวยการท้องถิ่น",ฟอร์มกรอกข้อมูล!F126,IF(ฟอร์มกรอกข้อมูล!C126="บริหารสถานศึกษา",ฟอร์มกรอกข้อมูล!F126,IF(ฟอร์มกรอกข้อมูล!C126&amp;ฟอร์มกรอกข้อมูล!G126="วิชาการหัวหน้ากลุ่มงาน",ฟอร์มกรอกข้อมูล!F126,ฟอร์มกรอกข้อมูล!E126))))))))</f>
        <v/>
      </c>
      <c r="F243" s="101" t="str">
        <f>IF(ฟอร์มกรอกข้อมูล!C126=0,"",IF(ฟอร์มกรอกข้อมูล!C126="สังกัด","",IF(ฟอร์มกรอกข้อมูล!H126="","-",IF(M243="กำหนดเพิ่มปี 67","-",IF(M243="กำหนดเพิ่มปี 68","-",IF(M243="กำหนดเพิ่มปี 69","-",ฟอร์มกรอกข้อมูล!H126))))))</f>
        <v/>
      </c>
      <c r="G243" s="143" t="str">
        <f>IF(ฟอร์มกรอกข้อมูล!C126=0,"",IF(ฟอร์มกรอกข้อมูล!C126="สังกัด","",IF(ฟอร์มกรอกข้อมูล!B126="","-",IF(M243="เกษียณปี 66 ยุบเลิกปี 67","-",IF(M243="ว่างเดิม ยุบเลิกปี 67","-",ฟอร์มกรอกข้อมูล!B126)))))</f>
        <v/>
      </c>
      <c r="H243" s="140" t="str">
        <f>IF(ฟอร์มกรอกข้อมูล!C126=0,"",IF(M243="เกษียณปี 66 ยุบเลิกปี 67","-",IF(M243="ว่างเดิม ยุบเลิกปี 67","-",IF(ฟอร์มกรอกข้อมูล!C126="บริหารท้องถิ่น",ฟอร์มกรอกข้อมูล!F126,IF(ฟอร์มกรอกข้อมูล!C126="อำนวยการท้องถิ่น",ฟอร์มกรอกข้อมูล!F126,IF(ฟอร์มกรอกข้อมูล!C126="บริหารสถานศึกษา",ฟอร์มกรอกข้อมูล!F126,IF(ฟอร์มกรอกข้อมูล!C126&amp;ฟอร์มกรอกข้อมูล!G126="วิชาการหัวหน้ากลุ่มงาน",ฟอร์มกรอกข้อมูล!F126,ฟอร์มกรอกข้อมูล!E126)))))))</f>
        <v/>
      </c>
      <c r="I243" s="101" t="str">
        <f>IF(ฟอร์มกรอกข้อมูล!C126=0,"",IF(ฟอร์มกรอกข้อมูล!C126="สังกัด","",IF(ฟอร์มกรอกข้อมูล!H126="","-",IF(M243="เกษียณปี 66 ยุบเลิกปี 67","-",IF(M243="ว่างเดิม ยุบเลิกปี 67","-",ฟอร์มกรอกข้อมูล!H126)))))</f>
        <v/>
      </c>
      <c r="J243" s="144" t="str">
        <f>IF(ฟอร์มกรอกข้อมูล!C126=0,"",IF(ฟอร์มกรอกข้อมูล!C126="สังกัด","",IF(M243="กำหนดเพิ่มปี 67",0,IF(M243="กำหนดเพิ่มปี 68",0,IF(M243="กำหนดเพิ่มปี 69",0,IF(M243="เกษียณปี 66 ยุบเลิกปี 67",0,IF(M243="ว่างเดิม ยุบเลิกปี 67",0,ฟอร์มกรอกข้อมูล!BE126)))))))</f>
        <v/>
      </c>
      <c r="K243" s="145" t="str">
        <f>IF(ฟอร์มกรอกข้อมูล!C126=0,"",IF(ฟอร์มกรอกข้อมูล!C126="สังกัด","",IF(M243="กำหนดเพิ่มปี 67",0,IF(M243="กำหนดเพิ่มปี 68",0,IF(M243="กำหนดเพิ่มปี 69",0,IF(M243="เกษียณปี 66 ยุบเลิกปี 67",0,IF(M243="ว่างเดิม ยุบเลิกปี 67",0,IF(ฟอร์มกรอกข้อมูล!J126=0,0,(BF243*12)))))))))</f>
        <v/>
      </c>
      <c r="L243" s="145" t="str">
        <f>IF(ฟอร์มกรอกข้อมูล!C126=0,"",IF(ฟอร์มกรอกข้อมูล!C126="สังกัด","",IF(M243="กำหนดเพิ่มปี 67",0,IF(M243="กำหนดเพิ่มปี 68",0,IF(M243="กำหนดเพิ่มปี 69",0,IF(M243="เกษียณปี 66 ยุบเลิกปี 67",0,IF(M243="ว่างเดิม ยุบเลิกปี 67",0,IF(ฟอร์มกรอกข้อมูล!K126=0,0,(BG243*12)))))))))</f>
        <v/>
      </c>
      <c r="M243" s="146" t="str">
        <f>IF(ฟอร์มกรอกข้อมูล!C126=0,"",IF(ฟอร์มกรอกข้อมูล!C126="สังกัด","",IF(ฟอร์มกรอกข้อมูล!M126="ว่างเดิม","(ว่างเดิม)",IF(ฟอร์มกรอกข้อมูล!M126="เงินอุดหนุน","(เงินอุดหนุน)",IF(ฟอร์มกรอกข้อมูล!M126="เงินอุดหนุน (ว่าง)","(เงินอุดหนุน)",IF(ฟอร์มกรอกข้อมูล!M126="จ่ายจากเงินรายได้","(จ่ายจากเงินรายได้)",IF(ฟอร์มกรอกข้อมูล!M126="จ่ายจากเงินรายได้ (ว่าง)","(จ่ายจากเงินรายได้ (ว่างเดิม))",IF(ฟอร์มกรอกข้อมูล!M126="กำหนดเพิ่ม2567","กำหนดเพิ่มปี 67",IF(ฟอร์มกรอกข้อมูล!M126="กำหนดเพิ่ม2568","กำหนดเพิ่มปี 68",IF(ฟอร์มกรอกข้อมูล!M126="กำหนดเพิ่ม2569","กำหนดเพิ่มปี 69",IF(ฟอร์มกรอกข้อมูล!M126="ว่างยุบเลิก2567","ว่างเดิม ยุบเลิกปี 67",IF(ฟอร์มกรอกข้อมูล!M126="ว่างยุบเลิก2568","ว่างเดิม ยุบเลิกปี 68",IF(ฟอร์มกรอกข้อมูล!M126="ว่างยุบเลิก2569","ว่างเดิม ยุบเลิกปี 69",IF(ฟอร์มกรอกข้อมูล!M126="ยุบเลิก2567","เกษียณปี 66 ยุบเลิกปี 67",IF(ฟอร์มกรอกข้อมูล!M126="ยุบเลิก2568","เกษียณปี 67 ยุบเลิกปี 68",IF(ฟอร์มกรอกข้อมูล!M126="ยุบเลิก2569","เกษียณปี 68 ยุบเลิกปี 69",(ฟอร์มกรอกข้อมูล!I126*12)+(ฟอร์มกรอกข้อมูล!J126*12)+(ฟอร์มกรอกข้อมูล!K126*12)))))))))))))))))</f>
        <v/>
      </c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39" t="str">
        <f>IF(ฟอร์มกรอกข้อมูล!C126=0,"",ฟอร์มกรอกข้อมูล!C126)</f>
        <v/>
      </c>
      <c r="BC243" s="139" t="str">
        <f>IF(ฟอร์มกรอกข้อมูล!G126=0,"",ฟอร์มกรอกข้อมูล!G126)</f>
        <v/>
      </c>
      <c r="BD243" s="139" t="str">
        <f>IF(ฟอร์มกรอกข้อมูล!E126=0,"",ฟอร์มกรอกข้อมูล!E126)</f>
        <v/>
      </c>
      <c r="BE243" s="139" t="str">
        <f>IF(ฟอร์มกรอกข้อมูล!I126=0,"",ฟอร์มกรอกข้อมูล!I126)</f>
        <v/>
      </c>
      <c r="BF243" s="139" t="str">
        <f>IF(ฟอร์มกรอกข้อมูล!J126=0,"",ฟอร์มกรอกข้อมูล!J126)</f>
        <v/>
      </c>
      <c r="BG243" s="139" t="str">
        <f>IF(ฟอร์มกรอกข้อมูล!K126=0,"",ฟอร์มกรอกข้อมูล!K126)</f>
        <v/>
      </c>
      <c r="BH243" s="139" t="str">
        <f>IF(ฟอร์มกรอกข้อมูล!M126=0,"",ฟอร์มกรอกข้อมูล!M126)</f>
        <v/>
      </c>
    </row>
    <row r="244" spans="1:60" ht="25.5" customHeight="1">
      <c r="A244" s="99"/>
      <c r="B244" s="99"/>
      <c r="C244" s="140"/>
      <c r="D244" s="140"/>
      <c r="E244" s="140" t="str">
        <f>IF(BB243=0,"",IF(BB243="บริหารท้องถิ่น","("&amp;BD243&amp;")",IF(BB243="อำนวยการท้องถิ่น","("&amp;BD243&amp;")",IF(BB243="บริหารสถานศึกษา","("&amp;BD243&amp;")",IF(BB243&amp;BC243="วิชาการหัวหน้ากลุ่มงาน","("&amp;BD243&amp;")",IF(M243="กำหนดเพิ่มปี 67","-",IF(M243="กำหนดเพิ่มปี 68","",IF(M243="กำหนดเพิ่มปี 69","",""))))))))</f>
        <v/>
      </c>
      <c r="F244" s="99"/>
      <c r="G244" s="140"/>
      <c r="H244" s="140" t="str">
        <f>IF(BB243=0,"",IF(M243="เกษียณปี 66 ยุบเลิกปี 67","",IF(M243="ว่างเดิม ยุบเลิกปี 67","",IF(BB243="บริหารท้องถิ่น","("&amp;BD243&amp;")",IF(BB243="อำนวยการท้องถิ่น","("&amp;BD243&amp;")",IF(BB243="บริหารสถานศึกษา","("&amp;BD243&amp;")",IF(BB243&amp;BC243="วิชาการหัวหน้ากลุ่มงาน","("&amp;BD243&amp;")","")))))))</f>
        <v/>
      </c>
      <c r="I244" s="99"/>
      <c r="J244" s="141" t="str">
        <f>IF(BB243=0,"",IF(BB243="","",IF(BH243="ว่างเดิม","(ค่ากลางเงินเดือน)",IF(BH243="เงินอุดหนุน (ว่าง)","(ค่ากลางเงินเดือน)",IF(BH243="จ่ายจากเงินรายได้ (ว่าง)","(ค่ากลางเงินเดือน)",IF(BH243="ว่างยุบเลิก2568","(ค่ากลางเงินเดือน)",IF(BH243="ว่างยุบเลิก2569","(ค่ากลางเงินเดือน)",IF(M243="กำหนดเพิ่มปี 67","",IF(M243="กำหนดเพิ่มปี 68","",IF(M243="กำหนดเพิ่มปี 69","",IF(M243="เกษียณปี 66 ยุบเลิกปี 67","",IF(M243="ว่างเดิม ยุบเลิกปี 67","",TEXT(BE243,"(0,000"&amp;" x 12)")))))))))))))</f>
        <v/>
      </c>
      <c r="K244" s="141" t="str">
        <f>IF(BB243=0,"",IF(BB243="","",IF(M243="กำหนดเพิ่มปี 67","",IF(M243="กำหนดเพิ่มปี 68","",IF(M243="กำหนดเพิ่มปี 69","",IF(M243="เกษียณปี 66 ยุบเลิกปี 67","",IF(M243="ว่างเดิม ยุบเลิกปี 67","",TEXT(BF243,"(0,000"&amp;" x 12)"))))))))</f>
        <v/>
      </c>
      <c r="L244" s="141" t="str">
        <f>IF(BB243=0,"",IF(BB243="","",IF(M243="กำหนดเพิ่มปี 67","",IF(M243="กำหนดเพิ่มปี 68","",IF(M243="กำหนดเพิ่มปี 69","",IF(M243="เกษียณปี 66 ยุบเลิกปี 67","",IF(M243="ว่างเดิม ยุบเลิกปี 67","",TEXT(BG243,"(0,000"&amp;" x 12)"))))))))</f>
        <v/>
      </c>
      <c r="M244" s="14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</row>
    <row r="245" spans="1:60" ht="25.5" customHeight="1">
      <c r="A245" s="101" t="str">
        <f>IF(B245="","",IF(M245="","",SUBTOTAL(3,$E$5:E245)*1)-COUNTBLANK($B$5:B245))</f>
        <v/>
      </c>
      <c r="B245" s="142" t="str">
        <f>IF(ฟอร์มกรอกข้อมูล!C127=0,"",IF(ฟอร์มกรอกข้อมูล!C127="สังกัด","",IF(M245="กำหนดเพิ่มปี 67","-",IF(M245="กำหนดเพิ่มปี 68","-",IF(M245="กำหนดเพิ่มปี 69","-",ฟอร์มกรอกข้อมูล!D127)))))</f>
        <v/>
      </c>
      <c r="C245" s="140" t="str">
        <f>IF(ฟอร์มกรอกข้อมูล!C127=0,"",IF(ฟอร์มกรอกข้อมูล!C127="สังกัด","",IF(M245="กำหนดเพิ่มปี 67","-",IF(M245="กำหนดเพิ่มปี 68","-",IF(M245="กำหนดเพิ่มปี 69","-",ฟอร์มกรอกข้อมูล!L127)))))</f>
        <v/>
      </c>
      <c r="D245" s="143" t="str">
        <f>IF(ฟอร์มกรอกข้อมูล!C127=0,"",IF(ฟอร์มกรอกข้อมูล!C127="สังกัด","",IF(ฟอร์มกรอกข้อมูล!B127="","-",IF(M245="กำหนดเพิ่มปี 67","-",IF(M245="กำหนดเพิ่มปี 68","-",IF(M245="กำหนดเพิ่มปี 69","-",ฟอร์มกรอกข้อมูล!B127))))))</f>
        <v/>
      </c>
      <c r="E245" s="140" t="str">
        <f>IF(ฟอร์มกรอกข้อมูล!C127=0,"",IF(M245="กำหนดเพิ่มปี 67","-",IF(M245="กำหนดเพิ่มปี 68","-",IF(M245="กำหนดเพิ่มปี 69","-",IF(ฟอร์มกรอกข้อมูล!C127="บริหารท้องถิ่น",ฟอร์มกรอกข้อมูล!F127,IF(ฟอร์มกรอกข้อมูล!C127="อำนวยการท้องถิ่น",ฟอร์มกรอกข้อมูล!F127,IF(ฟอร์มกรอกข้อมูล!C127="บริหารสถานศึกษา",ฟอร์มกรอกข้อมูล!F127,IF(ฟอร์มกรอกข้อมูล!C127&amp;ฟอร์มกรอกข้อมูล!G127="วิชาการหัวหน้ากลุ่มงาน",ฟอร์มกรอกข้อมูล!F127,ฟอร์มกรอกข้อมูล!E127))))))))</f>
        <v/>
      </c>
      <c r="F245" s="101" t="str">
        <f>IF(ฟอร์มกรอกข้อมูล!C127=0,"",IF(ฟอร์มกรอกข้อมูล!C127="สังกัด","",IF(ฟอร์มกรอกข้อมูล!H127="","-",IF(M245="กำหนดเพิ่มปี 67","-",IF(M245="กำหนดเพิ่มปี 68","-",IF(M245="กำหนดเพิ่มปี 69","-",ฟอร์มกรอกข้อมูล!H127))))))</f>
        <v/>
      </c>
      <c r="G245" s="143" t="str">
        <f>IF(ฟอร์มกรอกข้อมูล!C127=0,"",IF(ฟอร์มกรอกข้อมูล!C127="สังกัด","",IF(ฟอร์มกรอกข้อมูล!B127="","-",IF(M245="เกษียณปี 66 ยุบเลิกปี 67","-",IF(M245="ว่างเดิม ยุบเลิกปี 67","-",ฟอร์มกรอกข้อมูล!B127)))))</f>
        <v/>
      </c>
      <c r="H245" s="140" t="str">
        <f>IF(ฟอร์มกรอกข้อมูล!C127=0,"",IF(M245="เกษียณปี 66 ยุบเลิกปี 67","-",IF(M245="ว่างเดิม ยุบเลิกปี 67","-",IF(ฟอร์มกรอกข้อมูล!C127="บริหารท้องถิ่น",ฟอร์มกรอกข้อมูล!F127,IF(ฟอร์มกรอกข้อมูล!C127="อำนวยการท้องถิ่น",ฟอร์มกรอกข้อมูล!F127,IF(ฟอร์มกรอกข้อมูล!C127="บริหารสถานศึกษา",ฟอร์มกรอกข้อมูล!F127,IF(ฟอร์มกรอกข้อมูล!C127&amp;ฟอร์มกรอกข้อมูล!G127="วิชาการหัวหน้ากลุ่มงาน",ฟอร์มกรอกข้อมูล!F127,ฟอร์มกรอกข้อมูล!E127)))))))</f>
        <v/>
      </c>
      <c r="I245" s="101" t="str">
        <f>IF(ฟอร์มกรอกข้อมูล!C127=0,"",IF(ฟอร์มกรอกข้อมูล!C127="สังกัด","",IF(ฟอร์มกรอกข้อมูล!H127="","-",IF(M245="เกษียณปี 66 ยุบเลิกปี 67","-",IF(M245="ว่างเดิม ยุบเลิกปี 67","-",ฟอร์มกรอกข้อมูล!H127)))))</f>
        <v/>
      </c>
      <c r="J245" s="144" t="str">
        <f>IF(ฟอร์มกรอกข้อมูล!C127=0,"",IF(ฟอร์มกรอกข้อมูล!C127="สังกัด","",IF(M245="กำหนดเพิ่มปี 67",0,IF(M245="กำหนดเพิ่มปี 68",0,IF(M245="กำหนดเพิ่มปี 69",0,IF(M245="เกษียณปี 66 ยุบเลิกปี 67",0,IF(M245="ว่างเดิม ยุบเลิกปี 67",0,ฟอร์มกรอกข้อมูล!BE127)))))))</f>
        <v/>
      </c>
      <c r="K245" s="145" t="str">
        <f>IF(ฟอร์มกรอกข้อมูล!C127=0,"",IF(ฟอร์มกรอกข้อมูล!C127="สังกัด","",IF(M245="กำหนดเพิ่มปี 67",0,IF(M245="กำหนดเพิ่มปี 68",0,IF(M245="กำหนดเพิ่มปี 69",0,IF(M245="เกษียณปี 66 ยุบเลิกปี 67",0,IF(M245="ว่างเดิม ยุบเลิกปี 67",0,IF(ฟอร์มกรอกข้อมูล!J127=0,0,(BF245*12)))))))))</f>
        <v/>
      </c>
      <c r="L245" s="145" t="str">
        <f>IF(ฟอร์มกรอกข้อมูล!C127=0,"",IF(ฟอร์มกรอกข้อมูล!C127="สังกัด","",IF(M245="กำหนดเพิ่มปี 67",0,IF(M245="กำหนดเพิ่มปี 68",0,IF(M245="กำหนดเพิ่มปี 69",0,IF(M245="เกษียณปี 66 ยุบเลิกปี 67",0,IF(M245="ว่างเดิม ยุบเลิกปี 67",0,IF(ฟอร์มกรอกข้อมูล!K127=0,0,(BG245*12)))))))))</f>
        <v/>
      </c>
      <c r="M245" s="146" t="str">
        <f>IF(ฟอร์มกรอกข้อมูล!C127=0,"",IF(ฟอร์มกรอกข้อมูล!C127="สังกัด","",IF(ฟอร์มกรอกข้อมูล!M127="ว่างเดิม","(ว่างเดิม)",IF(ฟอร์มกรอกข้อมูล!M127="เงินอุดหนุน","(เงินอุดหนุน)",IF(ฟอร์มกรอกข้อมูล!M127="เงินอุดหนุน (ว่าง)","(เงินอุดหนุน)",IF(ฟอร์มกรอกข้อมูล!M127="จ่ายจากเงินรายได้","(จ่ายจากเงินรายได้)",IF(ฟอร์มกรอกข้อมูล!M127="จ่ายจากเงินรายได้ (ว่าง)","(จ่ายจากเงินรายได้ (ว่างเดิม))",IF(ฟอร์มกรอกข้อมูล!M127="กำหนดเพิ่ม2567","กำหนดเพิ่มปี 67",IF(ฟอร์มกรอกข้อมูล!M127="กำหนดเพิ่ม2568","กำหนดเพิ่มปี 68",IF(ฟอร์มกรอกข้อมูล!M127="กำหนดเพิ่ม2569","กำหนดเพิ่มปี 69",IF(ฟอร์มกรอกข้อมูล!M127="ว่างยุบเลิก2567","ว่างเดิม ยุบเลิกปี 67",IF(ฟอร์มกรอกข้อมูล!M127="ว่างยุบเลิก2568","ว่างเดิม ยุบเลิกปี 68",IF(ฟอร์มกรอกข้อมูล!M127="ว่างยุบเลิก2569","ว่างเดิม ยุบเลิกปี 69",IF(ฟอร์มกรอกข้อมูล!M127="ยุบเลิก2567","เกษียณปี 66 ยุบเลิกปี 67",IF(ฟอร์มกรอกข้อมูล!M127="ยุบเลิก2568","เกษียณปี 67 ยุบเลิกปี 68",IF(ฟอร์มกรอกข้อมูล!M127="ยุบเลิก2569","เกษียณปี 68 ยุบเลิกปี 69",(ฟอร์มกรอกข้อมูล!I127*12)+(ฟอร์มกรอกข้อมูล!J127*12)+(ฟอร์มกรอกข้อมูล!K127*12)))))))))))))))))</f>
        <v/>
      </c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39" t="str">
        <f>IF(ฟอร์มกรอกข้อมูล!C127=0,"",ฟอร์มกรอกข้อมูล!C127)</f>
        <v/>
      </c>
      <c r="BC245" s="139" t="str">
        <f>IF(ฟอร์มกรอกข้อมูล!G127=0,"",ฟอร์มกรอกข้อมูล!G127)</f>
        <v/>
      </c>
      <c r="BD245" s="139" t="str">
        <f>IF(ฟอร์มกรอกข้อมูล!E127=0,"",ฟอร์มกรอกข้อมูล!E127)</f>
        <v/>
      </c>
      <c r="BE245" s="139" t="str">
        <f>IF(ฟอร์มกรอกข้อมูล!I127=0,"",ฟอร์มกรอกข้อมูล!I127)</f>
        <v/>
      </c>
      <c r="BF245" s="139" t="str">
        <f>IF(ฟอร์มกรอกข้อมูล!J127=0,"",ฟอร์มกรอกข้อมูล!J127)</f>
        <v/>
      </c>
      <c r="BG245" s="139" t="str">
        <f>IF(ฟอร์มกรอกข้อมูล!K127=0,"",ฟอร์มกรอกข้อมูล!K127)</f>
        <v/>
      </c>
      <c r="BH245" s="139" t="str">
        <f>IF(ฟอร์มกรอกข้อมูล!M127=0,"",ฟอร์มกรอกข้อมูล!M127)</f>
        <v/>
      </c>
    </row>
    <row r="246" spans="1:60" ht="25.5" customHeight="1">
      <c r="A246" s="99"/>
      <c r="B246" s="99"/>
      <c r="C246" s="140"/>
      <c r="D246" s="140"/>
      <c r="E246" s="140" t="str">
        <f>IF(BB245=0,"",IF(BB245="บริหารท้องถิ่น","("&amp;BD245&amp;")",IF(BB245="อำนวยการท้องถิ่น","("&amp;BD245&amp;")",IF(BB245="บริหารสถานศึกษา","("&amp;BD245&amp;")",IF(BB245&amp;BC245="วิชาการหัวหน้ากลุ่มงาน","("&amp;BD245&amp;")",IF(M245="กำหนดเพิ่มปี 67","-",IF(M245="กำหนดเพิ่มปี 68","",IF(M245="กำหนดเพิ่มปี 69","",""))))))))</f>
        <v/>
      </c>
      <c r="F246" s="99"/>
      <c r="G246" s="140"/>
      <c r="H246" s="140" t="str">
        <f>IF(BB245=0,"",IF(M245="เกษียณปี 66 ยุบเลิกปี 67","",IF(M245="ว่างเดิม ยุบเลิกปี 67","",IF(BB245="บริหารท้องถิ่น","("&amp;BD245&amp;")",IF(BB245="อำนวยการท้องถิ่น","("&amp;BD245&amp;")",IF(BB245="บริหารสถานศึกษา","("&amp;BD245&amp;")",IF(BB245&amp;BC245="วิชาการหัวหน้ากลุ่มงาน","("&amp;BD245&amp;")","")))))))</f>
        <v/>
      </c>
      <c r="I246" s="99"/>
      <c r="J246" s="141" t="str">
        <f>IF(BB245=0,"",IF(BB245="","",IF(BH245="ว่างเดิม","(ค่ากลางเงินเดือน)",IF(BH245="เงินอุดหนุน (ว่าง)","(ค่ากลางเงินเดือน)",IF(BH245="จ่ายจากเงินรายได้ (ว่าง)","(ค่ากลางเงินเดือน)",IF(BH245="ว่างยุบเลิก2568","(ค่ากลางเงินเดือน)",IF(BH245="ว่างยุบเลิก2569","(ค่ากลางเงินเดือน)",IF(M245="กำหนดเพิ่มปี 67","",IF(M245="กำหนดเพิ่มปี 68","",IF(M245="กำหนดเพิ่มปี 69","",IF(M245="เกษียณปี 66 ยุบเลิกปี 67","",IF(M245="ว่างเดิม ยุบเลิกปี 67","",TEXT(BE245,"(0,000"&amp;" x 12)")))))))))))))</f>
        <v/>
      </c>
      <c r="K246" s="141" t="str">
        <f>IF(BB245=0,"",IF(BB245="","",IF(M245="กำหนดเพิ่มปี 67","",IF(M245="กำหนดเพิ่มปี 68","",IF(M245="กำหนดเพิ่มปี 69","",IF(M245="เกษียณปี 66 ยุบเลิกปี 67","",IF(M245="ว่างเดิม ยุบเลิกปี 67","",TEXT(BF245,"(0,000"&amp;" x 12)"))))))))</f>
        <v/>
      </c>
      <c r="L246" s="141" t="str">
        <f>IF(BB245=0,"",IF(BB245="","",IF(M245="กำหนดเพิ่มปี 67","",IF(M245="กำหนดเพิ่มปี 68","",IF(M245="กำหนดเพิ่มปี 69","",IF(M245="เกษียณปี 66 ยุบเลิกปี 67","",IF(M245="ว่างเดิม ยุบเลิกปี 67","",TEXT(BG245,"(0,000"&amp;" x 12)"))))))))</f>
        <v/>
      </c>
      <c r="M246" s="14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</row>
    <row r="247" spans="1:60" ht="25.5" customHeight="1">
      <c r="A247" s="101" t="str">
        <f>IF(B247="","",IF(M247="","",SUBTOTAL(3,$E$5:E247)*1)-COUNTBLANK($B$5:B247))</f>
        <v/>
      </c>
      <c r="B247" s="142" t="str">
        <f>IF(ฟอร์มกรอกข้อมูล!C128=0,"",IF(ฟอร์มกรอกข้อมูล!C128="สังกัด","",IF(M247="กำหนดเพิ่มปี 67","-",IF(M247="กำหนดเพิ่มปี 68","-",IF(M247="กำหนดเพิ่มปี 69","-",ฟอร์มกรอกข้อมูล!D128)))))</f>
        <v/>
      </c>
      <c r="C247" s="140" t="str">
        <f>IF(ฟอร์มกรอกข้อมูล!C128=0,"",IF(ฟอร์มกรอกข้อมูล!C128="สังกัด","",IF(M247="กำหนดเพิ่มปี 67","-",IF(M247="กำหนดเพิ่มปี 68","-",IF(M247="กำหนดเพิ่มปี 69","-",ฟอร์มกรอกข้อมูล!L128)))))</f>
        <v/>
      </c>
      <c r="D247" s="143" t="str">
        <f>IF(ฟอร์มกรอกข้อมูล!C128=0,"",IF(ฟอร์มกรอกข้อมูล!C128="สังกัด","",IF(ฟอร์มกรอกข้อมูล!B128="","-",IF(M247="กำหนดเพิ่มปี 67","-",IF(M247="กำหนดเพิ่มปี 68","-",IF(M247="กำหนดเพิ่มปี 69","-",ฟอร์มกรอกข้อมูล!B128))))))</f>
        <v/>
      </c>
      <c r="E247" s="140" t="str">
        <f>IF(ฟอร์มกรอกข้อมูล!C128=0,"",IF(M247="กำหนดเพิ่มปี 67","-",IF(M247="กำหนดเพิ่มปี 68","-",IF(M247="กำหนดเพิ่มปี 69","-",IF(ฟอร์มกรอกข้อมูล!C128="บริหารท้องถิ่น",ฟอร์มกรอกข้อมูล!F128,IF(ฟอร์มกรอกข้อมูล!C128="อำนวยการท้องถิ่น",ฟอร์มกรอกข้อมูล!F128,IF(ฟอร์มกรอกข้อมูล!C128="บริหารสถานศึกษา",ฟอร์มกรอกข้อมูล!F128,IF(ฟอร์มกรอกข้อมูล!C128&amp;ฟอร์มกรอกข้อมูล!G128="วิชาการหัวหน้ากลุ่มงาน",ฟอร์มกรอกข้อมูล!F128,ฟอร์มกรอกข้อมูล!E128))))))))</f>
        <v/>
      </c>
      <c r="F247" s="101" t="str">
        <f>IF(ฟอร์มกรอกข้อมูล!C128=0,"",IF(ฟอร์มกรอกข้อมูล!C128="สังกัด","",IF(ฟอร์มกรอกข้อมูล!H128="","-",IF(M247="กำหนดเพิ่มปี 67","-",IF(M247="กำหนดเพิ่มปี 68","-",IF(M247="กำหนดเพิ่มปี 69","-",ฟอร์มกรอกข้อมูล!H128))))))</f>
        <v/>
      </c>
      <c r="G247" s="143" t="str">
        <f>IF(ฟอร์มกรอกข้อมูล!C128=0,"",IF(ฟอร์มกรอกข้อมูล!C128="สังกัด","",IF(ฟอร์มกรอกข้อมูล!B128="","-",IF(M247="เกษียณปี 66 ยุบเลิกปี 67","-",IF(M247="ว่างเดิม ยุบเลิกปี 67","-",ฟอร์มกรอกข้อมูล!B128)))))</f>
        <v/>
      </c>
      <c r="H247" s="140" t="str">
        <f>IF(ฟอร์มกรอกข้อมูล!C128=0,"",IF(M247="เกษียณปี 66 ยุบเลิกปี 67","-",IF(M247="ว่างเดิม ยุบเลิกปี 67","-",IF(ฟอร์มกรอกข้อมูล!C128="บริหารท้องถิ่น",ฟอร์มกรอกข้อมูล!F128,IF(ฟอร์มกรอกข้อมูล!C128="อำนวยการท้องถิ่น",ฟอร์มกรอกข้อมูล!F128,IF(ฟอร์มกรอกข้อมูล!C128="บริหารสถานศึกษา",ฟอร์มกรอกข้อมูล!F128,IF(ฟอร์มกรอกข้อมูล!C128&amp;ฟอร์มกรอกข้อมูล!G128="วิชาการหัวหน้ากลุ่มงาน",ฟอร์มกรอกข้อมูล!F128,ฟอร์มกรอกข้อมูล!E128)))))))</f>
        <v/>
      </c>
      <c r="I247" s="101" t="str">
        <f>IF(ฟอร์มกรอกข้อมูล!C128=0,"",IF(ฟอร์มกรอกข้อมูล!C128="สังกัด","",IF(ฟอร์มกรอกข้อมูล!H128="","-",IF(M247="เกษียณปี 66 ยุบเลิกปี 67","-",IF(M247="ว่างเดิม ยุบเลิกปี 67","-",ฟอร์มกรอกข้อมูล!H128)))))</f>
        <v/>
      </c>
      <c r="J247" s="144" t="str">
        <f>IF(ฟอร์มกรอกข้อมูล!C128=0,"",IF(ฟอร์มกรอกข้อมูล!C128="สังกัด","",IF(M247="กำหนดเพิ่มปี 67",0,IF(M247="กำหนดเพิ่มปี 68",0,IF(M247="กำหนดเพิ่มปี 69",0,IF(M247="เกษียณปี 66 ยุบเลิกปี 67",0,IF(M247="ว่างเดิม ยุบเลิกปี 67",0,ฟอร์มกรอกข้อมูล!BE128)))))))</f>
        <v/>
      </c>
      <c r="K247" s="145" t="str">
        <f>IF(ฟอร์มกรอกข้อมูล!C128=0,"",IF(ฟอร์มกรอกข้อมูล!C128="สังกัด","",IF(M247="กำหนดเพิ่มปี 67",0,IF(M247="กำหนดเพิ่มปี 68",0,IF(M247="กำหนดเพิ่มปี 69",0,IF(M247="เกษียณปี 66 ยุบเลิกปี 67",0,IF(M247="ว่างเดิม ยุบเลิกปี 67",0,IF(ฟอร์มกรอกข้อมูล!J128=0,0,(BF247*12)))))))))</f>
        <v/>
      </c>
      <c r="L247" s="145" t="str">
        <f>IF(ฟอร์มกรอกข้อมูล!C128=0,"",IF(ฟอร์มกรอกข้อมูล!C128="สังกัด","",IF(M247="กำหนดเพิ่มปี 67",0,IF(M247="กำหนดเพิ่มปี 68",0,IF(M247="กำหนดเพิ่มปี 69",0,IF(M247="เกษียณปี 66 ยุบเลิกปี 67",0,IF(M247="ว่างเดิม ยุบเลิกปี 67",0,IF(ฟอร์มกรอกข้อมูล!K128=0,0,(BG247*12)))))))))</f>
        <v/>
      </c>
      <c r="M247" s="146" t="str">
        <f>IF(ฟอร์มกรอกข้อมูล!C128=0,"",IF(ฟอร์มกรอกข้อมูล!C128="สังกัด","",IF(ฟอร์มกรอกข้อมูล!M128="ว่างเดิม","(ว่างเดิม)",IF(ฟอร์มกรอกข้อมูล!M128="เงินอุดหนุน","(เงินอุดหนุน)",IF(ฟอร์มกรอกข้อมูล!M128="เงินอุดหนุน (ว่าง)","(เงินอุดหนุน)",IF(ฟอร์มกรอกข้อมูล!M128="จ่ายจากเงินรายได้","(จ่ายจากเงินรายได้)",IF(ฟอร์มกรอกข้อมูล!M128="จ่ายจากเงินรายได้ (ว่าง)","(จ่ายจากเงินรายได้ (ว่างเดิม))",IF(ฟอร์มกรอกข้อมูล!M128="กำหนดเพิ่ม2567","กำหนดเพิ่มปี 67",IF(ฟอร์มกรอกข้อมูล!M128="กำหนดเพิ่ม2568","กำหนดเพิ่มปี 68",IF(ฟอร์มกรอกข้อมูล!M128="กำหนดเพิ่ม2569","กำหนดเพิ่มปี 69",IF(ฟอร์มกรอกข้อมูล!M128="ว่างยุบเลิก2567","ว่างเดิม ยุบเลิกปี 67",IF(ฟอร์มกรอกข้อมูล!M128="ว่างยุบเลิก2568","ว่างเดิม ยุบเลิกปี 68",IF(ฟอร์มกรอกข้อมูล!M128="ว่างยุบเลิก2569","ว่างเดิม ยุบเลิกปี 69",IF(ฟอร์มกรอกข้อมูล!M128="ยุบเลิก2567","เกษียณปี 66 ยุบเลิกปี 67",IF(ฟอร์มกรอกข้อมูล!M128="ยุบเลิก2568","เกษียณปี 67 ยุบเลิกปี 68",IF(ฟอร์มกรอกข้อมูล!M128="ยุบเลิก2569","เกษียณปี 68 ยุบเลิกปี 69",(ฟอร์มกรอกข้อมูล!I128*12)+(ฟอร์มกรอกข้อมูล!J128*12)+(ฟอร์มกรอกข้อมูล!K128*12)))))))))))))))))</f>
        <v/>
      </c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39" t="str">
        <f>IF(ฟอร์มกรอกข้อมูล!C128=0,"",ฟอร์มกรอกข้อมูล!C128)</f>
        <v/>
      </c>
      <c r="BC247" s="139" t="str">
        <f>IF(ฟอร์มกรอกข้อมูล!G128=0,"",ฟอร์มกรอกข้อมูล!G128)</f>
        <v/>
      </c>
      <c r="BD247" s="139" t="str">
        <f>IF(ฟอร์มกรอกข้อมูล!E128=0,"",ฟอร์มกรอกข้อมูล!E128)</f>
        <v/>
      </c>
      <c r="BE247" s="139" t="str">
        <f>IF(ฟอร์มกรอกข้อมูล!I128=0,"",ฟอร์มกรอกข้อมูล!I128)</f>
        <v/>
      </c>
      <c r="BF247" s="139" t="str">
        <f>IF(ฟอร์มกรอกข้อมูล!J128=0,"",ฟอร์มกรอกข้อมูล!J128)</f>
        <v/>
      </c>
      <c r="BG247" s="139" t="str">
        <f>IF(ฟอร์มกรอกข้อมูล!K128=0,"",ฟอร์มกรอกข้อมูล!K128)</f>
        <v/>
      </c>
      <c r="BH247" s="139" t="str">
        <f>IF(ฟอร์มกรอกข้อมูล!M128=0,"",ฟอร์มกรอกข้อมูล!M128)</f>
        <v/>
      </c>
    </row>
    <row r="248" spans="1:60" ht="25.5" customHeight="1">
      <c r="A248" s="99"/>
      <c r="B248" s="99"/>
      <c r="C248" s="140"/>
      <c r="D248" s="140"/>
      <c r="E248" s="140" t="str">
        <f>IF(BB247=0,"",IF(BB247="บริหารท้องถิ่น","("&amp;BD247&amp;")",IF(BB247="อำนวยการท้องถิ่น","("&amp;BD247&amp;")",IF(BB247="บริหารสถานศึกษา","("&amp;BD247&amp;")",IF(BB247&amp;BC247="วิชาการหัวหน้ากลุ่มงาน","("&amp;BD247&amp;")",IF(M247="กำหนดเพิ่มปี 67","-",IF(M247="กำหนดเพิ่มปี 68","",IF(M247="กำหนดเพิ่มปี 69","",""))))))))</f>
        <v/>
      </c>
      <c r="F248" s="99"/>
      <c r="G248" s="140"/>
      <c r="H248" s="140" t="str">
        <f>IF(BB247=0,"",IF(M247="เกษียณปี 66 ยุบเลิกปี 67","",IF(M247="ว่างเดิม ยุบเลิกปี 67","",IF(BB247="บริหารท้องถิ่น","("&amp;BD247&amp;")",IF(BB247="อำนวยการท้องถิ่น","("&amp;BD247&amp;")",IF(BB247="บริหารสถานศึกษา","("&amp;BD247&amp;")",IF(BB247&amp;BC247="วิชาการหัวหน้ากลุ่มงาน","("&amp;BD247&amp;")","")))))))</f>
        <v/>
      </c>
      <c r="I248" s="99"/>
      <c r="J248" s="141" t="str">
        <f>IF(BB247=0,"",IF(BB247="","",IF(BH247="ว่างเดิม","(ค่ากลางเงินเดือน)",IF(BH247="เงินอุดหนุน (ว่าง)","(ค่ากลางเงินเดือน)",IF(BH247="จ่ายจากเงินรายได้ (ว่าง)","(ค่ากลางเงินเดือน)",IF(BH247="ว่างยุบเลิก2568","(ค่ากลางเงินเดือน)",IF(BH247="ว่างยุบเลิก2569","(ค่ากลางเงินเดือน)",IF(M247="กำหนดเพิ่มปี 67","",IF(M247="กำหนดเพิ่มปี 68","",IF(M247="กำหนดเพิ่มปี 69","",IF(M247="เกษียณปี 66 ยุบเลิกปี 67","",IF(M247="ว่างเดิม ยุบเลิกปี 67","",TEXT(BE247,"(0,000"&amp;" x 12)")))))))))))))</f>
        <v/>
      </c>
      <c r="K248" s="141" t="str">
        <f>IF(BB247=0,"",IF(BB247="","",IF(M247="กำหนดเพิ่มปี 67","",IF(M247="กำหนดเพิ่มปี 68","",IF(M247="กำหนดเพิ่มปี 69","",IF(M247="เกษียณปี 66 ยุบเลิกปี 67","",IF(M247="ว่างเดิม ยุบเลิกปี 67","",TEXT(BF247,"(0,000"&amp;" x 12)"))))))))</f>
        <v/>
      </c>
      <c r="L248" s="141" t="str">
        <f>IF(BB247=0,"",IF(BB247="","",IF(M247="กำหนดเพิ่มปี 67","",IF(M247="กำหนดเพิ่มปี 68","",IF(M247="กำหนดเพิ่มปี 69","",IF(M247="เกษียณปี 66 ยุบเลิกปี 67","",IF(M247="ว่างเดิม ยุบเลิกปี 67","",TEXT(BG247,"(0,000"&amp;" x 12)"))))))))</f>
        <v/>
      </c>
      <c r="M248" s="14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</row>
    <row r="249" spans="1:60" ht="25.5" customHeight="1">
      <c r="A249" s="101" t="str">
        <f>IF(B249="","",IF(M249="","",SUBTOTAL(3,$E$5:E249)*1)-COUNTBLANK($B$5:B249))</f>
        <v/>
      </c>
      <c r="B249" s="142" t="str">
        <f>IF(ฟอร์มกรอกข้อมูล!C129=0,"",IF(ฟอร์มกรอกข้อมูล!C129="สังกัด","",IF(M249="กำหนดเพิ่มปี 67","-",IF(M249="กำหนดเพิ่มปี 68","-",IF(M249="กำหนดเพิ่มปี 69","-",ฟอร์มกรอกข้อมูล!D129)))))</f>
        <v/>
      </c>
      <c r="C249" s="140" t="str">
        <f>IF(ฟอร์มกรอกข้อมูล!C129=0,"",IF(ฟอร์มกรอกข้อมูล!C129="สังกัด","",IF(M249="กำหนดเพิ่มปี 67","-",IF(M249="กำหนดเพิ่มปี 68","-",IF(M249="กำหนดเพิ่มปี 69","-",ฟอร์มกรอกข้อมูล!L129)))))</f>
        <v/>
      </c>
      <c r="D249" s="143" t="str">
        <f>IF(ฟอร์มกรอกข้อมูล!C129=0,"",IF(ฟอร์มกรอกข้อมูล!C129="สังกัด","",IF(ฟอร์มกรอกข้อมูล!B129="","-",IF(M249="กำหนดเพิ่มปี 67","-",IF(M249="กำหนดเพิ่มปี 68","-",IF(M249="กำหนดเพิ่มปี 69","-",ฟอร์มกรอกข้อมูล!B129))))))</f>
        <v/>
      </c>
      <c r="E249" s="140" t="str">
        <f>IF(ฟอร์มกรอกข้อมูล!C129=0,"",IF(M249="กำหนดเพิ่มปี 67","-",IF(M249="กำหนดเพิ่มปี 68","-",IF(M249="กำหนดเพิ่มปี 69","-",IF(ฟอร์มกรอกข้อมูล!C129="บริหารท้องถิ่น",ฟอร์มกรอกข้อมูล!F129,IF(ฟอร์มกรอกข้อมูล!C129="อำนวยการท้องถิ่น",ฟอร์มกรอกข้อมูล!F129,IF(ฟอร์มกรอกข้อมูล!C129="บริหารสถานศึกษา",ฟอร์มกรอกข้อมูล!F129,IF(ฟอร์มกรอกข้อมูล!C129&amp;ฟอร์มกรอกข้อมูล!G129="วิชาการหัวหน้ากลุ่มงาน",ฟอร์มกรอกข้อมูล!F129,ฟอร์มกรอกข้อมูล!E129))))))))</f>
        <v/>
      </c>
      <c r="F249" s="101" t="str">
        <f>IF(ฟอร์มกรอกข้อมูล!C129=0,"",IF(ฟอร์มกรอกข้อมูล!C129="สังกัด","",IF(ฟอร์มกรอกข้อมูล!H129="","-",IF(M249="กำหนดเพิ่มปี 67","-",IF(M249="กำหนดเพิ่มปี 68","-",IF(M249="กำหนดเพิ่มปี 69","-",ฟอร์มกรอกข้อมูล!H129))))))</f>
        <v/>
      </c>
      <c r="G249" s="143" t="str">
        <f>IF(ฟอร์มกรอกข้อมูล!C129=0,"",IF(ฟอร์มกรอกข้อมูล!C129="สังกัด","",IF(ฟอร์มกรอกข้อมูล!B129="","-",IF(M249="เกษียณปี 66 ยุบเลิกปี 67","-",IF(M249="ว่างเดิม ยุบเลิกปี 67","-",ฟอร์มกรอกข้อมูล!B129)))))</f>
        <v/>
      </c>
      <c r="H249" s="140" t="str">
        <f>IF(ฟอร์มกรอกข้อมูล!C129=0,"",IF(M249="เกษียณปี 66 ยุบเลิกปี 67","-",IF(M249="ว่างเดิม ยุบเลิกปี 67","-",IF(ฟอร์มกรอกข้อมูล!C129="บริหารท้องถิ่น",ฟอร์มกรอกข้อมูล!F129,IF(ฟอร์มกรอกข้อมูล!C129="อำนวยการท้องถิ่น",ฟอร์มกรอกข้อมูล!F129,IF(ฟอร์มกรอกข้อมูล!C129="บริหารสถานศึกษา",ฟอร์มกรอกข้อมูล!F129,IF(ฟอร์มกรอกข้อมูล!C129&amp;ฟอร์มกรอกข้อมูล!G129="วิชาการหัวหน้ากลุ่มงาน",ฟอร์มกรอกข้อมูล!F129,ฟอร์มกรอกข้อมูล!E129)))))))</f>
        <v/>
      </c>
      <c r="I249" s="101" t="str">
        <f>IF(ฟอร์มกรอกข้อมูล!C129=0,"",IF(ฟอร์มกรอกข้อมูล!C129="สังกัด","",IF(ฟอร์มกรอกข้อมูล!H129="","-",IF(M249="เกษียณปี 66 ยุบเลิกปี 67","-",IF(M249="ว่างเดิม ยุบเลิกปี 67","-",ฟอร์มกรอกข้อมูล!H129)))))</f>
        <v/>
      </c>
      <c r="J249" s="144" t="str">
        <f>IF(ฟอร์มกรอกข้อมูล!C129=0,"",IF(ฟอร์มกรอกข้อมูล!C129="สังกัด","",IF(M249="กำหนดเพิ่มปี 67",0,IF(M249="กำหนดเพิ่มปี 68",0,IF(M249="กำหนดเพิ่มปี 69",0,IF(M249="เกษียณปี 66 ยุบเลิกปี 67",0,IF(M249="ว่างเดิม ยุบเลิกปี 67",0,ฟอร์มกรอกข้อมูล!BE129)))))))</f>
        <v/>
      </c>
      <c r="K249" s="145" t="str">
        <f>IF(ฟอร์มกรอกข้อมูล!C129=0,"",IF(ฟอร์มกรอกข้อมูล!C129="สังกัด","",IF(M249="กำหนดเพิ่มปี 67",0,IF(M249="กำหนดเพิ่มปี 68",0,IF(M249="กำหนดเพิ่มปี 69",0,IF(M249="เกษียณปี 66 ยุบเลิกปี 67",0,IF(M249="ว่างเดิม ยุบเลิกปี 67",0,IF(ฟอร์มกรอกข้อมูล!J129=0,0,(BF249*12)))))))))</f>
        <v/>
      </c>
      <c r="L249" s="145" t="str">
        <f>IF(ฟอร์มกรอกข้อมูล!C129=0,"",IF(ฟอร์มกรอกข้อมูล!C129="สังกัด","",IF(M249="กำหนดเพิ่มปี 67",0,IF(M249="กำหนดเพิ่มปี 68",0,IF(M249="กำหนดเพิ่มปี 69",0,IF(M249="เกษียณปี 66 ยุบเลิกปี 67",0,IF(M249="ว่างเดิม ยุบเลิกปี 67",0,IF(ฟอร์มกรอกข้อมูล!K129=0,0,(BG249*12)))))))))</f>
        <v/>
      </c>
      <c r="M249" s="146" t="str">
        <f>IF(ฟอร์มกรอกข้อมูล!C129=0,"",IF(ฟอร์มกรอกข้อมูล!C129="สังกัด","",IF(ฟอร์มกรอกข้อมูล!M129="ว่างเดิม","(ว่างเดิม)",IF(ฟอร์มกรอกข้อมูล!M129="เงินอุดหนุน","(เงินอุดหนุน)",IF(ฟอร์มกรอกข้อมูล!M129="เงินอุดหนุน (ว่าง)","(เงินอุดหนุน)",IF(ฟอร์มกรอกข้อมูล!M129="จ่ายจากเงินรายได้","(จ่ายจากเงินรายได้)",IF(ฟอร์มกรอกข้อมูล!M129="จ่ายจากเงินรายได้ (ว่าง)","(จ่ายจากเงินรายได้ (ว่างเดิม))",IF(ฟอร์มกรอกข้อมูล!M129="กำหนดเพิ่ม2567","กำหนดเพิ่มปี 67",IF(ฟอร์มกรอกข้อมูล!M129="กำหนดเพิ่ม2568","กำหนดเพิ่มปี 68",IF(ฟอร์มกรอกข้อมูล!M129="กำหนดเพิ่ม2569","กำหนดเพิ่มปี 69",IF(ฟอร์มกรอกข้อมูล!M129="ว่างยุบเลิก2567","ว่างเดิม ยุบเลิกปี 67",IF(ฟอร์มกรอกข้อมูล!M129="ว่างยุบเลิก2568","ว่างเดิม ยุบเลิกปี 68",IF(ฟอร์มกรอกข้อมูล!M129="ว่างยุบเลิก2569","ว่างเดิม ยุบเลิกปี 69",IF(ฟอร์มกรอกข้อมูล!M129="ยุบเลิก2567","เกษียณปี 66 ยุบเลิกปี 67",IF(ฟอร์มกรอกข้อมูล!M129="ยุบเลิก2568","เกษียณปี 67 ยุบเลิกปี 68",IF(ฟอร์มกรอกข้อมูล!M129="ยุบเลิก2569","เกษียณปี 68 ยุบเลิกปี 69",(ฟอร์มกรอกข้อมูล!I129*12)+(ฟอร์มกรอกข้อมูล!J129*12)+(ฟอร์มกรอกข้อมูล!K129*12)))))))))))))))))</f>
        <v/>
      </c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39" t="str">
        <f>IF(ฟอร์มกรอกข้อมูล!C129=0,"",ฟอร์มกรอกข้อมูล!C129)</f>
        <v/>
      </c>
      <c r="BC249" s="139" t="str">
        <f>IF(ฟอร์มกรอกข้อมูล!G129=0,"",ฟอร์มกรอกข้อมูล!G129)</f>
        <v/>
      </c>
      <c r="BD249" s="139" t="str">
        <f>IF(ฟอร์มกรอกข้อมูล!E129=0,"",ฟอร์มกรอกข้อมูล!E129)</f>
        <v/>
      </c>
      <c r="BE249" s="139" t="str">
        <f>IF(ฟอร์มกรอกข้อมูล!I129=0,"",ฟอร์มกรอกข้อมูล!I129)</f>
        <v/>
      </c>
      <c r="BF249" s="139" t="str">
        <f>IF(ฟอร์มกรอกข้อมูล!J129=0,"",ฟอร์มกรอกข้อมูล!J129)</f>
        <v/>
      </c>
      <c r="BG249" s="139" t="str">
        <f>IF(ฟอร์มกรอกข้อมูล!K129=0,"",ฟอร์มกรอกข้อมูล!K129)</f>
        <v/>
      </c>
      <c r="BH249" s="139" t="str">
        <f>IF(ฟอร์มกรอกข้อมูล!M129=0,"",ฟอร์มกรอกข้อมูล!M129)</f>
        <v/>
      </c>
    </row>
    <row r="250" spans="1:60" ht="25.5" customHeight="1">
      <c r="A250" s="99"/>
      <c r="B250" s="99"/>
      <c r="C250" s="140"/>
      <c r="D250" s="140"/>
      <c r="E250" s="140" t="str">
        <f>IF(BB249=0,"",IF(BB249="บริหารท้องถิ่น","("&amp;BD249&amp;")",IF(BB249="อำนวยการท้องถิ่น","("&amp;BD249&amp;")",IF(BB249="บริหารสถานศึกษา","("&amp;BD249&amp;")",IF(BB249&amp;BC249="วิชาการหัวหน้ากลุ่มงาน","("&amp;BD249&amp;")",IF(M249="กำหนดเพิ่มปี 67","-",IF(M249="กำหนดเพิ่มปี 68","",IF(M249="กำหนดเพิ่มปี 69","",""))))))))</f>
        <v/>
      </c>
      <c r="F250" s="99"/>
      <c r="G250" s="140"/>
      <c r="H250" s="140" t="str">
        <f>IF(BB249=0,"",IF(M249="เกษียณปี 66 ยุบเลิกปี 67","",IF(M249="ว่างเดิม ยุบเลิกปี 67","",IF(BB249="บริหารท้องถิ่น","("&amp;BD249&amp;")",IF(BB249="อำนวยการท้องถิ่น","("&amp;BD249&amp;")",IF(BB249="บริหารสถานศึกษา","("&amp;BD249&amp;")",IF(BB249&amp;BC249="วิชาการหัวหน้ากลุ่มงาน","("&amp;BD249&amp;")","")))))))</f>
        <v/>
      </c>
      <c r="I250" s="99"/>
      <c r="J250" s="141" t="str">
        <f>IF(BB249=0,"",IF(BB249="","",IF(BH249="ว่างเดิม","(ค่ากลางเงินเดือน)",IF(BH249="เงินอุดหนุน (ว่าง)","(ค่ากลางเงินเดือน)",IF(BH249="จ่ายจากเงินรายได้ (ว่าง)","(ค่ากลางเงินเดือน)",IF(BH249="ว่างยุบเลิก2568","(ค่ากลางเงินเดือน)",IF(BH249="ว่างยุบเลิก2569","(ค่ากลางเงินเดือน)",IF(M249="กำหนดเพิ่มปี 67","",IF(M249="กำหนดเพิ่มปี 68","",IF(M249="กำหนดเพิ่มปี 69","",IF(M249="เกษียณปี 66 ยุบเลิกปี 67","",IF(M249="ว่างเดิม ยุบเลิกปี 67","",TEXT(BE249,"(0,000"&amp;" x 12)")))))))))))))</f>
        <v/>
      </c>
      <c r="K250" s="141" t="str">
        <f>IF(BB249=0,"",IF(BB249="","",IF(M249="กำหนดเพิ่มปี 67","",IF(M249="กำหนดเพิ่มปี 68","",IF(M249="กำหนดเพิ่มปี 69","",IF(M249="เกษียณปี 66 ยุบเลิกปี 67","",IF(M249="ว่างเดิม ยุบเลิกปี 67","",TEXT(BF249,"(0,000"&amp;" x 12)"))))))))</f>
        <v/>
      </c>
      <c r="L250" s="141" t="str">
        <f>IF(BB249=0,"",IF(BB249="","",IF(M249="กำหนดเพิ่มปี 67","",IF(M249="กำหนดเพิ่มปี 68","",IF(M249="กำหนดเพิ่มปี 69","",IF(M249="เกษียณปี 66 ยุบเลิกปี 67","",IF(M249="ว่างเดิม ยุบเลิกปี 67","",TEXT(BG249,"(0,000"&amp;" x 12)"))))))))</f>
        <v/>
      </c>
      <c r="M250" s="14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50"/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</row>
    <row r="251" spans="1:60" ht="25.5" customHeight="1">
      <c r="A251" s="101" t="str">
        <f>IF(B251="","",IF(M251="","",SUBTOTAL(3,$E$5:E251)*1)-COUNTBLANK($B$5:B251))</f>
        <v/>
      </c>
      <c r="B251" s="142" t="str">
        <f>IF(ฟอร์มกรอกข้อมูล!C130=0,"",IF(ฟอร์มกรอกข้อมูล!C130="สังกัด","",IF(M251="กำหนดเพิ่มปี 67","-",IF(M251="กำหนดเพิ่มปี 68","-",IF(M251="กำหนดเพิ่มปี 69","-",ฟอร์มกรอกข้อมูล!D130)))))</f>
        <v/>
      </c>
      <c r="C251" s="140" t="str">
        <f>IF(ฟอร์มกรอกข้อมูล!C130=0,"",IF(ฟอร์มกรอกข้อมูล!C130="สังกัด","",IF(M251="กำหนดเพิ่มปี 67","-",IF(M251="กำหนดเพิ่มปี 68","-",IF(M251="กำหนดเพิ่มปี 69","-",ฟอร์มกรอกข้อมูล!L130)))))</f>
        <v/>
      </c>
      <c r="D251" s="143" t="str">
        <f>IF(ฟอร์มกรอกข้อมูล!C130=0,"",IF(ฟอร์มกรอกข้อมูล!C130="สังกัด","",IF(ฟอร์มกรอกข้อมูล!B130="","-",IF(M251="กำหนดเพิ่มปี 67","-",IF(M251="กำหนดเพิ่มปี 68","-",IF(M251="กำหนดเพิ่มปี 69","-",ฟอร์มกรอกข้อมูล!B130))))))</f>
        <v/>
      </c>
      <c r="E251" s="140" t="str">
        <f>IF(ฟอร์มกรอกข้อมูล!C130=0,"",IF(M251="กำหนดเพิ่มปี 67","-",IF(M251="กำหนดเพิ่มปี 68","-",IF(M251="กำหนดเพิ่มปี 69","-",IF(ฟอร์มกรอกข้อมูล!C130="บริหารท้องถิ่น",ฟอร์มกรอกข้อมูล!F130,IF(ฟอร์มกรอกข้อมูล!C130="อำนวยการท้องถิ่น",ฟอร์มกรอกข้อมูล!F130,IF(ฟอร์มกรอกข้อมูล!C130="บริหารสถานศึกษา",ฟอร์มกรอกข้อมูล!F130,IF(ฟอร์มกรอกข้อมูล!C130&amp;ฟอร์มกรอกข้อมูล!G130="วิชาการหัวหน้ากลุ่มงาน",ฟอร์มกรอกข้อมูล!F130,ฟอร์มกรอกข้อมูล!E130))))))))</f>
        <v/>
      </c>
      <c r="F251" s="101" t="str">
        <f>IF(ฟอร์มกรอกข้อมูล!C130=0,"",IF(ฟอร์มกรอกข้อมูล!C130="สังกัด","",IF(ฟอร์มกรอกข้อมูล!H130="","-",IF(M251="กำหนดเพิ่มปี 67","-",IF(M251="กำหนดเพิ่มปี 68","-",IF(M251="กำหนดเพิ่มปี 69","-",ฟอร์มกรอกข้อมูล!H130))))))</f>
        <v/>
      </c>
      <c r="G251" s="143" t="str">
        <f>IF(ฟอร์มกรอกข้อมูล!C130=0,"",IF(ฟอร์มกรอกข้อมูล!C130="สังกัด","",IF(ฟอร์มกรอกข้อมูล!B130="","-",IF(M251="เกษียณปี 66 ยุบเลิกปี 67","-",IF(M251="ว่างเดิม ยุบเลิกปี 67","-",ฟอร์มกรอกข้อมูล!B130)))))</f>
        <v/>
      </c>
      <c r="H251" s="140" t="str">
        <f>IF(ฟอร์มกรอกข้อมูล!C130=0,"",IF(M251="เกษียณปี 66 ยุบเลิกปี 67","-",IF(M251="ว่างเดิม ยุบเลิกปี 67","-",IF(ฟอร์มกรอกข้อมูล!C130="บริหารท้องถิ่น",ฟอร์มกรอกข้อมูล!F130,IF(ฟอร์มกรอกข้อมูล!C130="อำนวยการท้องถิ่น",ฟอร์มกรอกข้อมูล!F130,IF(ฟอร์มกรอกข้อมูล!C130="บริหารสถานศึกษา",ฟอร์มกรอกข้อมูล!F130,IF(ฟอร์มกรอกข้อมูล!C130&amp;ฟอร์มกรอกข้อมูล!G130="วิชาการหัวหน้ากลุ่มงาน",ฟอร์มกรอกข้อมูล!F130,ฟอร์มกรอกข้อมูล!E130)))))))</f>
        <v/>
      </c>
      <c r="I251" s="101" t="str">
        <f>IF(ฟอร์มกรอกข้อมูล!C130=0,"",IF(ฟอร์มกรอกข้อมูล!C130="สังกัด","",IF(ฟอร์มกรอกข้อมูล!H130="","-",IF(M251="เกษียณปี 66 ยุบเลิกปี 67","-",IF(M251="ว่างเดิม ยุบเลิกปี 67","-",ฟอร์มกรอกข้อมูล!H130)))))</f>
        <v/>
      </c>
      <c r="J251" s="144" t="str">
        <f>IF(ฟอร์มกรอกข้อมูล!C130=0,"",IF(ฟอร์มกรอกข้อมูล!C130="สังกัด","",IF(M251="กำหนดเพิ่มปี 67",0,IF(M251="กำหนดเพิ่มปี 68",0,IF(M251="กำหนดเพิ่มปี 69",0,IF(M251="เกษียณปี 66 ยุบเลิกปี 67",0,IF(M251="ว่างเดิม ยุบเลิกปี 67",0,ฟอร์มกรอกข้อมูล!BE130)))))))</f>
        <v/>
      </c>
      <c r="K251" s="145" t="str">
        <f>IF(ฟอร์มกรอกข้อมูล!C130=0,"",IF(ฟอร์มกรอกข้อมูล!C130="สังกัด","",IF(M251="กำหนดเพิ่มปี 67",0,IF(M251="กำหนดเพิ่มปี 68",0,IF(M251="กำหนดเพิ่มปี 69",0,IF(M251="เกษียณปี 66 ยุบเลิกปี 67",0,IF(M251="ว่างเดิม ยุบเลิกปี 67",0,IF(ฟอร์มกรอกข้อมูล!J130=0,0,(BF251*12)))))))))</f>
        <v/>
      </c>
      <c r="L251" s="145" t="str">
        <f>IF(ฟอร์มกรอกข้อมูล!C130=0,"",IF(ฟอร์มกรอกข้อมูล!C130="สังกัด","",IF(M251="กำหนดเพิ่มปี 67",0,IF(M251="กำหนดเพิ่มปี 68",0,IF(M251="กำหนดเพิ่มปี 69",0,IF(M251="เกษียณปี 66 ยุบเลิกปี 67",0,IF(M251="ว่างเดิม ยุบเลิกปี 67",0,IF(ฟอร์มกรอกข้อมูล!K130=0,0,(BG251*12)))))))))</f>
        <v/>
      </c>
      <c r="M251" s="146" t="str">
        <f>IF(ฟอร์มกรอกข้อมูล!C130=0,"",IF(ฟอร์มกรอกข้อมูล!C130="สังกัด","",IF(ฟอร์มกรอกข้อมูล!M130="ว่างเดิม","(ว่างเดิม)",IF(ฟอร์มกรอกข้อมูล!M130="เงินอุดหนุน","(เงินอุดหนุน)",IF(ฟอร์มกรอกข้อมูล!M130="เงินอุดหนุน (ว่าง)","(เงินอุดหนุน)",IF(ฟอร์มกรอกข้อมูล!M130="จ่ายจากเงินรายได้","(จ่ายจากเงินรายได้)",IF(ฟอร์มกรอกข้อมูล!M130="จ่ายจากเงินรายได้ (ว่าง)","(จ่ายจากเงินรายได้ (ว่างเดิม))",IF(ฟอร์มกรอกข้อมูล!M130="กำหนดเพิ่ม2567","กำหนดเพิ่มปี 67",IF(ฟอร์มกรอกข้อมูล!M130="กำหนดเพิ่ม2568","กำหนดเพิ่มปี 68",IF(ฟอร์มกรอกข้อมูล!M130="กำหนดเพิ่ม2569","กำหนดเพิ่มปี 69",IF(ฟอร์มกรอกข้อมูล!M130="ว่างยุบเลิก2567","ว่างเดิม ยุบเลิกปี 67",IF(ฟอร์มกรอกข้อมูล!M130="ว่างยุบเลิก2568","ว่างเดิม ยุบเลิกปี 68",IF(ฟอร์มกรอกข้อมูล!M130="ว่างยุบเลิก2569","ว่างเดิม ยุบเลิกปี 69",IF(ฟอร์มกรอกข้อมูล!M130="ยุบเลิก2567","เกษียณปี 66 ยุบเลิกปี 67",IF(ฟอร์มกรอกข้อมูล!M130="ยุบเลิก2568","เกษียณปี 67 ยุบเลิกปี 68",IF(ฟอร์มกรอกข้อมูล!M130="ยุบเลิก2569","เกษียณปี 68 ยุบเลิกปี 69",(ฟอร์มกรอกข้อมูล!I130*12)+(ฟอร์มกรอกข้อมูล!J130*12)+(ฟอร์มกรอกข้อมูล!K130*12)))))))))))))))))</f>
        <v/>
      </c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  <c r="Z251" s="150"/>
      <c r="AA251" s="150"/>
      <c r="AB251" s="150"/>
      <c r="AC251" s="150"/>
      <c r="AD251" s="150"/>
      <c r="AE251" s="150"/>
      <c r="AF251" s="150"/>
      <c r="AG251" s="150"/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39" t="str">
        <f>IF(ฟอร์มกรอกข้อมูล!C130=0,"",ฟอร์มกรอกข้อมูล!C130)</f>
        <v/>
      </c>
      <c r="BC251" s="139" t="str">
        <f>IF(ฟอร์มกรอกข้อมูล!G130=0,"",ฟอร์มกรอกข้อมูล!G130)</f>
        <v/>
      </c>
      <c r="BD251" s="139" t="str">
        <f>IF(ฟอร์มกรอกข้อมูล!E130=0,"",ฟอร์มกรอกข้อมูล!E130)</f>
        <v/>
      </c>
      <c r="BE251" s="139" t="str">
        <f>IF(ฟอร์มกรอกข้อมูล!I130=0,"",ฟอร์มกรอกข้อมูล!I130)</f>
        <v/>
      </c>
      <c r="BF251" s="139" t="str">
        <f>IF(ฟอร์มกรอกข้อมูล!J130=0,"",ฟอร์มกรอกข้อมูล!J130)</f>
        <v/>
      </c>
      <c r="BG251" s="139" t="str">
        <f>IF(ฟอร์มกรอกข้อมูล!K130=0,"",ฟอร์มกรอกข้อมูล!K130)</f>
        <v/>
      </c>
      <c r="BH251" s="139" t="str">
        <f>IF(ฟอร์มกรอกข้อมูล!M130=0,"",ฟอร์มกรอกข้อมูล!M130)</f>
        <v/>
      </c>
    </row>
    <row r="252" spans="1:60" ht="25.5" customHeight="1">
      <c r="A252" s="99"/>
      <c r="B252" s="99"/>
      <c r="C252" s="140"/>
      <c r="D252" s="140"/>
      <c r="E252" s="140" t="str">
        <f>IF(BB251=0,"",IF(BB251="บริหารท้องถิ่น","("&amp;BD251&amp;")",IF(BB251="อำนวยการท้องถิ่น","("&amp;BD251&amp;")",IF(BB251="บริหารสถานศึกษา","("&amp;BD251&amp;")",IF(BB251&amp;BC251="วิชาการหัวหน้ากลุ่มงาน","("&amp;BD251&amp;")",IF(M251="กำหนดเพิ่มปี 67","-",IF(M251="กำหนดเพิ่มปี 68","",IF(M251="กำหนดเพิ่มปี 69","",""))))))))</f>
        <v/>
      </c>
      <c r="F252" s="99"/>
      <c r="G252" s="140"/>
      <c r="H252" s="140" t="str">
        <f>IF(BB251=0,"",IF(M251="เกษียณปี 66 ยุบเลิกปี 67","",IF(M251="ว่างเดิม ยุบเลิกปี 67","",IF(BB251="บริหารท้องถิ่น","("&amp;BD251&amp;")",IF(BB251="อำนวยการท้องถิ่น","("&amp;BD251&amp;")",IF(BB251="บริหารสถานศึกษา","("&amp;BD251&amp;")",IF(BB251&amp;BC251="วิชาการหัวหน้ากลุ่มงาน","("&amp;BD251&amp;")","")))))))</f>
        <v/>
      </c>
      <c r="I252" s="99"/>
      <c r="J252" s="141" t="str">
        <f>IF(BB251=0,"",IF(BB251="","",IF(BH251="ว่างเดิม","(ค่ากลางเงินเดือน)",IF(BH251="เงินอุดหนุน (ว่าง)","(ค่ากลางเงินเดือน)",IF(BH251="จ่ายจากเงินรายได้ (ว่าง)","(ค่ากลางเงินเดือน)",IF(BH251="ว่างยุบเลิก2568","(ค่ากลางเงินเดือน)",IF(BH251="ว่างยุบเลิก2569","(ค่ากลางเงินเดือน)",IF(M251="กำหนดเพิ่มปี 67","",IF(M251="กำหนดเพิ่มปี 68","",IF(M251="กำหนดเพิ่มปี 69","",IF(M251="เกษียณปี 66 ยุบเลิกปี 67","",IF(M251="ว่างเดิม ยุบเลิกปี 67","",TEXT(BE251,"(0,000"&amp;" x 12)")))))))))))))</f>
        <v/>
      </c>
      <c r="K252" s="141" t="str">
        <f>IF(BB251=0,"",IF(BB251="","",IF(M251="กำหนดเพิ่มปี 67","",IF(M251="กำหนดเพิ่มปี 68","",IF(M251="กำหนดเพิ่มปี 69","",IF(M251="เกษียณปี 66 ยุบเลิกปี 67","",IF(M251="ว่างเดิม ยุบเลิกปี 67","",TEXT(BF251,"(0,000"&amp;" x 12)"))))))))</f>
        <v/>
      </c>
      <c r="L252" s="141" t="str">
        <f>IF(BB251=0,"",IF(BB251="","",IF(M251="กำหนดเพิ่มปี 67","",IF(M251="กำหนดเพิ่มปี 68","",IF(M251="กำหนดเพิ่มปี 69","",IF(M251="เกษียณปี 66 ยุบเลิกปี 67","",IF(M251="ว่างเดิม ยุบเลิกปี 67","",TEXT(BG251,"(0,000"&amp;" x 12)"))))))))</f>
        <v/>
      </c>
      <c r="M252" s="14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50"/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</row>
    <row r="253" spans="1:60" ht="25.5" customHeight="1">
      <c r="A253" s="101" t="str">
        <f>IF(B253="","",IF(M253="","",SUBTOTAL(3,$E$5:E253)*1)-COUNTBLANK($B$5:B253))</f>
        <v/>
      </c>
      <c r="B253" s="142" t="str">
        <f>IF(ฟอร์มกรอกข้อมูล!C131=0,"",IF(ฟอร์มกรอกข้อมูล!C131="สังกัด","",IF(M253="กำหนดเพิ่มปี 67","-",IF(M253="กำหนดเพิ่มปี 68","-",IF(M253="กำหนดเพิ่มปี 69","-",ฟอร์มกรอกข้อมูล!D131)))))</f>
        <v/>
      </c>
      <c r="C253" s="140" t="str">
        <f>IF(ฟอร์มกรอกข้อมูล!C131=0,"",IF(ฟอร์มกรอกข้อมูล!C131="สังกัด","",IF(M253="กำหนดเพิ่มปี 67","-",IF(M253="กำหนดเพิ่มปี 68","-",IF(M253="กำหนดเพิ่มปี 69","-",ฟอร์มกรอกข้อมูล!L131)))))</f>
        <v/>
      </c>
      <c r="D253" s="143" t="str">
        <f>IF(ฟอร์มกรอกข้อมูล!C131=0,"",IF(ฟอร์มกรอกข้อมูล!C131="สังกัด","",IF(ฟอร์มกรอกข้อมูล!B131="","-",IF(M253="กำหนดเพิ่มปี 67","-",IF(M253="กำหนดเพิ่มปี 68","-",IF(M253="กำหนดเพิ่มปี 69","-",ฟอร์มกรอกข้อมูล!B131))))))</f>
        <v/>
      </c>
      <c r="E253" s="140" t="str">
        <f>IF(ฟอร์มกรอกข้อมูล!C131=0,"",IF(M253="กำหนดเพิ่มปี 67","-",IF(M253="กำหนดเพิ่มปี 68","-",IF(M253="กำหนดเพิ่มปี 69","-",IF(ฟอร์มกรอกข้อมูล!C131="บริหารท้องถิ่น",ฟอร์มกรอกข้อมูล!F131,IF(ฟอร์มกรอกข้อมูล!C131="อำนวยการท้องถิ่น",ฟอร์มกรอกข้อมูล!F131,IF(ฟอร์มกรอกข้อมูล!C131="บริหารสถานศึกษา",ฟอร์มกรอกข้อมูล!F131,IF(ฟอร์มกรอกข้อมูล!C131&amp;ฟอร์มกรอกข้อมูล!G131="วิชาการหัวหน้ากลุ่มงาน",ฟอร์มกรอกข้อมูล!F131,ฟอร์มกรอกข้อมูล!E131))))))))</f>
        <v/>
      </c>
      <c r="F253" s="101" t="str">
        <f>IF(ฟอร์มกรอกข้อมูล!C131=0,"",IF(ฟอร์มกรอกข้อมูล!C131="สังกัด","",IF(ฟอร์มกรอกข้อมูล!H131="","-",IF(M253="กำหนดเพิ่มปี 67","-",IF(M253="กำหนดเพิ่มปี 68","-",IF(M253="กำหนดเพิ่มปี 69","-",ฟอร์มกรอกข้อมูล!H131))))))</f>
        <v/>
      </c>
      <c r="G253" s="143" t="str">
        <f>IF(ฟอร์มกรอกข้อมูล!C131=0,"",IF(ฟอร์มกรอกข้อมูล!C131="สังกัด","",IF(ฟอร์มกรอกข้อมูล!B131="","-",IF(M253="เกษียณปี 66 ยุบเลิกปี 67","-",IF(M253="ว่างเดิม ยุบเลิกปี 67","-",ฟอร์มกรอกข้อมูล!B131)))))</f>
        <v/>
      </c>
      <c r="H253" s="140" t="str">
        <f>IF(ฟอร์มกรอกข้อมูล!C131=0,"",IF(M253="เกษียณปี 66 ยุบเลิกปี 67","-",IF(M253="ว่างเดิม ยุบเลิกปี 67","-",IF(ฟอร์มกรอกข้อมูล!C131="บริหารท้องถิ่น",ฟอร์มกรอกข้อมูล!F131,IF(ฟอร์มกรอกข้อมูล!C131="อำนวยการท้องถิ่น",ฟอร์มกรอกข้อมูล!F131,IF(ฟอร์มกรอกข้อมูล!C131="บริหารสถานศึกษา",ฟอร์มกรอกข้อมูล!F131,IF(ฟอร์มกรอกข้อมูล!C131&amp;ฟอร์มกรอกข้อมูล!G131="วิชาการหัวหน้ากลุ่มงาน",ฟอร์มกรอกข้อมูล!F131,ฟอร์มกรอกข้อมูล!E131)))))))</f>
        <v/>
      </c>
      <c r="I253" s="101" t="str">
        <f>IF(ฟอร์มกรอกข้อมูล!C131=0,"",IF(ฟอร์มกรอกข้อมูล!C131="สังกัด","",IF(ฟอร์มกรอกข้อมูล!H131="","-",IF(M253="เกษียณปี 66 ยุบเลิกปี 67","-",IF(M253="ว่างเดิม ยุบเลิกปี 67","-",ฟอร์มกรอกข้อมูล!H131)))))</f>
        <v/>
      </c>
      <c r="J253" s="144" t="str">
        <f>IF(ฟอร์มกรอกข้อมูล!C131=0,"",IF(ฟอร์มกรอกข้อมูล!C131="สังกัด","",IF(M253="กำหนดเพิ่มปี 67",0,IF(M253="กำหนดเพิ่มปี 68",0,IF(M253="กำหนดเพิ่มปี 69",0,IF(M253="เกษียณปี 66 ยุบเลิกปี 67",0,IF(M253="ว่างเดิม ยุบเลิกปี 67",0,ฟอร์มกรอกข้อมูล!BE131)))))))</f>
        <v/>
      </c>
      <c r="K253" s="145" t="str">
        <f>IF(ฟอร์มกรอกข้อมูล!C131=0,"",IF(ฟอร์มกรอกข้อมูล!C131="สังกัด","",IF(M253="กำหนดเพิ่มปี 67",0,IF(M253="กำหนดเพิ่มปี 68",0,IF(M253="กำหนดเพิ่มปี 69",0,IF(M253="เกษียณปี 66 ยุบเลิกปี 67",0,IF(M253="ว่างเดิม ยุบเลิกปี 67",0,IF(ฟอร์มกรอกข้อมูล!J131=0,0,(BF253*12)))))))))</f>
        <v/>
      </c>
      <c r="L253" s="145" t="str">
        <f>IF(ฟอร์มกรอกข้อมูล!C131=0,"",IF(ฟอร์มกรอกข้อมูล!C131="สังกัด","",IF(M253="กำหนดเพิ่มปี 67",0,IF(M253="กำหนดเพิ่มปี 68",0,IF(M253="กำหนดเพิ่มปี 69",0,IF(M253="เกษียณปี 66 ยุบเลิกปี 67",0,IF(M253="ว่างเดิม ยุบเลิกปี 67",0,IF(ฟอร์มกรอกข้อมูล!K131=0,0,(BG253*12)))))))))</f>
        <v/>
      </c>
      <c r="M253" s="146" t="str">
        <f>IF(ฟอร์มกรอกข้อมูล!C131=0,"",IF(ฟอร์มกรอกข้อมูล!C131="สังกัด","",IF(ฟอร์มกรอกข้อมูล!M131="ว่างเดิม","(ว่างเดิม)",IF(ฟอร์มกรอกข้อมูล!M131="เงินอุดหนุน","(เงินอุดหนุน)",IF(ฟอร์มกรอกข้อมูล!M131="เงินอุดหนุน (ว่าง)","(เงินอุดหนุน)",IF(ฟอร์มกรอกข้อมูล!M131="จ่ายจากเงินรายได้","(จ่ายจากเงินรายได้)",IF(ฟอร์มกรอกข้อมูล!M131="จ่ายจากเงินรายได้ (ว่าง)","(จ่ายจากเงินรายได้ (ว่างเดิม))",IF(ฟอร์มกรอกข้อมูล!M131="กำหนดเพิ่ม2567","กำหนดเพิ่มปี 67",IF(ฟอร์มกรอกข้อมูล!M131="กำหนดเพิ่ม2568","กำหนดเพิ่มปี 68",IF(ฟอร์มกรอกข้อมูล!M131="กำหนดเพิ่ม2569","กำหนดเพิ่มปี 69",IF(ฟอร์มกรอกข้อมูล!M131="ว่างยุบเลิก2567","ว่างเดิม ยุบเลิกปี 67",IF(ฟอร์มกรอกข้อมูล!M131="ว่างยุบเลิก2568","ว่างเดิม ยุบเลิกปี 68",IF(ฟอร์มกรอกข้อมูล!M131="ว่างยุบเลิก2569","ว่างเดิม ยุบเลิกปี 69",IF(ฟอร์มกรอกข้อมูล!M131="ยุบเลิก2567","เกษียณปี 66 ยุบเลิกปี 67",IF(ฟอร์มกรอกข้อมูล!M131="ยุบเลิก2568","เกษียณปี 67 ยุบเลิกปี 68",IF(ฟอร์มกรอกข้อมูล!M131="ยุบเลิก2569","เกษียณปี 68 ยุบเลิกปี 69",(ฟอร์มกรอกข้อมูล!I131*12)+(ฟอร์มกรอกข้อมูล!J131*12)+(ฟอร์มกรอกข้อมูล!K131*12)))))))))))))))))</f>
        <v/>
      </c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50"/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39" t="str">
        <f>IF(ฟอร์มกรอกข้อมูล!C131=0,"",ฟอร์มกรอกข้อมูล!C131)</f>
        <v/>
      </c>
      <c r="BC253" s="139" t="str">
        <f>IF(ฟอร์มกรอกข้อมูล!G131=0,"",ฟอร์มกรอกข้อมูล!G131)</f>
        <v/>
      </c>
      <c r="BD253" s="139" t="str">
        <f>IF(ฟอร์มกรอกข้อมูล!E131=0,"",ฟอร์มกรอกข้อมูล!E131)</f>
        <v/>
      </c>
      <c r="BE253" s="139" t="str">
        <f>IF(ฟอร์มกรอกข้อมูล!I131=0,"",ฟอร์มกรอกข้อมูล!I131)</f>
        <v/>
      </c>
      <c r="BF253" s="139" t="str">
        <f>IF(ฟอร์มกรอกข้อมูล!J131=0,"",ฟอร์มกรอกข้อมูล!J131)</f>
        <v/>
      </c>
      <c r="BG253" s="139" t="str">
        <f>IF(ฟอร์มกรอกข้อมูล!K131=0,"",ฟอร์มกรอกข้อมูล!K131)</f>
        <v/>
      </c>
      <c r="BH253" s="139" t="str">
        <f>IF(ฟอร์มกรอกข้อมูล!M131=0,"",ฟอร์มกรอกข้อมูล!M131)</f>
        <v/>
      </c>
    </row>
    <row r="254" spans="1:60" ht="25.5" customHeight="1">
      <c r="A254" s="99"/>
      <c r="B254" s="99"/>
      <c r="C254" s="140"/>
      <c r="D254" s="140"/>
      <c r="E254" s="140" t="str">
        <f>IF(BB253=0,"",IF(BB253="บริหารท้องถิ่น","("&amp;BD253&amp;")",IF(BB253="อำนวยการท้องถิ่น","("&amp;BD253&amp;")",IF(BB253="บริหารสถานศึกษา","("&amp;BD253&amp;")",IF(BB253&amp;BC253="วิชาการหัวหน้ากลุ่มงาน","("&amp;BD253&amp;")",IF(M253="กำหนดเพิ่มปี 67","-",IF(M253="กำหนดเพิ่มปี 68","",IF(M253="กำหนดเพิ่มปี 69","",""))))))))</f>
        <v/>
      </c>
      <c r="F254" s="99"/>
      <c r="G254" s="140"/>
      <c r="H254" s="140" t="str">
        <f>IF(BB253=0,"",IF(M253="เกษียณปี 66 ยุบเลิกปี 67","",IF(M253="ว่างเดิม ยุบเลิกปี 67","",IF(BB253="บริหารท้องถิ่น","("&amp;BD253&amp;")",IF(BB253="อำนวยการท้องถิ่น","("&amp;BD253&amp;")",IF(BB253="บริหารสถานศึกษา","("&amp;BD253&amp;")",IF(BB253&amp;BC253="วิชาการหัวหน้ากลุ่มงาน","("&amp;BD253&amp;")","")))))))</f>
        <v/>
      </c>
      <c r="I254" s="99"/>
      <c r="J254" s="141" t="str">
        <f>IF(BB253=0,"",IF(BB253="","",IF(BH253="ว่างเดิม","(ค่ากลางเงินเดือน)",IF(BH253="เงินอุดหนุน (ว่าง)","(ค่ากลางเงินเดือน)",IF(BH253="จ่ายจากเงินรายได้ (ว่าง)","(ค่ากลางเงินเดือน)",IF(BH253="ว่างยุบเลิก2568","(ค่ากลางเงินเดือน)",IF(BH253="ว่างยุบเลิก2569","(ค่ากลางเงินเดือน)",IF(M253="กำหนดเพิ่มปี 67","",IF(M253="กำหนดเพิ่มปี 68","",IF(M253="กำหนดเพิ่มปี 69","",IF(M253="เกษียณปี 66 ยุบเลิกปี 67","",IF(M253="ว่างเดิม ยุบเลิกปี 67","",TEXT(BE253,"(0,000"&amp;" x 12)")))))))))))))</f>
        <v/>
      </c>
      <c r="K254" s="141" t="str">
        <f>IF(BB253=0,"",IF(BB253="","",IF(M253="กำหนดเพิ่มปี 67","",IF(M253="กำหนดเพิ่มปี 68","",IF(M253="กำหนดเพิ่มปี 69","",IF(M253="เกษียณปี 66 ยุบเลิกปี 67","",IF(M253="ว่างเดิม ยุบเลิกปี 67","",TEXT(BF253,"(0,000"&amp;" x 12)"))))))))</f>
        <v/>
      </c>
      <c r="L254" s="141" t="str">
        <f>IF(BB253=0,"",IF(BB253="","",IF(M253="กำหนดเพิ่มปี 67","",IF(M253="กำหนดเพิ่มปี 68","",IF(M253="กำหนดเพิ่มปี 69","",IF(M253="เกษียณปี 66 ยุบเลิกปี 67","",IF(M253="ว่างเดิม ยุบเลิกปี 67","",TEXT(BG253,"(0,000"&amp;" x 12)"))))))))</f>
        <v/>
      </c>
      <c r="M254" s="140"/>
      <c r="N254" s="150"/>
      <c r="O254" s="150"/>
      <c r="P254" s="150"/>
      <c r="Q254" s="150"/>
      <c r="R254" s="150"/>
      <c r="S254" s="150"/>
      <c r="T254" s="150"/>
      <c r="U254" s="150"/>
      <c r="V254" s="150"/>
      <c r="W254" s="150"/>
      <c r="X254" s="150"/>
      <c r="Y254" s="150"/>
      <c r="Z254" s="150"/>
      <c r="AA254" s="150"/>
      <c r="AB254" s="150"/>
      <c r="AC254" s="150"/>
      <c r="AD254" s="150"/>
      <c r="AE254" s="150"/>
      <c r="AF254" s="150"/>
      <c r="AG254" s="150"/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</row>
    <row r="255" spans="1:60" ht="25.5" customHeight="1">
      <c r="A255" s="101" t="str">
        <f>IF(B255="","",IF(M255="","",SUBTOTAL(3,$E$5:E255)*1)-COUNTBLANK($B$5:B255))</f>
        <v/>
      </c>
      <c r="B255" s="142" t="str">
        <f>IF(ฟอร์มกรอกข้อมูล!C132=0,"",IF(ฟอร์มกรอกข้อมูล!C132="สังกัด","",IF(M255="กำหนดเพิ่มปี 67","-",IF(M255="กำหนดเพิ่มปี 68","-",IF(M255="กำหนดเพิ่มปี 69","-",ฟอร์มกรอกข้อมูล!D132)))))</f>
        <v/>
      </c>
      <c r="C255" s="140" t="str">
        <f>IF(ฟอร์มกรอกข้อมูล!C132=0,"",IF(ฟอร์มกรอกข้อมูล!C132="สังกัด","",IF(M255="กำหนดเพิ่มปี 67","-",IF(M255="กำหนดเพิ่มปี 68","-",IF(M255="กำหนดเพิ่มปี 69","-",ฟอร์มกรอกข้อมูล!L132)))))</f>
        <v/>
      </c>
      <c r="D255" s="143" t="str">
        <f>IF(ฟอร์มกรอกข้อมูล!C132=0,"",IF(ฟอร์มกรอกข้อมูล!C132="สังกัด","",IF(ฟอร์มกรอกข้อมูล!B132="","-",IF(M255="กำหนดเพิ่มปี 67","-",IF(M255="กำหนดเพิ่มปี 68","-",IF(M255="กำหนดเพิ่มปี 69","-",ฟอร์มกรอกข้อมูล!B132))))))</f>
        <v/>
      </c>
      <c r="E255" s="140" t="str">
        <f>IF(ฟอร์มกรอกข้อมูล!C132=0,"",IF(M255="กำหนดเพิ่มปี 67","-",IF(M255="กำหนดเพิ่มปี 68","-",IF(M255="กำหนดเพิ่มปี 69","-",IF(ฟอร์มกรอกข้อมูล!C132="บริหารท้องถิ่น",ฟอร์มกรอกข้อมูล!F132,IF(ฟอร์มกรอกข้อมูล!C132="อำนวยการท้องถิ่น",ฟอร์มกรอกข้อมูล!F132,IF(ฟอร์มกรอกข้อมูล!C132="บริหารสถานศึกษา",ฟอร์มกรอกข้อมูล!F132,IF(ฟอร์มกรอกข้อมูล!C132&amp;ฟอร์มกรอกข้อมูล!G132="วิชาการหัวหน้ากลุ่มงาน",ฟอร์มกรอกข้อมูล!F132,ฟอร์มกรอกข้อมูล!E132))))))))</f>
        <v/>
      </c>
      <c r="F255" s="101" t="str">
        <f>IF(ฟอร์มกรอกข้อมูล!C132=0,"",IF(ฟอร์มกรอกข้อมูล!C132="สังกัด","",IF(ฟอร์มกรอกข้อมูล!H132="","-",IF(M255="กำหนดเพิ่มปี 67","-",IF(M255="กำหนดเพิ่มปี 68","-",IF(M255="กำหนดเพิ่มปี 69","-",ฟอร์มกรอกข้อมูล!H132))))))</f>
        <v/>
      </c>
      <c r="G255" s="143" t="str">
        <f>IF(ฟอร์มกรอกข้อมูล!C132=0,"",IF(ฟอร์มกรอกข้อมูล!C132="สังกัด","",IF(ฟอร์มกรอกข้อมูล!B132="","-",IF(M255="เกษียณปี 66 ยุบเลิกปี 67","-",IF(M255="ว่างเดิม ยุบเลิกปี 67","-",ฟอร์มกรอกข้อมูล!B132)))))</f>
        <v/>
      </c>
      <c r="H255" s="140" t="str">
        <f>IF(ฟอร์มกรอกข้อมูล!C132=0,"",IF(M255="เกษียณปี 66 ยุบเลิกปี 67","-",IF(M255="ว่างเดิม ยุบเลิกปี 67","-",IF(ฟอร์มกรอกข้อมูล!C132="บริหารท้องถิ่น",ฟอร์มกรอกข้อมูล!F132,IF(ฟอร์มกรอกข้อมูล!C132="อำนวยการท้องถิ่น",ฟอร์มกรอกข้อมูล!F132,IF(ฟอร์มกรอกข้อมูล!C132="บริหารสถานศึกษา",ฟอร์มกรอกข้อมูล!F132,IF(ฟอร์มกรอกข้อมูล!C132&amp;ฟอร์มกรอกข้อมูล!G132="วิชาการหัวหน้ากลุ่มงาน",ฟอร์มกรอกข้อมูล!F132,ฟอร์มกรอกข้อมูล!E132)))))))</f>
        <v/>
      </c>
      <c r="I255" s="101" t="str">
        <f>IF(ฟอร์มกรอกข้อมูล!C132=0,"",IF(ฟอร์มกรอกข้อมูล!C132="สังกัด","",IF(ฟอร์มกรอกข้อมูล!H132="","-",IF(M255="เกษียณปี 66 ยุบเลิกปี 67","-",IF(M255="ว่างเดิม ยุบเลิกปี 67","-",ฟอร์มกรอกข้อมูล!H132)))))</f>
        <v/>
      </c>
      <c r="J255" s="144" t="str">
        <f>IF(ฟอร์มกรอกข้อมูล!C132=0,"",IF(ฟอร์มกรอกข้อมูล!C132="สังกัด","",IF(M255="กำหนดเพิ่มปี 67",0,IF(M255="กำหนดเพิ่มปี 68",0,IF(M255="กำหนดเพิ่มปี 69",0,IF(M255="เกษียณปี 66 ยุบเลิกปี 67",0,IF(M255="ว่างเดิม ยุบเลิกปี 67",0,ฟอร์มกรอกข้อมูล!BE132)))))))</f>
        <v/>
      </c>
      <c r="K255" s="145" t="str">
        <f>IF(ฟอร์มกรอกข้อมูล!C132=0,"",IF(ฟอร์มกรอกข้อมูล!C132="สังกัด","",IF(M255="กำหนดเพิ่มปี 67",0,IF(M255="กำหนดเพิ่มปี 68",0,IF(M255="กำหนดเพิ่มปี 69",0,IF(M255="เกษียณปี 66 ยุบเลิกปี 67",0,IF(M255="ว่างเดิม ยุบเลิกปี 67",0,IF(ฟอร์มกรอกข้อมูล!J132=0,0,(BF255*12)))))))))</f>
        <v/>
      </c>
      <c r="L255" s="145" t="str">
        <f>IF(ฟอร์มกรอกข้อมูล!C132=0,"",IF(ฟอร์มกรอกข้อมูล!C132="สังกัด","",IF(M255="กำหนดเพิ่มปี 67",0,IF(M255="กำหนดเพิ่มปี 68",0,IF(M255="กำหนดเพิ่มปี 69",0,IF(M255="เกษียณปี 66 ยุบเลิกปี 67",0,IF(M255="ว่างเดิม ยุบเลิกปี 67",0,IF(ฟอร์มกรอกข้อมูล!K132=0,0,(BG255*12)))))))))</f>
        <v/>
      </c>
      <c r="M255" s="146" t="str">
        <f>IF(ฟอร์มกรอกข้อมูล!C132=0,"",IF(ฟอร์มกรอกข้อมูล!C132="สังกัด","",IF(ฟอร์มกรอกข้อมูล!M132="ว่างเดิม","(ว่างเดิม)",IF(ฟอร์มกรอกข้อมูล!M132="เงินอุดหนุน","(เงินอุดหนุน)",IF(ฟอร์มกรอกข้อมูล!M132="เงินอุดหนุน (ว่าง)","(เงินอุดหนุน)",IF(ฟอร์มกรอกข้อมูล!M132="จ่ายจากเงินรายได้","(จ่ายจากเงินรายได้)",IF(ฟอร์มกรอกข้อมูล!M132="จ่ายจากเงินรายได้ (ว่าง)","(จ่ายจากเงินรายได้ (ว่างเดิม))",IF(ฟอร์มกรอกข้อมูล!M132="กำหนดเพิ่ม2567","กำหนดเพิ่มปี 67",IF(ฟอร์มกรอกข้อมูล!M132="กำหนดเพิ่ม2568","กำหนดเพิ่มปี 68",IF(ฟอร์มกรอกข้อมูล!M132="กำหนดเพิ่ม2569","กำหนดเพิ่มปี 69",IF(ฟอร์มกรอกข้อมูล!M132="ว่างยุบเลิก2567","ว่างเดิม ยุบเลิกปี 67",IF(ฟอร์มกรอกข้อมูล!M132="ว่างยุบเลิก2568","ว่างเดิม ยุบเลิกปี 68",IF(ฟอร์มกรอกข้อมูล!M132="ว่างยุบเลิก2569","ว่างเดิม ยุบเลิกปี 69",IF(ฟอร์มกรอกข้อมูล!M132="ยุบเลิก2567","เกษียณปี 66 ยุบเลิกปี 67",IF(ฟอร์มกรอกข้อมูล!M132="ยุบเลิก2568","เกษียณปี 67 ยุบเลิกปี 68",IF(ฟอร์มกรอกข้อมูล!M132="ยุบเลิก2569","เกษียณปี 68 ยุบเลิกปี 69",(ฟอร์มกรอกข้อมูล!I132*12)+(ฟอร์มกรอกข้อมูล!J132*12)+(ฟอร์มกรอกข้อมูล!K132*12)))))))))))))))))</f>
        <v/>
      </c>
      <c r="N255" s="150"/>
      <c r="O255" s="150"/>
      <c r="P255" s="150"/>
      <c r="Q255" s="150"/>
      <c r="R255" s="150"/>
      <c r="S255" s="150"/>
      <c r="T255" s="150"/>
      <c r="U255" s="150"/>
      <c r="V255" s="150"/>
      <c r="W255" s="150"/>
      <c r="X255" s="150"/>
      <c r="Y255" s="150"/>
      <c r="Z255" s="150"/>
      <c r="AA255" s="150"/>
      <c r="AB255" s="150"/>
      <c r="AC255" s="150"/>
      <c r="AD255" s="150"/>
      <c r="AE255" s="150"/>
      <c r="AF255" s="150"/>
      <c r="AG255" s="150"/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39" t="str">
        <f>IF(ฟอร์มกรอกข้อมูล!C132=0,"",ฟอร์มกรอกข้อมูล!C132)</f>
        <v/>
      </c>
      <c r="BC255" s="139" t="str">
        <f>IF(ฟอร์มกรอกข้อมูล!G132=0,"",ฟอร์มกรอกข้อมูล!G132)</f>
        <v/>
      </c>
      <c r="BD255" s="139" t="str">
        <f>IF(ฟอร์มกรอกข้อมูล!E132=0,"",ฟอร์มกรอกข้อมูล!E132)</f>
        <v/>
      </c>
      <c r="BE255" s="139" t="str">
        <f>IF(ฟอร์มกรอกข้อมูล!I132=0,"",ฟอร์มกรอกข้อมูล!I132)</f>
        <v/>
      </c>
      <c r="BF255" s="139" t="str">
        <f>IF(ฟอร์มกรอกข้อมูล!J132=0,"",ฟอร์มกรอกข้อมูล!J132)</f>
        <v/>
      </c>
      <c r="BG255" s="139" t="str">
        <f>IF(ฟอร์มกรอกข้อมูล!K132=0,"",ฟอร์มกรอกข้อมูล!K132)</f>
        <v/>
      </c>
      <c r="BH255" s="139" t="str">
        <f>IF(ฟอร์มกรอกข้อมูล!M132=0,"",ฟอร์มกรอกข้อมูล!M132)</f>
        <v/>
      </c>
    </row>
    <row r="256" spans="1:60" ht="25.5" customHeight="1">
      <c r="A256" s="99"/>
      <c r="B256" s="99"/>
      <c r="C256" s="140"/>
      <c r="D256" s="140"/>
      <c r="E256" s="140" t="str">
        <f>IF(BB255=0,"",IF(BB255="บริหารท้องถิ่น","("&amp;BD255&amp;")",IF(BB255="อำนวยการท้องถิ่น","("&amp;BD255&amp;")",IF(BB255="บริหารสถานศึกษา","("&amp;BD255&amp;")",IF(BB255&amp;BC255="วิชาการหัวหน้ากลุ่มงาน","("&amp;BD255&amp;")",IF(M255="กำหนดเพิ่มปี 67","-",IF(M255="กำหนดเพิ่มปี 68","",IF(M255="กำหนดเพิ่มปี 69","",""))))))))</f>
        <v/>
      </c>
      <c r="F256" s="99"/>
      <c r="G256" s="140"/>
      <c r="H256" s="140" t="str">
        <f>IF(BB255=0,"",IF(M255="เกษียณปี 66 ยุบเลิกปี 67","",IF(M255="ว่างเดิม ยุบเลิกปี 67","",IF(BB255="บริหารท้องถิ่น","("&amp;BD255&amp;")",IF(BB255="อำนวยการท้องถิ่น","("&amp;BD255&amp;")",IF(BB255="บริหารสถานศึกษา","("&amp;BD255&amp;")",IF(BB255&amp;BC255="วิชาการหัวหน้ากลุ่มงาน","("&amp;BD255&amp;")","")))))))</f>
        <v/>
      </c>
      <c r="I256" s="99"/>
      <c r="J256" s="141" t="str">
        <f>IF(BB255=0,"",IF(BB255="","",IF(BH255="ว่างเดิม","(ค่ากลางเงินเดือน)",IF(BH255="เงินอุดหนุน (ว่าง)","(ค่ากลางเงินเดือน)",IF(BH255="จ่ายจากเงินรายได้ (ว่าง)","(ค่ากลางเงินเดือน)",IF(BH255="ว่างยุบเลิก2568","(ค่ากลางเงินเดือน)",IF(BH255="ว่างยุบเลิก2569","(ค่ากลางเงินเดือน)",IF(M255="กำหนดเพิ่มปี 67","",IF(M255="กำหนดเพิ่มปี 68","",IF(M255="กำหนดเพิ่มปี 69","",IF(M255="เกษียณปี 66 ยุบเลิกปี 67","",IF(M255="ว่างเดิม ยุบเลิกปี 67","",TEXT(BE255,"(0,000"&amp;" x 12)")))))))))))))</f>
        <v/>
      </c>
      <c r="K256" s="141" t="str">
        <f>IF(BB255=0,"",IF(BB255="","",IF(M255="กำหนดเพิ่มปี 67","",IF(M255="กำหนดเพิ่มปี 68","",IF(M255="กำหนดเพิ่มปี 69","",IF(M255="เกษียณปี 66 ยุบเลิกปี 67","",IF(M255="ว่างเดิม ยุบเลิกปี 67","",TEXT(BF255,"(0,000"&amp;" x 12)"))))))))</f>
        <v/>
      </c>
      <c r="L256" s="141" t="str">
        <f>IF(BB255=0,"",IF(BB255="","",IF(M255="กำหนดเพิ่มปี 67","",IF(M255="กำหนดเพิ่มปี 68","",IF(M255="กำหนดเพิ่มปี 69","",IF(M255="เกษียณปี 66 ยุบเลิกปี 67","",IF(M255="ว่างเดิม ยุบเลิกปี 67","",TEXT(BG255,"(0,000"&amp;" x 12)"))))))))</f>
        <v/>
      </c>
      <c r="M256" s="14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</row>
    <row r="257" spans="1:60" ht="25.5" customHeight="1">
      <c r="A257" s="101" t="str">
        <f>IF(B257="","",IF(M257="","",SUBTOTAL(3,$E$5:E257)*1)-COUNTBLANK($B$5:B257))</f>
        <v/>
      </c>
      <c r="B257" s="142" t="str">
        <f>IF(ฟอร์มกรอกข้อมูล!C133=0,"",IF(ฟอร์มกรอกข้อมูล!C133="สังกัด","",IF(M257="กำหนดเพิ่มปี 67","-",IF(M257="กำหนดเพิ่มปี 68","-",IF(M257="กำหนดเพิ่มปี 69","-",ฟอร์มกรอกข้อมูล!D133)))))</f>
        <v/>
      </c>
      <c r="C257" s="140" t="str">
        <f>IF(ฟอร์มกรอกข้อมูล!C133=0,"",IF(ฟอร์มกรอกข้อมูล!C133="สังกัด","",IF(M257="กำหนดเพิ่มปี 67","-",IF(M257="กำหนดเพิ่มปี 68","-",IF(M257="กำหนดเพิ่มปี 69","-",ฟอร์มกรอกข้อมูล!L133)))))</f>
        <v/>
      </c>
      <c r="D257" s="143" t="str">
        <f>IF(ฟอร์มกรอกข้อมูล!C133=0,"",IF(ฟอร์มกรอกข้อมูล!C133="สังกัด","",IF(ฟอร์มกรอกข้อมูล!B133="","-",IF(M257="กำหนดเพิ่มปี 67","-",IF(M257="กำหนดเพิ่มปี 68","-",IF(M257="กำหนดเพิ่มปี 69","-",ฟอร์มกรอกข้อมูล!B133))))))</f>
        <v/>
      </c>
      <c r="E257" s="140" t="str">
        <f>IF(ฟอร์มกรอกข้อมูล!C133=0,"",IF(M257="กำหนดเพิ่มปี 67","-",IF(M257="กำหนดเพิ่มปี 68","-",IF(M257="กำหนดเพิ่มปี 69","-",IF(ฟอร์มกรอกข้อมูล!C133="บริหารท้องถิ่น",ฟอร์มกรอกข้อมูล!F133,IF(ฟอร์มกรอกข้อมูล!C133="อำนวยการท้องถิ่น",ฟอร์มกรอกข้อมูล!F133,IF(ฟอร์มกรอกข้อมูล!C133="บริหารสถานศึกษา",ฟอร์มกรอกข้อมูล!F133,IF(ฟอร์มกรอกข้อมูล!C133&amp;ฟอร์มกรอกข้อมูล!G133="วิชาการหัวหน้ากลุ่มงาน",ฟอร์มกรอกข้อมูล!F133,ฟอร์มกรอกข้อมูล!E133))))))))</f>
        <v/>
      </c>
      <c r="F257" s="101" t="str">
        <f>IF(ฟอร์มกรอกข้อมูล!C133=0,"",IF(ฟอร์มกรอกข้อมูล!C133="สังกัด","",IF(ฟอร์มกรอกข้อมูล!H133="","-",IF(M257="กำหนดเพิ่มปี 67","-",IF(M257="กำหนดเพิ่มปี 68","-",IF(M257="กำหนดเพิ่มปี 69","-",ฟอร์มกรอกข้อมูล!H133))))))</f>
        <v/>
      </c>
      <c r="G257" s="143" t="str">
        <f>IF(ฟอร์มกรอกข้อมูล!C133=0,"",IF(ฟอร์มกรอกข้อมูล!C133="สังกัด","",IF(ฟอร์มกรอกข้อมูล!B133="","-",IF(M257="เกษียณปี 66 ยุบเลิกปี 67","-",IF(M257="ว่างเดิม ยุบเลิกปี 67","-",ฟอร์มกรอกข้อมูล!B133)))))</f>
        <v/>
      </c>
      <c r="H257" s="140" t="str">
        <f>IF(ฟอร์มกรอกข้อมูล!C133=0,"",IF(M257="เกษียณปี 66 ยุบเลิกปี 67","-",IF(M257="ว่างเดิม ยุบเลิกปี 67","-",IF(ฟอร์มกรอกข้อมูล!C133="บริหารท้องถิ่น",ฟอร์มกรอกข้อมูล!F133,IF(ฟอร์มกรอกข้อมูล!C133="อำนวยการท้องถิ่น",ฟอร์มกรอกข้อมูล!F133,IF(ฟอร์มกรอกข้อมูล!C133="บริหารสถานศึกษา",ฟอร์มกรอกข้อมูล!F133,IF(ฟอร์มกรอกข้อมูล!C133&amp;ฟอร์มกรอกข้อมูล!G133="วิชาการหัวหน้ากลุ่มงาน",ฟอร์มกรอกข้อมูล!F133,ฟอร์มกรอกข้อมูล!E133)))))))</f>
        <v/>
      </c>
      <c r="I257" s="101" t="str">
        <f>IF(ฟอร์มกรอกข้อมูล!C133=0,"",IF(ฟอร์มกรอกข้อมูล!C133="สังกัด","",IF(ฟอร์มกรอกข้อมูล!H133="","-",IF(M257="เกษียณปี 66 ยุบเลิกปี 67","-",IF(M257="ว่างเดิม ยุบเลิกปี 67","-",ฟอร์มกรอกข้อมูล!H133)))))</f>
        <v/>
      </c>
      <c r="J257" s="144" t="str">
        <f>IF(ฟอร์มกรอกข้อมูล!C133=0,"",IF(ฟอร์มกรอกข้อมูล!C133="สังกัด","",IF(M257="กำหนดเพิ่มปี 67",0,IF(M257="กำหนดเพิ่มปี 68",0,IF(M257="กำหนดเพิ่มปี 69",0,IF(M257="เกษียณปี 66 ยุบเลิกปี 67",0,IF(M257="ว่างเดิม ยุบเลิกปี 67",0,ฟอร์มกรอกข้อมูล!BE133)))))))</f>
        <v/>
      </c>
      <c r="K257" s="145" t="str">
        <f>IF(ฟอร์มกรอกข้อมูล!C133=0,"",IF(ฟอร์มกรอกข้อมูล!C133="สังกัด","",IF(M257="กำหนดเพิ่มปี 67",0,IF(M257="กำหนดเพิ่มปี 68",0,IF(M257="กำหนดเพิ่มปี 69",0,IF(M257="เกษียณปี 66 ยุบเลิกปี 67",0,IF(M257="ว่างเดิม ยุบเลิกปี 67",0,IF(ฟอร์มกรอกข้อมูล!J133=0,0,(BF257*12)))))))))</f>
        <v/>
      </c>
      <c r="L257" s="145" t="str">
        <f>IF(ฟอร์มกรอกข้อมูล!C133=0,"",IF(ฟอร์มกรอกข้อมูล!C133="สังกัด","",IF(M257="กำหนดเพิ่มปี 67",0,IF(M257="กำหนดเพิ่มปี 68",0,IF(M257="กำหนดเพิ่มปี 69",0,IF(M257="เกษียณปี 66 ยุบเลิกปี 67",0,IF(M257="ว่างเดิม ยุบเลิกปี 67",0,IF(ฟอร์มกรอกข้อมูล!K133=0,0,(BG257*12)))))))))</f>
        <v/>
      </c>
      <c r="M257" s="146" t="str">
        <f>IF(ฟอร์มกรอกข้อมูล!C133=0,"",IF(ฟอร์มกรอกข้อมูล!C133="สังกัด","",IF(ฟอร์มกรอกข้อมูล!M133="ว่างเดิม","(ว่างเดิม)",IF(ฟอร์มกรอกข้อมูล!M133="เงินอุดหนุน","(เงินอุดหนุน)",IF(ฟอร์มกรอกข้อมูล!M133="เงินอุดหนุน (ว่าง)","(เงินอุดหนุน)",IF(ฟอร์มกรอกข้อมูล!M133="จ่ายจากเงินรายได้","(จ่ายจากเงินรายได้)",IF(ฟอร์มกรอกข้อมูล!M133="จ่ายจากเงินรายได้ (ว่าง)","(จ่ายจากเงินรายได้ (ว่างเดิม))",IF(ฟอร์มกรอกข้อมูล!M133="กำหนดเพิ่ม2567","กำหนดเพิ่มปี 67",IF(ฟอร์มกรอกข้อมูล!M133="กำหนดเพิ่ม2568","กำหนดเพิ่มปี 68",IF(ฟอร์มกรอกข้อมูล!M133="กำหนดเพิ่ม2569","กำหนดเพิ่มปี 69",IF(ฟอร์มกรอกข้อมูล!M133="ว่างยุบเลิก2567","ว่างเดิม ยุบเลิกปี 67",IF(ฟอร์มกรอกข้อมูล!M133="ว่างยุบเลิก2568","ว่างเดิม ยุบเลิกปี 68",IF(ฟอร์มกรอกข้อมูล!M133="ว่างยุบเลิก2569","ว่างเดิม ยุบเลิกปี 69",IF(ฟอร์มกรอกข้อมูล!M133="ยุบเลิก2567","เกษียณปี 66 ยุบเลิกปี 67",IF(ฟอร์มกรอกข้อมูล!M133="ยุบเลิก2568","เกษียณปี 67 ยุบเลิกปี 68",IF(ฟอร์มกรอกข้อมูล!M133="ยุบเลิก2569","เกษียณปี 68 ยุบเลิกปี 69",(ฟอร์มกรอกข้อมูล!I133*12)+(ฟอร์มกรอกข้อมูล!J133*12)+(ฟอร์มกรอกข้อมูล!K133*12)))))))))))))))))</f>
        <v/>
      </c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50"/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39" t="str">
        <f>IF(ฟอร์มกรอกข้อมูล!C133=0,"",ฟอร์มกรอกข้อมูล!C133)</f>
        <v/>
      </c>
      <c r="BC257" s="139" t="str">
        <f>IF(ฟอร์มกรอกข้อมูล!G133=0,"",ฟอร์มกรอกข้อมูล!G133)</f>
        <v/>
      </c>
      <c r="BD257" s="139" t="str">
        <f>IF(ฟอร์มกรอกข้อมูล!E133=0,"",ฟอร์มกรอกข้อมูล!E133)</f>
        <v/>
      </c>
      <c r="BE257" s="139" t="str">
        <f>IF(ฟอร์มกรอกข้อมูล!I133=0,"",ฟอร์มกรอกข้อมูล!I133)</f>
        <v/>
      </c>
      <c r="BF257" s="139" t="str">
        <f>IF(ฟอร์มกรอกข้อมูล!J133=0,"",ฟอร์มกรอกข้อมูล!J133)</f>
        <v/>
      </c>
      <c r="BG257" s="139" t="str">
        <f>IF(ฟอร์มกรอกข้อมูล!K133=0,"",ฟอร์มกรอกข้อมูล!K133)</f>
        <v/>
      </c>
      <c r="BH257" s="139" t="str">
        <f>IF(ฟอร์มกรอกข้อมูล!M133=0,"",ฟอร์มกรอกข้อมูล!M133)</f>
        <v/>
      </c>
    </row>
    <row r="258" spans="1:60" ht="25.5" customHeight="1">
      <c r="A258" s="99"/>
      <c r="B258" s="99"/>
      <c r="C258" s="140"/>
      <c r="D258" s="140"/>
      <c r="E258" s="140" t="str">
        <f>IF(BB257=0,"",IF(BB257="บริหารท้องถิ่น","("&amp;BD257&amp;")",IF(BB257="อำนวยการท้องถิ่น","("&amp;BD257&amp;")",IF(BB257="บริหารสถานศึกษา","("&amp;BD257&amp;")",IF(BB257&amp;BC257="วิชาการหัวหน้ากลุ่มงาน","("&amp;BD257&amp;")",IF(M257="กำหนดเพิ่มปี 67","-",IF(M257="กำหนดเพิ่มปี 68","",IF(M257="กำหนดเพิ่มปี 69","",""))))))))</f>
        <v/>
      </c>
      <c r="F258" s="99"/>
      <c r="G258" s="140"/>
      <c r="H258" s="140" t="str">
        <f>IF(BB257=0,"",IF(M257="เกษียณปี 66 ยุบเลิกปี 67","",IF(M257="ว่างเดิม ยุบเลิกปี 67","",IF(BB257="บริหารท้องถิ่น","("&amp;BD257&amp;")",IF(BB257="อำนวยการท้องถิ่น","("&amp;BD257&amp;")",IF(BB257="บริหารสถานศึกษา","("&amp;BD257&amp;")",IF(BB257&amp;BC257="วิชาการหัวหน้ากลุ่มงาน","("&amp;BD257&amp;")","")))))))</f>
        <v/>
      </c>
      <c r="I258" s="99"/>
      <c r="J258" s="141" t="str">
        <f>IF(BB257=0,"",IF(BB257="","",IF(BH257="ว่างเดิม","(ค่ากลางเงินเดือน)",IF(BH257="เงินอุดหนุน (ว่าง)","(ค่ากลางเงินเดือน)",IF(BH257="จ่ายจากเงินรายได้ (ว่าง)","(ค่ากลางเงินเดือน)",IF(BH257="ว่างยุบเลิก2568","(ค่ากลางเงินเดือน)",IF(BH257="ว่างยุบเลิก2569","(ค่ากลางเงินเดือน)",IF(M257="กำหนดเพิ่มปี 67","",IF(M257="กำหนดเพิ่มปี 68","",IF(M257="กำหนดเพิ่มปี 69","",IF(M257="เกษียณปี 66 ยุบเลิกปี 67","",IF(M257="ว่างเดิม ยุบเลิกปี 67","",TEXT(BE257,"(0,000"&amp;" x 12)")))))))))))))</f>
        <v/>
      </c>
      <c r="K258" s="141" t="str">
        <f>IF(BB257=0,"",IF(BB257="","",IF(M257="กำหนดเพิ่มปี 67","",IF(M257="กำหนดเพิ่มปี 68","",IF(M257="กำหนดเพิ่มปี 69","",IF(M257="เกษียณปี 66 ยุบเลิกปี 67","",IF(M257="ว่างเดิม ยุบเลิกปี 67","",TEXT(BF257,"(0,000"&amp;" x 12)"))))))))</f>
        <v/>
      </c>
      <c r="L258" s="141" t="str">
        <f>IF(BB257=0,"",IF(BB257="","",IF(M257="กำหนดเพิ่มปี 67","",IF(M257="กำหนดเพิ่มปี 68","",IF(M257="กำหนดเพิ่มปี 69","",IF(M257="เกษียณปี 66 ยุบเลิกปี 67","",IF(M257="ว่างเดิม ยุบเลิกปี 67","",TEXT(BG257,"(0,000"&amp;" x 12)"))))))))</f>
        <v/>
      </c>
      <c r="M258" s="14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50"/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</row>
    <row r="259" spans="1:60" ht="25.5" customHeight="1">
      <c r="A259" s="101" t="str">
        <f>IF(B259="","",IF(M259="","",SUBTOTAL(3,$E$5:E259)*1)-COUNTBLANK($B$5:B259))</f>
        <v/>
      </c>
      <c r="B259" s="142" t="str">
        <f>IF(ฟอร์มกรอกข้อมูล!C134=0,"",IF(ฟอร์มกรอกข้อมูล!C134="สังกัด","",IF(M259="กำหนดเพิ่มปี 67","-",IF(M259="กำหนดเพิ่มปี 68","-",IF(M259="กำหนดเพิ่มปี 69","-",ฟอร์มกรอกข้อมูล!D134)))))</f>
        <v/>
      </c>
      <c r="C259" s="140" t="str">
        <f>IF(ฟอร์มกรอกข้อมูล!C134=0,"",IF(ฟอร์มกรอกข้อมูล!C134="สังกัด","",IF(M259="กำหนดเพิ่มปี 67","-",IF(M259="กำหนดเพิ่มปี 68","-",IF(M259="กำหนดเพิ่มปี 69","-",ฟอร์มกรอกข้อมูล!L134)))))</f>
        <v/>
      </c>
      <c r="D259" s="143" t="str">
        <f>IF(ฟอร์มกรอกข้อมูล!C134=0,"",IF(ฟอร์มกรอกข้อมูล!C134="สังกัด","",IF(ฟอร์มกรอกข้อมูล!B134="","-",IF(M259="กำหนดเพิ่มปี 67","-",IF(M259="กำหนดเพิ่มปี 68","-",IF(M259="กำหนดเพิ่มปี 69","-",ฟอร์มกรอกข้อมูล!B134))))))</f>
        <v/>
      </c>
      <c r="E259" s="140" t="str">
        <f>IF(ฟอร์มกรอกข้อมูล!C134=0,"",IF(M259="กำหนดเพิ่มปี 67","-",IF(M259="กำหนดเพิ่มปี 68","-",IF(M259="กำหนดเพิ่มปี 69","-",IF(ฟอร์มกรอกข้อมูล!C134="บริหารท้องถิ่น",ฟอร์มกรอกข้อมูล!F134,IF(ฟอร์มกรอกข้อมูล!C134="อำนวยการท้องถิ่น",ฟอร์มกรอกข้อมูล!F134,IF(ฟอร์มกรอกข้อมูล!C134="บริหารสถานศึกษา",ฟอร์มกรอกข้อมูล!F134,IF(ฟอร์มกรอกข้อมูล!C134&amp;ฟอร์มกรอกข้อมูล!G134="วิชาการหัวหน้ากลุ่มงาน",ฟอร์มกรอกข้อมูล!F134,ฟอร์มกรอกข้อมูล!E134))))))))</f>
        <v/>
      </c>
      <c r="F259" s="101" t="str">
        <f>IF(ฟอร์มกรอกข้อมูล!C134=0,"",IF(ฟอร์มกรอกข้อมูล!C134="สังกัด","",IF(ฟอร์มกรอกข้อมูล!H134="","-",IF(M259="กำหนดเพิ่มปี 67","-",IF(M259="กำหนดเพิ่มปี 68","-",IF(M259="กำหนดเพิ่มปี 69","-",ฟอร์มกรอกข้อมูล!H134))))))</f>
        <v/>
      </c>
      <c r="G259" s="143" t="str">
        <f>IF(ฟอร์มกรอกข้อมูล!C134=0,"",IF(ฟอร์มกรอกข้อมูล!C134="สังกัด","",IF(ฟอร์มกรอกข้อมูล!B134="","-",IF(M259="เกษียณปี 66 ยุบเลิกปี 67","-",IF(M259="ว่างเดิม ยุบเลิกปี 67","-",ฟอร์มกรอกข้อมูล!B134)))))</f>
        <v/>
      </c>
      <c r="H259" s="140" t="str">
        <f>IF(ฟอร์มกรอกข้อมูล!C134=0,"",IF(M259="เกษียณปี 66 ยุบเลิกปี 67","-",IF(M259="ว่างเดิม ยุบเลิกปี 67","-",IF(ฟอร์มกรอกข้อมูล!C134="บริหารท้องถิ่น",ฟอร์มกรอกข้อมูล!F134,IF(ฟอร์มกรอกข้อมูล!C134="อำนวยการท้องถิ่น",ฟอร์มกรอกข้อมูล!F134,IF(ฟอร์มกรอกข้อมูล!C134="บริหารสถานศึกษา",ฟอร์มกรอกข้อมูล!F134,IF(ฟอร์มกรอกข้อมูล!C134&amp;ฟอร์มกรอกข้อมูล!G134="วิชาการหัวหน้ากลุ่มงาน",ฟอร์มกรอกข้อมูล!F134,ฟอร์มกรอกข้อมูล!E134)))))))</f>
        <v/>
      </c>
      <c r="I259" s="101" t="str">
        <f>IF(ฟอร์มกรอกข้อมูล!C134=0,"",IF(ฟอร์มกรอกข้อมูล!C134="สังกัด","",IF(ฟอร์มกรอกข้อมูล!H134="","-",IF(M259="เกษียณปี 66 ยุบเลิกปี 67","-",IF(M259="ว่างเดิม ยุบเลิกปี 67","-",ฟอร์มกรอกข้อมูล!H134)))))</f>
        <v/>
      </c>
      <c r="J259" s="144" t="str">
        <f>IF(ฟอร์มกรอกข้อมูล!C134=0,"",IF(ฟอร์มกรอกข้อมูล!C134="สังกัด","",IF(M259="กำหนดเพิ่มปี 67",0,IF(M259="กำหนดเพิ่มปี 68",0,IF(M259="กำหนดเพิ่มปี 69",0,IF(M259="เกษียณปี 66 ยุบเลิกปี 67",0,IF(M259="ว่างเดิม ยุบเลิกปี 67",0,ฟอร์มกรอกข้อมูล!BE134)))))))</f>
        <v/>
      </c>
      <c r="K259" s="145" t="str">
        <f>IF(ฟอร์มกรอกข้อมูล!C134=0,"",IF(ฟอร์มกรอกข้อมูล!C134="สังกัด","",IF(M259="กำหนดเพิ่มปี 67",0,IF(M259="กำหนดเพิ่มปี 68",0,IF(M259="กำหนดเพิ่มปี 69",0,IF(M259="เกษียณปี 66 ยุบเลิกปี 67",0,IF(M259="ว่างเดิม ยุบเลิกปี 67",0,IF(ฟอร์มกรอกข้อมูล!J134=0,0,(BF259*12)))))))))</f>
        <v/>
      </c>
      <c r="L259" s="145" t="str">
        <f>IF(ฟอร์มกรอกข้อมูล!C134=0,"",IF(ฟอร์มกรอกข้อมูล!C134="สังกัด","",IF(M259="กำหนดเพิ่มปี 67",0,IF(M259="กำหนดเพิ่มปี 68",0,IF(M259="กำหนดเพิ่มปี 69",0,IF(M259="เกษียณปี 66 ยุบเลิกปี 67",0,IF(M259="ว่างเดิม ยุบเลิกปี 67",0,IF(ฟอร์มกรอกข้อมูล!K134=0,0,(BG259*12)))))))))</f>
        <v/>
      </c>
      <c r="M259" s="146" t="str">
        <f>IF(ฟอร์มกรอกข้อมูล!C134=0,"",IF(ฟอร์มกรอกข้อมูล!C134="สังกัด","",IF(ฟอร์มกรอกข้อมูล!M134="ว่างเดิม","(ว่างเดิม)",IF(ฟอร์มกรอกข้อมูล!M134="เงินอุดหนุน","(เงินอุดหนุน)",IF(ฟอร์มกรอกข้อมูล!M134="เงินอุดหนุน (ว่าง)","(เงินอุดหนุน)",IF(ฟอร์มกรอกข้อมูล!M134="จ่ายจากเงินรายได้","(จ่ายจากเงินรายได้)",IF(ฟอร์มกรอกข้อมูล!M134="จ่ายจากเงินรายได้ (ว่าง)","(จ่ายจากเงินรายได้ (ว่างเดิม))",IF(ฟอร์มกรอกข้อมูล!M134="กำหนดเพิ่ม2567","กำหนดเพิ่มปี 67",IF(ฟอร์มกรอกข้อมูล!M134="กำหนดเพิ่ม2568","กำหนดเพิ่มปี 68",IF(ฟอร์มกรอกข้อมูล!M134="กำหนดเพิ่ม2569","กำหนดเพิ่มปี 69",IF(ฟอร์มกรอกข้อมูล!M134="ว่างยุบเลิก2567","ว่างเดิม ยุบเลิกปี 67",IF(ฟอร์มกรอกข้อมูล!M134="ว่างยุบเลิก2568","ว่างเดิม ยุบเลิกปี 68",IF(ฟอร์มกรอกข้อมูล!M134="ว่างยุบเลิก2569","ว่างเดิม ยุบเลิกปี 69",IF(ฟอร์มกรอกข้อมูล!M134="ยุบเลิก2567","เกษียณปี 66 ยุบเลิกปี 67",IF(ฟอร์มกรอกข้อมูล!M134="ยุบเลิก2568","เกษียณปี 67 ยุบเลิกปี 68",IF(ฟอร์มกรอกข้อมูล!M134="ยุบเลิก2569","เกษียณปี 68 ยุบเลิกปี 69",(ฟอร์มกรอกข้อมูล!I134*12)+(ฟอร์มกรอกข้อมูล!J134*12)+(ฟอร์มกรอกข้อมูล!K134*12)))))))))))))))))</f>
        <v/>
      </c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39" t="str">
        <f>IF(ฟอร์มกรอกข้อมูล!C134=0,"",ฟอร์มกรอกข้อมูล!C134)</f>
        <v/>
      </c>
      <c r="BC259" s="139" t="str">
        <f>IF(ฟอร์มกรอกข้อมูล!G134=0,"",ฟอร์มกรอกข้อมูล!G134)</f>
        <v/>
      </c>
      <c r="BD259" s="139" t="str">
        <f>IF(ฟอร์มกรอกข้อมูล!E134=0,"",ฟอร์มกรอกข้อมูล!E134)</f>
        <v/>
      </c>
      <c r="BE259" s="139" t="str">
        <f>IF(ฟอร์มกรอกข้อมูล!I134=0,"",ฟอร์มกรอกข้อมูล!I134)</f>
        <v/>
      </c>
      <c r="BF259" s="139" t="str">
        <f>IF(ฟอร์มกรอกข้อมูล!J134=0,"",ฟอร์มกรอกข้อมูล!J134)</f>
        <v/>
      </c>
      <c r="BG259" s="139" t="str">
        <f>IF(ฟอร์มกรอกข้อมูล!K134=0,"",ฟอร์มกรอกข้อมูล!K134)</f>
        <v/>
      </c>
      <c r="BH259" s="139" t="str">
        <f>IF(ฟอร์มกรอกข้อมูล!M134=0,"",ฟอร์มกรอกข้อมูล!M134)</f>
        <v/>
      </c>
    </row>
    <row r="260" spans="1:60" ht="25.5" customHeight="1">
      <c r="A260" s="99"/>
      <c r="B260" s="99"/>
      <c r="C260" s="140"/>
      <c r="D260" s="140"/>
      <c r="E260" s="140" t="str">
        <f>IF(BB259=0,"",IF(BB259="บริหารท้องถิ่น","("&amp;BD259&amp;")",IF(BB259="อำนวยการท้องถิ่น","("&amp;BD259&amp;")",IF(BB259="บริหารสถานศึกษา","("&amp;BD259&amp;")",IF(BB259&amp;BC259="วิชาการหัวหน้ากลุ่มงาน","("&amp;BD259&amp;")",IF(M259="กำหนดเพิ่มปี 67","-",IF(M259="กำหนดเพิ่มปี 68","",IF(M259="กำหนดเพิ่มปี 69","",""))))))))</f>
        <v/>
      </c>
      <c r="F260" s="99"/>
      <c r="G260" s="140"/>
      <c r="H260" s="140" t="str">
        <f>IF(BB259=0,"",IF(M259="เกษียณปี 66 ยุบเลิกปี 67","",IF(M259="ว่างเดิม ยุบเลิกปี 67","",IF(BB259="บริหารท้องถิ่น","("&amp;BD259&amp;")",IF(BB259="อำนวยการท้องถิ่น","("&amp;BD259&amp;")",IF(BB259="บริหารสถานศึกษา","("&amp;BD259&amp;")",IF(BB259&amp;BC259="วิชาการหัวหน้ากลุ่มงาน","("&amp;BD259&amp;")","")))))))</f>
        <v/>
      </c>
      <c r="I260" s="99"/>
      <c r="J260" s="141" t="str">
        <f>IF(BB259=0,"",IF(BB259="","",IF(BH259="ว่างเดิม","(ค่ากลางเงินเดือน)",IF(BH259="เงินอุดหนุน (ว่าง)","(ค่ากลางเงินเดือน)",IF(BH259="จ่ายจากเงินรายได้ (ว่าง)","(ค่ากลางเงินเดือน)",IF(BH259="ว่างยุบเลิก2568","(ค่ากลางเงินเดือน)",IF(BH259="ว่างยุบเลิก2569","(ค่ากลางเงินเดือน)",IF(M259="กำหนดเพิ่มปี 67","",IF(M259="กำหนดเพิ่มปี 68","",IF(M259="กำหนดเพิ่มปี 69","",IF(M259="เกษียณปี 66 ยุบเลิกปี 67","",IF(M259="ว่างเดิม ยุบเลิกปี 67","",TEXT(BE259,"(0,000"&amp;" x 12)")))))))))))))</f>
        <v/>
      </c>
      <c r="K260" s="141" t="str">
        <f>IF(BB259=0,"",IF(BB259="","",IF(M259="กำหนดเพิ่มปี 67","",IF(M259="กำหนดเพิ่มปี 68","",IF(M259="กำหนดเพิ่มปี 69","",IF(M259="เกษียณปี 66 ยุบเลิกปี 67","",IF(M259="ว่างเดิม ยุบเลิกปี 67","",TEXT(BF259,"(0,000"&amp;" x 12)"))))))))</f>
        <v/>
      </c>
      <c r="L260" s="141" t="str">
        <f>IF(BB259=0,"",IF(BB259="","",IF(M259="กำหนดเพิ่มปี 67","",IF(M259="กำหนดเพิ่มปี 68","",IF(M259="กำหนดเพิ่มปี 69","",IF(M259="เกษียณปี 66 ยุบเลิกปี 67","",IF(M259="ว่างเดิม ยุบเลิกปี 67","",TEXT(BG259,"(0,000"&amp;" x 12)"))))))))</f>
        <v/>
      </c>
      <c r="M260" s="14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</row>
    <row r="261" spans="1:60" ht="25.5" customHeight="1">
      <c r="A261" s="101" t="str">
        <f>IF(B261="","",IF(M261="","",SUBTOTAL(3,$E$5:E261)*1)-COUNTBLANK($B$5:B261))</f>
        <v/>
      </c>
      <c r="B261" s="142" t="str">
        <f>IF(ฟอร์มกรอกข้อมูล!C135=0,"",IF(ฟอร์มกรอกข้อมูล!C135="สังกัด","",IF(M261="กำหนดเพิ่มปี 67","-",IF(M261="กำหนดเพิ่มปี 68","-",IF(M261="กำหนดเพิ่มปี 69","-",ฟอร์มกรอกข้อมูล!D135)))))</f>
        <v/>
      </c>
      <c r="C261" s="140" t="str">
        <f>IF(ฟอร์มกรอกข้อมูล!C135=0,"",IF(ฟอร์มกรอกข้อมูล!C135="สังกัด","",IF(M261="กำหนดเพิ่มปี 67","-",IF(M261="กำหนดเพิ่มปี 68","-",IF(M261="กำหนดเพิ่มปี 69","-",ฟอร์มกรอกข้อมูล!L135)))))</f>
        <v/>
      </c>
      <c r="D261" s="143" t="str">
        <f>IF(ฟอร์มกรอกข้อมูล!C135=0,"",IF(ฟอร์มกรอกข้อมูล!C135="สังกัด","",IF(ฟอร์มกรอกข้อมูล!B135="","-",IF(M261="กำหนดเพิ่มปี 67","-",IF(M261="กำหนดเพิ่มปี 68","-",IF(M261="กำหนดเพิ่มปี 69","-",ฟอร์มกรอกข้อมูล!B135))))))</f>
        <v/>
      </c>
      <c r="E261" s="140" t="str">
        <f>IF(ฟอร์มกรอกข้อมูล!C135=0,"",IF(M261="กำหนดเพิ่มปี 67","-",IF(M261="กำหนดเพิ่มปี 68","-",IF(M261="กำหนดเพิ่มปี 69","-",IF(ฟอร์มกรอกข้อมูล!C135="บริหารท้องถิ่น",ฟอร์มกรอกข้อมูล!F135,IF(ฟอร์มกรอกข้อมูล!C135="อำนวยการท้องถิ่น",ฟอร์มกรอกข้อมูล!F135,IF(ฟอร์มกรอกข้อมูล!C135="บริหารสถานศึกษา",ฟอร์มกรอกข้อมูล!F135,IF(ฟอร์มกรอกข้อมูล!C135&amp;ฟอร์มกรอกข้อมูล!G135="วิชาการหัวหน้ากลุ่มงาน",ฟอร์มกรอกข้อมูล!F135,ฟอร์มกรอกข้อมูล!E135))))))))</f>
        <v/>
      </c>
      <c r="F261" s="101" t="str">
        <f>IF(ฟอร์มกรอกข้อมูล!C135=0,"",IF(ฟอร์มกรอกข้อมูล!C135="สังกัด","",IF(ฟอร์มกรอกข้อมูล!H135="","-",IF(M261="กำหนดเพิ่มปี 67","-",IF(M261="กำหนดเพิ่มปี 68","-",IF(M261="กำหนดเพิ่มปี 69","-",ฟอร์มกรอกข้อมูล!H135))))))</f>
        <v/>
      </c>
      <c r="G261" s="143" t="str">
        <f>IF(ฟอร์มกรอกข้อมูล!C135=0,"",IF(ฟอร์มกรอกข้อมูล!C135="สังกัด","",IF(ฟอร์มกรอกข้อมูล!B135="","-",IF(M261="เกษียณปี 66 ยุบเลิกปี 67","-",IF(M261="ว่างเดิม ยุบเลิกปี 67","-",ฟอร์มกรอกข้อมูล!B135)))))</f>
        <v/>
      </c>
      <c r="H261" s="140" t="str">
        <f>IF(ฟอร์มกรอกข้อมูล!C135=0,"",IF(M261="เกษียณปี 66 ยุบเลิกปี 67","-",IF(M261="ว่างเดิม ยุบเลิกปี 67","-",IF(ฟอร์มกรอกข้อมูล!C135="บริหารท้องถิ่น",ฟอร์มกรอกข้อมูล!F135,IF(ฟอร์มกรอกข้อมูล!C135="อำนวยการท้องถิ่น",ฟอร์มกรอกข้อมูล!F135,IF(ฟอร์มกรอกข้อมูล!C135="บริหารสถานศึกษา",ฟอร์มกรอกข้อมูล!F135,IF(ฟอร์มกรอกข้อมูล!C135&amp;ฟอร์มกรอกข้อมูล!G135="วิชาการหัวหน้ากลุ่มงาน",ฟอร์มกรอกข้อมูล!F135,ฟอร์มกรอกข้อมูล!E135)))))))</f>
        <v/>
      </c>
      <c r="I261" s="101" t="str">
        <f>IF(ฟอร์มกรอกข้อมูล!C135=0,"",IF(ฟอร์มกรอกข้อมูล!C135="สังกัด","",IF(ฟอร์มกรอกข้อมูล!H135="","-",IF(M261="เกษียณปี 66 ยุบเลิกปี 67","-",IF(M261="ว่างเดิม ยุบเลิกปี 67","-",ฟอร์มกรอกข้อมูล!H135)))))</f>
        <v/>
      </c>
      <c r="J261" s="144" t="str">
        <f>IF(ฟอร์มกรอกข้อมูล!C135=0,"",IF(ฟอร์มกรอกข้อมูล!C135="สังกัด","",IF(M261="กำหนดเพิ่มปี 67",0,IF(M261="กำหนดเพิ่มปี 68",0,IF(M261="กำหนดเพิ่มปี 69",0,IF(M261="เกษียณปี 66 ยุบเลิกปี 67",0,IF(M261="ว่างเดิม ยุบเลิกปี 67",0,ฟอร์มกรอกข้อมูล!BE135)))))))</f>
        <v/>
      </c>
      <c r="K261" s="145" t="str">
        <f>IF(ฟอร์มกรอกข้อมูล!C135=0,"",IF(ฟอร์มกรอกข้อมูล!C135="สังกัด","",IF(M261="กำหนดเพิ่มปี 67",0,IF(M261="กำหนดเพิ่มปี 68",0,IF(M261="กำหนดเพิ่มปี 69",0,IF(M261="เกษียณปี 66 ยุบเลิกปี 67",0,IF(M261="ว่างเดิม ยุบเลิกปี 67",0,IF(ฟอร์มกรอกข้อมูล!J135=0,0,(BF261*12)))))))))</f>
        <v/>
      </c>
      <c r="L261" s="145" t="str">
        <f>IF(ฟอร์มกรอกข้อมูล!C135=0,"",IF(ฟอร์มกรอกข้อมูล!C135="สังกัด","",IF(M261="กำหนดเพิ่มปี 67",0,IF(M261="กำหนดเพิ่มปี 68",0,IF(M261="กำหนดเพิ่มปี 69",0,IF(M261="เกษียณปี 66 ยุบเลิกปี 67",0,IF(M261="ว่างเดิม ยุบเลิกปี 67",0,IF(ฟอร์มกรอกข้อมูล!K135=0,0,(BG261*12)))))))))</f>
        <v/>
      </c>
      <c r="M261" s="146" t="str">
        <f>IF(ฟอร์มกรอกข้อมูล!C135=0,"",IF(ฟอร์มกรอกข้อมูล!C135="สังกัด","",IF(ฟอร์มกรอกข้อมูล!M135="ว่างเดิม","(ว่างเดิม)",IF(ฟอร์มกรอกข้อมูล!M135="เงินอุดหนุน","(เงินอุดหนุน)",IF(ฟอร์มกรอกข้อมูล!M135="เงินอุดหนุน (ว่าง)","(เงินอุดหนุน)",IF(ฟอร์มกรอกข้อมูล!M135="จ่ายจากเงินรายได้","(จ่ายจากเงินรายได้)",IF(ฟอร์มกรอกข้อมูล!M135="จ่ายจากเงินรายได้ (ว่าง)","(จ่ายจากเงินรายได้ (ว่างเดิม))",IF(ฟอร์มกรอกข้อมูล!M135="กำหนดเพิ่ม2567","กำหนดเพิ่มปี 67",IF(ฟอร์มกรอกข้อมูล!M135="กำหนดเพิ่ม2568","กำหนดเพิ่มปี 68",IF(ฟอร์มกรอกข้อมูล!M135="กำหนดเพิ่ม2569","กำหนดเพิ่มปี 69",IF(ฟอร์มกรอกข้อมูล!M135="ว่างยุบเลิก2567","ว่างเดิม ยุบเลิกปี 67",IF(ฟอร์มกรอกข้อมูล!M135="ว่างยุบเลิก2568","ว่างเดิม ยุบเลิกปี 68",IF(ฟอร์มกรอกข้อมูล!M135="ว่างยุบเลิก2569","ว่างเดิม ยุบเลิกปี 69",IF(ฟอร์มกรอกข้อมูล!M135="ยุบเลิก2567","เกษียณปี 66 ยุบเลิกปี 67",IF(ฟอร์มกรอกข้อมูล!M135="ยุบเลิก2568","เกษียณปี 67 ยุบเลิกปี 68",IF(ฟอร์มกรอกข้อมูล!M135="ยุบเลิก2569","เกษียณปี 68 ยุบเลิกปี 69",(ฟอร์มกรอกข้อมูล!I135*12)+(ฟอร์มกรอกข้อมูล!J135*12)+(ฟอร์มกรอกข้อมูล!K135*12)))))))))))))))))</f>
        <v/>
      </c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39" t="str">
        <f>IF(ฟอร์มกรอกข้อมูล!C135=0,"",ฟอร์มกรอกข้อมูล!C135)</f>
        <v/>
      </c>
      <c r="BC261" s="139" t="str">
        <f>IF(ฟอร์มกรอกข้อมูล!G135=0,"",ฟอร์มกรอกข้อมูล!G135)</f>
        <v/>
      </c>
      <c r="BD261" s="139" t="str">
        <f>IF(ฟอร์มกรอกข้อมูล!E135=0,"",ฟอร์มกรอกข้อมูล!E135)</f>
        <v/>
      </c>
      <c r="BE261" s="139" t="str">
        <f>IF(ฟอร์มกรอกข้อมูล!I135=0,"",ฟอร์มกรอกข้อมูล!I135)</f>
        <v/>
      </c>
      <c r="BF261" s="139" t="str">
        <f>IF(ฟอร์มกรอกข้อมูล!J135=0,"",ฟอร์มกรอกข้อมูล!J135)</f>
        <v/>
      </c>
      <c r="BG261" s="139" t="str">
        <f>IF(ฟอร์มกรอกข้อมูล!K135=0,"",ฟอร์มกรอกข้อมูล!K135)</f>
        <v/>
      </c>
      <c r="BH261" s="139" t="str">
        <f>IF(ฟอร์มกรอกข้อมูล!M135=0,"",ฟอร์มกรอกข้อมูล!M135)</f>
        <v/>
      </c>
    </row>
    <row r="262" spans="1:60" ht="25.5" customHeight="1">
      <c r="A262" s="99"/>
      <c r="B262" s="99"/>
      <c r="C262" s="140"/>
      <c r="D262" s="140"/>
      <c r="E262" s="140" t="str">
        <f>IF(BB261=0,"",IF(BB261="บริหารท้องถิ่น","("&amp;BD261&amp;")",IF(BB261="อำนวยการท้องถิ่น","("&amp;BD261&amp;")",IF(BB261="บริหารสถานศึกษา","("&amp;BD261&amp;")",IF(BB261&amp;BC261="วิชาการหัวหน้ากลุ่มงาน","("&amp;BD261&amp;")",IF(M261="กำหนดเพิ่มปี 67","-",IF(M261="กำหนดเพิ่มปี 68","",IF(M261="กำหนดเพิ่มปี 69","",""))))))))</f>
        <v/>
      </c>
      <c r="F262" s="99"/>
      <c r="G262" s="140"/>
      <c r="H262" s="140" t="str">
        <f>IF(BB261=0,"",IF(M261="เกษียณปี 66 ยุบเลิกปี 67","",IF(M261="ว่างเดิม ยุบเลิกปี 67","",IF(BB261="บริหารท้องถิ่น","("&amp;BD261&amp;")",IF(BB261="อำนวยการท้องถิ่น","("&amp;BD261&amp;")",IF(BB261="บริหารสถานศึกษา","("&amp;BD261&amp;")",IF(BB261&amp;BC261="วิชาการหัวหน้ากลุ่มงาน","("&amp;BD261&amp;")","")))))))</f>
        <v/>
      </c>
      <c r="I262" s="99"/>
      <c r="J262" s="141" t="str">
        <f>IF(BB261=0,"",IF(BB261="","",IF(BH261="ว่างเดิม","(ค่ากลางเงินเดือน)",IF(BH261="เงินอุดหนุน (ว่าง)","(ค่ากลางเงินเดือน)",IF(BH261="จ่ายจากเงินรายได้ (ว่าง)","(ค่ากลางเงินเดือน)",IF(BH261="ว่างยุบเลิก2568","(ค่ากลางเงินเดือน)",IF(BH261="ว่างยุบเลิก2569","(ค่ากลางเงินเดือน)",IF(M261="กำหนดเพิ่มปี 67","",IF(M261="กำหนดเพิ่มปี 68","",IF(M261="กำหนดเพิ่มปี 69","",IF(M261="เกษียณปี 66 ยุบเลิกปี 67","",IF(M261="ว่างเดิม ยุบเลิกปี 67","",TEXT(BE261,"(0,000"&amp;" x 12)")))))))))))))</f>
        <v/>
      </c>
      <c r="K262" s="141" t="str">
        <f>IF(BB261=0,"",IF(BB261="","",IF(M261="กำหนดเพิ่มปี 67","",IF(M261="กำหนดเพิ่มปี 68","",IF(M261="กำหนดเพิ่มปี 69","",IF(M261="เกษียณปี 66 ยุบเลิกปี 67","",IF(M261="ว่างเดิม ยุบเลิกปี 67","",TEXT(BF261,"(0,000"&amp;" x 12)"))))))))</f>
        <v/>
      </c>
      <c r="L262" s="141" t="str">
        <f>IF(BB261=0,"",IF(BB261="","",IF(M261="กำหนดเพิ่มปี 67","",IF(M261="กำหนดเพิ่มปี 68","",IF(M261="กำหนดเพิ่มปี 69","",IF(M261="เกษียณปี 66 ยุบเลิกปี 67","",IF(M261="ว่างเดิม ยุบเลิกปี 67","",TEXT(BG261,"(0,000"&amp;" x 12)"))))))))</f>
        <v/>
      </c>
      <c r="M262" s="14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</row>
    <row r="263" spans="1:60" ht="25.5" customHeight="1">
      <c r="A263" s="101" t="str">
        <f>IF(B263="","",IF(M263="","",SUBTOTAL(3,$E$5:E263)*1)-COUNTBLANK($B$5:B263))</f>
        <v/>
      </c>
      <c r="B263" s="142" t="str">
        <f>IF(ฟอร์มกรอกข้อมูล!C136=0,"",IF(ฟอร์มกรอกข้อมูล!C136="สังกัด","",IF(M263="กำหนดเพิ่มปี 67","-",IF(M263="กำหนดเพิ่มปี 68","-",IF(M263="กำหนดเพิ่มปี 69","-",ฟอร์มกรอกข้อมูล!D136)))))</f>
        <v/>
      </c>
      <c r="C263" s="140" t="str">
        <f>IF(ฟอร์มกรอกข้อมูล!C136=0,"",IF(ฟอร์มกรอกข้อมูล!C136="สังกัด","",IF(M263="กำหนดเพิ่มปี 67","-",IF(M263="กำหนดเพิ่มปี 68","-",IF(M263="กำหนดเพิ่มปี 69","-",ฟอร์มกรอกข้อมูล!L136)))))</f>
        <v/>
      </c>
      <c r="D263" s="143" t="str">
        <f>IF(ฟอร์มกรอกข้อมูล!C136=0,"",IF(ฟอร์มกรอกข้อมูล!C136="สังกัด","",IF(ฟอร์มกรอกข้อมูล!B136="","-",IF(M263="กำหนดเพิ่มปี 67","-",IF(M263="กำหนดเพิ่มปี 68","-",IF(M263="กำหนดเพิ่มปี 69","-",ฟอร์มกรอกข้อมูล!B136))))))</f>
        <v/>
      </c>
      <c r="E263" s="140" t="str">
        <f>IF(ฟอร์มกรอกข้อมูล!C136=0,"",IF(M263="กำหนดเพิ่มปี 67","-",IF(M263="กำหนดเพิ่มปี 68","-",IF(M263="กำหนดเพิ่มปี 69","-",IF(ฟอร์มกรอกข้อมูล!C136="บริหารท้องถิ่น",ฟอร์มกรอกข้อมูล!F136,IF(ฟอร์มกรอกข้อมูล!C136="อำนวยการท้องถิ่น",ฟอร์มกรอกข้อมูล!F136,IF(ฟอร์มกรอกข้อมูล!C136="บริหารสถานศึกษา",ฟอร์มกรอกข้อมูล!F136,IF(ฟอร์มกรอกข้อมูล!C136&amp;ฟอร์มกรอกข้อมูล!G136="วิชาการหัวหน้ากลุ่มงาน",ฟอร์มกรอกข้อมูล!F136,ฟอร์มกรอกข้อมูล!E136))))))))</f>
        <v/>
      </c>
      <c r="F263" s="101" t="str">
        <f>IF(ฟอร์มกรอกข้อมูล!C136=0,"",IF(ฟอร์มกรอกข้อมูล!C136="สังกัด","",IF(ฟอร์มกรอกข้อมูล!H136="","-",IF(M263="กำหนดเพิ่มปี 67","-",IF(M263="กำหนดเพิ่มปี 68","-",IF(M263="กำหนดเพิ่มปี 69","-",ฟอร์มกรอกข้อมูล!H136))))))</f>
        <v/>
      </c>
      <c r="G263" s="143" t="str">
        <f>IF(ฟอร์มกรอกข้อมูล!C136=0,"",IF(ฟอร์มกรอกข้อมูล!C136="สังกัด","",IF(ฟอร์มกรอกข้อมูล!B136="","-",IF(M263="เกษียณปี 66 ยุบเลิกปี 67","-",IF(M263="ว่างเดิม ยุบเลิกปี 67","-",ฟอร์มกรอกข้อมูล!B136)))))</f>
        <v/>
      </c>
      <c r="H263" s="140" t="str">
        <f>IF(ฟอร์มกรอกข้อมูล!C136=0,"",IF(M263="เกษียณปี 66 ยุบเลิกปี 67","-",IF(M263="ว่างเดิม ยุบเลิกปี 67","-",IF(ฟอร์มกรอกข้อมูล!C136="บริหารท้องถิ่น",ฟอร์มกรอกข้อมูล!F136,IF(ฟอร์มกรอกข้อมูล!C136="อำนวยการท้องถิ่น",ฟอร์มกรอกข้อมูล!F136,IF(ฟอร์มกรอกข้อมูล!C136="บริหารสถานศึกษา",ฟอร์มกรอกข้อมูล!F136,IF(ฟอร์มกรอกข้อมูล!C136&amp;ฟอร์มกรอกข้อมูล!G136="วิชาการหัวหน้ากลุ่มงาน",ฟอร์มกรอกข้อมูล!F136,ฟอร์มกรอกข้อมูล!E136)))))))</f>
        <v/>
      </c>
      <c r="I263" s="101" t="str">
        <f>IF(ฟอร์มกรอกข้อมูล!C136=0,"",IF(ฟอร์มกรอกข้อมูล!C136="สังกัด","",IF(ฟอร์มกรอกข้อมูล!H136="","-",IF(M263="เกษียณปี 66 ยุบเลิกปี 67","-",IF(M263="ว่างเดิม ยุบเลิกปี 67","-",ฟอร์มกรอกข้อมูล!H136)))))</f>
        <v/>
      </c>
      <c r="J263" s="144" t="str">
        <f>IF(ฟอร์มกรอกข้อมูล!C136=0,"",IF(ฟอร์มกรอกข้อมูล!C136="สังกัด","",IF(M263="กำหนดเพิ่มปี 67",0,IF(M263="กำหนดเพิ่มปี 68",0,IF(M263="กำหนดเพิ่มปี 69",0,IF(M263="เกษียณปี 66 ยุบเลิกปี 67",0,IF(M263="ว่างเดิม ยุบเลิกปี 67",0,ฟอร์มกรอกข้อมูล!BE136)))))))</f>
        <v/>
      </c>
      <c r="K263" s="145" t="str">
        <f>IF(ฟอร์มกรอกข้อมูล!C136=0,"",IF(ฟอร์มกรอกข้อมูล!C136="สังกัด","",IF(M263="กำหนดเพิ่มปี 67",0,IF(M263="กำหนดเพิ่มปี 68",0,IF(M263="กำหนดเพิ่มปี 69",0,IF(M263="เกษียณปี 66 ยุบเลิกปี 67",0,IF(M263="ว่างเดิม ยุบเลิกปี 67",0,IF(ฟอร์มกรอกข้อมูล!J136=0,0,(BF263*12)))))))))</f>
        <v/>
      </c>
      <c r="L263" s="145" t="str">
        <f>IF(ฟอร์มกรอกข้อมูล!C136=0,"",IF(ฟอร์มกรอกข้อมูล!C136="สังกัด","",IF(M263="กำหนดเพิ่มปี 67",0,IF(M263="กำหนดเพิ่มปี 68",0,IF(M263="กำหนดเพิ่มปี 69",0,IF(M263="เกษียณปี 66 ยุบเลิกปี 67",0,IF(M263="ว่างเดิม ยุบเลิกปี 67",0,IF(ฟอร์มกรอกข้อมูล!K136=0,0,(BG263*12)))))))))</f>
        <v/>
      </c>
      <c r="M263" s="146" t="str">
        <f>IF(ฟอร์มกรอกข้อมูล!C136=0,"",IF(ฟอร์มกรอกข้อมูล!C136="สังกัด","",IF(ฟอร์มกรอกข้อมูล!M136="ว่างเดิม","(ว่างเดิม)",IF(ฟอร์มกรอกข้อมูล!M136="เงินอุดหนุน","(เงินอุดหนุน)",IF(ฟอร์มกรอกข้อมูล!M136="เงินอุดหนุน (ว่าง)","(เงินอุดหนุน)",IF(ฟอร์มกรอกข้อมูล!M136="จ่ายจากเงินรายได้","(จ่ายจากเงินรายได้)",IF(ฟอร์มกรอกข้อมูล!M136="จ่ายจากเงินรายได้ (ว่าง)","(จ่ายจากเงินรายได้ (ว่างเดิม))",IF(ฟอร์มกรอกข้อมูล!M136="กำหนดเพิ่ม2567","กำหนดเพิ่มปี 67",IF(ฟอร์มกรอกข้อมูล!M136="กำหนดเพิ่ม2568","กำหนดเพิ่มปี 68",IF(ฟอร์มกรอกข้อมูล!M136="กำหนดเพิ่ม2569","กำหนดเพิ่มปี 69",IF(ฟอร์มกรอกข้อมูล!M136="ว่างยุบเลิก2567","ว่างเดิม ยุบเลิกปี 67",IF(ฟอร์มกรอกข้อมูล!M136="ว่างยุบเลิก2568","ว่างเดิม ยุบเลิกปี 68",IF(ฟอร์มกรอกข้อมูล!M136="ว่างยุบเลิก2569","ว่างเดิม ยุบเลิกปี 69",IF(ฟอร์มกรอกข้อมูล!M136="ยุบเลิก2567","เกษียณปี 66 ยุบเลิกปี 67",IF(ฟอร์มกรอกข้อมูล!M136="ยุบเลิก2568","เกษียณปี 67 ยุบเลิกปี 68",IF(ฟอร์มกรอกข้อมูล!M136="ยุบเลิก2569","เกษียณปี 68 ยุบเลิกปี 69",(ฟอร์มกรอกข้อมูล!I136*12)+(ฟอร์มกรอกข้อมูล!J136*12)+(ฟอร์มกรอกข้อมูล!K136*12)))))))))))))))))</f>
        <v/>
      </c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39" t="str">
        <f>IF(ฟอร์มกรอกข้อมูล!C136=0,"",ฟอร์มกรอกข้อมูล!C136)</f>
        <v/>
      </c>
      <c r="BC263" s="139" t="str">
        <f>IF(ฟอร์มกรอกข้อมูล!G136=0,"",ฟอร์มกรอกข้อมูล!G136)</f>
        <v/>
      </c>
      <c r="BD263" s="139" t="str">
        <f>IF(ฟอร์มกรอกข้อมูล!E136=0,"",ฟอร์มกรอกข้อมูล!E136)</f>
        <v/>
      </c>
      <c r="BE263" s="139" t="str">
        <f>IF(ฟอร์มกรอกข้อมูล!I136=0,"",ฟอร์มกรอกข้อมูล!I136)</f>
        <v/>
      </c>
      <c r="BF263" s="139" t="str">
        <f>IF(ฟอร์มกรอกข้อมูล!J136=0,"",ฟอร์มกรอกข้อมูล!J136)</f>
        <v/>
      </c>
      <c r="BG263" s="139" t="str">
        <f>IF(ฟอร์มกรอกข้อมูล!K136=0,"",ฟอร์มกรอกข้อมูล!K136)</f>
        <v/>
      </c>
      <c r="BH263" s="139" t="str">
        <f>IF(ฟอร์มกรอกข้อมูล!M136=0,"",ฟอร์มกรอกข้อมูล!M136)</f>
        <v/>
      </c>
    </row>
    <row r="264" spans="1:60" ht="25.5" customHeight="1">
      <c r="A264" s="99"/>
      <c r="B264" s="99"/>
      <c r="C264" s="140"/>
      <c r="D264" s="140"/>
      <c r="E264" s="140" t="str">
        <f>IF(BB263=0,"",IF(BB263="บริหารท้องถิ่น","("&amp;BD263&amp;")",IF(BB263="อำนวยการท้องถิ่น","("&amp;BD263&amp;")",IF(BB263="บริหารสถานศึกษา","("&amp;BD263&amp;")",IF(BB263&amp;BC263="วิชาการหัวหน้ากลุ่มงาน","("&amp;BD263&amp;")",IF(M263="กำหนดเพิ่มปี 67","-",IF(M263="กำหนดเพิ่มปี 68","",IF(M263="กำหนดเพิ่มปี 69","",""))))))))</f>
        <v/>
      </c>
      <c r="F264" s="99"/>
      <c r="G264" s="140"/>
      <c r="H264" s="140" t="str">
        <f>IF(BB263=0,"",IF(M263="เกษียณปี 66 ยุบเลิกปี 67","",IF(M263="ว่างเดิม ยุบเลิกปี 67","",IF(BB263="บริหารท้องถิ่น","("&amp;BD263&amp;")",IF(BB263="อำนวยการท้องถิ่น","("&amp;BD263&amp;")",IF(BB263="บริหารสถานศึกษา","("&amp;BD263&amp;")",IF(BB263&amp;BC263="วิชาการหัวหน้ากลุ่มงาน","("&amp;BD263&amp;")","")))))))</f>
        <v/>
      </c>
      <c r="I264" s="99"/>
      <c r="J264" s="141" t="str">
        <f>IF(BB263=0,"",IF(BB263="","",IF(BH263="ว่างเดิม","(ค่ากลางเงินเดือน)",IF(BH263="เงินอุดหนุน (ว่าง)","(ค่ากลางเงินเดือน)",IF(BH263="จ่ายจากเงินรายได้ (ว่าง)","(ค่ากลางเงินเดือน)",IF(BH263="ว่างยุบเลิก2568","(ค่ากลางเงินเดือน)",IF(BH263="ว่างยุบเลิก2569","(ค่ากลางเงินเดือน)",IF(M263="กำหนดเพิ่มปี 67","",IF(M263="กำหนดเพิ่มปี 68","",IF(M263="กำหนดเพิ่มปี 69","",IF(M263="เกษียณปี 66 ยุบเลิกปี 67","",IF(M263="ว่างเดิม ยุบเลิกปี 67","",TEXT(BE263,"(0,000"&amp;" x 12)")))))))))))))</f>
        <v/>
      </c>
      <c r="K264" s="141" t="str">
        <f>IF(BB263=0,"",IF(BB263="","",IF(M263="กำหนดเพิ่มปี 67","",IF(M263="กำหนดเพิ่มปี 68","",IF(M263="กำหนดเพิ่มปี 69","",IF(M263="เกษียณปี 66 ยุบเลิกปี 67","",IF(M263="ว่างเดิม ยุบเลิกปี 67","",TEXT(BF263,"(0,000"&amp;" x 12)"))))))))</f>
        <v/>
      </c>
      <c r="L264" s="141" t="str">
        <f>IF(BB263=0,"",IF(BB263="","",IF(M263="กำหนดเพิ่มปี 67","",IF(M263="กำหนดเพิ่มปี 68","",IF(M263="กำหนดเพิ่มปี 69","",IF(M263="เกษียณปี 66 ยุบเลิกปี 67","",IF(M263="ว่างเดิม ยุบเลิกปี 67","",TEXT(BG263,"(0,000"&amp;" x 12)"))))))))</f>
        <v/>
      </c>
      <c r="M264" s="14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</row>
    <row r="265" spans="1:60" ht="25.5" customHeight="1">
      <c r="A265" s="101" t="str">
        <f>IF(B265="","",IF(M265="","",SUBTOTAL(3,$E$5:E265)*1)-COUNTBLANK($B$5:B265))</f>
        <v/>
      </c>
      <c r="B265" s="142" t="str">
        <f>IF(ฟอร์มกรอกข้อมูล!C137=0,"",IF(ฟอร์มกรอกข้อมูล!C137="สังกัด","",IF(M265="กำหนดเพิ่มปี 67","-",IF(M265="กำหนดเพิ่มปี 68","-",IF(M265="กำหนดเพิ่มปี 69","-",ฟอร์มกรอกข้อมูล!D137)))))</f>
        <v/>
      </c>
      <c r="C265" s="140" t="str">
        <f>IF(ฟอร์มกรอกข้อมูล!C137=0,"",IF(ฟอร์มกรอกข้อมูล!C137="สังกัด","",IF(M265="กำหนดเพิ่มปี 67","-",IF(M265="กำหนดเพิ่มปี 68","-",IF(M265="กำหนดเพิ่มปี 69","-",ฟอร์มกรอกข้อมูล!L137)))))</f>
        <v/>
      </c>
      <c r="D265" s="143" t="str">
        <f>IF(ฟอร์มกรอกข้อมูล!C137=0,"",IF(ฟอร์มกรอกข้อมูล!C137="สังกัด","",IF(ฟอร์มกรอกข้อมูล!B137="","-",IF(M265="กำหนดเพิ่มปี 67","-",IF(M265="กำหนดเพิ่มปี 68","-",IF(M265="กำหนดเพิ่มปี 69","-",ฟอร์มกรอกข้อมูล!B137))))))</f>
        <v/>
      </c>
      <c r="E265" s="140" t="str">
        <f>IF(ฟอร์มกรอกข้อมูล!C137=0,"",IF(M265="กำหนดเพิ่มปี 67","-",IF(M265="กำหนดเพิ่มปี 68","-",IF(M265="กำหนดเพิ่มปี 69","-",IF(ฟอร์มกรอกข้อมูล!C137="บริหารท้องถิ่น",ฟอร์มกรอกข้อมูล!F137,IF(ฟอร์มกรอกข้อมูล!C137="อำนวยการท้องถิ่น",ฟอร์มกรอกข้อมูล!F137,IF(ฟอร์มกรอกข้อมูล!C137="บริหารสถานศึกษา",ฟอร์มกรอกข้อมูล!F137,IF(ฟอร์มกรอกข้อมูล!C137&amp;ฟอร์มกรอกข้อมูล!G137="วิชาการหัวหน้ากลุ่มงาน",ฟอร์มกรอกข้อมูล!F137,ฟอร์มกรอกข้อมูล!E137))))))))</f>
        <v/>
      </c>
      <c r="F265" s="101" t="str">
        <f>IF(ฟอร์มกรอกข้อมูล!C137=0,"",IF(ฟอร์มกรอกข้อมูล!C137="สังกัด","",IF(ฟอร์มกรอกข้อมูล!H137="","-",IF(M265="กำหนดเพิ่มปี 67","-",IF(M265="กำหนดเพิ่มปี 68","-",IF(M265="กำหนดเพิ่มปี 69","-",ฟอร์มกรอกข้อมูล!H137))))))</f>
        <v/>
      </c>
      <c r="G265" s="143" t="str">
        <f>IF(ฟอร์มกรอกข้อมูล!C137=0,"",IF(ฟอร์มกรอกข้อมูล!C137="สังกัด","",IF(ฟอร์มกรอกข้อมูล!B137="","-",IF(M265="เกษียณปี 66 ยุบเลิกปี 67","-",IF(M265="ว่างเดิม ยุบเลิกปี 67","-",ฟอร์มกรอกข้อมูล!B137)))))</f>
        <v/>
      </c>
      <c r="H265" s="140" t="str">
        <f>IF(ฟอร์มกรอกข้อมูล!C137=0,"",IF(M265="เกษียณปี 66 ยุบเลิกปี 67","-",IF(M265="ว่างเดิม ยุบเลิกปี 67","-",IF(ฟอร์มกรอกข้อมูล!C137="บริหารท้องถิ่น",ฟอร์มกรอกข้อมูล!F137,IF(ฟอร์มกรอกข้อมูล!C137="อำนวยการท้องถิ่น",ฟอร์มกรอกข้อมูล!F137,IF(ฟอร์มกรอกข้อมูล!C137="บริหารสถานศึกษา",ฟอร์มกรอกข้อมูล!F137,IF(ฟอร์มกรอกข้อมูล!C137&amp;ฟอร์มกรอกข้อมูล!G137="วิชาการหัวหน้ากลุ่มงาน",ฟอร์มกรอกข้อมูล!F137,ฟอร์มกรอกข้อมูล!E137)))))))</f>
        <v/>
      </c>
      <c r="I265" s="101" t="str">
        <f>IF(ฟอร์มกรอกข้อมูล!C137=0,"",IF(ฟอร์มกรอกข้อมูล!C137="สังกัด","",IF(ฟอร์มกรอกข้อมูล!H137="","-",IF(M265="เกษียณปี 66 ยุบเลิกปี 67","-",IF(M265="ว่างเดิม ยุบเลิกปี 67","-",ฟอร์มกรอกข้อมูล!H137)))))</f>
        <v/>
      </c>
      <c r="J265" s="144" t="str">
        <f>IF(ฟอร์มกรอกข้อมูล!C137=0,"",IF(ฟอร์มกรอกข้อมูล!C137="สังกัด","",IF(M265="กำหนดเพิ่มปี 67",0,IF(M265="กำหนดเพิ่มปี 68",0,IF(M265="กำหนดเพิ่มปี 69",0,IF(M265="เกษียณปี 66 ยุบเลิกปี 67",0,IF(M265="ว่างเดิม ยุบเลิกปี 67",0,ฟอร์มกรอกข้อมูล!BE137)))))))</f>
        <v/>
      </c>
      <c r="K265" s="145" t="str">
        <f>IF(ฟอร์มกรอกข้อมูล!C137=0,"",IF(ฟอร์มกรอกข้อมูล!C137="สังกัด","",IF(M265="กำหนดเพิ่มปี 67",0,IF(M265="กำหนดเพิ่มปี 68",0,IF(M265="กำหนดเพิ่มปี 69",0,IF(M265="เกษียณปี 66 ยุบเลิกปี 67",0,IF(M265="ว่างเดิม ยุบเลิกปี 67",0,IF(ฟอร์มกรอกข้อมูล!J137=0,0,(BF265*12)))))))))</f>
        <v/>
      </c>
      <c r="L265" s="145" t="str">
        <f>IF(ฟอร์มกรอกข้อมูล!C137=0,"",IF(ฟอร์มกรอกข้อมูล!C137="สังกัด","",IF(M265="กำหนดเพิ่มปี 67",0,IF(M265="กำหนดเพิ่มปี 68",0,IF(M265="กำหนดเพิ่มปี 69",0,IF(M265="เกษียณปี 66 ยุบเลิกปี 67",0,IF(M265="ว่างเดิม ยุบเลิกปี 67",0,IF(ฟอร์มกรอกข้อมูล!K137=0,0,(BG265*12)))))))))</f>
        <v/>
      </c>
      <c r="M265" s="146" t="str">
        <f>IF(ฟอร์มกรอกข้อมูล!C137=0,"",IF(ฟอร์มกรอกข้อมูล!C137="สังกัด","",IF(ฟอร์มกรอกข้อมูล!M137="ว่างเดิม","(ว่างเดิม)",IF(ฟอร์มกรอกข้อมูล!M137="เงินอุดหนุน","(เงินอุดหนุน)",IF(ฟอร์มกรอกข้อมูล!M137="เงินอุดหนุน (ว่าง)","(เงินอุดหนุน)",IF(ฟอร์มกรอกข้อมูล!M137="จ่ายจากเงินรายได้","(จ่ายจากเงินรายได้)",IF(ฟอร์มกรอกข้อมูล!M137="จ่ายจากเงินรายได้ (ว่าง)","(จ่ายจากเงินรายได้ (ว่างเดิม))",IF(ฟอร์มกรอกข้อมูล!M137="กำหนดเพิ่ม2567","กำหนดเพิ่มปี 67",IF(ฟอร์มกรอกข้อมูล!M137="กำหนดเพิ่ม2568","กำหนดเพิ่มปี 68",IF(ฟอร์มกรอกข้อมูล!M137="กำหนดเพิ่ม2569","กำหนดเพิ่มปี 69",IF(ฟอร์มกรอกข้อมูล!M137="ว่างยุบเลิก2567","ว่างเดิม ยุบเลิกปี 67",IF(ฟอร์มกรอกข้อมูล!M137="ว่างยุบเลิก2568","ว่างเดิม ยุบเลิกปี 68",IF(ฟอร์มกรอกข้อมูล!M137="ว่างยุบเลิก2569","ว่างเดิม ยุบเลิกปี 69",IF(ฟอร์มกรอกข้อมูล!M137="ยุบเลิก2567","เกษียณปี 66 ยุบเลิกปี 67",IF(ฟอร์มกรอกข้อมูล!M137="ยุบเลิก2568","เกษียณปี 67 ยุบเลิกปี 68",IF(ฟอร์มกรอกข้อมูล!M137="ยุบเลิก2569","เกษียณปี 68 ยุบเลิกปี 69",(ฟอร์มกรอกข้อมูล!I137*12)+(ฟอร์มกรอกข้อมูล!J137*12)+(ฟอร์มกรอกข้อมูล!K137*12)))))))))))))))))</f>
        <v/>
      </c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39" t="str">
        <f>IF(ฟอร์มกรอกข้อมูล!C137=0,"",ฟอร์มกรอกข้อมูล!C137)</f>
        <v/>
      </c>
      <c r="BC265" s="139" t="str">
        <f>IF(ฟอร์มกรอกข้อมูล!G137=0,"",ฟอร์มกรอกข้อมูล!G137)</f>
        <v/>
      </c>
      <c r="BD265" s="139" t="str">
        <f>IF(ฟอร์มกรอกข้อมูล!E137=0,"",ฟอร์มกรอกข้อมูล!E137)</f>
        <v/>
      </c>
      <c r="BE265" s="139" t="str">
        <f>IF(ฟอร์มกรอกข้อมูล!I137=0,"",ฟอร์มกรอกข้อมูล!I137)</f>
        <v/>
      </c>
      <c r="BF265" s="139" t="str">
        <f>IF(ฟอร์มกรอกข้อมูล!J137=0,"",ฟอร์มกรอกข้อมูล!J137)</f>
        <v/>
      </c>
      <c r="BG265" s="139" t="str">
        <f>IF(ฟอร์มกรอกข้อมูล!K137=0,"",ฟอร์มกรอกข้อมูล!K137)</f>
        <v/>
      </c>
      <c r="BH265" s="139" t="str">
        <f>IF(ฟอร์มกรอกข้อมูล!M137=0,"",ฟอร์มกรอกข้อมูล!M137)</f>
        <v/>
      </c>
    </row>
    <row r="266" spans="1:60" ht="25.5" customHeight="1">
      <c r="A266" s="99"/>
      <c r="B266" s="99"/>
      <c r="C266" s="140"/>
      <c r="D266" s="140"/>
      <c r="E266" s="140" t="str">
        <f>IF(BB265=0,"",IF(BB265="บริหารท้องถิ่น","("&amp;BD265&amp;")",IF(BB265="อำนวยการท้องถิ่น","("&amp;BD265&amp;")",IF(BB265="บริหารสถานศึกษา","("&amp;BD265&amp;")",IF(BB265&amp;BC265="วิชาการหัวหน้ากลุ่มงาน","("&amp;BD265&amp;")",IF(M265="กำหนดเพิ่มปี 67","-",IF(M265="กำหนดเพิ่มปี 68","",IF(M265="กำหนดเพิ่มปี 69","",""))))))))</f>
        <v/>
      </c>
      <c r="F266" s="99"/>
      <c r="G266" s="140"/>
      <c r="H266" s="140" t="str">
        <f>IF(BB265=0,"",IF(M265="เกษียณปี 66 ยุบเลิกปี 67","",IF(M265="ว่างเดิม ยุบเลิกปี 67","",IF(BB265="บริหารท้องถิ่น","("&amp;BD265&amp;")",IF(BB265="อำนวยการท้องถิ่น","("&amp;BD265&amp;")",IF(BB265="บริหารสถานศึกษา","("&amp;BD265&amp;")",IF(BB265&amp;BC265="วิชาการหัวหน้ากลุ่มงาน","("&amp;BD265&amp;")","")))))))</f>
        <v/>
      </c>
      <c r="I266" s="99"/>
      <c r="J266" s="141" t="str">
        <f>IF(BB265=0,"",IF(BB265="","",IF(BH265="ว่างเดิม","(ค่ากลางเงินเดือน)",IF(BH265="เงินอุดหนุน (ว่าง)","(ค่ากลางเงินเดือน)",IF(BH265="จ่ายจากเงินรายได้ (ว่าง)","(ค่ากลางเงินเดือน)",IF(BH265="ว่างยุบเลิก2568","(ค่ากลางเงินเดือน)",IF(BH265="ว่างยุบเลิก2569","(ค่ากลางเงินเดือน)",IF(M265="กำหนดเพิ่มปี 67","",IF(M265="กำหนดเพิ่มปี 68","",IF(M265="กำหนดเพิ่มปี 69","",IF(M265="เกษียณปี 66 ยุบเลิกปี 67","",IF(M265="ว่างเดิม ยุบเลิกปี 67","",TEXT(BE265,"(0,000"&amp;" x 12)")))))))))))))</f>
        <v/>
      </c>
      <c r="K266" s="141" t="str">
        <f>IF(BB265=0,"",IF(BB265="","",IF(M265="กำหนดเพิ่มปี 67","",IF(M265="กำหนดเพิ่มปี 68","",IF(M265="กำหนดเพิ่มปี 69","",IF(M265="เกษียณปี 66 ยุบเลิกปี 67","",IF(M265="ว่างเดิม ยุบเลิกปี 67","",TEXT(BF265,"(0,000"&amp;" x 12)"))))))))</f>
        <v/>
      </c>
      <c r="L266" s="141" t="str">
        <f>IF(BB265=0,"",IF(BB265="","",IF(M265="กำหนดเพิ่มปี 67","",IF(M265="กำหนดเพิ่มปี 68","",IF(M265="กำหนดเพิ่มปี 69","",IF(M265="เกษียณปี 66 ยุบเลิกปี 67","",IF(M265="ว่างเดิม ยุบเลิกปี 67","",TEXT(BG265,"(0,000"&amp;" x 12)"))))))))</f>
        <v/>
      </c>
      <c r="M266" s="14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</row>
    <row r="267" spans="1:60" ht="25.5" customHeight="1">
      <c r="A267" s="101" t="str">
        <f>IF(B267="","",IF(M267="","",SUBTOTAL(3,$E$5:E267)*1)-COUNTBLANK($B$5:B267))</f>
        <v/>
      </c>
      <c r="B267" s="142" t="str">
        <f>IF(ฟอร์มกรอกข้อมูล!C138=0,"",IF(ฟอร์มกรอกข้อมูล!C138="สังกัด","",IF(M267="กำหนดเพิ่มปี 67","-",IF(M267="กำหนดเพิ่มปี 68","-",IF(M267="กำหนดเพิ่มปี 69","-",ฟอร์มกรอกข้อมูล!D138)))))</f>
        <v/>
      </c>
      <c r="C267" s="140" t="str">
        <f>IF(ฟอร์มกรอกข้อมูล!C138=0,"",IF(ฟอร์มกรอกข้อมูล!C138="สังกัด","",IF(M267="กำหนดเพิ่มปี 67","-",IF(M267="กำหนดเพิ่มปี 68","-",IF(M267="กำหนดเพิ่มปี 69","-",ฟอร์มกรอกข้อมูล!L138)))))</f>
        <v/>
      </c>
      <c r="D267" s="143" t="str">
        <f>IF(ฟอร์มกรอกข้อมูล!C138=0,"",IF(ฟอร์มกรอกข้อมูล!C138="สังกัด","",IF(ฟอร์มกรอกข้อมูล!B138="","-",IF(M267="กำหนดเพิ่มปี 67","-",IF(M267="กำหนดเพิ่มปี 68","-",IF(M267="กำหนดเพิ่มปี 69","-",ฟอร์มกรอกข้อมูล!B138))))))</f>
        <v/>
      </c>
      <c r="E267" s="140" t="str">
        <f>IF(ฟอร์มกรอกข้อมูล!C138=0,"",IF(M267="กำหนดเพิ่มปี 67","-",IF(M267="กำหนดเพิ่มปี 68","-",IF(M267="กำหนดเพิ่มปี 69","-",IF(ฟอร์มกรอกข้อมูล!C138="บริหารท้องถิ่น",ฟอร์มกรอกข้อมูล!F138,IF(ฟอร์มกรอกข้อมูล!C138="อำนวยการท้องถิ่น",ฟอร์มกรอกข้อมูล!F138,IF(ฟอร์มกรอกข้อมูล!C138="บริหารสถานศึกษา",ฟอร์มกรอกข้อมูล!F138,IF(ฟอร์มกรอกข้อมูล!C138&amp;ฟอร์มกรอกข้อมูล!G138="วิชาการหัวหน้ากลุ่มงาน",ฟอร์มกรอกข้อมูล!F138,ฟอร์มกรอกข้อมูล!E138))))))))</f>
        <v/>
      </c>
      <c r="F267" s="101" t="str">
        <f>IF(ฟอร์มกรอกข้อมูล!C138=0,"",IF(ฟอร์มกรอกข้อมูล!C138="สังกัด","",IF(ฟอร์มกรอกข้อมูล!H138="","-",IF(M267="กำหนดเพิ่มปี 67","-",IF(M267="กำหนดเพิ่มปี 68","-",IF(M267="กำหนดเพิ่มปี 69","-",ฟอร์มกรอกข้อมูล!H138))))))</f>
        <v/>
      </c>
      <c r="G267" s="143" t="str">
        <f>IF(ฟอร์มกรอกข้อมูล!C138=0,"",IF(ฟอร์มกรอกข้อมูล!C138="สังกัด","",IF(ฟอร์มกรอกข้อมูล!B138="","-",IF(M267="เกษียณปี 66 ยุบเลิกปี 67","-",IF(M267="ว่างเดิม ยุบเลิกปี 67","-",ฟอร์มกรอกข้อมูล!B138)))))</f>
        <v/>
      </c>
      <c r="H267" s="140" t="str">
        <f>IF(ฟอร์มกรอกข้อมูล!C138=0,"",IF(M267="เกษียณปี 66 ยุบเลิกปี 67","-",IF(M267="ว่างเดิม ยุบเลิกปี 67","-",IF(ฟอร์มกรอกข้อมูล!C138="บริหารท้องถิ่น",ฟอร์มกรอกข้อมูล!F138,IF(ฟอร์มกรอกข้อมูล!C138="อำนวยการท้องถิ่น",ฟอร์มกรอกข้อมูล!F138,IF(ฟอร์มกรอกข้อมูล!C138="บริหารสถานศึกษา",ฟอร์มกรอกข้อมูล!F138,IF(ฟอร์มกรอกข้อมูล!C138&amp;ฟอร์มกรอกข้อมูล!G138="วิชาการหัวหน้ากลุ่มงาน",ฟอร์มกรอกข้อมูล!F138,ฟอร์มกรอกข้อมูล!E138)))))))</f>
        <v/>
      </c>
      <c r="I267" s="101" t="str">
        <f>IF(ฟอร์มกรอกข้อมูล!C138=0,"",IF(ฟอร์มกรอกข้อมูล!C138="สังกัด","",IF(ฟอร์มกรอกข้อมูล!H138="","-",IF(M267="เกษียณปี 66 ยุบเลิกปี 67","-",IF(M267="ว่างเดิม ยุบเลิกปี 67","-",ฟอร์มกรอกข้อมูล!H138)))))</f>
        <v/>
      </c>
      <c r="J267" s="144" t="str">
        <f>IF(ฟอร์มกรอกข้อมูล!C138=0,"",IF(ฟอร์มกรอกข้อมูล!C138="สังกัด","",IF(M267="กำหนดเพิ่มปี 67",0,IF(M267="กำหนดเพิ่มปี 68",0,IF(M267="กำหนดเพิ่มปี 69",0,IF(M267="เกษียณปี 66 ยุบเลิกปี 67",0,IF(M267="ว่างเดิม ยุบเลิกปี 67",0,ฟอร์มกรอกข้อมูล!BE138)))))))</f>
        <v/>
      </c>
      <c r="K267" s="145" t="str">
        <f>IF(ฟอร์มกรอกข้อมูล!C138=0,"",IF(ฟอร์มกรอกข้อมูล!C138="สังกัด","",IF(M267="กำหนดเพิ่มปี 67",0,IF(M267="กำหนดเพิ่มปี 68",0,IF(M267="กำหนดเพิ่มปี 69",0,IF(M267="เกษียณปี 66 ยุบเลิกปี 67",0,IF(M267="ว่างเดิม ยุบเลิกปี 67",0,IF(ฟอร์มกรอกข้อมูล!J138=0,0,(BF267*12)))))))))</f>
        <v/>
      </c>
      <c r="L267" s="145" t="str">
        <f>IF(ฟอร์มกรอกข้อมูล!C138=0,"",IF(ฟอร์มกรอกข้อมูล!C138="สังกัด","",IF(M267="กำหนดเพิ่มปี 67",0,IF(M267="กำหนดเพิ่มปี 68",0,IF(M267="กำหนดเพิ่มปี 69",0,IF(M267="เกษียณปี 66 ยุบเลิกปี 67",0,IF(M267="ว่างเดิม ยุบเลิกปี 67",0,IF(ฟอร์มกรอกข้อมูล!K138=0,0,(BG267*12)))))))))</f>
        <v/>
      </c>
      <c r="M267" s="146" t="str">
        <f>IF(ฟอร์มกรอกข้อมูล!C138=0,"",IF(ฟอร์มกรอกข้อมูล!C138="สังกัด","",IF(ฟอร์มกรอกข้อมูล!M138="ว่างเดิม","(ว่างเดิม)",IF(ฟอร์มกรอกข้อมูล!M138="เงินอุดหนุน","(เงินอุดหนุน)",IF(ฟอร์มกรอกข้อมูล!M138="เงินอุดหนุน (ว่าง)","(เงินอุดหนุน)",IF(ฟอร์มกรอกข้อมูล!M138="จ่ายจากเงินรายได้","(จ่ายจากเงินรายได้)",IF(ฟอร์มกรอกข้อมูล!M138="จ่ายจากเงินรายได้ (ว่าง)","(จ่ายจากเงินรายได้ (ว่างเดิม))",IF(ฟอร์มกรอกข้อมูล!M138="กำหนดเพิ่ม2567","กำหนดเพิ่มปี 67",IF(ฟอร์มกรอกข้อมูล!M138="กำหนดเพิ่ม2568","กำหนดเพิ่มปี 68",IF(ฟอร์มกรอกข้อมูล!M138="กำหนดเพิ่ม2569","กำหนดเพิ่มปี 69",IF(ฟอร์มกรอกข้อมูล!M138="ว่างยุบเลิก2567","ว่างเดิม ยุบเลิกปี 67",IF(ฟอร์มกรอกข้อมูล!M138="ว่างยุบเลิก2568","ว่างเดิม ยุบเลิกปี 68",IF(ฟอร์มกรอกข้อมูล!M138="ว่างยุบเลิก2569","ว่างเดิม ยุบเลิกปี 69",IF(ฟอร์มกรอกข้อมูล!M138="ยุบเลิก2567","เกษียณปี 66 ยุบเลิกปี 67",IF(ฟอร์มกรอกข้อมูล!M138="ยุบเลิก2568","เกษียณปี 67 ยุบเลิกปี 68",IF(ฟอร์มกรอกข้อมูล!M138="ยุบเลิก2569","เกษียณปี 68 ยุบเลิกปี 69",(ฟอร์มกรอกข้อมูล!I138*12)+(ฟอร์มกรอกข้อมูล!J138*12)+(ฟอร์มกรอกข้อมูล!K138*12)))))))))))))))))</f>
        <v/>
      </c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39" t="str">
        <f>IF(ฟอร์มกรอกข้อมูล!C138=0,"",ฟอร์มกรอกข้อมูล!C138)</f>
        <v/>
      </c>
      <c r="BC267" s="139" t="str">
        <f>IF(ฟอร์มกรอกข้อมูล!G138=0,"",ฟอร์มกรอกข้อมูล!G138)</f>
        <v/>
      </c>
      <c r="BD267" s="139" t="str">
        <f>IF(ฟอร์มกรอกข้อมูล!E138=0,"",ฟอร์มกรอกข้อมูล!E138)</f>
        <v/>
      </c>
      <c r="BE267" s="139" t="str">
        <f>IF(ฟอร์มกรอกข้อมูล!I138=0,"",ฟอร์มกรอกข้อมูล!I138)</f>
        <v/>
      </c>
      <c r="BF267" s="139" t="str">
        <f>IF(ฟอร์มกรอกข้อมูล!J138=0,"",ฟอร์มกรอกข้อมูล!J138)</f>
        <v/>
      </c>
      <c r="BG267" s="139" t="str">
        <f>IF(ฟอร์มกรอกข้อมูล!K138=0,"",ฟอร์มกรอกข้อมูล!K138)</f>
        <v/>
      </c>
      <c r="BH267" s="139" t="str">
        <f>IF(ฟอร์มกรอกข้อมูล!M138=0,"",ฟอร์มกรอกข้อมูล!M138)</f>
        <v/>
      </c>
    </row>
    <row r="268" spans="1:60" ht="25.5" customHeight="1">
      <c r="A268" s="99"/>
      <c r="B268" s="99"/>
      <c r="C268" s="140"/>
      <c r="D268" s="140"/>
      <c r="E268" s="140" t="str">
        <f>IF(BB267=0,"",IF(BB267="บริหารท้องถิ่น","("&amp;BD267&amp;")",IF(BB267="อำนวยการท้องถิ่น","("&amp;BD267&amp;")",IF(BB267="บริหารสถานศึกษา","("&amp;BD267&amp;")",IF(BB267&amp;BC267="วิชาการหัวหน้ากลุ่มงาน","("&amp;BD267&amp;")",IF(M267="กำหนดเพิ่มปี 67","-",IF(M267="กำหนดเพิ่มปี 68","",IF(M267="กำหนดเพิ่มปี 69","",""))))))))</f>
        <v/>
      </c>
      <c r="F268" s="99"/>
      <c r="G268" s="140"/>
      <c r="H268" s="140" t="str">
        <f>IF(BB267=0,"",IF(M267="เกษียณปี 66 ยุบเลิกปี 67","",IF(M267="ว่างเดิม ยุบเลิกปี 67","",IF(BB267="บริหารท้องถิ่น","("&amp;BD267&amp;")",IF(BB267="อำนวยการท้องถิ่น","("&amp;BD267&amp;")",IF(BB267="บริหารสถานศึกษา","("&amp;BD267&amp;")",IF(BB267&amp;BC267="วิชาการหัวหน้ากลุ่มงาน","("&amp;BD267&amp;")","")))))))</f>
        <v/>
      </c>
      <c r="I268" s="99"/>
      <c r="J268" s="141" t="str">
        <f>IF(BB267=0,"",IF(BB267="","",IF(BH267="ว่างเดิม","(ค่ากลางเงินเดือน)",IF(BH267="เงินอุดหนุน (ว่าง)","(ค่ากลางเงินเดือน)",IF(BH267="จ่ายจากเงินรายได้ (ว่าง)","(ค่ากลางเงินเดือน)",IF(BH267="ว่างยุบเลิก2568","(ค่ากลางเงินเดือน)",IF(BH267="ว่างยุบเลิก2569","(ค่ากลางเงินเดือน)",IF(M267="กำหนดเพิ่มปี 67","",IF(M267="กำหนดเพิ่มปี 68","",IF(M267="กำหนดเพิ่มปี 69","",IF(M267="เกษียณปี 66 ยุบเลิกปี 67","",IF(M267="ว่างเดิม ยุบเลิกปี 67","",TEXT(BE267,"(0,000"&amp;" x 12)")))))))))))))</f>
        <v/>
      </c>
      <c r="K268" s="141" t="str">
        <f>IF(BB267=0,"",IF(BB267="","",IF(M267="กำหนดเพิ่มปี 67","",IF(M267="กำหนดเพิ่มปี 68","",IF(M267="กำหนดเพิ่มปี 69","",IF(M267="เกษียณปี 66 ยุบเลิกปี 67","",IF(M267="ว่างเดิม ยุบเลิกปี 67","",TEXT(BF267,"(0,000"&amp;" x 12)"))))))))</f>
        <v/>
      </c>
      <c r="L268" s="141" t="str">
        <f>IF(BB267=0,"",IF(BB267="","",IF(M267="กำหนดเพิ่มปี 67","",IF(M267="กำหนดเพิ่มปี 68","",IF(M267="กำหนดเพิ่มปี 69","",IF(M267="เกษียณปี 66 ยุบเลิกปี 67","",IF(M267="ว่างเดิม ยุบเลิกปี 67","",TEXT(BG267,"(0,000"&amp;" x 12)"))))))))</f>
        <v/>
      </c>
      <c r="M268" s="14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0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50"/>
      <c r="AH268" s="150"/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50"/>
    </row>
    <row r="269" spans="1:60" ht="25.5" customHeight="1">
      <c r="A269" s="101" t="str">
        <f>IF(B269="","",IF(M269="","",SUBTOTAL(3,$E$5:E269)*1)-COUNTBLANK($B$5:B269))</f>
        <v/>
      </c>
      <c r="B269" s="142" t="str">
        <f>IF(ฟอร์มกรอกข้อมูล!C139=0,"",IF(ฟอร์มกรอกข้อมูล!C139="สังกัด","",IF(M269="กำหนดเพิ่มปี 67","-",IF(M269="กำหนดเพิ่มปี 68","-",IF(M269="กำหนดเพิ่มปี 69","-",ฟอร์มกรอกข้อมูล!D139)))))</f>
        <v/>
      </c>
      <c r="C269" s="140" t="str">
        <f>IF(ฟอร์มกรอกข้อมูล!C139=0,"",IF(ฟอร์มกรอกข้อมูล!C139="สังกัด","",IF(M269="กำหนดเพิ่มปี 67","-",IF(M269="กำหนดเพิ่มปี 68","-",IF(M269="กำหนดเพิ่มปี 69","-",ฟอร์มกรอกข้อมูล!L139)))))</f>
        <v/>
      </c>
      <c r="D269" s="143" t="str">
        <f>IF(ฟอร์มกรอกข้อมูล!C139=0,"",IF(ฟอร์มกรอกข้อมูล!C139="สังกัด","",IF(ฟอร์มกรอกข้อมูล!B139="","-",IF(M269="กำหนดเพิ่มปี 67","-",IF(M269="กำหนดเพิ่มปี 68","-",IF(M269="กำหนดเพิ่มปี 69","-",ฟอร์มกรอกข้อมูล!B139))))))</f>
        <v/>
      </c>
      <c r="E269" s="140" t="str">
        <f>IF(ฟอร์มกรอกข้อมูล!C139=0,"",IF(M269="กำหนดเพิ่มปี 67","-",IF(M269="กำหนดเพิ่มปี 68","-",IF(M269="กำหนดเพิ่มปี 69","-",IF(ฟอร์มกรอกข้อมูล!C139="บริหารท้องถิ่น",ฟอร์มกรอกข้อมูล!F139,IF(ฟอร์มกรอกข้อมูล!C139="อำนวยการท้องถิ่น",ฟอร์มกรอกข้อมูล!F139,IF(ฟอร์มกรอกข้อมูล!C139="บริหารสถานศึกษา",ฟอร์มกรอกข้อมูล!F139,IF(ฟอร์มกรอกข้อมูล!C139&amp;ฟอร์มกรอกข้อมูล!G139="วิชาการหัวหน้ากลุ่มงาน",ฟอร์มกรอกข้อมูล!F139,ฟอร์มกรอกข้อมูล!E139))))))))</f>
        <v/>
      </c>
      <c r="F269" s="101" t="str">
        <f>IF(ฟอร์มกรอกข้อมูล!C139=0,"",IF(ฟอร์มกรอกข้อมูล!C139="สังกัด","",IF(ฟอร์มกรอกข้อมูล!H139="","-",IF(M269="กำหนดเพิ่มปี 67","-",IF(M269="กำหนดเพิ่มปี 68","-",IF(M269="กำหนดเพิ่มปี 69","-",ฟอร์มกรอกข้อมูล!H139))))))</f>
        <v/>
      </c>
      <c r="G269" s="143" t="str">
        <f>IF(ฟอร์มกรอกข้อมูล!C139=0,"",IF(ฟอร์มกรอกข้อมูล!C139="สังกัด","",IF(ฟอร์มกรอกข้อมูล!B139="","-",IF(M269="เกษียณปี 66 ยุบเลิกปี 67","-",IF(M269="ว่างเดิม ยุบเลิกปี 67","-",ฟอร์มกรอกข้อมูล!B139)))))</f>
        <v/>
      </c>
      <c r="H269" s="140" t="str">
        <f>IF(ฟอร์มกรอกข้อมูล!C139=0,"",IF(M269="เกษียณปี 66 ยุบเลิกปี 67","-",IF(M269="ว่างเดิม ยุบเลิกปี 67","-",IF(ฟอร์มกรอกข้อมูล!C139="บริหารท้องถิ่น",ฟอร์มกรอกข้อมูล!F139,IF(ฟอร์มกรอกข้อมูล!C139="อำนวยการท้องถิ่น",ฟอร์มกรอกข้อมูล!F139,IF(ฟอร์มกรอกข้อมูล!C139="บริหารสถานศึกษา",ฟอร์มกรอกข้อมูล!F139,IF(ฟอร์มกรอกข้อมูล!C139&amp;ฟอร์มกรอกข้อมูล!G139="วิชาการหัวหน้ากลุ่มงาน",ฟอร์มกรอกข้อมูล!F139,ฟอร์มกรอกข้อมูล!E139)))))))</f>
        <v/>
      </c>
      <c r="I269" s="101" t="str">
        <f>IF(ฟอร์มกรอกข้อมูล!C139=0,"",IF(ฟอร์มกรอกข้อมูล!C139="สังกัด","",IF(ฟอร์มกรอกข้อมูล!H139="","-",IF(M269="เกษียณปี 66 ยุบเลิกปี 67","-",IF(M269="ว่างเดิม ยุบเลิกปี 67","-",ฟอร์มกรอกข้อมูล!H139)))))</f>
        <v/>
      </c>
      <c r="J269" s="144" t="str">
        <f>IF(ฟอร์มกรอกข้อมูล!C139=0,"",IF(ฟอร์มกรอกข้อมูล!C139="สังกัด","",IF(M269="กำหนดเพิ่มปี 67",0,IF(M269="กำหนดเพิ่มปี 68",0,IF(M269="กำหนดเพิ่มปี 69",0,IF(M269="เกษียณปี 66 ยุบเลิกปี 67",0,IF(M269="ว่างเดิม ยุบเลิกปี 67",0,ฟอร์มกรอกข้อมูล!BE139)))))))</f>
        <v/>
      </c>
      <c r="K269" s="145" t="str">
        <f>IF(ฟอร์มกรอกข้อมูล!C139=0,"",IF(ฟอร์มกรอกข้อมูล!C139="สังกัด","",IF(M269="กำหนดเพิ่มปี 67",0,IF(M269="กำหนดเพิ่มปี 68",0,IF(M269="กำหนดเพิ่มปี 69",0,IF(M269="เกษียณปี 66 ยุบเลิกปี 67",0,IF(M269="ว่างเดิม ยุบเลิกปี 67",0,IF(ฟอร์มกรอกข้อมูล!J139=0,0,(BF269*12)))))))))</f>
        <v/>
      </c>
      <c r="L269" s="145" t="str">
        <f>IF(ฟอร์มกรอกข้อมูล!C139=0,"",IF(ฟอร์มกรอกข้อมูล!C139="สังกัด","",IF(M269="กำหนดเพิ่มปี 67",0,IF(M269="กำหนดเพิ่มปี 68",0,IF(M269="กำหนดเพิ่มปี 69",0,IF(M269="เกษียณปี 66 ยุบเลิกปี 67",0,IF(M269="ว่างเดิม ยุบเลิกปี 67",0,IF(ฟอร์มกรอกข้อมูล!K139=0,0,(BG269*12)))))))))</f>
        <v/>
      </c>
      <c r="M269" s="146" t="str">
        <f>IF(ฟอร์มกรอกข้อมูล!C139=0,"",IF(ฟอร์มกรอกข้อมูล!C139="สังกัด","",IF(ฟอร์มกรอกข้อมูล!M139="ว่างเดิม","(ว่างเดิม)",IF(ฟอร์มกรอกข้อมูล!M139="เงินอุดหนุน","(เงินอุดหนุน)",IF(ฟอร์มกรอกข้อมูล!M139="เงินอุดหนุน (ว่าง)","(เงินอุดหนุน)",IF(ฟอร์มกรอกข้อมูล!M139="จ่ายจากเงินรายได้","(จ่ายจากเงินรายได้)",IF(ฟอร์มกรอกข้อมูล!M139="จ่ายจากเงินรายได้ (ว่าง)","(จ่ายจากเงินรายได้ (ว่างเดิม))",IF(ฟอร์มกรอกข้อมูล!M139="กำหนดเพิ่ม2567","กำหนดเพิ่มปี 67",IF(ฟอร์มกรอกข้อมูล!M139="กำหนดเพิ่ม2568","กำหนดเพิ่มปี 68",IF(ฟอร์มกรอกข้อมูล!M139="กำหนดเพิ่ม2569","กำหนดเพิ่มปี 69",IF(ฟอร์มกรอกข้อมูล!M139="ว่างยุบเลิก2567","ว่างเดิม ยุบเลิกปี 67",IF(ฟอร์มกรอกข้อมูล!M139="ว่างยุบเลิก2568","ว่างเดิม ยุบเลิกปี 68",IF(ฟอร์มกรอกข้อมูล!M139="ว่างยุบเลิก2569","ว่างเดิม ยุบเลิกปี 69",IF(ฟอร์มกรอกข้อมูล!M139="ยุบเลิก2567","เกษียณปี 66 ยุบเลิกปี 67",IF(ฟอร์มกรอกข้อมูล!M139="ยุบเลิก2568","เกษียณปี 67 ยุบเลิกปี 68",IF(ฟอร์มกรอกข้อมูล!M139="ยุบเลิก2569","เกษียณปี 68 ยุบเลิกปี 69",(ฟอร์มกรอกข้อมูล!I139*12)+(ฟอร์มกรอกข้อมูล!J139*12)+(ฟอร์มกรอกข้อมูล!K139*12)))))))))))))))))</f>
        <v/>
      </c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50"/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39" t="str">
        <f>IF(ฟอร์มกรอกข้อมูล!C139=0,"",ฟอร์มกรอกข้อมูล!C139)</f>
        <v/>
      </c>
      <c r="BC269" s="139" t="str">
        <f>IF(ฟอร์มกรอกข้อมูล!G139=0,"",ฟอร์มกรอกข้อมูล!G139)</f>
        <v/>
      </c>
      <c r="BD269" s="139" t="str">
        <f>IF(ฟอร์มกรอกข้อมูล!E139=0,"",ฟอร์มกรอกข้อมูล!E139)</f>
        <v/>
      </c>
      <c r="BE269" s="139" t="str">
        <f>IF(ฟอร์มกรอกข้อมูล!I139=0,"",ฟอร์มกรอกข้อมูล!I139)</f>
        <v/>
      </c>
      <c r="BF269" s="139" t="str">
        <f>IF(ฟอร์มกรอกข้อมูล!J139=0,"",ฟอร์มกรอกข้อมูล!J139)</f>
        <v/>
      </c>
      <c r="BG269" s="139" t="str">
        <f>IF(ฟอร์มกรอกข้อมูล!K139=0,"",ฟอร์มกรอกข้อมูล!K139)</f>
        <v/>
      </c>
      <c r="BH269" s="139" t="str">
        <f>IF(ฟอร์มกรอกข้อมูล!M139=0,"",ฟอร์มกรอกข้อมูล!M139)</f>
        <v/>
      </c>
    </row>
    <row r="270" spans="1:60" ht="25.5" customHeight="1">
      <c r="A270" s="99"/>
      <c r="B270" s="99"/>
      <c r="C270" s="140"/>
      <c r="D270" s="140"/>
      <c r="E270" s="140" t="str">
        <f>IF(BB269=0,"",IF(BB269="บริหารท้องถิ่น","("&amp;BD269&amp;")",IF(BB269="อำนวยการท้องถิ่น","("&amp;BD269&amp;")",IF(BB269="บริหารสถานศึกษา","("&amp;BD269&amp;")",IF(BB269&amp;BC269="วิชาการหัวหน้ากลุ่มงาน","("&amp;BD269&amp;")",IF(M269="กำหนดเพิ่มปี 67","-",IF(M269="กำหนดเพิ่มปี 68","",IF(M269="กำหนดเพิ่มปี 69","",""))))))))</f>
        <v/>
      </c>
      <c r="F270" s="99"/>
      <c r="G270" s="140"/>
      <c r="H270" s="140" t="str">
        <f>IF(BB269=0,"",IF(M269="เกษียณปี 66 ยุบเลิกปี 67","",IF(M269="ว่างเดิม ยุบเลิกปี 67","",IF(BB269="บริหารท้องถิ่น","("&amp;BD269&amp;")",IF(BB269="อำนวยการท้องถิ่น","("&amp;BD269&amp;")",IF(BB269="บริหารสถานศึกษา","("&amp;BD269&amp;")",IF(BB269&amp;BC269="วิชาการหัวหน้ากลุ่มงาน","("&amp;BD269&amp;")","")))))))</f>
        <v/>
      </c>
      <c r="I270" s="99"/>
      <c r="J270" s="141" t="str">
        <f>IF(BB269=0,"",IF(BB269="","",IF(BH269="ว่างเดิม","(ค่ากลางเงินเดือน)",IF(BH269="เงินอุดหนุน (ว่าง)","(ค่ากลางเงินเดือน)",IF(BH269="จ่ายจากเงินรายได้ (ว่าง)","(ค่ากลางเงินเดือน)",IF(BH269="ว่างยุบเลิก2568","(ค่ากลางเงินเดือน)",IF(BH269="ว่างยุบเลิก2569","(ค่ากลางเงินเดือน)",IF(M269="กำหนดเพิ่มปี 67","",IF(M269="กำหนดเพิ่มปี 68","",IF(M269="กำหนดเพิ่มปี 69","",IF(M269="เกษียณปี 66 ยุบเลิกปี 67","",IF(M269="ว่างเดิม ยุบเลิกปี 67","",TEXT(BE269,"(0,000"&amp;" x 12)")))))))))))))</f>
        <v/>
      </c>
      <c r="K270" s="141" t="str">
        <f>IF(BB269=0,"",IF(BB269="","",IF(M269="กำหนดเพิ่มปี 67","",IF(M269="กำหนดเพิ่มปี 68","",IF(M269="กำหนดเพิ่มปี 69","",IF(M269="เกษียณปี 66 ยุบเลิกปี 67","",IF(M269="ว่างเดิม ยุบเลิกปี 67","",TEXT(BF269,"(0,000"&amp;" x 12)"))))))))</f>
        <v/>
      </c>
      <c r="L270" s="141" t="str">
        <f>IF(BB269=0,"",IF(BB269="","",IF(M269="กำหนดเพิ่มปี 67","",IF(M269="กำหนดเพิ่มปี 68","",IF(M269="กำหนดเพิ่มปี 69","",IF(M269="เกษียณปี 66 ยุบเลิกปี 67","",IF(M269="ว่างเดิม ยุบเลิกปี 67","",TEXT(BG269,"(0,000"&amp;" x 12)"))))))))</f>
        <v/>
      </c>
      <c r="M270" s="140"/>
      <c r="N270" s="150"/>
      <c r="O270" s="150"/>
      <c r="P270" s="150"/>
      <c r="Q270" s="150"/>
      <c r="R270" s="150"/>
      <c r="S270" s="150"/>
      <c r="T270" s="150"/>
      <c r="U270" s="150"/>
      <c r="V270" s="150"/>
      <c r="W270" s="150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50"/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50"/>
    </row>
    <row r="271" spans="1:60" ht="25.5" customHeight="1">
      <c r="A271" s="101" t="str">
        <f>IF(B271="","",IF(M271="","",SUBTOTAL(3,$E$5:E271)*1)-COUNTBLANK($B$5:B271))</f>
        <v/>
      </c>
      <c r="B271" s="142" t="str">
        <f>IF(ฟอร์มกรอกข้อมูล!C140=0,"",IF(ฟอร์มกรอกข้อมูล!C140="สังกัด","",IF(M271="กำหนดเพิ่มปี 67","-",IF(M271="กำหนดเพิ่มปี 68","-",IF(M271="กำหนดเพิ่มปี 69","-",ฟอร์มกรอกข้อมูล!D140)))))</f>
        <v/>
      </c>
      <c r="C271" s="140" t="str">
        <f>IF(ฟอร์มกรอกข้อมูล!C140=0,"",IF(ฟอร์มกรอกข้อมูล!C140="สังกัด","",IF(M271="กำหนดเพิ่มปี 67","-",IF(M271="กำหนดเพิ่มปี 68","-",IF(M271="กำหนดเพิ่มปี 69","-",ฟอร์มกรอกข้อมูล!L140)))))</f>
        <v/>
      </c>
      <c r="D271" s="143" t="str">
        <f>IF(ฟอร์มกรอกข้อมูล!C140=0,"",IF(ฟอร์มกรอกข้อมูล!C140="สังกัด","",IF(ฟอร์มกรอกข้อมูล!B140="","-",IF(M271="กำหนดเพิ่มปี 67","-",IF(M271="กำหนดเพิ่มปี 68","-",IF(M271="กำหนดเพิ่มปี 69","-",ฟอร์มกรอกข้อมูล!B140))))))</f>
        <v/>
      </c>
      <c r="E271" s="140" t="str">
        <f>IF(ฟอร์มกรอกข้อมูล!C140=0,"",IF(M271="กำหนดเพิ่มปี 67","-",IF(M271="กำหนดเพิ่มปี 68","-",IF(M271="กำหนดเพิ่มปี 69","-",IF(ฟอร์มกรอกข้อมูล!C140="บริหารท้องถิ่น",ฟอร์มกรอกข้อมูล!F140,IF(ฟอร์มกรอกข้อมูล!C140="อำนวยการท้องถิ่น",ฟอร์มกรอกข้อมูล!F140,IF(ฟอร์มกรอกข้อมูล!C140="บริหารสถานศึกษา",ฟอร์มกรอกข้อมูล!F140,IF(ฟอร์มกรอกข้อมูล!C140&amp;ฟอร์มกรอกข้อมูล!G140="วิชาการหัวหน้ากลุ่มงาน",ฟอร์มกรอกข้อมูล!F140,ฟอร์มกรอกข้อมูล!E140))))))))</f>
        <v/>
      </c>
      <c r="F271" s="101" t="str">
        <f>IF(ฟอร์มกรอกข้อมูล!C140=0,"",IF(ฟอร์มกรอกข้อมูล!C140="สังกัด","",IF(ฟอร์มกรอกข้อมูล!H140="","-",IF(M271="กำหนดเพิ่มปี 67","-",IF(M271="กำหนดเพิ่มปี 68","-",IF(M271="กำหนดเพิ่มปี 69","-",ฟอร์มกรอกข้อมูล!H140))))))</f>
        <v/>
      </c>
      <c r="G271" s="143" t="str">
        <f>IF(ฟอร์มกรอกข้อมูล!C140=0,"",IF(ฟอร์มกรอกข้อมูล!C140="สังกัด","",IF(ฟอร์มกรอกข้อมูล!B140="","-",IF(M271="เกษียณปี 66 ยุบเลิกปี 67","-",IF(M271="ว่างเดิม ยุบเลิกปี 67","-",ฟอร์มกรอกข้อมูล!B140)))))</f>
        <v/>
      </c>
      <c r="H271" s="140" t="str">
        <f>IF(ฟอร์มกรอกข้อมูล!C140=0,"",IF(M271="เกษียณปี 66 ยุบเลิกปี 67","-",IF(M271="ว่างเดิม ยุบเลิกปี 67","-",IF(ฟอร์มกรอกข้อมูล!C140="บริหารท้องถิ่น",ฟอร์มกรอกข้อมูล!F140,IF(ฟอร์มกรอกข้อมูล!C140="อำนวยการท้องถิ่น",ฟอร์มกรอกข้อมูล!F140,IF(ฟอร์มกรอกข้อมูล!C140="บริหารสถานศึกษา",ฟอร์มกรอกข้อมูล!F140,IF(ฟอร์มกรอกข้อมูล!C140&amp;ฟอร์มกรอกข้อมูล!G140="วิชาการหัวหน้ากลุ่มงาน",ฟอร์มกรอกข้อมูล!F140,ฟอร์มกรอกข้อมูล!E140)))))))</f>
        <v/>
      </c>
      <c r="I271" s="101" t="str">
        <f>IF(ฟอร์มกรอกข้อมูล!C140=0,"",IF(ฟอร์มกรอกข้อมูล!C140="สังกัด","",IF(ฟอร์มกรอกข้อมูล!H140="","-",IF(M271="เกษียณปี 66 ยุบเลิกปี 67","-",IF(M271="ว่างเดิม ยุบเลิกปี 67","-",ฟอร์มกรอกข้อมูล!H140)))))</f>
        <v/>
      </c>
      <c r="J271" s="144" t="str">
        <f>IF(ฟอร์มกรอกข้อมูล!C140=0,"",IF(ฟอร์มกรอกข้อมูล!C140="สังกัด","",IF(M271="กำหนดเพิ่มปี 67",0,IF(M271="กำหนดเพิ่มปี 68",0,IF(M271="กำหนดเพิ่มปี 69",0,IF(M271="เกษียณปี 66 ยุบเลิกปี 67",0,IF(M271="ว่างเดิม ยุบเลิกปี 67",0,ฟอร์มกรอกข้อมูล!BE140)))))))</f>
        <v/>
      </c>
      <c r="K271" s="145" t="str">
        <f>IF(ฟอร์มกรอกข้อมูล!C140=0,"",IF(ฟอร์มกรอกข้อมูล!C140="สังกัด","",IF(M271="กำหนดเพิ่มปี 67",0,IF(M271="กำหนดเพิ่มปี 68",0,IF(M271="กำหนดเพิ่มปี 69",0,IF(M271="เกษียณปี 66 ยุบเลิกปี 67",0,IF(M271="ว่างเดิม ยุบเลิกปี 67",0,IF(ฟอร์มกรอกข้อมูล!J140=0,0,(BF271*12)))))))))</f>
        <v/>
      </c>
      <c r="L271" s="145" t="str">
        <f>IF(ฟอร์มกรอกข้อมูล!C140=0,"",IF(ฟอร์มกรอกข้อมูล!C140="สังกัด","",IF(M271="กำหนดเพิ่มปี 67",0,IF(M271="กำหนดเพิ่มปี 68",0,IF(M271="กำหนดเพิ่มปี 69",0,IF(M271="เกษียณปี 66 ยุบเลิกปี 67",0,IF(M271="ว่างเดิม ยุบเลิกปี 67",0,IF(ฟอร์มกรอกข้อมูล!K140=0,0,(BG271*12)))))))))</f>
        <v/>
      </c>
      <c r="M271" s="146" t="str">
        <f>IF(ฟอร์มกรอกข้อมูล!C140=0,"",IF(ฟอร์มกรอกข้อมูล!C140="สังกัด","",IF(ฟอร์มกรอกข้อมูล!M140="ว่างเดิม","(ว่างเดิม)",IF(ฟอร์มกรอกข้อมูล!M140="เงินอุดหนุน","(เงินอุดหนุน)",IF(ฟอร์มกรอกข้อมูล!M140="เงินอุดหนุน (ว่าง)","(เงินอุดหนุน)",IF(ฟอร์มกรอกข้อมูล!M140="จ่ายจากเงินรายได้","(จ่ายจากเงินรายได้)",IF(ฟอร์มกรอกข้อมูล!M140="จ่ายจากเงินรายได้ (ว่าง)","(จ่ายจากเงินรายได้ (ว่างเดิม))",IF(ฟอร์มกรอกข้อมูล!M140="กำหนดเพิ่ม2567","กำหนดเพิ่มปี 67",IF(ฟอร์มกรอกข้อมูล!M140="กำหนดเพิ่ม2568","กำหนดเพิ่มปี 68",IF(ฟอร์มกรอกข้อมูล!M140="กำหนดเพิ่ม2569","กำหนดเพิ่มปี 69",IF(ฟอร์มกรอกข้อมูล!M140="ว่างยุบเลิก2567","ว่างเดิม ยุบเลิกปี 67",IF(ฟอร์มกรอกข้อมูล!M140="ว่างยุบเลิก2568","ว่างเดิม ยุบเลิกปี 68",IF(ฟอร์มกรอกข้อมูล!M140="ว่างยุบเลิก2569","ว่างเดิม ยุบเลิกปี 69",IF(ฟอร์มกรอกข้อมูล!M140="ยุบเลิก2567","เกษียณปี 66 ยุบเลิกปี 67",IF(ฟอร์มกรอกข้อมูล!M140="ยุบเลิก2568","เกษียณปี 67 ยุบเลิกปี 68",IF(ฟอร์มกรอกข้อมูล!M140="ยุบเลิก2569","เกษียณปี 68 ยุบเลิกปี 69",(ฟอร์มกรอกข้อมูล!I140*12)+(ฟอร์มกรอกข้อมูล!J140*12)+(ฟอร์มกรอกข้อมูล!K140*12)))))))))))))))))</f>
        <v/>
      </c>
      <c r="N271" s="150"/>
      <c r="O271" s="150"/>
      <c r="P271" s="150"/>
      <c r="Q271" s="150"/>
      <c r="R271" s="150"/>
      <c r="S271" s="150"/>
      <c r="T271" s="150"/>
      <c r="U271" s="150"/>
      <c r="V271" s="150"/>
      <c r="W271" s="150"/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50"/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39" t="str">
        <f>IF(ฟอร์มกรอกข้อมูล!C140=0,"",ฟอร์มกรอกข้อมูล!C140)</f>
        <v/>
      </c>
      <c r="BC271" s="139" t="str">
        <f>IF(ฟอร์มกรอกข้อมูล!G140=0,"",ฟอร์มกรอกข้อมูล!G140)</f>
        <v/>
      </c>
      <c r="BD271" s="139" t="str">
        <f>IF(ฟอร์มกรอกข้อมูล!E140=0,"",ฟอร์มกรอกข้อมูล!E140)</f>
        <v/>
      </c>
      <c r="BE271" s="139" t="str">
        <f>IF(ฟอร์มกรอกข้อมูล!I140=0,"",ฟอร์มกรอกข้อมูล!I140)</f>
        <v/>
      </c>
      <c r="BF271" s="139" t="str">
        <f>IF(ฟอร์มกรอกข้อมูล!J140=0,"",ฟอร์มกรอกข้อมูล!J140)</f>
        <v/>
      </c>
      <c r="BG271" s="139" t="str">
        <f>IF(ฟอร์มกรอกข้อมูล!K140=0,"",ฟอร์มกรอกข้อมูล!K140)</f>
        <v/>
      </c>
      <c r="BH271" s="139" t="str">
        <f>IF(ฟอร์มกรอกข้อมูล!M140=0,"",ฟอร์มกรอกข้อมูล!M140)</f>
        <v/>
      </c>
    </row>
    <row r="272" spans="1:60" ht="25.5" customHeight="1">
      <c r="A272" s="99"/>
      <c r="B272" s="99"/>
      <c r="C272" s="140"/>
      <c r="D272" s="140"/>
      <c r="E272" s="140" t="str">
        <f>IF(BB271=0,"",IF(BB271="บริหารท้องถิ่น","("&amp;BD271&amp;")",IF(BB271="อำนวยการท้องถิ่น","("&amp;BD271&amp;")",IF(BB271="บริหารสถานศึกษา","("&amp;BD271&amp;")",IF(BB271&amp;BC271="วิชาการหัวหน้ากลุ่มงาน","("&amp;BD271&amp;")",IF(M271="กำหนดเพิ่มปี 67","-",IF(M271="กำหนดเพิ่มปี 68","",IF(M271="กำหนดเพิ่มปี 69","",""))))))))</f>
        <v/>
      </c>
      <c r="F272" s="99"/>
      <c r="G272" s="140"/>
      <c r="H272" s="140" t="str">
        <f>IF(BB271=0,"",IF(M271="เกษียณปี 66 ยุบเลิกปี 67","",IF(M271="ว่างเดิม ยุบเลิกปี 67","",IF(BB271="บริหารท้องถิ่น","("&amp;BD271&amp;")",IF(BB271="อำนวยการท้องถิ่น","("&amp;BD271&amp;")",IF(BB271="บริหารสถานศึกษา","("&amp;BD271&amp;")",IF(BB271&amp;BC271="วิชาการหัวหน้ากลุ่มงาน","("&amp;BD271&amp;")","")))))))</f>
        <v/>
      </c>
      <c r="I272" s="99"/>
      <c r="J272" s="141" t="str">
        <f>IF(BB271=0,"",IF(BB271="","",IF(BH271="ว่างเดิม","(ค่ากลางเงินเดือน)",IF(BH271="เงินอุดหนุน (ว่าง)","(ค่ากลางเงินเดือน)",IF(BH271="จ่ายจากเงินรายได้ (ว่าง)","(ค่ากลางเงินเดือน)",IF(BH271="ว่างยุบเลิก2568","(ค่ากลางเงินเดือน)",IF(BH271="ว่างยุบเลิก2569","(ค่ากลางเงินเดือน)",IF(M271="กำหนดเพิ่มปี 67","",IF(M271="กำหนดเพิ่มปี 68","",IF(M271="กำหนดเพิ่มปี 69","",IF(M271="เกษียณปี 66 ยุบเลิกปี 67","",IF(M271="ว่างเดิม ยุบเลิกปี 67","",TEXT(BE271,"(0,000"&amp;" x 12)")))))))))))))</f>
        <v/>
      </c>
      <c r="K272" s="141" t="str">
        <f>IF(BB271=0,"",IF(BB271="","",IF(M271="กำหนดเพิ่มปี 67","",IF(M271="กำหนดเพิ่มปี 68","",IF(M271="กำหนดเพิ่มปี 69","",IF(M271="เกษียณปี 66 ยุบเลิกปี 67","",IF(M271="ว่างเดิม ยุบเลิกปี 67","",TEXT(BF271,"(0,000"&amp;" x 12)"))))))))</f>
        <v/>
      </c>
      <c r="L272" s="141" t="str">
        <f>IF(BB271=0,"",IF(BB271="","",IF(M271="กำหนดเพิ่มปี 67","",IF(M271="กำหนดเพิ่มปี 68","",IF(M271="กำหนดเพิ่มปี 69","",IF(M271="เกษียณปี 66 ยุบเลิกปี 67","",IF(M271="ว่างเดิม ยุบเลิกปี 67","",TEXT(BG271,"(0,000"&amp;" x 12)"))))))))</f>
        <v/>
      </c>
      <c r="M272" s="140"/>
      <c r="N272" s="150"/>
      <c r="O272" s="150"/>
      <c r="P272" s="150"/>
      <c r="Q272" s="150"/>
      <c r="R272" s="150"/>
      <c r="S272" s="150"/>
      <c r="T272" s="150"/>
      <c r="U272" s="150"/>
      <c r="V272" s="150"/>
      <c r="W272" s="150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50"/>
      <c r="AH272" s="150"/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</row>
    <row r="273" spans="1:60" ht="25.5" customHeight="1">
      <c r="A273" s="101" t="str">
        <f>IF(B273="","",IF(M273="","",SUBTOTAL(3,$E$5:E273)*1)-COUNTBLANK($B$5:B273))</f>
        <v/>
      </c>
      <c r="B273" s="142" t="str">
        <f>IF(ฟอร์มกรอกข้อมูล!C141=0,"",IF(ฟอร์มกรอกข้อมูล!C141="สังกัด","",IF(M273="กำหนดเพิ่มปี 67","-",IF(M273="กำหนดเพิ่มปี 68","-",IF(M273="กำหนดเพิ่มปี 69","-",ฟอร์มกรอกข้อมูล!D141)))))</f>
        <v/>
      </c>
      <c r="C273" s="140" t="str">
        <f>IF(ฟอร์มกรอกข้อมูล!C141=0,"",IF(ฟอร์มกรอกข้อมูล!C141="สังกัด","",IF(M273="กำหนดเพิ่มปี 67","-",IF(M273="กำหนดเพิ่มปี 68","-",IF(M273="กำหนดเพิ่มปี 69","-",ฟอร์มกรอกข้อมูล!L141)))))</f>
        <v/>
      </c>
      <c r="D273" s="143" t="str">
        <f>IF(ฟอร์มกรอกข้อมูล!C141=0,"",IF(ฟอร์มกรอกข้อมูล!C141="สังกัด","",IF(ฟอร์มกรอกข้อมูล!B141="","-",IF(M273="กำหนดเพิ่มปี 67","-",IF(M273="กำหนดเพิ่มปี 68","-",IF(M273="กำหนดเพิ่มปี 69","-",ฟอร์มกรอกข้อมูล!B141))))))</f>
        <v/>
      </c>
      <c r="E273" s="140" t="str">
        <f>IF(ฟอร์มกรอกข้อมูล!C141=0,"",IF(M273="กำหนดเพิ่มปี 67","-",IF(M273="กำหนดเพิ่มปี 68","-",IF(M273="กำหนดเพิ่มปี 69","-",IF(ฟอร์มกรอกข้อมูล!C141="บริหารท้องถิ่น",ฟอร์มกรอกข้อมูล!F141,IF(ฟอร์มกรอกข้อมูล!C141="อำนวยการท้องถิ่น",ฟอร์มกรอกข้อมูล!F141,IF(ฟอร์มกรอกข้อมูล!C141="บริหารสถานศึกษา",ฟอร์มกรอกข้อมูล!F141,IF(ฟอร์มกรอกข้อมูล!C141&amp;ฟอร์มกรอกข้อมูล!G141="วิชาการหัวหน้ากลุ่มงาน",ฟอร์มกรอกข้อมูล!F141,ฟอร์มกรอกข้อมูล!E141))))))))</f>
        <v/>
      </c>
      <c r="F273" s="101" t="str">
        <f>IF(ฟอร์มกรอกข้อมูล!C141=0,"",IF(ฟอร์มกรอกข้อมูล!C141="สังกัด","",IF(ฟอร์มกรอกข้อมูล!H141="","-",IF(M273="กำหนดเพิ่มปี 67","-",IF(M273="กำหนดเพิ่มปี 68","-",IF(M273="กำหนดเพิ่มปี 69","-",ฟอร์มกรอกข้อมูล!H141))))))</f>
        <v/>
      </c>
      <c r="G273" s="143" t="str">
        <f>IF(ฟอร์มกรอกข้อมูล!C141=0,"",IF(ฟอร์มกรอกข้อมูล!C141="สังกัด","",IF(ฟอร์มกรอกข้อมูล!B141="","-",IF(M273="เกษียณปี 66 ยุบเลิกปี 67","-",IF(M273="ว่างเดิม ยุบเลิกปี 67","-",ฟอร์มกรอกข้อมูล!B141)))))</f>
        <v/>
      </c>
      <c r="H273" s="140" t="str">
        <f>IF(ฟอร์มกรอกข้อมูล!C141=0,"",IF(M273="เกษียณปี 66 ยุบเลิกปี 67","-",IF(M273="ว่างเดิม ยุบเลิกปี 67","-",IF(ฟอร์มกรอกข้อมูล!C141="บริหารท้องถิ่น",ฟอร์มกรอกข้อมูล!F141,IF(ฟอร์มกรอกข้อมูล!C141="อำนวยการท้องถิ่น",ฟอร์มกรอกข้อมูล!F141,IF(ฟอร์มกรอกข้อมูล!C141="บริหารสถานศึกษา",ฟอร์มกรอกข้อมูล!F141,IF(ฟอร์มกรอกข้อมูล!C141&amp;ฟอร์มกรอกข้อมูล!G141="วิชาการหัวหน้ากลุ่มงาน",ฟอร์มกรอกข้อมูล!F141,ฟอร์มกรอกข้อมูล!E141)))))))</f>
        <v/>
      </c>
      <c r="I273" s="101" t="str">
        <f>IF(ฟอร์มกรอกข้อมูล!C141=0,"",IF(ฟอร์มกรอกข้อมูล!C141="สังกัด","",IF(ฟอร์มกรอกข้อมูล!H141="","-",IF(M273="เกษียณปี 66 ยุบเลิกปี 67","-",IF(M273="ว่างเดิม ยุบเลิกปี 67","-",ฟอร์มกรอกข้อมูล!H141)))))</f>
        <v/>
      </c>
      <c r="J273" s="144" t="str">
        <f>IF(ฟอร์มกรอกข้อมูล!C141=0,"",IF(ฟอร์มกรอกข้อมูล!C141="สังกัด","",IF(M273="กำหนดเพิ่มปี 67",0,IF(M273="กำหนดเพิ่มปี 68",0,IF(M273="กำหนดเพิ่มปี 69",0,IF(M273="เกษียณปี 66 ยุบเลิกปี 67",0,IF(M273="ว่างเดิม ยุบเลิกปี 67",0,ฟอร์มกรอกข้อมูล!BE141)))))))</f>
        <v/>
      </c>
      <c r="K273" s="145" t="str">
        <f>IF(ฟอร์มกรอกข้อมูล!C141=0,"",IF(ฟอร์มกรอกข้อมูล!C141="สังกัด","",IF(M273="กำหนดเพิ่มปี 67",0,IF(M273="กำหนดเพิ่มปี 68",0,IF(M273="กำหนดเพิ่มปี 69",0,IF(M273="เกษียณปี 66 ยุบเลิกปี 67",0,IF(M273="ว่างเดิม ยุบเลิกปี 67",0,IF(ฟอร์มกรอกข้อมูล!J141=0,0,(BF273*12)))))))))</f>
        <v/>
      </c>
      <c r="L273" s="145" t="str">
        <f>IF(ฟอร์มกรอกข้อมูล!C141=0,"",IF(ฟอร์มกรอกข้อมูล!C141="สังกัด","",IF(M273="กำหนดเพิ่มปี 67",0,IF(M273="กำหนดเพิ่มปี 68",0,IF(M273="กำหนดเพิ่มปี 69",0,IF(M273="เกษียณปี 66 ยุบเลิกปี 67",0,IF(M273="ว่างเดิม ยุบเลิกปี 67",0,IF(ฟอร์มกรอกข้อมูล!K141=0,0,(BG273*12)))))))))</f>
        <v/>
      </c>
      <c r="M273" s="146" t="str">
        <f>IF(ฟอร์มกรอกข้อมูล!C141=0,"",IF(ฟอร์มกรอกข้อมูล!C141="สังกัด","",IF(ฟอร์มกรอกข้อมูล!M141="ว่างเดิม","(ว่างเดิม)",IF(ฟอร์มกรอกข้อมูล!M141="เงินอุดหนุน","(เงินอุดหนุน)",IF(ฟอร์มกรอกข้อมูล!M141="เงินอุดหนุน (ว่าง)","(เงินอุดหนุน)",IF(ฟอร์มกรอกข้อมูล!M141="จ่ายจากเงินรายได้","(จ่ายจากเงินรายได้)",IF(ฟอร์มกรอกข้อมูล!M141="จ่ายจากเงินรายได้ (ว่าง)","(จ่ายจากเงินรายได้ (ว่างเดิม))",IF(ฟอร์มกรอกข้อมูล!M141="กำหนดเพิ่ม2567","กำหนดเพิ่มปี 67",IF(ฟอร์มกรอกข้อมูล!M141="กำหนดเพิ่ม2568","กำหนดเพิ่มปี 68",IF(ฟอร์มกรอกข้อมูล!M141="กำหนดเพิ่ม2569","กำหนดเพิ่มปี 69",IF(ฟอร์มกรอกข้อมูล!M141="ว่างยุบเลิก2567","ว่างเดิม ยุบเลิกปี 67",IF(ฟอร์มกรอกข้อมูล!M141="ว่างยุบเลิก2568","ว่างเดิม ยุบเลิกปี 68",IF(ฟอร์มกรอกข้อมูล!M141="ว่างยุบเลิก2569","ว่างเดิม ยุบเลิกปี 69",IF(ฟอร์มกรอกข้อมูล!M141="ยุบเลิก2567","เกษียณปี 66 ยุบเลิกปี 67",IF(ฟอร์มกรอกข้อมูล!M141="ยุบเลิก2568","เกษียณปี 67 ยุบเลิกปี 68",IF(ฟอร์มกรอกข้อมูล!M141="ยุบเลิก2569","เกษียณปี 68 ยุบเลิกปี 69",(ฟอร์มกรอกข้อมูล!I141*12)+(ฟอร์มกรอกข้อมูล!J141*12)+(ฟอร์มกรอกข้อมูล!K141*12)))))))))))))))))</f>
        <v/>
      </c>
      <c r="N273" s="150"/>
      <c r="O273" s="150"/>
      <c r="P273" s="150"/>
      <c r="Q273" s="150"/>
      <c r="R273" s="150"/>
      <c r="S273" s="150"/>
      <c r="T273" s="150"/>
      <c r="U273" s="150"/>
      <c r="V273" s="150"/>
      <c r="W273" s="150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50"/>
      <c r="AH273" s="150"/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50"/>
      <c r="BB273" s="139" t="str">
        <f>IF(ฟอร์มกรอกข้อมูล!C141=0,"",ฟอร์มกรอกข้อมูล!C141)</f>
        <v/>
      </c>
      <c r="BC273" s="139" t="str">
        <f>IF(ฟอร์มกรอกข้อมูล!G141=0,"",ฟอร์มกรอกข้อมูล!G141)</f>
        <v/>
      </c>
      <c r="BD273" s="139" t="str">
        <f>IF(ฟอร์มกรอกข้อมูล!E141=0,"",ฟอร์มกรอกข้อมูล!E141)</f>
        <v/>
      </c>
      <c r="BE273" s="139" t="str">
        <f>IF(ฟอร์มกรอกข้อมูล!I141=0,"",ฟอร์มกรอกข้อมูล!I141)</f>
        <v/>
      </c>
      <c r="BF273" s="139" t="str">
        <f>IF(ฟอร์มกรอกข้อมูล!J141=0,"",ฟอร์มกรอกข้อมูล!J141)</f>
        <v/>
      </c>
      <c r="BG273" s="139" t="str">
        <f>IF(ฟอร์มกรอกข้อมูล!K141=0,"",ฟอร์มกรอกข้อมูล!K141)</f>
        <v/>
      </c>
      <c r="BH273" s="139" t="str">
        <f>IF(ฟอร์มกรอกข้อมูล!M141=0,"",ฟอร์มกรอกข้อมูล!M141)</f>
        <v/>
      </c>
    </row>
    <row r="274" spans="1:60" ht="25.5" customHeight="1">
      <c r="A274" s="99"/>
      <c r="B274" s="99"/>
      <c r="C274" s="140"/>
      <c r="D274" s="140"/>
      <c r="E274" s="140" t="str">
        <f>IF(BB273=0,"",IF(BB273="บริหารท้องถิ่น","("&amp;BD273&amp;")",IF(BB273="อำนวยการท้องถิ่น","("&amp;BD273&amp;")",IF(BB273="บริหารสถานศึกษา","("&amp;BD273&amp;")",IF(BB273&amp;BC273="วิชาการหัวหน้ากลุ่มงาน","("&amp;BD273&amp;")",IF(M273="กำหนดเพิ่มปี 67","-",IF(M273="กำหนดเพิ่มปี 68","",IF(M273="กำหนดเพิ่มปี 69","",""))))))))</f>
        <v/>
      </c>
      <c r="F274" s="99"/>
      <c r="G274" s="140"/>
      <c r="H274" s="140" t="str">
        <f>IF(BB273=0,"",IF(M273="เกษียณปี 66 ยุบเลิกปี 67","",IF(M273="ว่างเดิม ยุบเลิกปี 67","",IF(BB273="บริหารท้องถิ่น","("&amp;BD273&amp;")",IF(BB273="อำนวยการท้องถิ่น","("&amp;BD273&amp;")",IF(BB273="บริหารสถานศึกษา","("&amp;BD273&amp;")",IF(BB273&amp;BC273="วิชาการหัวหน้ากลุ่มงาน","("&amp;BD273&amp;")","")))))))</f>
        <v/>
      </c>
      <c r="I274" s="99"/>
      <c r="J274" s="141" t="str">
        <f>IF(BB273=0,"",IF(BB273="","",IF(BH273="ว่างเดิม","(ค่ากลางเงินเดือน)",IF(BH273="เงินอุดหนุน (ว่าง)","(ค่ากลางเงินเดือน)",IF(BH273="จ่ายจากเงินรายได้ (ว่าง)","(ค่ากลางเงินเดือน)",IF(BH273="ว่างยุบเลิก2568","(ค่ากลางเงินเดือน)",IF(BH273="ว่างยุบเลิก2569","(ค่ากลางเงินเดือน)",IF(M273="กำหนดเพิ่มปี 67","",IF(M273="กำหนดเพิ่มปี 68","",IF(M273="กำหนดเพิ่มปี 69","",IF(M273="เกษียณปี 66 ยุบเลิกปี 67","",IF(M273="ว่างเดิม ยุบเลิกปี 67","",TEXT(BE273,"(0,000"&amp;" x 12)")))))))))))))</f>
        <v/>
      </c>
      <c r="K274" s="141" t="str">
        <f>IF(BB273=0,"",IF(BB273="","",IF(M273="กำหนดเพิ่มปี 67","",IF(M273="กำหนดเพิ่มปี 68","",IF(M273="กำหนดเพิ่มปี 69","",IF(M273="เกษียณปี 66 ยุบเลิกปี 67","",IF(M273="ว่างเดิม ยุบเลิกปี 67","",TEXT(BF273,"(0,000"&amp;" x 12)"))))))))</f>
        <v/>
      </c>
      <c r="L274" s="141" t="str">
        <f>IF(BB273=0,"",IF(BB273="","",IF(M273="กำหนดเพิ่มปี 67","",IF(M273="กำหนดเพิ่มปี 68","",IF(M273="กำหนดเพิ่มปี 69","",IF(M273="เกษียณปี 66 ยุบเลิกปี 67","",IF(M273="ว่างเดิม ยุบเลิกปี 67","",TEXT(BG273,"(0,000"&amp;" x 12)"))))))))</f>
        <v/>
      </c>
      <c r="M274" s="140"/>
      <c r="N274" s="150"/>
      <c r="O274" s="150"/>
      <c r="P274" s="150"/>
      <c r="Q274" s="150"/>
      <c r="R274" s="150"/>
      <c r="S274" s="150"/>
      <c r="T274" s="150"/>
      <c r="U274" s="150"/>
      <c r="V274" s="150"/>
      <c r="W274" s="150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50"/>
      <c r="AH274" s="150"/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</row>
    <row r="275" spans="1:60" ht="25.5" customHeight="1">
      <c r="A275" s="101" t="str">
        <f>IF(B275="","",IF(M275="","",SUBTOTAL(3,$E$5:E275)*1)-COUNTBLANK($B$5:B275))</f>
        <v/>
      </c>
      <c r="B275" s="142" t="str">
        <f>IF(ฟอร์มกรอกข้อมูล!C142=0,"",IF(ฟอร์มกรอกข้อมูล!C142="สังกัด","",IF(M275="กำหนดเพิ่มปี 67","-",IF(M275="กำหนดเพิ่มปี 68","-",IF(M275="กำหนดเพิ่มปี 69","-",ฟอร์มกรอกข้อมูล!D142)))))</f>
        <v/>
      </c>
      <c r="C275" s="140" t="str">
        <f>IF(ฟอร์มกรอกข้อมูล!C142=0,"",IF(ฟอร์มกรอกข้อมูล!C142="สังกัด","",IF(M275="กำหนดเพิ่มปี 67","-",IF(M275="กำหนดเพิ่มปี 68","-",IF(M275="กำหนดเพิ่มปี 69","-",ฟอร์มกรอกข้อมูล!L142)))))</f>
        <v/>
      </c>
      <c r="D275" s="143" t="str">
        <f>IF(ฟอร์มกรอกข้อมูล!C142=0,"",IF(ฟอร์มกรอกข้อมูล!C142="สังกัด","",IF(ฟอร์มกรอกข้อมูล!B142="","-",IF(M275="กำหนดเพิ่มปี 67","-",IF(M275="กำหนดเพิ่มปี 68","-",IF(M275="กำหนดเพิ่มปี 69","-",ฟอร์มกรอกข้อมูล!B142))))))</f>
        <v/>
      </c>
      <c r="E275" s="140" t="str">
        <f>IF(ฟอร์มกรอกข้อมูล!C142=0,"",IF(M275="กำหนดเพิ่มปี 67","-",IF(M275="กำหนดเพิ่มปี 68","-",IF(M275="กำหนดเพิ่มปี 69","-",IF(ฟอร์มกรอกข้อมูล!C142="บริหารท้องถิ่น",ฟอร์มกรอกข้อมูล!F142,IF(ฟอร์มกรอกข้อมูล!C142="อำนวยการท้องถิ่น",ฟอร์มกรอกข้อมูล!F142,IF(ฟอร์มกรอกข้อมูล!C142="บริหารสถานศึกษา",ฟอร์มกรอกข้อมูล!F142,IF(ฟอร์มกรอกข้อมูล!C142&amp;ฟอร์มกรอกข้อมูล!G142="วิชาการหัวหน้ากลุ่มงาน",ฟอร์มกรอกข้อมูล!F142,ฟอร์มกรอกข้อมูล!E142))))))))</f>
        <v/>
      </c>
      <c r="F275" s="101" t="str">
        <f>IF(ฟอร์มกรอกข้อมูล!C142=0,"",IF(ฟอร์มกรอกข้อมูล!C142="สังกัด","",IF(ฟอร์มกรอกข้อมูล!H142="","-",IF(M275="กำหนดเพิ่มปี 67","-",IF(M275="กำหนดเพิ่มปี 68","-",IF(M275="กำหนดเพิ่มปี 69","-",ฟอร์มกรอกข้อมูล!H142))))))</f>
        <v/>
      </c>
      <c r="G275" s="143" t="str">
        <f>IF(ฟอร์มกรอกข้อมูล!C142=0,"",IF(ฟอร์มกรอกข้อมูล!C142="สังกัด","",IF(ฟอร์มกรอกข้อมูล!B142="","-",IF(M275="เกษียณปี 66 ยุบเลิกปี 67","-",IF(M275="ว่างเดิม ยุบเลิกปี 67","-",ฟอร์มกรอกข้อมูล!B142)))))</f>
        <v/>
      </c>
      <c r="H275" s="140" t="str">
        <f>IF(ฟอร์มกรอกข้อมูล!C142=0,"",IF(M275="เกษียณปี 66 ยุบเลิกปี 67","-",IF(M275="ว่างเดิม ยุบเลิกปี 67","-",IF(ฟอร์มกรอกข้อมูล!C142="บริหารท้องถิ่น",ฟอร์มกรอกข้อมูล!F142,IF(ฟอร์มกรอกข้อมูล!C142="อำนวยการท้องถิ่น",ฟอร์มกรอกข้อมูล!F142,IF(ฟอร์มกรอกข้อมูล!C142="บริหารสถานศึกษา",ฟอร์มกรอกข้อมูล!F142,IF(ฟอร์มกรอกข้อมูล!C142&amp;ฟอร์มกรอกข้อมูล!G142="วิชาการหัวหน้ากลุ่มงาน",ฟอร์มกรอกข้อมูล!F142,ฟอร์มกรอกข้อมูล!E142)))))))</f>
        <v/>
      </c>
      <c r="I275" s="101" t="str">
        <f>IF(ฟอร์มกรอกข้อมูล!C142=0,"",IF(ฟอร์มกรอกข้อมูล!C142="สังกัด","",IF(ฟอร์มกรอกข้อมูล!H142="","-",IF(M275="เกษียณปี 66 ยุบเลิกปี 67","-",IF(M275="ว่างเดิม ยุบเลิกปี 67","-",ฟอร์มกรอกข้อมูล!H142)))))</f>
        <v/>
      </c>
      <c r="J275" s="144" t="str">
        <f>IF(ฟอร์มกรอกข้อมูล!C142=0,"",IF(ฟอร์มกรอกข้อมูล!C142="สังกัด","",IF(M275="กำหนดเพิ่มปี 67",0,IF(M275="กำหนดเพิ่มปี 68",0,IF(M275="กำหนดเพิ่มปี 69",0,IF(M275="เกษียณปี 66 ยุบเลิกปี 67",0,IF(M275="ว่างเดิม ยุบเลิกปี 67",0,ฟอร์มกรอกข้อมูล!BE142)))))))</f>
        <v/>
      </c>
      <c r="K275" s="145" t="str">
        <f>IF(ฟอร์มกรอกข้อมูล!C142=0,"",IF(ฟอร์มกรอกข้อมูล!C142="สังกัด","",IF(M275="กำหนดเพิ่มปี 67",0,IF(M275="กำหนดเพิ่มปี 68",0,IF(M275="กำหนดเพิ่มปี 69",0,IF(M275="เกษียณปี 66 ยุบเลิกปี 67",0,IF(M275="ว่างเดิม ยุบเลิกปี 67",0,IF(ฟอร์มกรอกข้อมูล!J142=0,0,(BF275*12)))))))))</f>
        <v/>
      </c>
      <c r="L275" s="145" t="str">
        <f>IF(ฟอร์มกรอกข้อมูล!C142=0,"",IF(ฟอร์มกรอกข้อมูล!C142="สังกัด","",IF(M275="กำหนดเพิ่มปี 67",0,IF(M275="กำหนดเพิ่มปี 68",0,IF(M275="กำหนดเพิ่มปี 69",0,IF(M275="เกษียณปี 66 ยุบเลิกปี 67",0,IF(M275="ว่างเดิม ยุบเลิกปี 67",0,IF(ฟอร์มกรอกข้อมูล!K142=0,0,(BG275*12)))))))))</f>
        <v/>
      </c>
      <c r="M275" s="146" t="str">
        <f>IF(ฟอร์มกรอกข้อมูล!C142=0,"",IF(ฟอร์มกรอกข้อมูล!C142="สังกัด","",IF(ฟอร์มกรอกข้อมูล!M142="ว่างเดิม","(ว่างเดิม)",IF(ฟอร์มกรอกข้อมูล!M142="เงินอุดหนุน","(เงินอุดหนุน)",IF(ฟอร์มกรอกข้อมูล!M142="เงินอุดหนุน (ว่าง)","(เงินอุดหนุน)",IF(ฟอร์มกรอกข้อมูล!M142="จ่ายจากเงินรายได้","(จ่ายจากเงินรายได้)",IF(ฟอร์มกรอกข้อมูล!M142="จ่ายจากเงินรายได้ (ว่าง)","(จ่ายจากเงินรายได้ (ว่างเดิม))",IF(ฟอร์มกรอกข้อมูล!M142="กำหนดเพิ่ม2567","กำหนดเพิ่มปี 67",IF(ฟอร์มกรอกข้อมูล!M142="กำหนดเพิ่ม2568","กำหนดเพิ่มปี 68",IF(ฟอร์มกรอกข้อมูล!M142="กำหนดเพิ่ม2569","กำหนดเพิ่มปี 69",IF(ฟอร์มกรอกข้อมูล!M142="ว่างยุบเลิก2567","ว่างเดิม ยุบเลิกปี 67",IF(ฟอร์มกรอกข้อมูล!M142="ว่างยุบเลิก2568","ว่างเดิม ยุบเลิกปี 68",IF(ฟอร์มกรอกข้อมูล!M142="ว่างยุบเลิก2569","ว่างเดิม ยุบเลิกปี 69",IF(ฟอร์มกรอกข้อมูล!M142="ยุบเลิก2567","เกษียณปี 66 ยุบเลิกปี 67",IF(ฟอร์มกรอกข้อมูล!M142="ยุบเลิก2568","เกษียณปี 67 ยุบเลิกปี 68",IF(ฟอร์มกรอกข้อมูล!M142="ยุบเลิก2569","เกษียณปี 68 ยุบเลิกปี 69",(ฟอร์มกรอกข้อมูล!I142*12)+(ฟอร์มกรอกข้อมูล!J142*12)+(ฟอร์มกรอกข้อมูล!K142*12)))))))))))))))))</f>
        <v/>
      </c>
      <c r="N275" s="150"/>
      <c r="O275" s="150"/>
      <c r="P275" s="150"/>
      <c r="Q275" s="150"/>
      <c r="R275" s="150"/>
      <c r="S275" s="150"/>
      <c r="T275" s="150"/>
      <c r="U275" s="150"/>
      <c r="V275" s="150"/>
      <c r="W275" s="150"/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50"/>
      <c r="AH275" s="150"/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39" t="str">
        <f>IF(ฟอร์มกรอกข้อมูล!C142=0,"",ฟอร์มกรอกข้อมูล!C142)</f>
        <v/>
      </c>
      <c r="BC275" s="139" t="str">
        <f>IF(ฟอร์มกรอกข้อมูล!G142=0,"",ฟอร์มกรอกข้อมูล!G142)</f>
        <v/>
      </c>
      <c r="BD275" s="139" t="str">
        <f>IF(ฟอร์มกรอกข้อมูล!E142=0,"",ฟอร์มกรอกข้อมูล!E142)</f>
        <v/>
      </c>
      <c r="BE275" s="139" t="str">
        <f>IF(ฟอร์มกรอกข้อมูล!I142=0,"",ฟอร์มกรอกข้อมูล!I142)</f>
        <v/>
      </c>
      <c r="BF275" s="139" t="str">
        <f>IF(ฟอร์มกรอกข้อมูล!J142=0,"",ฟอร์มกรอกข้อมูล!J142)</f>
        <v/>
      </c>
      <c r="BG275" s="139" t="str">
        <f>IF(ฟอร์มกรอกข้อมูล!K142=0,"",ฟอร์มกรอกข้อมูล!K142)</f>
        <v/>
      </c>
      <c r="BH275" s="139" t="str">
        <f>IF(ฟอร์มกรอกข้อมูล!M142=0,"",ฟอร์มกรอกข้อมูล!M142)</f>
        <v/>
      </c>
    </row>
    <row r="276" spans="1:60" ht="25.5" customHeight="1">
      <c r="A276" s="99"/>
      <c r="B276" s="99"/>
      <c r="C276" s="140"/>
      <c r="D276" s="140"/>
      <c r="E276" s="140" t="str">
        <f>IF(BB275=0,"",IF(BB275="บริหารท้องถิ่น","("&amp;BD275&amp;")",IF(BB275="อำนวยการท้องถิ่น","("&amp;BD275&amp;")",IF(BB275="บริหารสถานศึกษา","("&amp;BD275&amp;")",IF(BB275&amp;BC275="วิชาการหัวหน้ากลุ่มงาน","("&amp;BD275&amp;")",IF(M275="กำหนดเพิ่มปี 67","-",IF(M275="กำหนดเพิ่มปี 68","",IF(M275="กำหนดเพิ่มปี 69","",""))))))))</f>
        <v/>
      </c>
      <c r="F276" s="99"/>
      <c r="G276" s="140"/>
      <c r="H276" s="140" t="str">
        <f>IF(BB275=0,"",IF(M275="เกษียณปี 66 ยุบเลิกปี 67","",IF(M275="ว่างเดิม ยุบเลิกปี 67","",IF(BB275="บริหารท้องถิ่น","("&amp;BD275&amp;")",IF(BB275="อำนวยการท้องถิ่น","("&amp;BD275&amp;")",IF(BB275="บริหารสถานศึกษา","("&amp;BD275&amp;")",IF(BB275&amp;BC275="วิชาการหัวหน้ากลุ่มงาน","("&amp;BD275&amp;")","")))))))</f>
        <v/>
      </c>
      <c r="I276" s="99"/>
      <c r="J276" s="141" t="str">
        <f>IF(BB275=0,"",IF(BB275="","",IF(BH275="ว่างเดิม","(ค่ากลางเงินเดือน)",IF(BH275="เงินอุดหนุน (ว่าง)","(ค่ากลางเงินเดือน)",IF(BH275="จ่ายจากเงินรายได้ (ว่าง)","(ค่ากลางเงินเดือน)",IF(BH275="ว่างยุบเลิก2568","(ค่ากลางเงินเดือน)",IF(BH275="ว่างยุบเลิก2569","(ค่ากลางเงินเดือน)",IF(M275="กำหนดเพิ่มปี 67","",IF(M275="กำหนดเพิ่มปี 68","",IF(M275="กำหนดเพิ่มปี 69","",IF(M275="เกษียณปี 66 ยุบเลิกปี 67","",IF(M275="ว่างเดิม ยุบเลิกปี 67","",TEXT(BE275,"(0,000"&amp;" x 12)")))))))))))))</f>
        <v/>
      </c>
      <c r="K276" s="141" t="str">
        <f>IF(BB275=0,"",IF(BB275="","",IF(M275="กำหนดเพิ่มปี 67","",IF(M275="กำหนดเพิ่มปี 68","",IF(M275="กำหนดเพิ่มปี 69","",IF(M275="เกษียณปี 66 ยุบเลิกปี 67","",IF(M275="ว่างเดิม ยุบเลิกปี 67","",TEXT(BF275,"(0,000"&amp;" x 12)"))))))))</f>
        <v/>
      </c>
      <c r="L276" s="141" t="str">
        <f>IF(BB275=0,"",IF(BB275="","",IF(M275="กำหนดเพิ่มปี 67","",IF(M275="กำหนดเพิ่มปี 68","",IF(M275="กำหนดเพิ่มปี 69","",IF(M275="เกษียณปี 66 ยุบเลิกปี 67","",IF(M275="ว่างเดิม ยุบเลิกปี 67","",TEXT(BG275,"(0,000"&amp;" x 12)"))))))))</f>
        <v/>
      </c>
      <c r="M276" s="140"/>
      <c r="N276" s="150"/>
      <c r="O276" s="150"/>
      <c r="P276" s="150"/>
      <c r="Q276" s="150"/>
      <c r="R276" s="150"/>
      <c r="S276" s="150"/>
      <c r="T276" s="150"/>
      <c r="U276" s="150"/>
      <c r="V276" s="150"/>
      <c r="W276" s="150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</row>
    <row r="277" spans="1:60" ht="25.5" customHeight="1">
      <c r="A277" s="101" t="str">
        <f>IF(B277="","",IF(M277="","",SUBTOTAL(3,$E$5:E277)*1)-COUNTBLANK($B$5:B277))</f>
        <v/>
      </c>
      <c r="B277" s="142" t="str">
        <f>IF(ฟอร์มกรอกข้อมูล!C143=0,"",IF(ฟอร์มกรอกข้อมูล!C143="สังกัด","",IF(M277="กำหนดเพิ่มปี 67","-",IF(M277="กำหนดเพิ่มปี 68","-",IF(M277="กำหนดเพิ่มปี 69","-",ฟอร์มกรอกข้อมูล!D143)))))</f>
        <v/>
      </c>
      <c r="C277" s="140" t="str">
        <f>IF(ฟอร์มกรอกข้อมูล!C143=0,"",IF(ฟอร์มกรอกข้อมูล!C143="สังกัด","",IF(M277="กำหนดเพิ่มปี 67","-",IF(M277="กำหนดเพิ่มปี 68","-",IF(M277="กำหนดเพิ่มปี 69","-",ฟอร์มกรอกข้อมูล!L143)))))</f>
        <v/>
      </c>
      <c r="D277" s="143" t="str">
        <f>IF(ฟอร์มกรอกข้อมูล!C143=0,"",IF(ฟอร์มกรอกข้อมูล!C143="สังกัด","",IF(ฟอร์มกรอกข้อมูล!B143="","-",IF(M277="กำหนดเพิ่มปี 67","-",IF(M277="กำหนดเพิ่มปี 68","-",IF(M277="กำหนดเพิ่มปี 69","-",ฟอร์มกรอกข้อมูล!B143))))))</f>
        <v/>
      </c>
      <c r="E277" s="140" t="str">
        <f>IF(ฟอร์มกรอกข้อมูล!C143=0,"",IF(M277="กำหนดเพิ่มปี 67","-",IF(M277="กำหนดเพิ่มปี 68","-",IF(M277="กำหนดเพิ่มปี 69","-",IF(ฟอร์มกรอกข้อมูล!C143="บริหารท้องถิ่น",ฟอร์มกรอกข้อมูล!F143,IF(ฟอร์มกรอกข้อมูล!C143="อำนวยการท้องถิ่น",ฟอร์มกรอกข้อมูล!F143,IF(ฟอร์มกรอกข้อมูล!C143="บริหารสถานศึกษา",ฟอร์มกรอกข้อมูล!F143,IF(ฟอร์มกรอกข้อมูล!C143&amp;ฟอร์มกรอกข้อมูล!G143="วิชาการหัวหน้ากลุ่มงาน",ฟอร์มกรอกข้อมูล!F143,ฟอร์มกรอกข้อมูล!E143))))))))</f>
        <v/>
      </c>
      <c r="F277" s="101" t="str">
        <f>IF(ฟอร์มกรอกข้อมูล!C143=0,"",IF(ฟอร์มกรอกข้อมูล!C143="สังกัด","",IF(ฟอร์มกรอกข้อมูล!H143="","-",IF(M277="กำหนดเพิ่มปี 67","-",IF(M277="กำหนดเพิ่มปี 68","-",IF(M277="กำหนดเพิ่มปี 69","-",ฟอร์มกรอกข้อมูล!H143))))))</f>
        <v/>
      </c>
      <c r="G277" s="143" t="str">
        <f>IF(ฟอร์มกรอกข้อมูล!C143=0,"",IF(ฟอร์มกรอกข้อมูล!C143="สังกัด","",IF(ฟอร์มกรอกข้อมูล!B143="","-",IF(M277="เกษียณปี 66 ยุบเลิกปี 67","-",IF(M277="ว่างเดิม ยุบเลิกปี 67","-",ฟอร์มกรอกข้อมูล!B143)))))</f>
        <v/>
      </c>
      <c r="H277" s="140" t="str">
        <f>IF(ฟอร์มกรอกข้อมูล!C143=0,"",IF(M277="เกษียณปี 66 ยุบเลิกปี 67","-",IF(M277="ว่างเดิม ยุบเลิกปี 67","-",IF(ฟอร์มกรอกข้อมูล!C143="บริหารท้องถิ่น",ฟอร์มกรอกข้อมูล!F143,IF(ฟอร์มกรอกข้อมูล!C143="อำนวยการท้องถิ่น",ฟอร์มกรอกข้อมูล!F143,IF(ฟอร์มกรอกข้อมูล!C143="บริหารสถานศึกษา",ฟอร์มกรอกข้อมูล!F143,IF(ฟอร์มกรอกข้อมูล!C143&amp;ฟอร์มกรอกข้อมูล!G143="วิชาการหัวหน้ากลุ่มงาน",ฟอร์มกรอกข้อมูล!F143,ฟอร์มกรอกข้อมูล!E143)))))))</f>
        <v/>
      </c>
      <c r="I277" s="101" t="str">
        <f>IF(ฟอร์มกรอกข้อมูล!C143=0,"",IF(ฟอร์มกรอกข้อมูล!C143="สังกัด","",IF(ฟอร์มกรอกข้อมูล!H143="","-",IF(M277="เกษียณปี 66 ยุบเลิกปี 67","-",IF(M277="ว่างเดิม ยุบเลิกปี 67","-",ฟอร์มกรอกข้อมูล!H143)))))</f>
        <v/>
      </c>
      <c r="J277" s="144" t="str">
        <f>IF(ฟอร์มกรอกข้อมูล!C143=0,"",IF(ฟอร์มกรอกข้อมูล!C143="สังกัด","",IF(M277="กำหนดเพิ่มปี 67",0,IF(M277="กำหนดเพิ่มปี 68",0,IF(M277="กำหนดเพิ่มปี 69",0,IF(M277="เกษียณปี 66 ยุบเลิกปี 67",0,IF(M277="ว่างเดิม ยุบเลิกปี 67",0,ฟอร์มกรอกข้อมูล!BE143)))))))</f>
        <v/>
      </c>
      <c r="K277" s="145" t="str">
        <f>IF(ฟอร์มกรอกข้อมูล!C143=0,"",IF(ฟอร์มกรอกข้อมูล!C143="สังกัด","",IF(M277="กำหนดเพิ่มปี 67",0,IF(M277="กำหนดเพิ่มปี 68",0,IF(M277="กำหนดเพิ่มปี 69",0,IF(M277="เกษียณปี 66 ยุบเลิกปี 67",0,IF(M277="ว่างเดิม ยุบเลิกปี 67",0,IF(ฟอร์มกรอกข้อมูล!J143=0,0,(BF277*12)))))))))</f>
        <v/>
      </c>
      <c r="L277" s="145" t="str">
        <f>IF(ฟอร์มกรอกข้อมูล!C143=0,"",IF(ฟอร์มกรอกข้อมูล!C143="สังกัด","",IF(M277="กำหนดเพิ่มปี 67",0,IF(M277="กำหนดเพิ่มปี 68",0,IF(M277="กำหนดเพิ่มปี 69",0,IF(M277="เกษียณปี 66 ยุบเลิกปี 67",0,IF(M277="ว่างเดิม ยุบเลิกปี 67",0,IF(ฟอร์มกรอกข้อมูล!K143=0,0,(BG277*12)))))))))</f>
        <v/>
      </c>
      <c r="M277" s="146" t="str">
        <f>IF(ฟอร์มกรอกข้อมูล!C143=0,"",IF(ฟอร์มกรอกข้อมูล!C143="สังกัด","",IF(ฟอร์มกรอกข้อมูล!M143="ว่างเดิม","(ว่างเดิม)",IF(ฟอร์มกรอกข้อมูล!M143="เงินอุดหนุน","(เงินอุดหนุน)",IF(ฟอร์มกรอกข้อมูล!M143="เงินอุดหนุน (ว่าง)","(เงินอุดหนุน)",IF(ฟอร์มกรอกข้อมูล!M143="จ่ายจากเงินรายได้","(จ่ายจากเงินรายได้)",IF(ฟอร์มกรอกข้อมูล!M143="จ่ายจากเงินรายได้ (ว่าง)","(จ่ายจากเงินรายได้ (ว่างเดิม))",IF(ฟอร์มกรอกข้อมูล!M143="กำหนดเพิ่ม2567","กำหนดเพิ่มปี 67",IF(ฟอร์มกรอกข้อมูล!M143="กำหนดเพิ่ม2568","กำหนดเพิ่มปี 68",IF(ฟอร์มกรอกข้อมูล!M143="กำหนดเพิ่ม2569","กำหนดเพิ่มปี 69",IF(ฟอร์มกรอกข้อมูล!M143="ว่างยุบเลิก2567","ว่างเดิม ยุบเลิกปี 67",IF(ฟอร์มกรอกข้อมูล!M143="ว่างยุบเลิก2568","ว่างเดิม ยุบเลิกปี 68",IF(ฟอร์มกรอกข้อมูล!M143="ว่างยุบเลิก2569","ว่างเดิม ยุบเลิกปี 69",IF(ฟอร์มกรอกข้อมูล!M143="ยุบเลิก2567","เกษียณปี 66 ยุบเลิกปี 67",IF(ฟอร์มกรอกข้อมูล!M143="ยุบเลิก2568","เกษียณปี 67 ยุบเลิกปี 68",IF(ฟอร์มกรอกข้อมูล!M143="ยุบเลิก2569","เกษียณปี 68 ยุบเลิกปี 69",(ฟอร์มกรอกข้อมูล!I143*12)+(ฟอร์มกรอกข้อมูล!J143*12)+(ฟอร์มกรอกข้อมูล!K143*12)))))))))))))))))</f>
        <v/>
      </c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39" t="str">
        <f>IF(ฟอร์มกรอกข้อมูล!C143=0,"",ฟอร์มกรอกข้อมูล!C143)</f>
        <v/>
      </c>
      <c r="BC277" s="139" t="str">
        <f>IF(ฟอร์มกรอกข้อมูล!G143=0,"",ฟอร์มกรอกข้อมูล!G143)</f>
        <v/>
      </c>
      <c r="BD277" s="139" t="str">
        <f>IF(ฟอร์มกรอกข้อมูล!E143=0,"",ฟอร์มกรอกข้อมูล!E143)</f>
        <v/>
      </c>
      <c r="BE277" s="139" t="str">
        <f>IF(ฟอร์มกรอกข้อมูล!I143=0,"",ฟอร์มกรอกข้อมูล!I143)</f>
        <v/>
      </c>
      <c r="BF277" s="139" t="str">
        <f>IF(ฟอร์มกรอกข้อมูล!J143=0,"",ฟอร์มกรอกข้อมูล!J143)</f>
        <v/>
      </c>
      <c r="BG277" s="139" t="str">
        <f>IF(ฟอร์มกรอกข้อมูล!K143=0,"",ฟอร์มกรอกข้อมูล!K143)</f>
        <v/>
      </c>
      <c r="BH277" s="139" t="str">
        <f>IF(ฟอร์มกรอกข้อมูล!M143=0,"",ฟอร์มกรอกข้อมูล!M143)</f>
        <v/>
      </c>
    </row>
    <row r="278" spans="1:60" ht="25.5" customHeight="1">
      <c r="A278" s="99"/>
      <c r="B278" s="99"/>
      <c r="C278" s="140"/>
      <c r="D278" s="140"/>
      <c r="E278" s="140" t="str">
        <f>IF(BB277=0,"",IF(BB277="บริหารท้องถิ่น","("&amp;BD277&amp;")",IF(BB277="อำนวยการท้องถิ่น","("&amp;BD277&amp;")",IF(BB277="บริหารสถานศึกษา","("&amp;BD277&amp;")",IF(BB277&amp;BC277="วิชาการหัวหน้ากลุ่มงาน","("&amp;BD277&amp;")",IF(M277="กำหนดเพิ่มปี 67","-",IF(M277="กำหนดเพิ่มปี 68","",IF(M277="กำหนดเพิ่มปี 69","",""))))))))</f>
        <v/>
      </c>
      <c r="F278" s="99"/>
      <c r="G278" s="140"/>
      <c r="H278" s="140" t="str">
        <f>IF(BB277=0,"",IF(M277="เกษียณปี 66 ยุบเลิกปี 67","",IF(M277="ว่างเดิม ยุบเลิกปี 67","",IF(BB277="บริหารท้องถิ่น","("&amp;BD277&amp;")",IF(BB277="อำนวยการท้องถิ่น","("&amp;BD277&amp;")",IF(BB277="บริหารสถานศึกษา","("&amp;BD277&amp;")",IF(BB277&amp;BC277="วิชาการหัวหน้ากลุ่มงาน","("&amp;BD277&amp;")","")))))))</f>
        <v/>
      </c>
      <c r="I278" s="99"/>
      <c r="J278" s="141" t="str">
        <f>IF(BB277=0,"",IF(BB277="","",IF(BH277="ว่างเดิม","(ค่ากลางเงินเดือน)",IF(BH277="เงินอุดหนุน (ว่าง)","(ค่ากลางเงินเดือน)",IF(BH277="จ่ายจากเงินรายได้ (ว่าง)","(ค่ากลางเงินเดือน)",IF(BH277="ว่างยุบเลิก2568","(ค่ากลางเงินเดือน)",IF(BH277="ว่างยุบเลิก2569","(ค่ากลางเงินเดือน)",IF(M277="กำหนดเพิ่มปี 67","",IF(M277="กำหนดเพิ่มปี 68","",IF(M277="กำหนดเพิ่มปี 69","",IF(M277="เกษียณปี 66 ยุบเลิกปี 67","",IF(M277="ว่างเดิม ยุบเลิกปี 67","",TEXT(BE277,"(0,000"&amp;" x 12)")))))))))))))</f>
        <v/>
      </c>
      <c r="K278" s="141" t="str">
        <f>IF(BB277=0,"",IF(BB277="","",IF(M277="กำหนดเพิ่มปี 67","",IF(M277="กำหนดเพิ่มปี 68","",IF(M277="กำหนดเพิ่มปี 69","",IF(M277="เกษียณปี 66 ยุบเลิกปี 67","",IF(M277="ว่างเดิม ยุบเลิกปี 67","",TEXT(BF277,"(0,000"&amp;" x 12)"))))))))</f>
        <v/>
      </c>
      <c r="L278" s="141" t="str">
        <f>IF(BB277=0,"",IF(BB277="","",IF(M277="กำหนดเพิ่มปี 67","",IF(M277="กำหนดเพิ่มปี 68","",IF(M277="กำหนดเพิ่มปี 69","",IF(M277="เกษียณปี 66 ยุบเลิกปี 67","",IF(M277="ว่างเดิม ยุบเลิกปี 67","",TEXT(BG277,"(0,000"&amp;" x 12)"))))))))</f>
        <v/>
      </c>
      <c r="M278" s="14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</row>
    <row r="279" spans="1:60" ht="25.5" customHeight="1">
      <c r="A279" s="101" t="str">
        <f>IF(B279="","",IF(M279="","",SUBTOTAL(3,$E$5:E279)*1)-COUNTBLANK($B$5:B279))</f>
        <v/>
      </c>
      <c r="B279" s="142" t="str">
        <f>IF(ฟอร์มกรอกข้อมูล!C144=0,"",IF(ฟอร์มกรอกข้อมูล!C144="สังกัด","",IF(M279="กำหนดเพิ่มปี 67","-",IF(M279="กำหนดเพิ่มปี 68","-",IF(M279="กำหนดเพิ่มปี 69","-",ฟอร์มกรอกข้อมูล!D144)))))</f>
        <v/>
      </c>
      <c r="C279" s="140" t="str">
        <f>IF(ฟอร์มกรอกข้อมูล!C144=0,"",IF(ฟอร์มกรอกข้อมูล!C144="สังกัด","",IF(M279="กำหนดเพิ่มปี 67","-",IF(M279="กำหนดเพิ่มปี 68","-",IF(M279="กำหนดเพิ่มปี 69","-",ฟอร์มกรอกข้อมูล!L144)))))</f>
        <v/>
      </c>
      <c r="D279" s="143" t="str">
        <f>IF(ฟอร์มกรอกข้อมูล!C144=0,"",IF(ฟอร์มกรอกข้อมูล!C144="สังกัด","",IF(ฟอร์มกรอกข้อมูล!B144="","-",IF(M279="กำหนดเพิ่มปี 67","-",IF(M279="กำหนดเพิ่มปี 68","-",IF(M279="กำหนดเพิ่มปี 69","-",ฟอร์มกรอกข้อมูล!B144))))))</f>
        <v/>
      </c>
      <c r="E279" s="140" t="str">
        <f>IF(ฟอร์มกรอกข้อมูล!C144=0,"",IF(M279="กำหนดเพิ่มปี 67","-",IF(M279="กำหนดเพิ่มปี 68","-",IF(M279="กำหนดเพิ่มปี 69","-",IF(ฟอร์มกรอกข้อมูล!C144="บริหารท้องถิ่น",ฟอร์มกรอกข้อมูล!F144,IF(ฟอร์มกรอกข้อมูล!C144="อำนวยการท้องถิ่น",ฟอร์มกรอกข้อมูล!F144,IF(ฟอร์มกรอกข้อมูล!C144="บริหารสถานศึกษา",ฟอร์มกรอกข้อมูล!F144,IF(ฟอร์มกรอกข้อมูล!C144&amp;ฟอร์มกรอกข้อมูล!G144="วิชาการหัวหน้ากลุ่มงาน",ฟอร์มกรอกข้อมูล!F144,ฟอร์มกรอกข้อมูล!E144))))))))</f>
        <v/>
      </c>
      <c r="F279" s="101" t="str">
        <f>IF(ฟอร์มกรอกข้อมูล!C144=0,"",IF(ฟอร์มกรอกข้อมูล!C144="สังกัด","",IF(ฟอร์มกรอกข้อมูล!H144="","-",IF(M279="กำหนดเพิ่มปี 67","-",IF(M279="กำหนดเพิ่มปี 68","-",IF(M279="กำหนดเพิ่มปี 69","-",ฟอร์มกรอกข้อมูล!H144))))))</f>
        <v/>
      </c>
      <c r="G279" s="143" t="str">
        <f>IF(ฟอร์มกรอกข้อมูล!C144=0,"",IF(ฟอร์มกรอกข้อมูล!C144="สังกัด","",IF(ฟอร์มกรอกข้อมูล!B144="","-",IF(M279="เกษียณปี 66 ยุบเลิกปี 67","-",IF(M279="ว่างเดิม ยุบเลิกปี 67","-",ฟอร์มกรอกข้อมูล!B144)))))</f>
        <v/>
      </c>
      <c r="H279" s="140" t="str">
        <f>IF(ฟอร์มกรอกข้อมูล!C144=0,"",IF(M279="เกษียณปี 66 ยุบเลิกปี 67","-",IF(M279="ว่างเดิม ยุบเลิกปี 67","-",IF(ฟอร์มกรอกข้อมูล!C144="บริหารท้องถิ่น",ฟอร์มกรอกข้อมูล!F144,IF(ฟอร์มกรอกข้อมูล!C144="อำนวยการท้องถิ่น",ฟอร์มกรอกข้อมูล!F144,IF(ฟอร์มกรอกข้อมูล!C144="บริหารสถานศึกษา",ฟอร์มกรอกข้อมูล!F144,IF(ฟอร์มกรอกข้อมูล!C144&amp;ฟอร์มกรอกข้อมูล!G144="วิชาการหัวหน้ากลุ่มงาน",ฟอร์มกรอกข้อมูล!F144,ฟอร์มกรอกข้อมูล!E144)))))))</f>
        <v/>
      </c>
      <c r="I279" s="101" t="str">
        <f>IF(ฟอร์มกรอกข้อมูล!C144=0,"",IF(ฟอร์มกรอกข้อมูล!C144="สังกัด","",IF(ฟอร์มกรอกข้อมูล!H144="","-",IF(M279="เกษียณปี 66 ยุบเลิกปี 67","-",IF(M279="ว่างเดิม ยุบเลิกปี 67","-",ฟอร์มกรอกข้อมูล!H144)))))</f>
        <v/>
      </c>
      <c r="J279" s="144" t="str">
        <f>IF(ฟอร์มกรอกข้อมูล!C144=0,"",IF(ฟอร์มกรอกข้อมูล!C144="สังกัด","",IF(M279="กำหนดเพิ่มปี 67",0,IF(M279="กำหนดเพิ่มปี 68",0,IF(M279="กำหนดเพิ่มปี 69",0,IF(M279="เกษียณปี 66 ยุบเลิกปี 67",0,IF(M279="ว่างเดิม ยุบเลิกปี 67",0,ฟอร์มกรอกข้อมูล!BE144)))))))</f>
        <v/>
      </c>
      <c r="K279" s="145" t="str">
        <f>IF(ฟอร์มกรอกข้อมูล!C144=0,"",IF(ฟอร์มกรอกข้อมูล!C144="สังกัด","",IF(M279="กำหนดเพิ่มปี 67",0,IF(M279="กำหนดเพิ่มปี 68",0,IF(M279="กำหนดเพิ่มปี 69",0,IF(M279="เกษียณปี 66 ยุบเลิกปี 67",0,IF(M279="ว่างเดิม ยุบเลิกปี 67",0,IF(ฟอร์มกรอกข้อมูล!J144=0,0,(BF279*12)))))))))</f>
        <v/>
      </c>
      <c r="L279" s="145" t="str">
        <f>IF(ฟอร์มกรอกข้อมูล!C144=0,"",IF(ฟอร์มกรอกข้อมูล!C144="สังกัด","",IF(M279="กำหนดเพิ่มปี 67",0,IF(M279="กำหนดเพิ่มปี 68",0,IF(M279="กำหนดเพิ่มปี 69",0,IF(M279="เกษียณปี 66 ยุบเลิกปี 67",0,IF(M279="ว่างเดิม ยุบเลิกปี 67",0,IF(ฟอร์มกรอกข้อมูล!K144=0,0,(BG279*12)))))))))</f>
        <v/>
      </c>
      <c r="M279" s="146" t="str">
        <f>IF(ฟอร์มกรอกข้อมูล!C144=0,"",IF(ฟอร์มกรอกข้อมูล!C144="สังกัด","",IF(ฟอร์มกรอกข้อมูล!M144="ว่างเดิม","(ว่างเดิม)",IF(ฟอร์มกรอกข้อมูล!M144="เงินอุดหนุน","(เงินอุดหนุน)",IF(ฟอร์มกรอกข้อมูล!M144="เงินอุดหนุน (ว่าง)","(เงินอุดหนุน)",IF(ฟอร์มกรอกข้อมูล!M144="จ่ายจากเงินรายได้","(จ่ายจากเงินรายได้)",IF(ฟอร์มกรอกข้อมูล!M144="จ่ายจากเงินรายได้ (ว่าง)","(จ่ายจากเงินรายได้ (ว่างเดิม))",IF(ฟอร์มกรอกข้อมูล!M144="กำหนดเพิ่ม2567","กำหนดเพิ่มปี 67",IF(ฟอร์มกรอกข้อมูล!M144="กำหนดเพิ่ม2568","กำหนดเพิ่มปี 68",IF(ฟอร์มกรอกข้อมูล!M144="กำหนดเพิ่ม2569","กำหนดเพิ่มปี 69",IF(ฟอร์มกรอกข้อมูล!M144="ว่างยุบเลิก2567","ว่างเดิม ยุบเลิกปี 67",IF(ฟอร์มกรอกข้อมูล!M144="ว่างยุบเลิก2568","ว่างเดิม ยุบเลิกปี 68",IF(ฟอร์มกรอกข้อมูล!M144="ว่างยุบเลิก2569","ว่างเดิม ยุบเลิกปี 69",IF(ฟอร์มกรอกข้อมูล!M144="ยุบเลิก2567","เกษียณปี 66 ยุบเลิกปี 67",IF(ฟอร์มกรอกข้อมูล!M144="ยุบเลิก2568","เกษียณปี 67 ยุบเลิกปี 68",IF(ฟอร์มกรอกข้อมูล!M144="ยุบเลิก2569","เกษียณปี 68 ยุบเลิกปี 69",(ฟอร์มกรอกข้อมูล!I144*12)+(ฟอร์มกรอกข้อมูล!J144*12)+(ฟอร์มกรอกข้อมูล!K144*12)))))))))))))))))</f>
        <v/>
      </c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39" t="str">
        <f>IF(ฟอร์มกรอกข้อมูล!C144=0,"",ฟอร์มกรอกข้อมูล!C144)</f>
        <v/>
      </c>
      <c r="BC279" s="139" t="str">
        <f>IF(ฟอร์มกรอกข้อมูล!G144=0,"",ฟอร์มกรอกข้อมูล!G144)</f>
        <v/>
      </c>
      <c r="BD279" s="139" t="str">
        <f>IF(ฟอร์มกรอกข้อมูล!E144=0,"",ฟอร์มกรอกข้อมูล!E144)</f>
        <v/>
      </c>
      <c r="BE279" s="139" t="str">
        <f>IF(ฟอร์มกรอกข้อมูล!I144=0,"",ฟอร์มกรอกข้อมูล!I144)</f>
        <v/>
      </c>
      <c r="BF279" s="139" t="str">
        <f>IF(ฟอร์มกรอกข้อมูล!J144=0,"",ฟอร์มกรอกข้อมูล!J144)</f>
        <v/>
      </c>
      <c r="BG279" s="139" t="str">
        <f>IF(ฟอร์มกรอกข้อมูล!K144=0,"",ฟอร์มกรอกข้อมูล!K144)</f>
        <v/>
      </c>
      <c r="BH279" s="139" t="str">
        <f>IF(ฟอร์มกรอกข้อมูล!M144=0,"",ฟอร์มกรอกข้อมูล!M144)</f>
        <v/>
      </c>
    </row>
    <row r="280" spans="1:60" ht="25.5" customHeight="1">
      <c r="A280" s="99"/>
      <c r="B280" s="99"/>
      <c r="C280" s="140"/>
      <c r="D280" s="140"/>
      <c r="E280" s="140" t="str">
        <f>IF(BB279=0,"",IF(BB279="บริหารท้องถิ่น","("&amp;BD279&amp;")",IF(BB279="อำนวยการท้องถิ่น","("&amp;BD279&amp;")",IF(BB279="บริหารสถานศึกษา","("&amp;BD279&amp;")",IF(BB279&amp;BC279="วิชาการหัวหน้ากลุ่มงาน","("&amp;BD279&amp;")",IF(M279="กำหนดเพิ่มปี 67","-",IF(M279="กำหนดเพิ่มปี 68","",IF(M279="กำหนดเพิ่มปี 69","",""))))))))</f>
        <v/>
      </c>
      <c r="F280" s="99"/>
      <c r="G280" s="140"/>
      <c r="H280" s="140" t="str">
        <f>IF(BB279=0,"",IF(M279="เกษียณปี 66 ยุบเลิกปี 67","",IF(M279="ว่างเดิม ยุบเลิกปี 67","",IF(BB279="บริหารท้องถิ่น","("&amp;BD279&amp;")",IF(BB279="อำนวยการท้องถิ่น","("&amp;BD279&amp;")",IF(BB279="บริหารสถานศึกษา","("&amp;BD279&amp;")",IF(BB279&amp;BC279="วิชาการหัวหน้ากลุ่มงาน","("&amp;BD279&amp;")","")))))))</f>
        <v/>
      </c>
      <c r="I280" s="99"/>
      <c r="J280" s="141" t="str">
        <f>IF(BB279=0,"",IF(BB279="","",IF(BH279="ว่างเดิม","(ค่ากลางเงินเดือน)",IF(BH279="เงินอุดหนุน (ว่าง)","(ค่ากลางเงินเดือน)",IF(BH279="จ่ายจากเงินรายได้ (ว่าง)","(ค่ากลางเงินเดือน)",IF(BH279="ว่างยุบเลิก2568","(ค่ากลางเงินเดือน)",IF(BH279="ว่างยุบเลิก2569","(ค่ากลางเงินเดือน)",IF(M279="กำหนดเพิ่มปี 67","",IF(M279="กำหนดเพิ่มปี 68","",IF(M279="กำหนดเพิ่มปี 69","",IF(M279="เกษียณปี 66 ยุบเลิกปี 67","",IF(M279="ว่างเดิม ยุบเลิกปี 67","",TEXT(BE279,"(0,000"&amp;" x 12)")))))))))))))</f>
        <v/>
      </c>
      <c r="K280" s="141" t="str">
        <f>IF(BB279=0,"",IF(BB279="","",IF(M279="กำหนดเพิ่มปี 67","",IF(M279="กำหนดเพิ่มปี 68","",IF(M279="กำหนดเพิ่มปี 69","",IF(M279="เกษียณปี 66 ยุบเลิกปี 67","",IF(M279="ว่างเดิม ยุบเลิกปี 67","",TEXT(BF279,"(0,000"&amp;" x 12)"))))))))</f>
        <v/>
      </c>
      <c r="L280" s="141" t="str">
        <f>IF(BB279=0,"",IF(BB279="","",IF(M279="กำหนดเพิ่มปี 67","",IF(M279="กำหนดเพิ่มปี 68","",IF(M279="กำหนดเพิ่มปี 69","",IF(M279="เกษียณปี 66 ยุบเลิกปี 67","",IF(M279="ว่างเดิม ยุบเลิกปี 67","",TEXT(BG279,"(0,000"&amp;" x 12)"))))))))</f>
        <v/>
      </c>
      <c r="M280" s="14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</row>
    <row r="281" spans="1:60" ht="25.5" customHeight="1">
      <c r="A281" s="101" t="str">
        <f>IF(B281="","",IF(M281="","",SUBTOTAL(3,$E$5:E281)*1)-COUNTBLANK($B$5:B281))</f>
        <v/>
      </c>
      <c r="B281" s="142" t="str">
        <f>IF(ฟอร์มกรอกข้อมูล!C145=0,"",IF(ฟอร์มกรอกข้อมูล!C145="สังกัด","",IF(M281="กำหนดเพิ่มปี 67","-",IF(M281="กำหนดเพิ่มปี 68","-",IF(M281="กำหนดเพิ่มปี 69","-",ฟอร์มกรอกข้อมูล!D145)))))</f>
        <v/>
      </c>
      <c r="C281" s="140" t="str">
        <f>IF(ฟอร์มกรอกข้อมูล!C145=0,"",IF(ฟอร์มกรอกข้อมูล!C145="สังกัด","",IF(M281="กำหนดเพิ่มปี 67","-",IF(M281="กำหนดเพิ่มปี 68","-",IF(M281="กำหนดเพิ่มปี 69","-",ฟอร์มกรอกข้อมูล!L145)))))</f>
        <v/>
      </c>
      <c r="D281" s="143" t="str">
        <f>IF(ฟอร์มกรอกข้อมูล!C145=0,"",IF(ฟอร์มกรอกข้อมูล!C145="สังกัด","",IF(ฟอร์มกรอกข้อมูล!B145="","-",IF(M281="กำหนดเพิ่มปี 67","-",IF(M281="กำหนดเพิ่มปี 68","-",IF(M281="กำหนดเพิ่มปี 69","-",ฟอร์มกรอกข้อมูล!B145))))))</f>
        <v/>
      </c>
      <c r="E281" s="140" t="str">
        <f>IF(ฟอร์มกรอกข้อมูล!C145=0,"",IF(M281="กำหนดเพิ่มปี 67","-",IF(M281="กำหนดเพิ่มปี 68","-",IF(M281="กำหนดเพิ่มปี 69","-",IF(ฟอร์มกรอกข้อมูล!C145="บริหารท้องถิ่น",ฟอร์มกรอกข้อมูล!F145,IF(ฟอร์มกรอกข้อมูล!C145="อำนวยการท้องถิ่น",ฟอร์มกรอกข้อมูล!F145,IF(ฟอร์มกรอกข้อมูล!C145="บริหารสถานศึกษา",ฟอร์มกรอกข้อมูล!F145,IF(ฟอร์มกรอกข้อมูล!C145&amp;ฟอร์มกรอกข้อมูล!G145="วิชาการหัวหน้ากลุ่มงาน",ฟอร์มกรอกข้อมูล!F145,ฟอร์มกรอกข้อมูล!E145))))))))</f>
        <v/>
      </c>
      <c r="F281" s="101" t="str">
        <f>IF(ฟอร์มกรอกข้อมูล!C145=0,"",IF(ฟอร์มกรอกข้อมูล!C145="สังกัด","",IF(ฟอร์มกรอกข้อมูล!H145="","-",IF(M281="กำหนดเพิ่มปี 67","-",IF(M281="กำหนดเพิ่มปี 68","-",IF(M281="กำหนดเพิ่มปี 69","-",ฟอร์มกรอกข้อมูล!H145))))))</f>
        <v/>
      </c>
      <c r="G281" s="143" t="str">
        <f>IF(ฟอร์มกรอกข้อมูล!C145=0,"",IF(ฟอร์มกรอกข้อมูล!C145="สังกัด","",IF(ฟอร์มกรอกข้อมูล!B145="","-",IF(M281="เกษียณปี 66 ยุบเลิกปี 67","-",IF(M281="ว่างเดิม ยุบเลิกปี 67","-",ฟอร์มกรอกข้อมูล!B145)))))</f>
        <v/>
      </c>
      <c r="H281" s="140" t="str">
        <f>IF(ฟอร์มกรอกข้อมูล!C145=0,"",IF(M281="เกษียณปี 66 ยุบเลิกปี 67","-",IF(M281="ว่างเดิม ยุบเลิกปี 67","-",IF(ฟอร์มกรอกข้อมูล!C145="บริหารท้องถิ่น",ฟอร์มกรอกข้อมูล!F145,IF(ฟอร์มกรอกข้อมูล!C145="อำนวยการท้องถิ่น",ฟอร์มกรอกข้อมูล!F145,IF(ฟอร์มกรอกข้อมูล!C145="บริหารสถานศึกษา",ฟอร์มกรอกข้อมูล!F145,IF(ฟอร์มกรอกข้อมูล!C145&amp;ฟอร์มกรอกข้อมูล!G145="วิชาการหัวหน้ากลุ่มงาน",ฟอร์มกรอกข้อมูล!F145,ฟอร์มกรอกข้อมูล!E145)))))))</f>
        <v/>
      </c>
      <c r="I281" s="101" t="str">
        <f>IF(ฟอร์มกรอกข้อมูล!C145=0,"",IF(ฟอร์มกรอกข้อมูล!C145="สังกัด","",IF(ฟอร์มกรอกข้อมูล!H145="","-",IF(M281="เกษียณปี 66 ยุบเลิกปี 67","-",IF(M281="ว่างเดิม ยุบเลิกปี 67","-",ฟอร์มกรอกข้อมูล!H145)))))</f>
        <v/>
      </c>
      <c r="J281" s="144" t="str">
        <f>IF(ฟอร์มกรอกข้อมูล!C145=0,"",IF(ฟอร์มกรอกข้อมูล!C145="สังกัด","",IF(M281="กำหนดเพิ่มปี 67",0,IF(M281="กำหนดเพิ่มปี 68",0,IF(M281="กำหนดเพิ่มปี 69",0,IF(M281="เกษียณปี 66 ยุบเลิกปี 67",0,IF(M281="ว่างเดิม ยุบเลิกปี 67",0,ฟอร์มกรอกข้อมูล!BE145)))))))</f>
        <v/>
      </c>
      <c r="K281" s="145" t="str">
        <f>IF(ฟอร์มกรอกข้อมูล!C145=0,"",IF(ฟอร์มกรอกข้อมูล!C145="สังกัด","",IF(M281="กำหนดเพิ่มปี 67",0,IF(M281="กำหนดเพิ่มปี 68",0,IF(M281="กำหนดเพิ่มปี 69",0,IF(M281="เกษียณปี 66 ยุบเลิกปี 67",0,IF(M281="ว่างเดิม ยุบเลิกปี 67",0,IF(ฟอร์มกรอกข้อมูล!J145=0,0,(BF281*12)))))))))</f>
        <v/>
      </c>
      <c r="L281" s="145" t="str">
        <f>IF(ฟอร์มกรอกข้อมูล!C145=0,"",IF(ฟอร์มกรอกข้อมูล!C145="สังกัด","",IF(M281="กำหนดเพิ่มปี 67",0,IF(M281="กำหนดเพิ่มปี 68",0,IF(M281="กำหนดเพิ่มปี 69",0,IF(M281="เกษียณปี 66 ยุบเลิกปี 67",0,IF(M281="ว่างเดิม ยุบเลิกปี 67",0,IF(ฟอร์มกรอกข้อมูล!K145=0,0,(BG281*12)))))))))</f>
        <v/>
      </c>
      <c r="M281" s="146" t="str">
        <f>IF(ฟอร์มกรอกข้อมูล!C145=0,"",IF(ฟอร์มกรอกข้อมูล!C145="สังกัด","",IF(ฟอร์มกรอกข้อมูล!M145="ว่างเดิม","(ว่างเดิม)",IF(ฟอร์มกรอกข้อมูล!M145="เงินอุดหนุน","(เงินอุดหนุน)",IF(ฟอร์มกรอกข้อมูล!M145="เงินอุดหนุน (ว่าง)","(เงินอุดหนุน)",IF(ฟอร์มกรอกข้อมูล!M145="จ่ายจากเงินรายได้","(จ่ายจากเงินรายได้)",IF(ฟอร์มกรอกข้อมูล!M145="จ่ายจากเงินรายได้ (ว่าง)","(จ่ายจากเงินรายได้ (ว่างเดิม))",IF(ฟอร์มกรอกข้อมูล!M145="กำหนดเพิ่ม2567","กำหนดเพิ่มปี 67",IF(ฟอร์มกรอกข้อมูล!M145="กำหนดเพิ่ม2568","กำหนดเพิ่มปี 68",IF(ฟอร์มกรอกข้อมูล!M145="กำหนดเพิ่ม2569","กำหนดเพิ่มปี 69",IF(ฟอร์มกรอกข้อมูล!M145="ว่างยุบเลิก2567","ว่างเดิม ยุบเลิกปี 67",IF(ฟอร์มกรอกข้อมูล!M145="ว่างยุบเลิก2568","ว่างเดิม ยุบเลิกปี 68",IF(ฟอร์มกรอกข้อมูล!M145="ว่างยุบเลิก2569","ว่างเดิม ยุบเลิกปี 69",IF(ฟอร์มกรอกข้อมูล!M145="ยุบเลิก2567","เกษียณปี 66 ยุบเลิกปี 67",IF(ฟอร์มกรอกข้อมูล!M145="ยุบเลิก2568","เกษียณปี 67 ยุบเลิกปี 68",IF(ฟอร์มกรอกข้อมูล!M145="ยุบเลิก2569","เกษียณปี 68 ยุบเลิกปี 69",(ฟอร์มกรอกข้อมูล!I145*12)+(ฟอร์มกรอกข้อมูล!J145*12)+(ฟอร์มกรอกข้อมูล!K145*12)))))))))))))))))</f>
        <v/>
      </c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39" t="str">
        <f>IF(ฟอร์มกรอกข้อมูล!C145=0,"",ฟอร์มกรอกข้อมูล!C145)</f>
        <v/>
      </c>
      <c r="BC281" s="139" t="str">
        <f>IF(ฟอร์มกรอกข้อมูล!G145=0,"",ฟอร์มกรอกข้อมูล!G145)</f>
        <v/>
      </c>
      <c r="BD281" s="139" t="str">
        <f>IF(ฟอร์มกรอกข้อมูล!E145=0,"",ฟอร์มกรอกข้อมูล!E145)</f>
        <v/>
      </c>
      <c r="BE281" s="139" t="str">
        <f>IF(ฟอร์มกรอกข้อมูล!I145=0,"",ฟอร์มกรอกข้อมูล!I145)</f>
        <v/>
      </c>
      <c r="BF281" s="139" t="str">
        <f>IF(ฟอร์มกรอกข้อมูล!J145=0,"",ฟอร์มกรอกข้อมูล!J145)</f>
        <v/>
      </c>
      <c r="BG281" s="139" t="str">
        <f>IF(ฟอร์มกรอกข้อมูล!K145=0,"",ฟอร์มกรอกข้อมูล!K145)</f>
        <v/>
      </c>
      <c r="BH281" s="139" t="str">
        <f>IF(ฟอร์มกรอกข้อมูล!M145=0,"",ฟอร์มกรอกข้อมูล!M145)</f>
        <v/>
      </c>
    </row>
    <row r="282" spans="1:60" ht="25.5" customHeight="1">
      <c r="A282" s="99"/>
      <c r="B282" s="99"/>
      <c r="C282" s="140"/>
      <c r="D282" s="140"/>
      <c r="E282" s="140" t="str">
        <f>IF(BB281=0,"",IF(BB281="บริหารท้องถิ่น","("&amp;BD281&amp;")",IF(BB281="อำนวยการท้องถิ่น","("&amp;BD281&amp;")",IF(BB281="บริหารสถานศึกษา","("&amp;BD281&amp;")",IF(BB281&amp;BC281="วิชาการหัวหน้ากลุ่มงาน","("&amp;BD281&amp;")",IF(M281="กำหนดเพิ่มปี 67","-",IF(M281="กำหนดเพิ่มปี 68","",IF(M281="กำหนดเพิ่มปี 69","",""))))))))</f>
        <v/>
      </c>
      <c r="F282" s="99"/>
      <c r="G282" s="140"/>
      <c r="H282" s="140" t="str">
        <f>IF(BB281=0,"",IF(M281="เกษียณปี 66 ยุบเลิกปี 67","",IF(M281="ว่างเดิม ยุบเลิกปี 67","",IF(BB281="บริหารท้องถิ่น","("&amp;BD281&amp;")",IF(BB281="อำนวยการท้องถิ่น","("&amp;BD281&amp;")",IF(BB281="บริหารสถานศึกษา","("&amp;BD281&amp;")",IF(BB281&amp;BC281="วิชาการหัวหน้ากลุ่มงาน","("&amp;BD281&amp;")","")))))))</f>
        <v/>
      </c>
      <c r="I282" s="99"/>
      <c r="J282" s="141" t="str">
        <f>IF(BB281=0,"",IF(BB281="","",IF(BH281="ว่างเดิม","(ค่ากลางเงินเดือน)",IF(BH281="เงินอุดหนุน (ว่าง)","(ค่ากลางเงินเดือน)",IF(BH281="จ่ายจากเงินรายได้ (ว่าง)","(ค่ากลางเงินเดือน)",IF(BH281="ว่างยุบเลิก2568","(ค่ากลางเงินเดือน)",IF(BH281="ว่างยุบเลิก2569","(ค่ากลางเงินเดือน)",IF(M281="กำหนดเพิ่มปี 67","",IF(M281="กำหนดเพิ่มปี 68","",IF(M281="กำหนดเพิ่มปี 69","",IF(M281="เกษียณปี 66 ยุบเลิกปี 67","",IF(M281="ว่างเดิม ยุบเลิกปี 67","",TEXT(BE281,"(0,000"&amp;" x 12)")))))))))))))</f>
        <v/>
      </c>
      <c r="K282" s="141" t="str">
        <f>IF(BB281=0,"",IF(BB281="","",IF(M281="กำหนดเพิ่มปี 67","",IF(M281="กำหนดเพิ่มปี 68","",IF(M281="กำหนดเพิ่มปี 69","",IF(M281="เกษียณปี 66 ยุบเลิกปี 67","",IF(M281="ว่างเดิม ยุบเลิกปี 67","",TEXT(BF281,"(0,000"&amp;" x 12)"))))))))</f>
        <v/>
      </c>
      <c r="L282" s="141" t="str">
        <f>IF(BB281=0,"",IF(BB281="","",IF(M281="กำหนดเพิ่มปี 67","",IF(M281="กำหนดเพิ่มปี 68","",IF(M281="กำหนดเพิ่มปี 69","",IF(M281="เกษียณปี 66 ยุบเลิกปี 67","",IF(M281="ว่างเดิม ยุบเลิกปี 67","",TEXT(BG281,"(0,000"&amp;" x 12)"))))))))</f>
        <v/>
      </c>
      <c r="M282" s="14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</row>
    <row r="283" spans="1:60" ht="25.5" customHeight="1">
      <c r="A283" s="101" t="str">
        <f>IF(B283="","",IF(M283="","",SUBTOTAL(3,$E$5:E283)*1)-COUNTBLANK($B$5:B283))</f>
        <v/>
      </c>
      <c r="B283" s="142" t="str">
        <f>IF(ฟอร์มกรอกข้อมูล!C146=0,"",IF(ฟอร์มกรอกข้อมูล!C146="สังกัด","",IF(M283="กำหนดเพิ่มปี 67","-",IF(M283="กำหนดเพิ่มปี 68","-",IF(M283="กำหนดเพิ่มปี 69","-",ฟอร์มกรอกข้อมูล!D146)))))</f>
        <v/>
      </c>
      <c r="C283" s="140" t="str">
        <f>IF(ฟอร์มกรอกข้อมูล!C146=0,"",IF(ฟอร์มกรอกข้อมูล!C146="สังกัด","",IF(M283="กำหนดเพิ่มปี 67","-",IF(M283="กำหนดเพิ่มปี 68","-",IF(M283="กำหนดเพิ่มปี 69","-",ฟอร์มกรอกข้อมูล!L146)))))</f>
        <v/>
      </c>
      <c r="D283" s="143" t="str">
        <f>IF(ฟอร์มกรอกข้อมูล!C146=0,"",IF(ฟอร์มกรอกข้อมูล!C146="สังกัด","",IF(ฟอร์มกรอกข้อมูล!B146="","-",IF(M283="กำหนดเพิ่มปี 67","-",IF(M283="กำหนดเพิ่มปี 68","-",IF(M283="กำหนดเพิ่มปี 69","-",ฟอร์มกรอกข้อมูล!B146))))))</f>
        <v/>
      </c>
      <c r="E283" s="140" t="str">
        <f>IF(ฟอร์มกรอกข้อมูล!C146=0,"",IF(M283="กำหนดเพิ่มปี 67","-",IF(M283="กำหนดเพิ่มปี 68","-",IF(M283="กำหนดเพิ่มปี 69","-",IF(ฟอร์มกรอกข้อมูล!C146="บริหารท้องถิ่น",ฟอร์มกรอกข้อมูล!F146,IF(ฟอร์มกรอกข้อมูล!C146="อำนวยการท้องถิ่น",ฟอร์มกรอกข้อมูล!F146,IF(ฟอร์มกรอกข้อมูล!C146="บริหารสถานศึกษา",ฟอร์มกรอกข้อมูล!F146,IF(ฟอร์มกรอกข้อมูล!C146&amp;ฟอร์มกรอกข้อมูล!G146="วิชาการหัวหน้ากลุ่มงาน",ฟอร์มกรอกข้อมูล!F146,ฟอร์มกรอกข้อมูล!E146))))))))</f>
        <v/>
      </c>
      <c r="F283" s="101" t="str">
        <f>IF(ฟอร์มกรอกข้อมูล!C146=0,"",IF(ฟอร์มกรอกข้อมูล!C146="สังกัด","",IF(ฟอร์มกรอกข้อมูล!H146="","-",IF(M283="กำหนดเพิ่มปี 67","-",IF(M283="กำหนดเพิ่มปี 68","-",IF(M283="กำหนดเพิ่มปี 69","-",ฟอร์มกรอกข้อมูล!H146))))))</f>
        <v/>
      </c>
      <c r="G283" s="143" t="str">
        <f>IF(ฟอร์มกรอกข้อมูล!C146=0,"",IF(ฟอร์มกรอกข้อมูล!C146="สังกัด","",IF(ฟอร์มกรอกข้อมูล!B146="","-",IF(M283="เกษียณปี 66 ยุบเลิกปี 67","-",IF(M283="ว่างเดิม ยุบเลิกปี 67","-",ฟอร์มกรอกข้อมูล!B146)))))</f>
        <v/>
      </c>
      <c r="H283" s="140" t="str">
        <f>IF(ฟอร์มกรอกข้อมูล!C146=0,"",IF(M283="เกษียณปี 66 ยุบเลิกปี 67","-",IF(M283="ว่างเดิม ยุบเลิกปี 67","-",IF(ฟอร์มกรอกข้อมูล!C146="บริหารท้องถิ่น",ฟอร์มกรอกข้อมูล!F146,IF(ฟอร์มกรอกข้อมูล!C146="อำนวยการท้องถิ่น",ฟอร์มกรอกข้อมูล!F146,IF(ฟอร์มกรอกข้อมูล!C146="บริหารสถานศึกษา",ฟอร์มกรอกข้อมูล!F146,IF(ฟอร์มกรอกข้อมูล!C146&amp;ฟอร์มกรอกข้อมูล!G146="วิชาการหัวหน้ากลุ่มงาน",ฟอร์มกรอกข้อมูล!F146,ฟอร์มกรอกข้อมูล!E146)))))))</f>
        <v/>
      </c>
      <c r="I283" s="101" t="str">
        <f>IF(ฟอร์มกรอกข้อมูล!C146=0,"",IF(ฟอร์มกรอกข้อมูล!C146="สังกัด","",IF(ฟอร์มกรอกข้อมูล!H146="","-",IF(M283="เกษียณปี 66 ยุบเลิกปี 67","-",IF(M283="ว่างเดิม ยุบเลิกปี 67","-",ฟอร์มกรอกข้อมูล!H146)))))</f>
        <v/>
      </c>
      <c r="J283" s="144" t="str">
        <f>IF(ฟอร์มกรอกข้อมูล!C146=0,"",IF(ฟอร์มกรอกข้อมูล!C146="สังกัด","",IF(M283="กำหนดเพิ่มปี 67",0,IF(M283="กำหนดเพิ่มปี 68",0,IF(M283="กำหนดเพิ่มปี 69",0,IF(M283="เกษียณปี 66 ยุบเลิกปี 67",0,IF(M283="ว่างเดิม ยุบเลิกปี 67",0,ฟอร์มกรอกข้อมูล!BE146)))))))</f>
        <v/>
      </c>
      <c r="K283" s="145" t="str">
        <f>IF(ฟอร์มกรอกข้อมูล!C146=0,"",IF(ฟอร์มกรอกข้อมูล!C146="สังกัด","",IF(M283="กำหนดเพิ่มปี 67",0,IF(M283="กำหนดเพิ่มปี 68",0,IF(M283="กำหนดเพิ่มปี 69",0,IF(M283="เกษียณปี 66 ยุบเลิกปี 67",0,IF(M283="ว่างเดิม ยุบเลิกปี 67",0,IF(ฟอร์มกรอกข้อมูล!J146=0,0,(BF283*12)))))))))</f>
        <v/>
      </c>
      <c r="L283" s="145" t="str">
        <f>IF(ฟอร์มกรอกข้อมูล!C146=0,"",IF(ฟอร์มกรอกข้อมูล!C146="สังกัด","",IF(M283="กำหนดเพิ่มปี 67",0,IF(M283="กำหนดเพิ่มปี 68",0,IF(M283="กำหนดเพิ่มปี 69",0,IF(M283="เกษียณปี 66 ยุบเลิกปี 67",0,IF(M283="ว่างเดิม ยุบเลิกปี 67",0,IF(ฟอร์มกรอกข้อมูล!K146=0,0,(BG283*12)))))))))</f>
        <v/>
      </c>
      <c r="M283" s="146" t="str">
        <f>IF(ฟอร์มกรอกข้อมูล!C146=0,"",IF(ฟอร์มกรอกข้อมูล!C146="สังกัด","",IF(ฟอร์มกรอกข้อมูล!M146="ว่างเดิม","(ว่างเดิม)",IF(ฟอร์มกรอกข้อมูล!M146="เงินอุดหนุน","(เงินอุดหนุน)",IF(ฟอร์มกรอกข้อมูล!M146="เงินอุดหนุน (ว่าง)","(เงินอุดหนุน)",IF(ฟอร์มกรอกข้อมูล!M146="จ่ายจากเงินรายได้","(จ่ายจากเงินรายได้)",IF(ฟอร์มกรอกข้อมูล!M146="จ่ายจากเงินรายได้ (ว่าง)","(จ่ายจากเงินรายได้ (ว่างเดิม))",IF(ฟอร์มกรอกข้อมูล!M146="กำหนดเพิ่ม2567","กำหนดเพิ่มปี 67",IF(ฟอร์มกรอกข้อมูล!M146="กำหนดเพิ่ม2568","กำหนดเพิ่มปี 68",IF(ฟอร์มกรอกข้อมูล!M146="กำหนดเพิ่ม2569","กำหนดเพิ่มปี 69",IF(ฟอร์มกรอกข้อมูล!M146="ว่างยุบเลิก2567","ว่างเดิม ยุบเลิกปี 67",IF(ฟอร์มกรอกข้อมูล!M146="ว่างยุบเลิก2568","ว่างเดิม ยุบเลิกปี 68",IF(ฟอร์มกรอกข้อมูล!M146="ว่างยุบเลิก2569","ว่างเดิม ยุบเลิกปี 69",IF(ฟอร์มกรอกข้อมูล!M146="ยุบเลิก2567","เกษียณปี 66 ยุบเลิกปี 67",IF(ฟอร์มกรอกข้อมูล!M146="ยุบเลิก2568","เกษียณปี 67 ยุบเลิกปี 68",IF(ฟอร์มกรอกข้อมูล!M146="ยุบเลิก2569","เกษียณปี 68 ยุบเลิกปี 69",(ฟอร์มกรอกข้อมูล!I146*12)+(ฟอร์มกรอกข้อมูล!J146*12)+(ฟอร์มกรอกข้อมูล!K146*12)))))))))))))))))</f>
        <v/>
      </c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39" t="str">
        <f>IF(ฟอร์มกรอกข้อมูล!C146=0,"",ฟอร์มกรอกข้อมูล!C146)</f>
        <v/>
      </c>
      <c r="BC283" s="139" t="str">
        <f>IF(ฟอร์มกรอกข้อมูล!G146=0,"",ฟอร์มกรอกข้อมูล!G146)</f>
        <v/>
      </c>
      <c r="BD283" s="139" t="str">
        <f>IF(ฟอร์มกรอกข้อมูล!E146=0,"",ฟอร์มกรอกข้อมูล!E146)</f>
        <v/>
      </c>
      <c r="BE283" s="139" t="str">
        <f>IF(ฟอร์มกรอกข้อมูล!I146=0,"",ฟอร์มกรอกข้อมูล!I146)</f>
        <v/>
      </c>
      <c r="BF283" s="139" t="str">
        <f>IF(ฟอร์มกรอกข้อมูล!J146=0,"",ฟอร์มกรอกข้อมูล!J146)</f>
        <v/>
      </c>
      <c r="BG283" s="139" t="str">
        <f>IF(ฟอร์มกรอกข้อมูล!K146=0,"",ฟอร์มกรอกข้อมูล!K146)</f>
        <v/>
      </c>
      <c r="BH283" s="139" t="str">
        <f>IF(ฟอร์มกรอกข้อมูล!M146=0,"",ฟอร์มกรอกข้อมูล!M146)</f>
        <v/>
      </c>
    </row>
    <row r="284" spans="1:60" ht="25.5" customHeight="1">
      <c r="A284" s="99"/>
      <c r="B284" s="99"/>
      <c r="C284" s="140"/>
      <c r="D284" s="140"/>
      <c r="E284" s="140" t="str">
        <f>IF(BB283=0,"",IF(BB283="บริหารท้องถิ่น","("&amp;BD283&amp;")",IF(BB283="อำนวยการท้องถิ่น","("&amp;BD283&amp;")",IF(BB283="บริหารสถานศึกษา","("&amp;BD283&amp;")",IF(BB283&amp;BC283="วิชาการหัวหน้ากลุ่มงาน","("&amp;BD283&amp;")",IF(M283="กำหนดเพิ่มปี 67","-",IF(M283="กำหนดเพิ่มปี 68","",IF(M283="กำหนดเพิ่มปี 69","",""))))))))</f>
        <v/>
      </c>
      <c r="F284" s="99"/>
      <c r="G284" s="140"/>
      <c r="H284" s="140" t="str">
        <f>IF(BB283=0,"",IF(M283="เกษียณปี 66 ยุบเลิกปี 67","",IF(M283="ว่างเดิม ยุบเลิกปี 67","",IF(BB283="บริหารท้องถิ่น","("&amp;BD283&amp;")",IF(BB283="อำนวยการท้องถิ่น","("&amp;BD283&amp;")",IF(BB283="บริหารสถานศึกษา","("&amp;BD283&amp;")",IF(BB283&amp;BC283="วิชาการหัวหน้ากลุ่มงาน","("&amp;BD283&amp;")","")))))))</f>
        <v/>
      </c>
      <c r="I284" s="99"/>
      <c r="J284" s="141" t="str">
        <f>IF(BB283=0,"",IF(BB283="","",IF(BH283="ว่างเดิม","(ค่ากลางเงินเดือน)",IF(BH283="เงินอุดหนุน (ว่าง)","(ค่ากลางเงินเดือน)",IF(BH283="จ่ายจากเงินรายได้ (ว่าง)","(ค่ากลางเงินเดือน)",IF(BH283="ว่างยุบเลิก2568","(ค่ากลางเงินเดือน)",IF(BH283="ว่างยุบเลิก2569","(ค่ากลางเงินเดือน)",IF(M283="กำหนดเพิ่มปี 67","",IF(M283="กำหนดเพิ่มปี 68","",IF(M283="กำหนดเพิ่มปี 69","",IF(M283="เกษียณปี 66 ยุบเลิกปี 67","",IF(M283="ว่างเดิม ยุบเลิกปี 67","",TEXT(BE283,"(0,000"&amp;" x 12)")))))))))))))</f>
        <v/>
      </c>
      <c r="K284" s="141" t="str">
        <f>IF(BB283=0,"",IF(BB283="","",IF(M283="กำหนดเพิ่มปี 67","",IF(M283="กำหนดเพิ่มปี 68","",IF(M283="กำหนดเพิ่มปี 69","",IF(M283="เกษียณปี 66 ยุบเลิกปี 67","",IF(M283="ว่างเดิม ยุบเลิกปี 67","",TEXT(BF283,"(0,000"&amp;" x 12)"))))))))</f>
        <v/>
      </c>
      <c r="L284" s="141" t="str">
        <f>IF(BB283=0,"",IF(BB283="","",IF(M283="กำหนดเพิ่มปี 67","",IF(M283="กำหนดเพิ่มปี 68","",IF(M283="กำหนดเพิ่มปี 69","",IF(M283="เกษียณปี 66 ยุบเลิกปี 67","",IF(M283="ว่างเดิม ยุบเลิกปี 67","",TEXT(BG283,"(0,000"&amp;" x 12)"))))))))</f>
        <v/>
      </c>
      <c r="M284" s="14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</row>
    <row r="285" spans="1:60" ht="25.5" customHeight="1">
      <c r="A285" s="101" t="str">
        <f>IF(B285="","",IF(M285="","",SUBTOTAL(3,$E$5:E285)*1)-COUNTBLANK($B$5:B285))</f>
        <v/>
      </c>
      <c r="B285" s="142" t="str">
        <f>IF(ฟอร์มกรอกข้อมูล!C147=0,"",IF(ฟอร์มกรอกข้อมูล!C147="สังกัด","",IF(M285="กำหนดเพิ่มปี 67","-",IF(M285="กำหนดเพิ่มปี 68","-",IF(M285="กำหนดเพิ่มปี 69","-",ฟอร์มกรอกข้อมูล!D147)))))</f>
        <v/>
      </c>
      <c r="C285" s="140" t="str">
        <f>IF(ฟอร์มกรอกข้อมูล!C147=0,"",IF(ฟอร์มกรอกข้อมูล!C147="สังกัด","",IF(M285="กำหนดเพิ่มปี 67","-",IF(M285="กำหนดเพิ่มปี 68","-",IF(M285="กำหนดเพิ่มปี 69","-",ฟอร์มกรอกข้อมูล!L147)))))</f>
        <v/>
      </c>
      <c r="D285" s="143" t="str">
        <f>IF(ฟอร์มกรอกข้อมูล!C147=0,"",IF(ฟอร์มกรอกข้อมูล!C147="สังกัด","",IF(ฟอร์มกรอกข้อมูล!B147="","-",IF(M285="กำหนดเพิ่มปี 67","-",IF(M285="กำหนดเพิ่มปี 68","-",IF(M285="กำหนดเพิ่มปี 69","-",ฟอร์มกรอกข้อมูล!B147))))))</f>
        <v/>
      </c>
      <c r="E285" s="140" t="str">
        <f>IF(ฟอร์มกรอกข้อมูล!C147=0,"",IF(M285="กำหนดเพิ่มปี 67","-",IF(M285="กำหนดเพิ่มปี 68","-",IF(M285="กำหนดเพิ่มปี 69","-",IF(ฟอร์มกรอกข้อมูล!C147="บริหารท้องถิ่น",ฟอร์มกรอกข้อมูล!F147,IF(ฟอร์มกรอกข้อมูล!C147="อำนวยการท้องถิ่น",ฟอร์มกรอกข้อมูล!F147,IF(ฟอร์มกรอกข้อมูล!C147="บริหารสถานศึกษา",ฟอร์มกรอกข้อมูล!F147,IF(ฟอร์มกรอกข้อมูล!C147&amp;ฟอร์มกรอกข้อมูล!G147="วิชาการหัวหน้ากลุ่มงาน",ฟอร์มกรอกข้อมูล!F147,ฟอร์มกรอกข้อมูล!E147))))))))</f>
        <v/>
      </c>
      <c r="F285" s="101" t="str">
        <f>IF(ฟอร์มกรอกข้อมูล!C147=0,"",IF(ฟอร์มกรอกข้อมูล!C147="สังกัด","",IF(ฟอร์มกรอกข้อมูล!H147="","-",IF(M285="กำหนดเพิ่มปี 67","-",IF(M285="กำหนดเพิ่มปี 68","-",IF(M285="กำหนดเพิ่มปี 69","-",ฟอร์มกรอกข้อมูล!H147))))))</f>
        <v/>
      </c>
      <c r="G285" s="143" t="str">
        <f>IF(ฟอร์มกรอกข้อมูล!C147=0,"",IF(ฟอร์มกรอกข้อมูล!C147="สังกัด","",IF(ฟอร์มกรอกข้อมูล!B147="","-",IF(M285="เกษียณปี 66 ยุบเลิกปี 67","-",IF(M285="ว่างเดิม ยุบเลิกปี 67","-",ฟอร์มกรอกข้อมูล!B147)))))</f>
        <v/>
      </c>
      <c r="H285" s="140" t="str">
        <f>IF(ฟอร์มกรอกข้อมูล!C147=0,"",IF(M285="เกษียณปี 66 ยุบเลิกปี 67","-",IF(M285="ว่างเดิม ยุบเลิกปี 67","-",IF(ฟอร์มกรอกข้อมูล!C147="บริหารท้องถิ่น",ฟอร์มกรอกข้อมูล!F147,IF(ฟอร์มกรอกข้อมูล!C147="อำนวยการท้องถิ่น",ฟอร์มกรอกข้อมูล!F147,IF(ฟอร์มกรอกข้อมูล!C147="บริหารสถานศึกษา",ฟอร์มกรอกข้อมูล!F147,IF(ฟอร์มกรอกข้อมูล!C147&amp;ฟอร์มกรอกข้อมูล!G147="วิชาการหัวหน้ากลุ่มงาน",ฟอร์มกรอกข้อมูล!F147,ฟอร์มกรอกข้อมูล!E147)))))))</f>
        <v/>
      </c>
      <c r="I285" s="101" t="str">
        <f>IF(ฟอร์มกรอกข้อมูล!C147=0,"",IF(ฟอร์มกรอกข้อมูล!C147="สังกัด","",IF(ฟอร์มกรอกข้อมูล!H147="","-",IF(M285="เกษียณปี 66 ยุบเลิกปี 67","-",IF(M285="ว่างเดิม ยุบเลิกปี 67","-",ฟอร์มกรอกข้อมูล!H147)))))</f>
        <v/>
      </c>
      <c r="J285" s="144" t="str">
        <f>IF(ฟอร์มกรอกข้อมูล!C147=0,"",IF(ฟอร์มกรอกข้อมูล!C147="สังกัด","",IF(M285="กำหนดเพิ่มปี 67",0,IF(M285="กำหนดเพิ่มปี 68",0,IF(M285="กำหนดเพิ่มปี 69",0,IF(M285="เกษียณปี 66 ยุบเลิกปี 67",0,IF(M285="ว่างเดิม ยุบเลิกปี 67",0,ฟอร์มกรอกข้อมูล!BE147)))))))</f>
        <v/>
      </c>
      <c r="K285" s="145" t="str">
        <f>IF(ฟอร์มกรอกข้อมูล!C147=0,"",IF(ฟอร์มกรอกข้อมูล!C147="สังกัด","",IF(M285="กำหนดเพิ่มปี 67",0,IF(M285="กำหนดเพิ่มปี 68",0,IF(M285="กำหนดเพิ่มปี 69",0,IF(M285="เกษียณปี 66 ยุบเลิกปี 67",0,IF(M285="ว่างเดิม ยุบเลิกปี 67",0,IF(ฟอร์มกรอกข้อมูล!J147=0,0,(BF285*12)))))))))</f>
        <v/>
      </c>
      <c r="L285" s="145" t="str">
        <f>IF(ฟอร์มกรอกข้อมูล!C147=0,"",IF(ฟอร์มกรอกข้อมูล!C147="สังกัด","",IF(M285="กำหนดเพิ่มปี 67",0,IF(M285="กำหนดเพิ่มปี 68",0,IF(M285="กำหนดเพิ่มปี 69",0,IF(M285="เกษียณปี 66 ยุบเลิกปี 67",0,IF(M285="ว่างเดิม ยุบเลิกปี 67",0,IF(ฟอร์มกรอกข้อมูล!K147=0,0,(BG285*12)))))))))</f>
        <v/>
      </c>
      <c r="M285" s="146" t="str">
        <f>IF(ฟอร์มกรอกข้อมูล!C147=0,"",IF(ฟอร์มกรอกข้อมูล!C147="สังกัด","",IF(ฟอร์มกรอกข้อมูล!M147="ว่างเดิม","(ว่างเดิม)",IF(ฟอร์มกรอกข้อมูล!M147="เงินอุดหนุน","(เงินอุดหนุน)",IF(ฟอร์มกรอกข้อมูล!M147="เงินอุดหนุน (ว่าง)","(เงินอุดหนุน)",IF(ฟอร์มกรอกข้อมูล!M147="จ่ายจากเงินรายได้","(จ่ายจากเงินรายได้)",IF(ฟอร์มกรอกข้อมูล!M147="จ่ายจากเงินรายได้ (ว่าง)","(จ่ายจากเงินรายได้ (ว่างเดิม))",IF(ฟอร์มกรอกข้อมูล!M147="กำหนดเพิ่ม2567","กำหนดเพิ่มปี 67",IF(ฟอร์มกรอกข้อมูล!M147="กำหนดเพิ่ม2568","กำหนดเพิ่มปี 68",IF(ฟอร์มกรอกข้อมูล!M147="กำหนดเพิ่ม2569","กำหนดเพิ่มปี 69",IF(ฟอร์มกรอกข้อมูล!M147="ว่างยุบเลิก2567","ว่างเดิม ยุบเลิกปี 67",IF(ฟอร์มกรอกข้อมูล!M147="ว่างยุบเลิก2568","ว่างเดิม ยุบเลิกปี 68",IF(ฟอร์มกรอกข้อมูล!M147="ว่างยุบเลิก2569","ว่างเดิม ยุบเลิกปี 69",IF(ฟอร์มกรอกข้อมูล!M147="ยุบเลิก2567","เกษียณปี 66 ยุบเลิกปี 67",IF(ฟอร์มกรอกข้อมูล!M147="ยุบเลิก2568","เกษียณปี 67 ยุบเลิกปี 68",IF(ฟอร์มกรอกข้อมูล!M147="ยุบเลิก2569","เกษียณปี 68 ยุบเลิกปี 69",(ฟอร์มกรอกข้อมูล!I147*12)+(ฟอร์มกรอกข้อมูล!J147*12)+(ฟอร์มกรอกข้อมูล!K147*12)))))))))))))))))</f>
        <v/>
      </c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39" t="str">
        <f>IF(ฟอร์มกรอกข้อมูล!C147=0,"",ฟอร์มกรอกข้อมูล!C147)</f>
        <v/>
      </c>
      <c r="BC285" s="139" t="str">
        <f>IF(ฟอร์มกรอกข้อมูล!G147=0,"",ฟอร์มกรอกข้อมูล!G147)</f>
        <v/>
      </c>
      <c r="BD285" s="139" t="str">
        <f>IF(ฟอร์มกรอกข้อมูล!E147=0,"",ฟอร์มกรอกข้อมูล!E147)</f>
        <v/>
      </c>
      <c r="BE285" s="139" t="str">
        <f>IF(ฟอร์มกรอกข้อมูล!I147=0,"",ฟอร์มกรอกข้อมูล!I147)</f>
        <v/>
      </c>
      <c r="BF285" s="139" t="str">
        <f>IF(ฟอร์มกรอกข้อมูล!J147=0,"",ฟอร์มกรอกข้อมูล!J147)</f>
        <v/>
      </c>
      <c r="BG285" s="139" t="str">
        <f>IF(ฟอร์มกรอกข้อมูล!K147=0,"",ฟอร์มกรอกข้อมูล!K147)</f>
        <v/>
      </c>
      <c r="BH285" s="139" t="str">
        <f>IF(ฟอร์มกรอกข้อมูล!M147=0,"",ฟอร์มกรอกข้อมูล!M147)</f>
        <v/>
      </c>
    </row>
    <row r="286" spans="1:60" ht="25.5" customHeight="1">
      <c r="A286" s="99"/>
      <c r="B286" s="99"/>
      <c r="C286" s="140"/>
      <c r="D286" s="140"/>
      <c r="E286" s="140" t="str">
        <f>IF(BB285=0,"",IF(BB285="บริหารท้องถิ่น","("&amp;BD285&amp;")",IF(BB285="อำนวยการท้องถิ่น","("&amp;BD285&amp;")",IF(BB285="บริหารสถานศึกษา","("&amp;BD285&amp;")",IF(BB285&amp;BC285="วิชาการหัวหน้ากลุ่มงาน","("&amp;BD285&amp;")",IF(M285="กำหนดเพิ่มปี 67","-",IF(M285="กำหนดเพิ่มปี 68","",IF(M285="กำหนดเพิ่มปี 69","",""))))))))</f>
        <v/>
      </c>
      <c r="F286" s="99"/>
      <c r="G286" s="140"/>
      <c r="H286" s="140" t="str">
        <f>IF(BB285=0,"",IF(M285="เกษียณปี 66 ยุบเลิกปี 67","",IF(M285="ว่างเดิม ยุบเลิกปี 67","",IF(BB285="บริหารท้องถิ่น","("&amp;BD285&amp;")",IF(BB285="อำนวยการท้องถิ่น","("&amp;BD285&amp;")",IF(BB285="บริหารสถานศึกษา","("&amp;BD285&amp;")",IF(BB285&amp;BC285="วิชาการหัวหน้ากลุ่มงาน","("&amp;BD285&amp;")","")))))))</f>
        <v/>
      </c>
      <c r="I286" s="99"/>
      <c r="J286" s="141" t="str">
        <f>IF(BB285=0,"",IF(BB285="","",IF(BH285="ว่างเดิม","(ค่ากลางเงินเดือน)",IF(BH285="เงินอุดหนุน (ว่าง)","(ค่ากลางเงินเดือน)",IF(BH285="จ่ายจากเงินรายได้ (ว่าง)","(ค่ากลางเงินเดือน)",IF(BH285="ว่างยุบเลิก2568","(ค่ากลางเงินเดือน)",IF(BH285="ว่างยุบเลิก2569","(ค่ากลางเงินเดือน)",IF(M285="กำหนดเพิ่มปี 67","",IF(M285="กำหนดเพิ่มปี 68","",IF(M285="กำหนดเพิ่มปี 69","",IF(M285="เกษียณปี 66 ยุบเลิกปี 67","",IF(M285="ว่างเดิม ยุบเลิกปี 67","",TEXT(BE285,"(0,000"&amp;" x 12)")))))))))))))</f>
        <v/>
      </c>
      <c r="K286" s="141" t="str">
        <f>IF(BB285=0,"",IF(BB285="","",IF(M285="กำหนดเพิ่มปี 67","",IF(M285="กำหนดเพิ่มปี 68","",IF(M285="กำหนดเพิ่มปี 69","",IF(M285="เกษียณปี 66 ยุบเลิกปี 67","",IF(M285="ว่างเดิม ยุบเลิกปี 67","",TEXT(BF285,"(0,000"&amp;" x 12)"))))))))</f>
        <v/>
      </c>
      <c r="L286" s="141" t="str">
        <f>IF(BB285=0,"",IF(BB285="","",IF(M285="กำหนดเพิ่มปี 67","",IF(M285="กำหนดเพิ่มปี 68","",IF(M285="กำหนดเพิ่มปี 69","",IF(M285="เกษียณปี 66 ยุบเลิกปี 67","",IF(M285="ว่างเดิม ยุบเลิกปี 67","",TEXT(BG285,"(0,000"&amp;" x 12)"))))))))</f>
        <v/>
      </c>
      <c r="M286" s="140"/>
      <c r="N286" s="150"/>
      <c r="O286" s="150"/>
      <c r="P286" s="150"/>
      <c r="Q286" s="150"/>
      <c r="R286" s="150"/>
      <c r="S286" s="150"/>
      <c r="T286" s="150"/>
      <c r="U286" s="150"/>
      <c r="V286" s="150"/>
      <c r="W286" s="150"/>
      <c r="X286" s="150"/>
      <c r="Y286" s="150"/>
      <c r="Z286" s="150"/>
      <c r="AA286" s="150"/>
      <c r="AB286" s="150"/>
      <c r="AC286" s="150"/>
      <c r="AD286" s="150"/>
      <c r="AE286" s="150"/>
      <c r="AF286" s="150"/>
      <c r="AG286" s="150"/>
      <c r="AH286" s="150"/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50"/>
    </row>
    <row r="287" spans="1:60" ht="25.5" customHeight="1">
      <c r="A287" s="101" t="str">
        <f>IF(B287="","",IF(M287="","",SUBTOTAL(3,$E$5:E287)*1)-COUNTBLANK($B$5:B287))</f>
        <v/>
      </c>
      <c r="B287" s="142" t="str">
        <f>IF(ฟอร์มกรอกข้อมูล!C148=0,"",IF(ฟอร์มกรอกข้อมูล!C148="สังกัด","",IF(M287="กำหนดเพิ่มปี 67","-",IF(M287="กำหนดเพิ่มปี 68","-",IF(M287="กำหนดเพิ่มปี 69","-",ฟอร์มกรอกข้อมูล!D148)))))</f>
        <v/>
      </c>
      <c r="C287" s="140" t="str">
        <f>IF(ฟอร์มกรอกข้อมูล!C148=0,"",IF(ฟอร์มกรอกข้อมูล!C148="สังกัด","",IF(M287="กำหนดเพิ่มปี 67","-",IF(M287="กำหนดเพิ่มปี 68","-",IF(M287="กำหนดเพิ่มปี 69","-",ฟอร์มกรอกข้อมูล!L148)))))</f>
        <v/>
      </c>
      <c r="D287" s="143" t="str">
        <f>IF(ฟอร์มกรอกข้อมูล!C148=0,"",IF(ฟอร์มกรอกข้อมูล!C148="สังกัด","",IF(ฟอร์มกรอกข้อมูล!B148="","-",IF(M287="กำหนดเพิ่มปี 67","-",IF(M287="กำหนดเพิ่มปี 68","-",IF(M287="กำหนดเพิ่มปี 69","-",ฟอร์มกรอกข้อมูล!B148))))))</f>
        <v/>
      </c>
      <c r="E287" s="140" t="str">
        <f>IF(ฟอร์มกรอกข้อมูล!C148=0,"",IF(M287="กำหนดเพิ่มปี 67","-",IF(M287="กำหนดเพิ่มปี 68","-",IF(M287="กำหนดเพิ่มปี 69","-",IF(ฟอร์มกรอกข้อมูล!C148="บริหารท้องถิ่น",ฟอร์มกรอกข้อมูล!F148,IF(ฟอร์มกรอกข้อมูล!C148="อำนวยการท้องถิ่น",ฟอร์มกรอกข้อมูล!F148,IF(ฟอร์มกรอกข้อมูล!C148="บริหารสถานศึกษา",ฟอร์มกรอกข้อมูล!F148,IF(ฟอร์มกรอกข้อมูล!C148&amp;ฟอร์มกรอกข้อมูล!G148="วิชาการหัวหน้ากลุ่มงาน",ฟอร์มกรอกข้อมูล!F148,ฟอร์มกรอกข้อมูล!E148))))))))</f>
        <v/>
      </c>
      <c r="F287" s="101" t="str">
        <f>IF(ฟอร์มกรอกข้อมูล!C148=0,"",IF(ฟอร์มกรอกข้อมูล!C148="สังกัด","",IF(ฟอร์มกรอกข้อมูล!H148="","-",IF(M287="กำหนดเพิ่มปี 67","-",IF(M287="กำหนดเพิ่มปี 68","-",IF(M287="กำหนดเพิ่มปี 69","-",ฟอร์มกรอกข้อมูล!H148))))))</f>
        <v/>
      </c>
      <c r="G287" s="143" t="str">
        <f>IF(ฟอร์มกรอกข้อมูล!C148=0,"",IF(ฟอร์มกรอกข้อมูล!C148="สังกัด","",IF(ฟอร์มกรอกข้อมูล!B148="","-",IF(M287="เกษียณปี 66 ยุบเลิกปี 67","-",IF(M287="ว่างเดิม ยุบเลิกปี 67","-",ฟอร์มกรอกข้อมูล!B148)))))</f>
        <v/>
      </c>
      <c r="H287" s="140" t="str">
        <f>IF(ฟอร์มกรอกข้อมูล!C148=0,"",IF(M287="เกษียณปี 66 ยุบเลิกปี 67","-",IF(M287="ว่างเดิม ยุบเลิกปี 67","-",IF(ฟอร์มกรอกข้อมูล!C148="บริหารท้องถิ่น",ฟอร์มกรอกข้อมูล!F148,IF(ฟอร์มกรอกข้อมูล!C148="อำนวยการท้องถิ่น",ฟอร์มกรอกข้อมูล!F148,IF(ฟอร์มกรอกข้อมูล!C148="บริหารสถานศึกษา",ฟอร์มกรอกข้อมูล!F148,IF(ฟอร์มกรอกข้อมูล!C148&amp;ฟอร์มกรอกข้อมูล!G148="วิชาการหัวหน้ากลุ่มงาน",ฟอร์มกรอกข้อมูล!F148,ฟอร์มกรอกข้อมูล!E148)))))))</f>
        <v/>
      </c>
      <c r="I287" s="101" t="str">
        <f>IF(ฟอร์มกรอกข้อมูล!C148=0,"",IF(ฟอร์มกรอกข้อมูล!C148="สังกัด","",IF(ฟอร์มกรอกข้อมูล!H148="","-",IF(M287="เกษียณปี 66 ยุบเลิกปี 67","-",IF(M287="ว่างเดิม ยุบเลิกปี 67","-",ฟอร์มกรอกข้อมูล!H148)))))</f>
        <v/>
      </c>
      <c r="J287" s="144" t="str">
        <f>IF(ฟอร์มกรอกข้อมูล!C148=0,"",IF(ฟอร์มกรอกข้อมูล!C148="สังกัด","",IF(M287="กำหนดเพิ่มปี 67",0,IF(M287="กำหนดเพิ่มปี 68",0,IF(M287="กำหนดเพิ่มปี 69",0,IF(M287="เกษียณปี 66 ยุบเลิกปี 67",0,IF(M287="ว่างเดิม ยุบเลิกปี 67",0,ฟอร์มกรอกข้อมูล!BE148)))))))</f>
        <v/>
      </c>
      <c r="K287" s="145" t="str">
        <f>IF(ฟอร์มกรอกข้อมูล!C148=0,"",IF(ฟอร์มกรอกข้อมูล!C148="สังกัด","",IF(M287="กำหนดเพิ่มปี 67",0,IF(M287="กำหนดเพิ่มปี 68",0,IF(M287="กำหนดเพิ่มปี 69",0,IF(M287="เกษียณปี 66 ยุบเลิกปี 67",0,IF(M287="ว่างเดิม ยุบเลิกปี 67",0,IF(ฟอร์มกรอกข้อมูล!J148=0,0,(BF287*12)))))))))</f>
        <v/>
      </c>
      <c r="L287" s="145" t="str">
        <f>IF(ฟอร์มกรอกข้อมูล!C148=0,"",IF(ฟอร์มกรอกข้อมูล!C148="สังกัด","",IF(M287="กำหนดเพิ่มปี 67",0,IF(M287="กำหนดเพิ่มปี 68",0,IF(M287="กำหนดเพิ่มปี 69",0,IF(M287="เกษียณปี 66 ยุบเลิกปี 67",0,IF(M287="ว่างเดิม ยุบเลิกปี 67",0,IF(ฟอร์มกรอกข้อมูล!K148=0,0,(BG287*12)))))))))</f>
        <v/>
      </c>
      <c r="M287" s="146" t="str">
        <f>IF(ฟอร์มกรอกข้อมูล!C148=0,"",IF(ฟอร์มกรอกข้อมูล!C148="สังกัด","",IF(ฟอร์มกรอกข้อมูล!M148="ว่างเดิม","(ว่างเดิม)",IF(ฟอร์มกรอกข้อมูล!M148="เงินอุดหนุน","(เงินอุดหนุน)",IF(ฟอร์มกรอกข้อมูล!M148="เงินอุดหนุน (ว่าง)","(เงินอุดหนุน)",IF(ฟอร์มกรอกข้อมูล!M148="จ่ายจากเงินรายได้","(จ่ายจากเงินรายได้)",IF(ฟอร์มกรอกข้อมูล!M148="จ่ายจากเงินรายได้ (ว่าง)","(จ่ายจากเงินรายได้ (ว่างเดิม))",IF(ฟอร์มกรอกข้อมูล!M148="กำหนดเพิ่ม2567","กำหนดเพิ่มปี 67",IF(ฟอร์มกรอกข้อมูล!M148="กำหนดเพิ่ม2568","กำหนดเพิ่มปี 68",IF(ฟอร์มกรอกข้อมูล!M148="กำหนดเพิ่ม2569","กำหนดเพิ่มปี 69",IF(ฟอร์มกรอกข้อมูล!M148="ว่างยุบเลิก2567","ว่างเดิม ยุบเลิกปี 67",IF(ฟอร์มกรอกข้อมูล!M148="ว่างยุบเลิก2568","ว่างเดิม ยุบเลิกปี 68",IF(ฟอร์มกรอกข้อมูล!M148="ว่างยุบเลิก2569","ว่างเดิม ยุบเลิกปี 69",IF(ฟอร์มกรอกข้อมูล!M148="ยุบเลิก2567","เกษียณปี 66 ยุบเลิกปี 67",IF(ฟอร์มกรอกข้อมูล!M148="ยุบเลิก2568","เกษียณปี 67 ยุบเลิกปี 68",IF(ฟอร์มกรอกข้อมูล!M148="ยุบเลิก2569","เกษียณปี 68 ยุบเลิกปี 69",(ฟอร์มกรอกข้อมูล!I148*12)+(ฟอร์มกรอกข้อมูล!J148*12)+(ฟอร์มกรอกข้อมูล!K148*12)))))))))))))))))</f>
        <v/>
      </c>
      <c r="N287" s="150"/>
      <c r="O287" s="150"/>
      <c r="P287" s="150"/>
      <c r="Q287" s="150"/>
      <c r="R287" s="150"/>
      <c r="S287" s="150"/>
      <c r="T287" s="150"/>
      <c r="U287" s="150"/>
      <c r="V287" s="150"/>
      <c r="W287" s="150"/>
      <c r="X287" s="150"/>
      <c r="Y287" s="150"/>
      <c r="Z287" s="150"/>
      <c r="AA287" s="150"/>
      <c r="AB287" s="150"/>
      <c r="AC287" s="150"/>
      <c r="AD287" s="150"/>
      <c r="AE287" s="150"/>
      <c r="AF287" s="150"/>
      <c r="AG287" s="150"/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39" t="str">
        <f>IF(ฟอร์มกรอกข้อมูล!C148=0,"",ฟอร์มกรอกข้อมูล!C148)</f>
        <v/>
      </c>
      <c r="BC287" s="139" t="str">
        <f>IF(ฟอร์มกรอกข้อมูล!G148=0,"",ฟอร์มกรอกข้อมูล!G148)</f>
        <v/>
      </c>
      <c r="BD287" s="139" t="str">
        <f>IF(ฟอร์มกรอกข้อมูล!E148=0,"",ฟอร์มกรอกข้อมูล!E148)</f>
        <v/>
      </c>
      <c r="BE287" s="139" t="str">
        <f>IF(ฟอร์มกรอกข้อมูล!I148=0,"",ฟอร์มกรอกข้อมูล!I148)</f>
        <v/>
      </c>
      <c r="BF287" s="139" t="str">
        <f>IF(ฟอร์มกรอกข้อมูล!J148=0,"",ฟอร์มกรอกข้อมูล!J148)</f>
        <v/>
      </c>
      <c r="BG287" s="139" t="str">
        <f>IF(ฟอร์มกรอกข้อมูล!K148=0,"",ฟอร์มกรอกข้อมูล!K148)</f>
        <v/>
      </c>
      <c r="BH287" s="139" t="str">
        <f>IF(ฟอร์มกรอกข้อมูล!M148=0,"",ฟอร์มกรอกข้อมูล!M148)</f>
        <v/>
      </c>
    </row>
    <row r="288" spans="1:60" ht="25.5" customHeight="1">
      <c r="A288" s="99"/>
      <c r="B288" s="99"/>
      <c r="C288" s="140"/>
      <c r="D288" s="140"/>
      <c r="E288" s="140" t="str">
        <f>IF(BB287=0,"",IF(BB287="บริหารท้องถิ่น","("&amp;BD287&amp;")",IF(BB287="อำนวยการท้องถิ่น","("&amp;BD287&amp;")",IF(BB287="บริหารสถานศึกษา","("&amp;BD287&amp;")",IF(BB287&amp;BC287="วิชาการหัวหน้ากลุ่มงาน","("&amp;BD287&amp;")",IF(M287="กำหนดเพิ่มปี 67","-",IF(M287="กำหนดเพิ่มปี 68","",IF(M287="กำหนดเพิ่มปี 69","",""))))))))</f>
        <v/>
      </c>
      <c r="F288" s="99"/>
      <c r="G288" s="140"/>
      <c r="H288" s="140" t="str">
        <f>IF(BB287=0,"",IF(M287="เกษียณปี 66 ยุบเลิกปี 67","",IF(M287="ว่างเดิม ยุบเลิกปี 67","",IF(BB287="บริหารท้องถิ่น","("&amp;BD287&amp;")",IF(BB287="อำนวยการท้องถิ่น","("&amp;BD287&amp;")",IF(BB287="บริหารสถานศึกษา","("&amp;BD287&amp;")",IF(BB287&amp;BC287="วิชาการหัวหน้ากลุ่มงาน","("&amp;BD287&amp;")","")))))))</f>
        <v/>
      </c>
      <c r="I288" s="99"/>
      <c r="J288" s="141" t="str">
        <f>IF(BB287=0,"",IF(BB287="","",IF(BH287="ว่างเดิม","(ค่ากลางเงินเดือน)",IF(BH287="เงินอุดหนุน (ว่าง)","(ค่ากลางเงินเดือน)",IF(BH287="จ่ายจากเงินรายได้ (ว่าง)","(ค่ากลางเงินเดือน)",IF(BH287="ว่างยุบเลิก2568","(ค่ากลางเงินเดือน)",IF(BH287="ว่างยุบเลิก2569","(ค่ากลางเงินเดือน)",IF(M287="กำหนดเพิ่มปี 67","",IF(M287="กำหนดเพิ่มปี 68","",IF(M287="กำหนดเพิ่มปี 69","",IF(M287="เกษียณปี 66 ยุบเลิกปี 67","",IF(M287="ว่างเดิม ยุบเลิกปี 67","",TEXT(BE287,"(0,000"&amp;" x 12)")))))))))))))</f>
        <v/>
      </c>
      <c r="K288" s="141" t="str">
        <f>IF(BB287=0,"",IF(BB287="","",IF(M287="กำหนดเพิ่มปี 67","",IF(M287="กำหนดเพิ่มปี 68","",IF(M287="กำหนดเพิ่มปี 69","",IF(M287="เกษียณปี 66 ยุบเลิกปี 67","",IF(M287="ว่างเดิม ยุบเลิกปี 67","",TEXT(BF287,"(0,000"&amp;" x 12)"))))))))</f>
        <v/>
      </c>
      <c r="L288" s="141" t="str">
        <f>IF(BB287=0,"",IF(BB287="","",IF(M287="กำหนดเพิ่มปี 67","",IF(M287="กำหนดเพิ่มปี 68","",IF(M287="กำหนดเพิ่มปี 69","",IF(M287="เกษียณปี 66 ยุบเลิกปี 67","",IF(M287="ว่างเดิม ยุบเลิกปี 67","",TEXT(BG287,"(0,000"&amp;" x 12)"))))))))</f>
        <v/>
      </c>
      <c r="M288" s="140"/>
      <c r="N288" s="150"/>
      <c r="O288" s="150"/>
      <c r="P288" s="150"/>
      <c r="Q288" s="150"/>
      <c r="R288" s="150"/>
      <c r="S288" s="150"/>
      <c r="T288" s="150"/>
      <c r="U288" s="150"/>
      <c r="V288" s="150"/>
      <c r="W288" s="150"/>
      <c r="X288" s="150"/>
      <c r="Y288" s="150"/>
      <c r="Z288" s="150"/>
      <c r="AA288" s="150"/>
      <c r="AB288" s="150"/>
      <c r="AC288" s="150"/>
      <c r="AD288" s="150"/>
      <c r="AE288" s="150"/>
      <c r="AF288" s="150"/>
      <c r="AG288" s="150"/>
      <c r="AH288" s="150"/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</row>
    <row r="289" spans="1:60" ht="25.5" customHeight="1">
      <c r="A289" s="101" t="str">
        <f>IF(B289="","",IF(M289="","",SUBTOTAL(3,$E$5:E289)*1)-COUNTBLANK($B$5:B289))</f>
        <v/>
      </c>
      <c r="B289" s="142" t="str">
        <f>IF(ฟอร์มกรอกข้อมูล!C149=0,"",IF(ฟอร์มกรอกข้อมูล!C149="สังกัด","",IF(M289="กำหนดเพิ่มปี 67","-",IF(M289="กำหนดเพิ่มปี 68","-",IF(M289="กำหนดเพิ่มปี 69","-",ฟอร์มกรอกข้อมูล!D149)))))</f>
        <v/>
      </c>
      <c r="C289" s="140" t="str">
        <f>IF(ฟอร์มกรอกข้อมูล!C149=0,"",IF(ฟอร์มกรอกข้อมูล!C149="สังกัด","",IF(M289="กำหนดเพิ่มปี 67","-",IF(M289="กำหนดเพิ่มปี 68","-",IF(M289="กำหนดเพิ่มปี 69","-",ฟอร์มกรอกข้อมูล!L149)))))</f>
        <v/>
      </c>
      <c r="D289" s="143" t="str">
        <f>IF(ฟอร์มกรอกข้อมูล!C149=0,"",IF(ฟอร์มกรอกข้อมูล!C149="สังกัด","",IF(ฟอร์มกรอกข้อมูล!B149="","-",IF(M289="กำหนดเพิ่มปี 67","-",IF(M289="กำหนดเพิ่มปี 68","-",IF(M289="กำหนดเพิ่มปี 69","-",ฟอร์มกรอกข้อมูล!B149))))))</f>
        <v/>
      </c>
      <c r="E289" s="140" t="str">
        <f>IF(ฟอร์มกรอกข้อมูล!C149=0,"",IF(M289="กำหนดเพิ่มปี 67","-",IF(M289="กำหนดเพิ่มปี 68","-",IF(M289="กำหนดเพิ่มปี 69","-",IF(ฟอร์มกรอกข้อมูล!C149="บริหารท้องถิ่น",ฟอร์มกรอกข้อมูล!F149,IF(ฟอร์มกรอกข้อมูล!C149="อำนวยการท้องถิ่น",ฟอร์มกรอกข้อมูล!F149,IF(ฟอร์มกรอกข้อมูล!C149="บริหารสถานศึกษา",ฟอร์มกรอกข้อมูล!F149,IF(ฟอร์มกรอกข้อมูล!C149&amp;ฟอร์มกรอกข้อมูล!G149="วิชาการหัวหน้ากลุ่มงาน",ฟอร์มกรอกข้อมูล!F149,ฟอร์มกรอกข้อมูล!E149))))))))</f>
        <v/>
      </c>
      <c r="F289" s="101" t="str">
        <f>IF(ฟอร์มกรอกข้อมูล!C149=0,"",IF(ฟอร์มกรอกข้อมูล!C149="สังกัด","",IF(ฟอร์มกรอกข้อมูล!H149="","-",IF(M289="กำหนดเพิ่มปี 67","-",IF(M289="กำหนดเพิ่มปี 68","-",IF(M289="กำหนดเพิ่มปี 69","-",ฟอร์มกรอกข้อมูล!H149))))))</f>
        <v/>
      </c>
      <c r="G289" s="143" t="str">
        <f>IF(ฟอร์มกรอกข้อมูล!C149=0,"",IF(ฟอร์มกรอกข้อมูล!C149="สังกัด","",IF(ฟอร์มกรอกข้อมูล!B149="","-",IF(M289="เกษียณปี 66 ยุบเลิกปี 67","-",IF(M289="ว่างเดิม ยุบเลิกปี 67","-",ฟอร์มกรอกข้อมูล!B149)))))</f>
        <v/>
      </c>
      <c r="H289" s="140" t="str">
        <f>IF(ฟอร์มกรอกข้อมูล!C149=0,"",IF(M289="เกษียณปี 66 ยุบเลิกปี 67","-",IF(M289="ว่างเดิม ยุบเลิกปี 67","-",IF(ฟอร์มกรอกข้อมูล!C149="บริหารท้องถิ่น",ฟอร์มกรอกข้อมูล!F149,IF(ฟอร์มกรอกข้อมูล!C149="อำนวยการท้องถิ่น",ฟอร์มกรอกข้อมูล!F149,IF(ฟอร์มกรอกข้อมูล!C149="บริหารสถานศึกษา",ฟอร์มกรอกข้อมูล!F149,IF(ฟอร์มกรอกข้อมูล!C149&amp;ฟอร์มกรอกข้อมูล!G149="วิชาการหัวหน้ากลุ่มงาน",ฟอร์มกรอกข้อมูล!F149,ฟอร์มกรอกข้อมูล!E149)))))))</f>
        <v/>
      </c>
      <c r="I289" s="101" t="str">
        <f>IF(ฟอร์มกรอกข้อมูล!C149=0,"",IF(ฟอร์มกรอกข้อมูล!C149="สังกัด","",IF(ฟอร์มกรอกข้อมูล!H149="","-",IF(M289="เกษียณปี 66 ยุบเลิกปี 67","-",IF(M289="ว่างเดิม ยุบเลิกปี 67","-",ฟอร์มกรอกข้อมูล!H149)))))</f>
        <v/>
      </c>
      <c r="J289" s="144" t="str">
        <f>IF(ฟอร์มกรอกข้อมูล!C149=0,"",IF(ฟอร์มกรอกข้อมูล!C149="สังกัด","",IF(M289="กำหนดเพิ่มปี 67",0,IF(M289="กำหนดเพิ่มปี 68",0,IF(M289="กำหนดเพิ่มปี 69",0,IF(M289="เกษียณปี 66 ยุบเลิกปี 67",0,IF(M289="ว่างเดิม ยุบเลิกปี 67",0,ฟอร์มกรอกข้อมูล!BE149)))))))</f>
        <v/>
      </c>
      <c r="K289" s="145" t="str">
        <f>IF(ฟอร์มกรอกข้อมูล!C149=0,"",IF(ฟอร์มกรอกข้อมูล!C149="สังกัด","",IF(M289="กำหนดเพิ่มปี 67",0,IF(M289="กำหนดเพิ่มปี 68",0,IF(M289="กำหนดเพิ่มปี 69",0,IF(M289="เกษียณปี 66 ยุบเลิกปี 67",0,IF(M289="ว่างเดิม ยุบเลิกปี 67",0,IF(ฟอร์มกรอกข้อมูล!J149=0,0,(BF289*12)))))))))</f>
        <v/>
      </c>
      <c r="L289" s="145" t="str">
        <f>IF(ฟอร์มกรอกข้อมูล!C149=0,"",IF(ฟอร์มกรอกข้อมูล!C149="สังกัด","",IF(M289="กำหนดเพิ่มปี 67",0,IF(M289="กำหนดเพิ่มปี 68",0,IF(M289="กำหนดเพิ่มปี 69",0,IF(M289="เกษียณปี 66 ยุบเลิกปี 67",0,IF(M289="ว่างเดิม ยุบเลิกปี 67",0,IF(ฟอร์มกรอกข้อมูล!K149=0,0,(BG289*12)))))))))</f>
        <v/>
      </c>
      <c r="M289" s="146" t="str">
        <f>IF(ฟอร์มกรอกข้อมูล!C149=0,"",IF(ฟอร์มกรอกข้อมูล!C149="สังกัด","",IF(ฟอร์มกรอกข้อมูล!M149="ว่างเดิม","(ว่างเดิม)",IF(ฟอร์มกรอกข้อมูล!M149="เงินอุดหนุน","(เงินอุดหนุน)",IF(ฟอร์มกรอกข้อมูล!M149="เงินอุดหนุน (ว่าง)","(เงินอุดหนุน)",IF(ฟอร์มกรอกข้อมูล!M149="จ่ายจากเงินรายได้","(จ่ายจากเงินรายได้)",IF(ฟอร์มกรอกข้อมูล!M149="จ่ายจากเงินรายได้ (ว่าง)","(จ่ายจากเงินรายได้ (ว่างเดิม))",IF(ฟอร์มกรอกข้อมูล!M149="กำหนดเพิ่ม2567","กำหนดเพิ่มปี 67",IF(ฟอร์มกรอกข้อมูล!M149="กำหนดเพิ่ม2568","กำหนดเพิ่มปี 68",IF(ฟอร์มกรอกข้อมูล!M149="กำหนดเพิ่ม2569","กำหนดเพิ่มปี 69",IF(ฟอร์มกรอกข้อมูล!M149="ว่างยุบเลิก2567","ว่างเดิม ยุบเลิกปี 67",IF(ฟอร์มกรอกข้อมูล!M149="ว่างยุบเลิก2568","ว่างเดิม ยุบเลิกปี 68",IF(ฟอร์มกรอกข้อมูล!M149="ว่างยุบเลิก2569","ว่างเดิม ยุบเลิกปี 69",IF(ฟอร์มกรอกข้อมูล!M149="ยุบเลิก2567","เกษียณปี 66 ยุบเลิกปี 67",IF(ฟอร์มกรอกข้อมูล!M149="ยุบเลิก2568","เกษียณปี 67 ยุบเลิกปี 68",IF(ฟอร์มกรอกข้อมูล!M149="ยุบเลิก2569","เกษียณปี 68 ยุบเลิกปี 69",(ฟอร์มกรอกข้อมูล!I149*12)+(ฟอร์มกรอกข้อมูล!J149*12)+(ฟอร์มกรอกข้อมูล!K149*12)))))))))))))))))</f>
        <v/>
      </c>
      <c r="N289" s="150"/>
      <c r="O289" s="150"/>
      <c r="P289" s="150"/>
      <c r="Q289" s="150"/>
      <c r="R289" s="150"/>
      <c r="S289" s="150"/>
      <c r="T289" s="150"/>
      <c r="U289" s="150"/>
      <c r="V289" s="150"/>
      <c r="W289" s="150"/>
      <c r="X289" s="150"/>
      <c r="Y289" s="150"/>
      <c r="Z289" s="150"/>
      <c r="AA289" s="150"/>
      <c r="AB289" s="150"/>
      <c r="AC289" s="150"/>
      <c r="AD289" s="150"/>
      <c r="AE289" s="150"/>
      <c r="AF289" s="150"/>
      <c r="AG289" s="150"/>
      <c r="AH289" s="150"/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39" t="str">
        <f>IF(ฟอร์มกรอกข้อมูล!C149=0,"",ฟอร์มกรอกข้อมูล!C149)</f>
        <v/>
      </c>
      <c r="BC289" s="139" t="str">
        <f>IF(ฟอร์มกรอกข้อมูล!G149=0,"",ฟอร์มกรอกข้อมูล!G149)</f>
        <v/>
      </c>
      <c r="BD289" s="139" t="str">
        <f>IF(ฟอร์มกรอกข้อมูล!E149=0,"",ฟอร์มกรอกข้อมูล!E149)</f>
        <v/>
      </c>
      <c r="BE289" s="139" t="str">
        <f>IF(ฟอร์มกรอกข้อมูล!I149=0,"",ฟอร์มกรอกข้อมูล!I149)</f>
        <v/>
      </c>
      <c r="BF289" s="139" t="str">
        <f>IF(ฟอร์มกรอกข้อมูล!J149=0,"",ฟอร์มกรอกข้อมูล!J149)</f>
        <v/>
      </c>
      <c r="BG289" s="139" t="str">
        <f>IF(ฟอร์มกรอกข้อมูล!K149=0,"",ฟอร์มกรอกข้อมูล!K149)</f>
        <v/>
      </c>
      <c r="BH289" s="139" t="str">
        <f>IF(ฟอร์มกรอกข้อมูล!M149=0,"",ฟอร์มกรอกข้อมูล!M149)</f>
        <v/>
      </c>
    </row>
    <row r="290" spans="1:60" ht="25.5" customHeight="1">
      <c r="A290" s="99"/>
      <c r="B290" s="99"/>
      <c r="C290" s="140"/>
      <c r="D290" s="140"/>
      <c r="E290" s="140" t="str">
        <f>IF(BB289=0,"",IF(BB289="บริหารท้องถิ่น","("&amp;BD289&amp;")",IF(BB289="อำนวยการท้องถิ่น","("&amp;BD289&amp;")",IF(BB289="บริหารสถานศึกษา","("&amp;BD289&amp;")",IF(BB289&amp;BC289="วิชาการหัวหน้ากลุ่มงาน","("&amp;BD289&amp;")",IF(M289="กำหนดเพิ่มปี 67","-",IF(M289="กำหนดเพิ่มปี 68","",IF(M289="กำหนดเพิ่มปี 69","",""))))))))</f>
        <v/>
      </c>
      <c r="F290" s="99"/>
      <c r="G290" s="140"/>
      <c r="H290" s="140" t="str">
        <f>IF(BB289=0,"",IF(M289="เกษียณปี 66 ยุบเลิกปี 67","",IF(M289="ว่างเดิม ยุบเลิกปี 67","",IF(BB289="บริหารท้องถิ่น","("&amp;BD289&amp;")",IF(BB289="อำนวยการท้องถิ่น","("&amp;BD289&amp;")",IF(BB289="บริหารสถานศึกษา","("&amp;BD289&amp;")",IF(BB289&amp;BC289="วิชาการหัวหน้ากลุ่มงาน","("&amp;BD289&amp;")","")))))))</f>
        <v/>
      </c>
      <c r="I290" s="99"/>
      <c r="J290" s="141" t="str">
        <f>IF(BB289=0,"",IF(BB289="","",IF(BH289="ว่างเดิม","(ค่ากลางเงินเดือน)",IF(BH289="เงินอุดหนุน (ว่าง)","(ค่ากลางเงินเดือน)",IF(BH289="จ่ายจากเงินรายได้ (ว่าง)","(ค่ากลางเงินเดือน)",IF(BH289="ว่างยุบเลิก2568","(ค่ากลางเงินเดือน)",IF(BH289="ว่างยุบเลิก2569","(ค่ากลางเงินเดือน)",IF(M289="กำหนดเพิ่มปี 67","",IF(M289="กำหนดเพิ่มปี 68","",IF(M289="กำหนดเพิ่มปี 69","",IF(M289="เกษียณปี 66 ยุบเลิกปี 67","",IF(M289="ว่างเดิม ยุบเลิกปี 67","",TEXT(BE289,"(0,000"&amp;" x 12)")))))))))))))</f>
        <v/>
      </c>
      <c r="K290" s="141" t="str">
        <f>IF(BB289=0,"",IF(BB289="","",IF(M289="กำหนดเพิ่มปี 67","",IF(M289="กำหนดเพิ่มปี 68","",IF(M289="กำหนดเพิ่มปี 69","",IF(M289="เกษียณปี 66 ยุบเลิกปี 67","",IF(M289="ว่างเดิม ยุบเลิกปี 67","",TEXT(BF289,"(0,000"&amp;" x 12)"))))))))</f>
        <v/>
      </c>
      <c r="L290" s="141" t="str">
        <f>IF(BB289=0,"",IF(BB289="","",IF(M289="กำหนดเพิ่มปี 67","",IF(M289="กำหนดเพิ่มปี 68","",IF(M289="กำหนดเพิ่มปี 69","",IF(M289="เกษียณปี 66 ยุบเลิกปี 67","",IF(M289="ว่างเดิม ยุบเลิกปี 67","",TEXT(BG289,"(0,000"&amp;" x 12)"))))))))</f>
        <v/>
      </c>
      <c r="M290" s="140"/>
      <c r="N290" s="150"/>
      <c r="O290" s="150"/>
      <c r="P290" s="150"/>
      <c r="Q290" s="150"/>
      <c r="R290" s="150"/>
      <c r="S290" s="150"/>
      <c r="T290" s="150"/>
      <c r="U290" s="150"/>
      <c r="V290" s="150"/>
      <c r="W290" s="150"/>
      <c r="X290" s="150"/>
      <c r="Y290" s="150"/>
      <c r="Z290" s="150"/>
      <c r="AA290" s="150"/>
      <c r="AB290" s="150"/>
      <c r="AC290" s="150"/>
      <c r="AD290" s="150"/>
      <c r="AE290" s="150"/>
      <c r="AF290" s="150"/>
      <c r="AG290" s="150"/>
      <c r="AH290" s="150"/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50"/>
    </row>
    <row r="291" spans="1:60" ht="25.5" customHeight="1">
      <c r="A291" s="101" t="str">
        <f>IF(B291="","",IF(M291="","",SUBTOTAL(3,$E$5:E291)*1)-COUNTBLANK($B$5:B291))</f>
        <v/>
      </c>
      <c r="B291" s="142" t="str">
        <f>IF(ฟอร์มกรอกข้อมูล!C150=0,"",IF(ฟอร์มกรอกข้อมูล!C150="สังกัด","",IF(M291="กำหนดเพิ่มปี 67","-",IF(M291="กำหนดเพิ่มปี 68","-",IF(M291="กำหนดเพิ่มปี 69","-",ฟอร์มกรอกข้อมูล!D150)))))</f>
        <v/>
      </c>
      <c r="C291" s="140" t="str">
        <f>IF(ฟอร์มกรอกข้อมูล!C150=0,"",IF(ฟอร์มกรอกข้อมูล!C150="สังกัด","",IF(M291="กำหนดเพิ่มปี 67","-",IF(M291="กำหนดเพิ่มปี 68","-",IF(M291="กำหนดเพิ่มปี 69","-",ฟอร์มกรอกข้อมูล!L150)))))</f>
        <v/>
      </c>
      <c r="D291" s="143" t="str">
        <f>IF(ฟอร์มกรอกข้อมูล!C150=0,"",IF(ฟอร์มกรอกข้อมูล!C150="สังกัด","",IF(ฟอร์มกรอกข้อมูล!B150="","-",IF(M291="กำหนดเพิ่มปี 67","-",IF(M291="กำหนดเพิ่มปี 68","-",IF(M291="กำหนดเพิ่มปี 69","-",ฟอร์มกรอกข้อมูล!B150))))))</f>
        <v/>
      </c>
      <c r="E291" s="140" t="str">
        <f>IF(ฟอร์มกรอกข้อมูล!C150=0,"",IF(M291="กำหนดเพิ่มปี 67","-",IF(M291="กำหนดเพิ่มปี 68","-",IF(M291="กำหนดเพิ่มปี 69","-",IF(ฟอร์มกรอกข้อมูล!C150="บริหารท้องถิ่น",ฟอร์มกรอกข้อมูล!F150,IF(ฟอร์มกรอกข้อมูล!C150="อำนวยการท้องถิ่น",ฟอร์มกรอกข้อมูล!F150,IF(ฟอร์มกรอกข้อมูล!C150="บริหารสถานศึกษา",ฟอร์มกรอกข้อมูล!F150,IF(ฟอร์มกรอกข้อมูล!C150&amp;ฟอร์มกรอกข้อมูล!G150="วิชาการหัวหน้ากลุ่มงาน",ฟอร์มกรอกข้อมูล!F150,ฟอร์มกรอกข้อมูล!E150))))))))</f>
        <v/>
      </c>
      <c r="F291" s="101" t="str">
        <f>IF(ฟอร์มกรอกข้อมูล!C150=0,"",IF(ฟอร์มกรอกข้อมูล!C150="สังกัด","",IF(ฟอร์มกรอกข้อมูล!H150="","-",IF(M291="กำหนดเพิ่มปี 67","-",IF(M291="กำหนดเพิ่มปี 68","-",IF(M291="กำหนดเพิ่มปี 69","-",ฟอร์มกรอกข้อมูล!H150))))))</f>
        <v/>
      </c>
      <c r="G291" s="143" t="str">
        <f>IF(ฟอร์มกรอกข้อมูล!C150=0,"",IF(ฟอร์มกรอกข้อมูล!C150="สังกัด","",IF(ฟอร์มกรอกข้อมูล!B150="","-",IF(M291="เกษียณปี 66 ยุบเลิกปี 67","-",IF(M291="ว่างเดิม ยุบเลิกปี 67","-",ฟอร์มกรอกข้อมูล!B150)))))</f>
        <v/>
      </c>
      <c r="H291" s="140" t="str">
        <f>IF(ฟอร์มกรอกข้อมูล!C150=0,"",IF(M291="เกษียณปี 66 ยุบเลิกปี 67","-",IF(M291="ว่างเดิม ยุบเลิกปี 67","-",IF(ฟอร์มกรอกข้อมูล!C150="บริหารท้องถิ่น",ฟอร์มกรอกข้อมูล!F150,IF(ฟอร์มกรอกข้อมูล!C150="อำนวยการท้องถิ่น",ฟอร์มกรอกข้อมูล!F150,IF(ฟอร์มกรอกข้อมูล!C150="บริหารสถานศึกษา",ฟอร์มกรอกข้อมูล!F150,IF(ฟอร์มกรอกข้อมูล!C150&amp;ฟอร์มกรอกข้อมูล!G150="วิชาการหัวหน้ากลุ่มงาน",ฟอร์มกรอกข้อมูล!F150,ฟอร์มกรอกข้อมูล!E150)))))))</f>
        <v/>
      </c>
      <c r="I291" s="101" t="str">
        <f>IF(ฟอร์มกรอกข้อมูล!C150=0,"",IF(ฟอร์มกรอกข้อมูล!C150="สังกัด","",IF(ฟอร์มกรอกข้อมูล!H150="","-",IF(M291="เกษียณปี 66 ยุบเลิกปี 67","-",IF(M291="ว่างเดิม ยุบเลิกปี 67","-",ฟอร์มกรอกข้อมูล!H150)))))</f>
        <v/>
      </c>
      <c r="J291" s="144" t="str">
        <f>IF(ฟอร์มกรอกข้อมูล!C150=0,"",IF(ฟอร์มกรอกข้อมูล!C150="สังกัด","",IF(M291="กำหนดเพิ่มปี 67",0,IF(M291="กำหนดเพิ่มปี 68",0,IF(M291="กำหนดเพิ่มปี 69",0,IF(M291="เกษียณปี 66 ยุบเลิกปี 67",0,IF(M291="ว่างเดิม ยุบเลิกปี 67",0,ฟอร์มกรอกข้อมูล!BE150)))))))</f>
        <v/>
      </c>
      <c r="K291" s="145" t="str">
        <f>IF(ฟอร์มกรอกข้อมูล!C150=0,"",IF(ฟอร์มกรอกข้อมูล!C150="สังกัด","",IF(M291="กำหนดเพิ่มปี 67",0,IF(M291="กำหนดเพิ่มปี 68",0,IF(M291="กำหนดเพิ่มปี 69",0,IF(M291="เกษียณปี 66 ยุบเลิกปี 67",0,IF(M291="ว่างเดิม ยุบเลิกปี 67",0,IF(ฟอร์มกรอกข้อมูล!J150=0,0,(BF291*12)))))))))</f>
        <v/>
      </c>
      <c r="L291" s="145" t="str">
        <f>IF(ฟอร์มกรอกข้อมูล!C150=0,"",IF(ฟอร์มกรอกข้อมูล!C150="สังกัด","",IF(M291="กำหนดเพิ่มปี 67",0,IF(M291="กำหนดเพิ่มปี 68",0,IF(M291="กำหนดเพิ่มปี 69",0,IF(M291="เกษียณปี 66 ยุบเลิกปี 67",0,IF(M291="ว่างเดิม ยุบเลิกปี 67",0,IF(ฟอร์มกรอกข้อมูล!K150=0,0,(BG291*12)))))))))</f>
        <v/>
      </c>
      <c r="M291" s="146" t="str">
        <f>IF(ฟอร์มกรอกข้อมูล!C150=0,"",IF(ฟอร์มกรอกข้อมูล!C150="สังกัด","",IF(ฟอร์มกรอกข้อมูล!M150="ว่างเดิม","(ว่างเดิม)",IF(ฟอร์มกรอกข้อมูล!M150="เงินอุดหนุน","(เงินอุดหนุน)",IF(ฟอร์มกรอกข้อมูล!M150="เงินอุดหนุน (ว่าง)","(เงินอุดหนุน)",IF(ฟอร์มกรอกข้อมูล!M150="จ่ายจากเงินรายได้","(จ่ายจากเงินรายได้)",IF(ฟอร์มกรอกข้อมูล!M150="จ่ายจากเงินรายได้ (ว่าง)","(จ่ายจากเงินรายได้ (ว่างเดิม))",IF(ฟอร์มกรอกข้อมูล!M150="กำหนดเพิ่ม2567","กำหนดเพิ่มปี 67",IF(ฟอร์มกรอกข้อมูล!M150="กำหนดเพิ่ม2568","กำหนดเพิ่มปี 68",IF(ฟอร์มกรอกข้อมูล!M150="กำหนดเพิ่ม2569","กำหนดเพิ่มปี 69",IF(ฟอร์มกรอกข้อมูล!M150="ว่างยุบเลิก2567","ว่างเดิม ยุบเลิกปี 67",IF(ฟอร์มกรอกข้อมูล!M150="ว่างยุบเลิก2568","ว่างเดิม ยุบเลิกปี 68",IF(ฟอร์มกรอกข้อมูล!M150="ว่างยุบเลิก2569","ว่างเดิม ยุบเลิกปี 69",IF(ฟอร์มกรอกข้อมูล!M150="ยุบเลิก2567","เกษียณปี 66 ยุบเลิกปี 67",IF(ฟอร์มกรอกข้อมูล!M150="ยุบเลิก2568","เกษียณปี 67 ยุบเลิกปี 68",IF(ฟอร์มกรอกข้อมูล!M150="ยุบเลิก2569","เกษียณปี 68 ยุบเลิกปี 69",(ฟอร์มกรอกข้อมูล!I150*12)+(ฟอร์มกรอกข้อมูล!J150*12)+(ฟอร์มกรอกข้อมูล!K150*12)))))))))))))))))</f>
        <v/>
      </c>
      <c r="N291" s="150"/>
      <c r="O291" s="150"/>
      <c r="P291" s="150"/>
      <c r="Q291" s="150"/>
      <c r="R291" s="150"/>
      <c r="S291" s="150"/>
      <c r="T291" s="150"/>
      <c r="U291" s="150"/>
      <c r="V291" s="150"/>
      <c r="W291" s="150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50"/>
      <c r="AH291" s="150"/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39" t="str">
        <f>IF(ฟอร์มกรอกข้อมูล!C150=0,"",ฟอร์มกรอกข้อมูล!C150)</f>
        <v/>
      </c>
      <c r="BC291" s="139" t="str">
        <f>IF(ฟอร์มกรอกข้อมูล!G150=0,"",ฟอร์มกรอกข้อมูล!G150)</f>
        <v/>
      </c>
      <c r="BD291" s="139" t="str">
        <f>IF(ฟอร์มกรอกข้อมูล!E150=0,"",ฟอร์มกรอกข้อมูล!E150)</f>
        <v/>
      </c>
      <c r="BE291" s="139" t="str">
        <f>IF(ฟอร์มกรอกข้อมูล!I150=0,"",ฟอร์มกรอกข้อมูล!I150)</f>
        <v/>
      </c>
      <c r="BF291" s="139" t="str">
        <f>IF(ฟอร์มกรอกข้อมูล!J150=0,"",ฟอร์มกรอกข้อมูล!J150)</f>
        <v/>
      </c>
      <c r="BG291" s="139" t="str">
        <f>IF(ฟอร์มกรอกข้อมูล!K150=0,"",ฟอร์มกรอกข้อมูล!K150)</f>
        <v/>
      </c>
      <c r="BH291" s="139" t="str">
        <f>IF(ฟอร์มกรอกข้อมูล!M150=0,"",ฟอร์มกรอกข้อมูล!M150)</f>
        <v/>
      </c>
    </row>
    <row r="292" spans="1:60" ht="25.5" customHeight="1">
      <c r="A292" s="99"/>
      <c r="B292" s="99"/>
      <c r="C292" s="140"/>
      <c r="D292" s="140"/>
      <c r="E292" s="140" t="str">
        <f>IF(BB291=0,"",IF(BB291="บริหารท้องถิ่น","("&amp;BD291&amp;")",IF(BB291="อำนวยการท้องถิ่น","("&amp;BD291&amp;")",IF(BB291="บริหารสถานศึกษา","("&amp;BD291&amp;")",IF(BB291&amp;BC291="วิชาการหัวหน้ากลุ่มงาน","("&amp;BD291&amp;")",IF(M291="กำหนดเพิ่มปี 67","-",IF(M291="กำหนดเพิ่มปี 68","",IF(M291="กำหนดเพิ่มปี 69","",""))))))))</f>
        <v/>
      </c>
      <c r="F292" s="99"/>
      <c r="G292" s="140"/>
      <c r="H292" s="140" t="str">
        <f>IF(BB291=0,"",IF(M291="เกษียณปี 66 ยุบเลิกปี 67","",IF(M291="ว่างเดิม ยุบเลิกปี 67","",IF(BB291="บริหารท้องถิ่น","("&amp;BD291&amp;")",IF(BB291="อำนวยการท้องถิ่น","("&amp;BD291&amp;")",IF(BB291="บริหารสถานศึกษา","("&amp;BD291&amp;")",IF(BB291&amp;BC291="วิชาการหัวหน้ากลุ่มงาน","("&amp;BD291&amp;")","")))))))</f>
        <v/>
      </c>
      <c r="I292" s="99"/>
      <c r="J292" s="141" t="str">
        <f>IF(BB291=0,"",IF(BB291="","",IF(BH291="ว่างเดิม","(ค่ากลางเงินเดือน)",IF(BH291="เงินอุดหนุน (ว่าง)","(ค่ากลางเงินเดือน)",IF(BH291="จ่ายจากเงินรายได้ (ว่าง)","(ค่ากลางเงินเดือน)",IF(BH291="ว่างยุบเลิก2568","(ค่ากลางเงินเดือน)",IF(BH291="ว่างยุบเลิก2569","(ค่ากลางเงินเดือน)",IF(M291="กำหนดเพิ่มปี 67","",IF(M291="กำหนดเพิ่มปี 68","",IF(M291="กำหนดเพิ่มปี 69","",IF(M291="เกษียณปี 66 ยุบเลิกปี 67","",IF(M291="ว่างเดิม ยุบเลิกปี 67","",TEXT(BE291,"(0,000"&amp;" x 12)")))))))))))))</f>
        <v/>
      </c>
      <c r="K292" s="141" t="str">
        <f>IF(BB291=0,"",IF(BB291="","",IF(M291="กำหนดเพิ่มปี 67","",IF(M291="กำหนดเพิ่มปี 68","",IF(M291="กำหนดเพิ่มปี 69","",IF(M291="เกษียณปี 66 ยุบเลิกปี 67","",IF(M291="ว่างเดิม ยุบเลิกปี 67","",TEXT(BF291,"(0,000"&amp;" x 12)"))))))))</f>
        <v/>
      </c>
      <c r="L292" s="141" t="str">
        <f>IF(BB291=0,"",IF(BB291="","",IF(M291="กำหนดเพิ่มปี 67","",IF(M291="กำหนดเพิ่มปี 68","",IF(M291="กำหนดเพิ่มปี 69","",IF(M291="เกษียณปี 66 ยุบเลิกปี 67","",IF(M291="ว่างเดิม ยุบเลิกปี 67","",TEXT(BG291,"(0,000"&amp;" x 12)"))))))))</f>
        <v/>
      </c>
      <c r="M292" s="140"/>
      <c r="N292" s="150"/>
      <c r="O292" s="150"/>
      <c r="P292" s="150"/>
      <c r="Q292" s="150"/>
      <c r="R292" s="150"/>
      <c r="S292" s="150"/>
      <c r="T292" s="150"/>
      <c r="U292" s="150"/>
      <c r="V292" s="150"/>
      <c r="W292" s="150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50"/>
      <c r="AH292" s="150"/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</row>
    <row r="293" spans="1:60" ht="25.5" customHeight="1">
      <c r="A293" s="101" t="str">
        <f>IF(B293="","",IF(M293="","",SUBTOTAL(3,$E$5:E293)*1)-COUNTBLANK($B$5:B293))</f>
        <v/>
      </c>
      <c r="B293" s="142" t="str">
        <f>IF(ฟอร์มกรอกข้อมูล!C151=0,"",IF(ฟอร์มกรอกข้อมูล!C151="สังกัด","",IF(M293="กำหนดเพิ่มปี 67","-",IF(M293="กำหนดเพิ่มปี 68","-",IF(M293="กำหนดเพิ่มปี 69","-",ฟอร์มกรอกข้อมูล!D151)))))</f>
        <v/>
      </c>
      <c r="C293" s="140" t="str">
        <f>IF(ฟอร์มกรอกข้อมูล!C151=0,"",IF(ฟอร์มกรอกข้อมูล!C151="สังกัด","",IF(M293="กำหนดเพิ่มปี 67","-",IF(M293="กำหนดเพิ่มปี 68","-",IF(M293="กำหนดเพิ่มปี 69","-",ฟอร์มกรอกข้อมูล!L151)))))</f>
        <v/>
      </c>
      <c r="D293" s="143" t="str">
        <f>IF(ฟอร์มกรอกข้อมูล!C151=0,"",IF(ฟอร์มกรอกข้อมูล!C151="สังกัด","",IF(ฟอร์มกรอกข้อมูล!B151="","-",IF(M293="กำหนดเพิ่มปี 67","-",IF(M293="กำหนดเพิ่มปี 68","-",IF(M293="กำหนดเพิ่มปี 69","-",ฟอร์มกรอกข้อมูล!B151))))))</f>
        <v/>
      </c>
      <c r="E293" s="140" t="str">
        <f>IF(ฟอร์มกรอกข้อมูล!C151=0,"",IF(M293="กำหนดเพิ่มปี 67","-",IF(M293="กำหนดเพิ่มปี 68","-",IF(M293="กำหนดเพิ่มปี 69","-",IF(ฟอร์มกรอกข้อมูล!C151="บริหารท้องถิ่น",ฟอร์มกรอกข้อมูล!F151,IF(ฟอร์มกรอกข้อมูล!C151="อำนวยการท้องถิ่น",ฟอร์มกรอกข้อมูล!F151,IF(ฟอร์มกรอกข้อมูล!C151="บริหารสถานศึกษา",ฟอร์มกรอกข้อมูล!F151,IF(ฟอร์มกรอกข้อมูล!C151&amp;ฟอร์มกรอกข้อมูล!G151="วิชาการหัวหน้ากลุ่มงาน",ฟอร์มกรอกข้อมูล!F151,ฟอร์มกรอกข้อมูล!E151))))))))</f>
        <v/>
      </c>
      <c r="F293" s="101" t="str">
        <f>IF(ฟอร์มกรอกข้อมูล!C151=0,"",IF(ฟอร์มกรอกข้อมูล!C151="สังกัด","",IF(ฟอร์มกรอกข้อมูล!H151="","-",IF(M293="กำหนดเพิ่มปี 67","-",IF(M293="กำหนดเพิ่มปี 68","-",IF(M293="กำหนดเพิ่มปี 69","-",ฟอร์มกรอกข้อมูล!H151))))))</f>
        <v/>
      </c>
      <c r="G293" s="143" t="str">
        <f>IF(ฟอร์มกรอกข้อมูล!C151=0,"",IF(ฟอร์มกรอกข้อมูล!C151="สังกัด","",IF(ฟอร์มกรอกข้อมูล!B151="","-",IF(M293="เกษียณปี 66 ยุบเลิกปี 67","-",IF(M293="ว่างเดิม ยุบเลิกปี 67","-",ฟอร์มกรอกข้อมูล!B151)))))</f>
        <v/>
      </c>
      <c r="H293" s="140" t="str">
        <f>IF(ฟอร์มกรอกข้อมูล!C151=0,"",IF(M293="เกษียณปี 66 ยุบเลิกปี 67","-",IF(M293="ว่างเดิม ยุบเลิกปี 67","-",IF(ฟอร์มกรอกข้อมูล!C151="บริหารท้องถิ่น",ฟอร์มกรอกข้อมูล!F151,IF(ฟอร์มกรอกข้อมูล!C151="อำนวยการท้องถิ่น",ฟอร์มกรอกข้อมูล!F151,IF(ฟอร์มกรอกข้อมูล!C151="บริหารสถานศึกษา",ฟอร์มกรอกข้อมูล!F151,IF(ฟอร์มกรอกข้อมูล!C151&amp;ฟอร์มกรอกข้อมูล!G151="วิชาการหัวหน้ากลุ่มงาน",ฟอร์มกรอกข้อมูล!F151,ฟอร์มกรอกข้อมูล!E151)))))))</f>
        <v/>
      </c>
      <c r="I293" s="101" t="str">
        <f>IF(ฟอร์มกรอกข้อมูล!C151=0,"",IF(ฟอร์มกรอกข้อมูล!C151="สังกัด","",IF(ฟอร์มกรอกข้อมูล!H151="","-",IF(M293="เกษียณปี 66 ยุบเลิกปี 67","-",IF(M293="ว่างเดิม ยุบเลิกปี 67","-",ฟอร์มกรอกข้อมูล!H151)))))</f>
        <v/>
      </c>
      <c r="J293" s="144" t="str">
        <f>IF(ฟอร์มกรอกข้อมูล!C151=0,"",IF(ฟอร์มกรอกข้อมูล!C151="สังกัด","",IF(M293="กำหนดเพิ่มปี 67",0,IF(M293="กำหนดเพิ่มปี 68",0,IF(M293="กำหนดเพิ่มปี 69",0,IF(M293="เกษียณปี 66 ยุบเลิกปี 67",0,IF(M293="ว่างเดิม ยุบเลิกปี 67",0,ฟอร์มกรอกข้อมูล!BE151)))))))</f>
        <v/>
      </c>
      <c r="K293" s="145" t="str">
        <f>IF(ฟอร์มกรอกข้อมูล!C151=0,"",IF(ฟอร์มกรอกข้อมูล!C151="สังกัด","",IF(M293="กำหนดเพิ่มปี 67",0,IF(M293="กำหนดเพิ่มปี 68",0,IF(M293="กำหนดเพิ่มปี 69",0,IF(M293="เกษียณปี 66 ยุบเลิกปี 67",0,IF(M293="ว่างเดิม ยุบเลิกปี 67",0,IF(ฟอร์มกรอกข้อมูล!J151=0,0,(BF293*12)))))))))</f>
        <v/>
      </c>
      <c r="L293" s="145" t="str">
        <f>IF(ฟอร์มกรอกข้อมูล!C151=0,"",IF(ฟอร์มกรอกข้อมูล!C151="สังกัด","",IF(M293="กำหนดเพิ่มปี 67",0,IF(M293="กำหนดเพิ่มปี 68",0,IF(M293="กำหนดเพิ่มปี 69",0,IF(M293="เกษียณปี 66 ยุบเลิกปี 67",0,IF(M293="ว่างเดิม ยุบเลิกปี 67",0,IF(ฟอร์มกรอกข้อมูล!K151=0,0,(BG293*12)))))))))</f>
        <v/>
      </c>
      <c r="M293" s="146" t="str">
        <f>IF(ฟอร์มกรอกข้อมูล!C151=0,"",IF(ฟอร์มกรอกข้อมูล!C151="สังกัด","",IF(ฟอร์มกรอกข้อมูล!M151="ว่างเดิม","(ว่างเดิม)",IF(ฟอร์มกรอกข้อมูล!M151="เงินอุดหนุน","(เงินอุดหนุน)",IF(ฟอร์มกรอกข้อมูล!M151="เงินอุดหนุน (ว่าง)","(เงินอุดหนุน)",IF(ฟอร์มกรอกข้อมูล!M151="จ่ายจากเงินรายได้","(จ่ายจากเงินรายได้)",IF(ฟอร์มกรอกข้อมูล!M151="จ่ายจากเงินรายได้ (ว่าง)","(จ่ายจากเงินรายได้ (ว่างเดิม))",IF(ฟอร์มกรอกข้อมูล!M151="กำหนดเพิ่ม2567","กำหนดเพิ่มปี 67",IF(ฟอร์มกรอกข้อมูล!M151="กำหนดเพิ่ม2568","กำหนดเพิ่มปี 68",IF(ฟอร์มกรอกข้อมูล!M151="กำหนดเพิ่ม2569","กำหนดเพิ่มปี 69",IF(ฟอร์มกรอกข้อมูล!M151="ว่างยุบเลิก2567","ว่างเดิม ยุบเลิกปี 67",IF(ฟอร์มกรอกข้อมูล!M151="ว่างยุบเลิก2568","ว่างเดิม ยุบเลิกปี 68",IF(ฟอร์มกรอกข้อมูล!M151="ว่างยุบเลิก2569","ว่างเดิม ยุบเลิกปี 69",IF(ฟอร์มกรอกข้อมูล!M151="ยุบเลิก2567","เกษียณปี 66 ยุบเลิกปี 67",IF(ฟอร์มกรอกข้อมูล!M151="ยุบเลิก2568","เกษียณปี 67 ยุบเลิกปี 68",IF(ฟอร์มกรอกข้อมูล!M151="ยุบเลิก2569","เกษียณปี 68 ยุบเลิกปี 69",(ฟอร์มกรอกข้อมูล!I151*12)+(ฟอร์มกรอกข้อมูล!J151*12)+(ฟอร์มกรอกข้อมูล!K151*12)))))))))))))))))</f>
        <v/>
      </c>
      <c r="N293" s="150"/>
      <c r="O293" s="150"/>
      <c r="P293" s="150"/>
      <c r="Q293" s="150"/>
      <c r="R293" s="150"/>
      <c r="S293" s="150"/>
      <c r="T293" s="150"/>
      <c r="U293" s="150"/>
      <c r="V293" s="150"/>
      <c r="W293" s="150"/>
      <c r="X293" s="150"/>
      <c r="Y293" s="150"/>
      <c r="Z293" s="150"/>
      <c r="AA293" s="150"/>
      <c r="AB293" s="150"/>
      <c r="AC293" s="150"/>
      <c r="AD293" s="150"/>
      <c r="AE293" s="150"/>
      <c r="AF293" s="150"/>
      <c r="AG293" s="150"/>
      <c r="AH293" s="150"/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39" t="str">
        <f>IF(ฟอร์มกรอกข้อมูล!C151=0,"",ฟอร์มกรอกข้อมูล!C151)</f>
        <v/>
      </c>
      <c r="BC293" s="139" t="str">
        <f>IF(ฟอร์มกรอกข้อมูล!G151=0,"",ฟอร์มกรอกข้อมูล!G151)</f>
        <v/>
      </c>
      <c r="BD293" s="139" t="str">
        <f>IF(ฟอร์มกรอกข้อมูล!E151=0,"",ฟอร์มกรอกข้อมูล!E151)</f>
        <v/>
      </c>
      <c r="BE293" s="139" t="str">
        <f>IF(ฟอร์มกรอกข้อมูล!I151=0,"",ฟอร์มกรอกข้อมูล!I151)</f>
        <v/>
      </c>
      <c r="BF293" s="139" t="str">
        <f>IF(ฟอร์มกรอกข้อมูล!J151=0,"",ฟอร์มกรอกข้อมูล!J151)</f>
        <v/>
      </c>
      <c r="BG293" s="139" t="str">
        <f>IF(ฟอร์มกรอกข้อมูล!K151=0,"",ฟอร์มกรอกข้อมูล!K151)</f>
        <v/>
      </c>
      <c r="BH293" s="139" t="str">
        <f>IF(ฟอร์มกรอกข้อมูล!M151=0,"",ฟอร์มกรอกข้อมูล!M151)</f>
        <v/>
      </c>
    </row>
    <row r="294" spans="1:60" ht="25.5" customHeight="1">
      <c r="A294" s="99"/>
      <c r="B294" s="99"/>
      <c r="C294" s="140"/>
      <c r="D294" s="140"/>
      <c r="E294" s="140" t="str">
        <f>IF(BB293=0,"",IF(BB293="บริหารท้องถิ่น","("&amp;BD293&amp;")",IF(BB293="อำนวยการท้องถิ่น","("&amp;BD293&amp;")",IF(BB293="บริหารสถานศึกษา","("&amp;BD293&amp;")",IF(BB293&amp;BC293="วิชาการหัวหน้ากลุ่มงาน","("&amp;BD293&amp;")",IF(M293="กำหนดเพิ่มปี 67","-",IF(M293="กำหนดเพิ่มปี 68","",IF(M293="กำหนดเพิ่มปี 69","",""))))))))</f>
        <v/>
      </c>
      <c r="F294" s="99"/>
      <c r="G294" s="140"/>
      <c r="H294" s="140" t="str">
        <f>IF(BB293=0,"",IF(M293="เกษียณปี 66 ยุบเลิกปี 67","",IF(M293="ว่างเดิม ยุบเลิกปี 67","",IF(BB293="บริหารท้องถิ่น","("&amp;BD293&amp;")",IF(BB293="อำนวยการท้องถิ่น","("&amp;BD293&amp;")",IF(BB293="บริหารสถานศึกษา","("&amp;BD293&amp;")",IF(BB293&amp;BC293="วิชาการหัวหน้ากลุ่มงาน","("&amp;BD293&amp;")","")))))))</f>
        <v/>
      </c>
      <c r="I294" s="99"/>
      <c r="J294" s="141" t="str">
        <f>IF(BB293=0,"",IF(BB293="","",IF(BH293="ว่างเดิม","(ค่ากลางเงินเดือน)",IF(BH293="เงินอุดหนุน (ว่าง)","(ค่ากลางเงินเดือน)",IF(BH293="จ่ายจากเงินรายได้ (ว่าง)","(ค่ากลางเงินเดือน)",IF(BH293="ว่างยุบเลิก2568","(ค่ากลางเงินเดือน)",IF(BH293="ว่างยุบเลิก2569","(ค่ากลางเงินเดือน)",IF(M293="กำหนดเพิ่มปี 67","",IF(M293="กำหนดเพิ่มปี 68","",IF(M293="กำหนดเพิ่มปี 69","",IF(M293="เกษียณปี 66 ยุบเลิกปี 67","",IF(M293="ว่างเดิม ยุบเลิกปี 67","",TEXT(BE293,"(0,000"&amp;" x 12)")))))))))))))</f>
        <v/>
      </c>
      <c r="K294" s="141" t="str">
        <f>IF(BB293=0,"",IF(BB293="","",IF(M293="กำหนดเพิ่มปี 67","",IF(M293="กำหนดเพิ่มปี 68","",IF(M293="กำหนดเพิ่มปี 69","",IF(M293="เกษียณปี 66 ยุบเลิกปี 67","",IF(M293="ว่างเดิม ยุบเลิกปี 67","",TEXT(BF293,"(0,000"&amp;" x 12)"))))))))</f>
        <v/>
      </c>
      <c r="L294" s="141" t="str">
        <f>IF(BB293=0,"",IF(BB293="","",IF(M293="กำหนดเพิ่มปี 67","",IF(M293="กำหนดเพิ่มปี 68","",IF(M293="กำหนดเพิ่มปี 69","",IF(M293="เกษียณปี 66 ยุบเลิกปี 67","",IF(M293="ว่างเดิม ยุบเลิกปี 67","",TEXT(BG293,"(0,000"&amp;" x 12)"))))))))</f>
        <v/>
      </c>
      <c r="M294" s="140"/>
      <c r="N294" s="150"/>
      <c r="O294" s="150"/>
      <c r="P294" s="150"/>
      <c r="Q294" s="150"/>
      <c r="R294" s="150"/>
      <c r="S294" s="150"/>
      <c r="T294" s="150"/>
      <c r="U294" s="150"/>
      <c r="V294" s="150"/>
      <c r="W294" s="150"/>
      <c r="X294" s="150"/>
      <c r="Y294" s="150"/>
      <c r="Z294" s="150"/>
      <c r="AA294" s="150"/>
      <c r="AB294" s="150"/>
      <c r="AC294" s="150"/>
      <c r="AD294" s="150"/>
      <c r="AE294" s="150"/>
      <c r="AF294" s="150"/>
      <c r="AG294" s="150"/>
      <c r="AH294" s="150"/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50"/>
    </row>
    <row r="295" spans="1:60" ht="25.5" customHeight="1">
      <c r="A295" s="101" t="str">
        <f>IF(B295="","",IF(M295="","",SUBTOTAL(3,$E$5:E295)*1)-COUNTBLANK($B$5:B295))</f>
        <v/>
      </c>
      <c r="B295" s="142" t="str">
        <f>IF(ฟอร์มกรอกข้อมูล!C152=0,"",IF(ฟอร์มกรอกข้อมูล!C152="สังกัด","",IF(M295="กำหนดเพิ่มปี 67","-",IF(M295="กำหนดเพิ่มปี 68","-",IF(M295="กำหนดเพิ่มปี 69","-",ฟอร์มกรอกข้อมูล!D152)))))</f>
        <v/>
      </c>
      <c r="C295" s="140" t="str">
        <f>IF(ฟอร์มกรอกข้อมูล!C152=0,"",IF(ฟอร์มกรอกข้อมูล!C152="สังกัด","",IF(M295="กำหนดเพิ่มปี 67","-",IF(M295="กำหนดเพิ่มปี 68","-",IF(M295="กำหนดเพิ่มปี 69","-",ฟอร์มกรอกข้อมูล!L152)))))</f>
        <v/>
      </c>
      <c r="D295" s="143" t="str">
        <f>IF(ฟอร์มกรอกข้อมูล!C152=0,"",IF(ฟอร์มกรอกข้อมูล!C152="สังกัด","",IF(ฟอร์มกรอกข้อมูล!B152="","-",IF(M295="กำหนดเพิ่มปี 67","-",IF(M295="กำหนดเพิ่มปี 68","-",IF(M295="กำหนดเพิ่มปี 69","-",ฟอร์มกรอกข้อมูล!B152))))))</f>
        <v/>
      </c>
      <c r="E295" s="140" t="str">
        <f>IF(ฟอร์มกรอกข้อมูล!C152=0,"",IF(M295="กำหนดเพิ่มปี 67","-",IF(M295="กำหนดเพิ่มปี 68","-",IF(M295="กำหนดเพิ่มปี 69","-",IF(ฟอร์มกรอกข้อมูล!C152="บริหารท้องถิ่น",ฟอร์มกรอกข้อมูล!F152,IF(ฟอร์มกรอกข้อมูล!C152="อำนวยการท้องถิ่น",ฟอร์มกรอกข้อมูล!F152,IF(ฟอร์มกรอกข้อมูล!C152="บริหารสถานศึกษา",ฟอร์มกรอกข้อมูล!F152,IF(ฟอร์มกรอกข้อมูล!C152&amp;ฟอร์มกรอกข้อมูล!G152="วิชาการหัวหน้ากลุ่มงาน",ฟอร์มกรอกข้อมูล!F152,ฟอร์มกรอกข้อมูล!E152))))))))</f>
        <v/>
      </c>
      <c r="F295" s="101" t="str">
        <f>IF(ฟอร์มกรอกข้อมูล!C152=0,"",IF(ฟอร์มกรอกข้อมูล!C152="สังกัด","",IF(ฟอร์มกรอกข้อมูล!H152="","-",IF(M295="กำหนดเพิ่มปี 67","-",IF(M295="กำหนดเพิ่มปี 68","-",IF(M295="กำหนดเพิ่มปี 69","-",ฟอร์มกรอกข้อมูล!H152))))))</f>
        <v/>
      </c>
      <c r="G295" s="143" t="str">
        <f>IF(ฟอร์มกรอกข้อมูล!C152=0,"",IF(ฟอร์มกรอกข้อมูล!C152="สังกัด","",IF(ฟอร์มกรอกข้อมูล!B152="","-",IF(M295="เกษียณปี 66 ยุบเลิกปี 67","-",IF(M295="ว่างเดิม ยุบเลิกปี 67","-",ฟอร์มกรอกข้อมูล!B152)))))</f>
        <v/>
      </c>
      <c r="H295" s="140" t="str">
        <f>IF(ฟอร์มกรอกข้อมูล!C152=0,"",IF(M295="เกษียณปี 66 ยุบเลิกปี 67","-",IF(M295="ว่างเดิม ยุบเลิกปี 67","-",IF(ฟอร์มกรอกข้อมูล!C152="บริหารท้องถิ่น",ฟอร์มกรอกข้อมูล!F152,IF(ฟอร์มกรอกข้อมูล!C152="อำนวยการท้องถิ่น",ฟอร์มกรอกข้อมูล!F152,IF(ฟอร์มกรอกข้อมูล!C152="บริหารสถานศึกษา",ฟอร์มกรอกข้อมูล!F152,IF(ฟอร์มกรอกข้อมูล!C152&amp;ฟอร์มกรอกข้อมูล!G152="วิชาการหัวหน้ากลุ่มงาน",ฟอร์มกรอกข้อมูล!F152,ฟอร์มกรอกข้อมูล!E152)))))))</f>
        <v/>
      </c>
      <c r="I295" s="101" t="str">
        <f>IF(ฟอร์มกรอกข้อมูล!C152=0,"",IF(ฟอร์มกรอกข้อมูล!C152="สังกัด","",IF(ฟอร์มกรอกข้อมูล!H152="","-",IF(M295="เกษียณปี 66 ยุบเลิกปี 67","-",IF(M295="ว่างเดิม ยุบเลิกปี 67","-",ฟอร์มกรอกข้อมูล!H152)))))</f>
        <v/>
      </c>
      <c r="J295" s="144" t="str">
        <f>IF(ฟอร์มกรอกข้อมูล!C152=0,"",IF(ฟอร์มกรอกข้อมูล!C152="สังกัด","",IF(M295="กำหนดเพิ่มปี 67",0,IF(M295="กำหนดเพิ่มปี 68",0,IF(M295="กำหนดเพิ่มปี 69",0,IF(M295="เกษียณปี 66 ยุบเลิกปี 67",0,IF(M295="ว่างเดิม ยุบเลิกปี 67",0,ฟอร์มกรอกข้อมูล!BE152)))))))</f>
        <v/>
      </c>
      <c r="K295" s="145" t="str">
        <f>IF(ฟอร์มกรอกข้อมูล!C152=0,"",IF(ฟอร์มกรอกข้อมูล!C152="สังกัด","",IF(M295="กำหนดเพิ่มปี 67",0,IF(M295="กำหนดเพิ่มปี 68",0,IF(M295="กำหนดเพิ่มปี 69",0,IF(M295="เกษียณปี 66 ยุบเลิกปี 67",0,IF(M295="ว่างเดิม ยุบเลิกปี 67",0,IF(ฟอร์มกรอกข้อมูล!J152=0,0,(BF295*12)))))))))</f>
        <v/>
      </c>
      <c r="L295" s="145" t="str">
        <f>IF(ฟอร์มกรอกข้อมูล!C152=0,"",IF(ฟอร์มกรอกข้อมูล!C152="สังกัด","",IF(M295="กำหนดเพิ่มปี 67",0,IF(M295="กำหนดเพิ่มปี 68",0,IF(M295="กำหนดเพิ่มปี 69",0,IF(M295="เกษียณปี 66 ยุบเลิกปี 67",0,IF(M295="ว่างเดิม ยุบเลิกปี 67",0,IF(ฟอร์มกรอกข้อมูล!K152=0,0,(BG295*12)))))))))</f>
        <v/>
      </c>
      <c r="M295" s="146" t="str">
        <f>IF(ฟอร์มกรอกข้อมูล!C152=0,"",IF(ฟอร์มกรอกข้อมูล!C152="สังกัด","",IF(ฟอร์มกรอกข้อมูล!M152="ว่างเดิม","(ว่างเดิม)",IF(ฟอร์มกรอกข้อมูล!M152="เงินอุดหนุน","(เงินอุดหนุน)",IF(ฟอร์มกรอกข้อมูล!M152="เงินอุดหนุน (ว่าง)","(เงินอุดหนุน)",IF(ฟอร์มกรอกข้อมูล!M152="จ่ายจากเงินรายได้","(จ่ายจากเงินรายได้)",IF(ฟอร์มกรอกข้อมูล!M152="จ่ายจากเงินรายได้ (ว่าง)","(จ่ายจากเงินรายได้ (ว่างเดิม))",IF(ฟอร์มกรอกข้อมูล!M152="กำหนดเพิ่ม2567","กำหนดเพิ่มปี 67",IF(ฟอร์มกรอกข้อมูล!M152="กำหนดเพิ่ม2568","กำหนดเพิ่มปี 68",IF(ฟอร์มกรอกข้อมูล!M152="กำหนดเพิ่ม2569","กำหนดเพิ่มปี 69",IF(ฟอร์มกรอกข้อมูล!M152="ว่างยุบเลิก2567","ว่างเดิม ยุบเลิกปี 67",IF(ฟอร์มกรอกข้อมูล!M152="ว่างยุบเลิก2568","ว่างเดิม ยุบเลิกปี 68",IF(ฟอร์มกรอกข้อมูล!M152="ว่างยุบเลิก2569","ว่างเดิม ยุบเลิกปี 69",IF(ฟอร์มกรอกข้อมูล!M152="ยุบเลิก2567","เกษียณปี 66 ยุบเลิกปี 67",IF(ฟอร์มกรอกข้อมูล!M152="ยุบเลิก2568","เกษียณปี 67 ยุบเลิกปี 68",IF(ฟอร์มกรอกข้อมูล!M152="ยุบเลิก2569","เกษียณปี 68 ยุบเลิกปี 69",(ฟอร์มกรอกข้อมูล!I152*12)+(ฟอร์มกรอกข้อมูล!J152*12)+(ฟอร์มกรอกข้อมูล!K152*12)))))))))))))))))</f>
        <v/>
      </c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50"/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39" t="str">
        <f>IF(ฟอร์มกรอกข้อมูล!C152=0,"",ฟอร์มกรอกข้อมูล!C152)</f>
        <v/>
      </c>
      <c r="BC295" s="139" t="str">
        <f>IF(ฟอร์มกรอกข้อมูล!G152=0,"",ฟอร์มกรอกข้อมูล!G152)</f>
        <v/>
      </c>
      <c r="BD295" s="139" t="str">
        <f>IF(ฟอร์มกรอกข้อมูล!E152=0,"",ฟอร์มกรอกข้อมูล!E152)</f>
        <v/>
      </c>
      <c r="BE295" s="139" t="str">
        <f>IF(ฟอร์มกรอกข้อมูล!I152=0,"",ฟอร์มกรอกข้อมูล!I152)</f>
        <v/>
      </c>
      <c r="BF295" s="139" t="str">
        <f>IF(ฟอร์มกรอกข้อมูล!J152=0,"",ฟอร์มกรอกข้อมูล!J152)</f>
        <v/>
      </c>
      <c r="BG295" s="139" t="str">
        <f>IF(ฟอร์มกรอกข้อมูล!K152=0,"",ฟอร์มกรอกข้อมูล!K152)</f>
        <v/>
      </c>
      <c r="BH295" s="139" t="str">
        <f>IF(ฟอร์มกรอกข้อมูล!M152=0,"",ฟอร์มกรอกข้อมูล!M152)</f>
        <v/>
      </c>
    </row>
    <row r="296" spans="1:60" ht="25.5" customHeight="1">
      <c r="A296" s="99"/>
      <c r="B296" s="99"/>
      <c r="C296" s="140"/>
      <c r="D296" s="140"/>
      <c r="E296" s="140" t="str">
        <f>IF(BB295=0,"",IF(BB295="บริหารท้องถิ่น","("&amp;BD295&amp;")",IF(BB295="อำนวยการท้องถิ่น","("&amp;BD295&amp;")",IF(BB295="บริหารสถานศึกษา","("&amp;BD295&amp;")",IF(BB295&amp;BC295="วิชาการหัวหน้ากลุ่มงาน","("&amp;BD295&amp;")",IF(M295="กำหนดเพิ่มปี 67","-",IF(M295="กำหนดเพิ่มปี 68","",IF(M295="กำหนดเพิ่มปี 69","",""))))))))</f>
        <v/>
      </c>
      <c r="F296" s="99"/>
      <c r="G296" s="140"/>
      <c r="H296" s="140" t="str">
        <f>IF(BB295=0,"",IF(M295="เกษียณปี 66 ยุบเลิกปี 67","",IF(M295="ว่างเดิม ยุบเลิกปี 67","",IF(BB295="บริหารท้องถิ่น","("&amp;BD295&amp;")",IF(BB295="อำนวยการท้องถิ่น","("&amp;BD295&amp;")",IF(BB295="บริหารสถานศึกษา","("&amp;BD295&amp;")",IF(BB295&amp;BC295="วิชาการหัวหน้ากลุ่มงาน","("&amp;BD295&amp;")","")))))))</f>
        <v/>
      </c>
      <c r="I296" s="99"/>
      <c r="J296" s="141" t="str">
        <f>IF(BB295=0,"",IF(BB295="","",IF(BH295="ว่างเดิม","(ค่ากลางเงินเดือน)",IF(BH295="เงินอุดหนุน (ว่าง)","(ค่ากลางเงินเดือน)",IF(BH295="จ่ายจากเงินรายได้ (ว่าง)","(ค่ากลางเงินเดือน)",IF(BH295="ว่างยุบเลิก2568","(ค่ากลางเงินเดือน)",IF(BH295="ว่างยุบเลิก2569","(ค่ากลางเงินเดือน)",IF(M295="กำหนดเพิ่มปี 67","",IF(M295="กำหนดเพิ่มปี 68","",IF(M295="กำหนดเพิ่มปี 69","",IF(M295="เกษียณปี 66 ยุบเลิกปี 67","",IF(M295="ว่างเดิม ยุบเลิกปี 67","",TEXT(BE295,"(0,000"&amp;" x 12)")))))))))))))</f>
        <v/>
      </c>
      <c r="K296" s="141" t="str">
        <f>IF(BB295=0,"",IF(BB295="","",IF(M295="กำหนดเพิ่มปี 67","",IF(M295="กำหนดเพิ่มปี 68","",IF(M295="กำหนดเพิ่มปี 69","",IF(M295="เกษียณปี 66 ยุบเลิกปี 67","",IF(M295="ว่างเดิม ยุบเลิกปี 67","",TEXT(BF295,"(0,000"&amp;" x 12)"))))))))</f>
        <v/>
      </c>
      <c r="L296" s="141" t="str">
        <f>IF(BB295=0,"",IF(BB295="","",IF(M295="กำหนดเพิ่มปี 67","",IF(M295="กำหนดเพิ่มปี 68","",IF(M295="กำหนดเพิ่มปี 69","",IF(M295="เกษียณปี 66 ยุบเลิกปี 67","",IF(M295="ว่างเดิม ยุบเลิกปี 67","",TEXT(BG295,"(0,000"&amp;" x 12)"))))))))</f>
        <v/>
      </c>
      <c r="M296" s="14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</row>
    <row r="297" spans="1:60" ht="25.5" customHeight="1">
      <c r="A297" s="101" t="str">
        <f>IF(B297="","",IF(M297="","",SUBTOTAL(3,$E$5:E297)*1)-COUNTBLANK($B$5:B297))</f>
        <v/>
      </c>
      <c r="B297" s="142" t="str">
        <f>IF(ฟอร์มกรอกข้อมูล!C153=0,"",IF(ฟอร์มกรอกข้อมูล!C153="สังกัด","",IF(M297="กำหนดเพิ่มปี 67","-",IF(M297="กำหนดเพิ่มปี 68","-",IF(M297="กำหนดเพิ่มปี 69","-",ฟอร์มกรอกข้อมูล!D153)))))</f>
        <v/>
      </c>
      <c r="C297" s="140" t="str">
        <f>IF(ฟอร์มกรอกข้อมูล!C153=0,"",IF(ฟอร์มกรอกข้อมูล!C153="สังกัด","",IF(M297="กำหนดเพิ่มปี 67","-",IF(M297="กำหนดเพิ่มปี 68","-",IF(M297="กำหนดเพิ่มปี 69","-",ฟอร์มกรอกข้อมูล!L153)))))</f>
        <v/>
      </c>
      <c r="D297" s="143" t="str">
        <f>IF(ฟอร์มกรอกข้อมูล!C153=0,"",IF(ฟอร์มกรอกข้อมูล!C153="สังกัด","",IF(ฟอร์มกรอกข้อมูล!B153="","-",IF(M297="กำหนดเพิ่มปี 67","-",IF(M297="กำหนดเพิ่มปี 68","-",IF(M297="กำหนดเพิ่มปี 69","-",ฟอร์มกรอกข้อมูล!B153))))))</f>
        <v/>
      </c>
      <c r="E297" s="140" t="str">
        <f>IF(ฟอร์มกรอกข้อมูล!C153=0,"",IF(M297="กำหนดเพิ่มปี 67","-",IF(M297="กำหนดเพิ่มปี 68","-",IF(M297="กำหนดเพิ่มปี 69","-",IF(ฟอร์มกรอกข้อมูล!C153="บริหารท้องถิ่น",ฟอร์มกรอกข้อมูล!F153,IF(ฟอร์มกรอกข้อมูล!C153="อำนวยการท้องถิ่น",ฟอร์มกรอกข้อมูล!F153,IF(ฟอร์มกรอกข้อมูล!C153="บริหารสถานศึกษา",ฟอร์มกรอกข้อมูล!F153,IF(ฟอร์มกรอกข้อมูล!C153&amp;ฟอร์มกรอกข้อมูล!G153="วิชาการหัวหน้ากลุ่มงาน",ฟอร์มกรอกข้อมูล!F153,ฟอร์มกรอกข้อมูล!E153))))))))</f>
        <v/>
      </c>
      <c r="F297" s="101" t="str">
        <f>IF(ฟอร์มกรอกข้อมูล!C153=0,"",IF(ฟอร์มกรอกข้อมูล!C153="สังกัด","",IF(ฟอร์มกรอกข้อมูล!H153="","-",IF(M297="กำหนดเพิ่มปี 67","-",IF(M297="กำหนดเพิ่มปี 68","-",IF(M297="กำหนดเพิ่มปี 69","-",ฟอร์มกรอกข้อมูล!H153))))))</f>
        <v/>
      </c>
      <c r="G297" s="143" t="str">
        <f>IF(ฟอร์มกรอกข้อมูล!C153=0,"",IF(ฟอร์มกรอกข้อมูล!C153="สังกัด","",IF(ฟอร์มกรอกข้อมูล!B153="","-",IF(M297="เกษียณปี 66 ยุบเลิกปี 67","-",IF(M297="ว่างเดิม ยุบเลิกปี 67","-",ฟอร์มกรอกข้อมูล!B153)))))</f>
        <v/>
      </c>
      <c r="H297" s="140" t="str">
        <f>IF(ฟอร์มกรอกข้อมูล!C153=0,"",IF(M297="เกษียณปี 66 ยุบเลิกปี 67","-",IF(M297="ว่างเดิม ยุบเลิกปี 67","-",IF(ฟอร์มกรอกข้อมูล!C153="บริหารท้องถิ่น",ฟอร์มกรอกข้อมูล!F153,IF(ฟอร์มกรอกข้อมูล!C153="อำนวยการท้องถิ่น",ฟอร์มกรอกข้อมูล!F153,IF(ฟอร์มกรอกข้อมูล!C153="บริหารสถานศึกษา",ฟอร์มกรอกข้อมูล!F153,IF(ฟอร์มกรอกข้อมูล!C153&amp;ฟอร์มกรอกข้อมูล!G153="วิชาการหัวหน้ากลุ่มงาน",ฟอร์มกรอกข้อมูล!F153,ฟอร์มกรอกข้อมูล!E153)))))))</f>
        <v/>
      </c>
      <c r="I297" s="101" t="str">
        <f>IF(ฟอร์มกรอกข้อมูล!C153=0,"",IF(ฟอร์มกรอกข้อมูล!C153="สังกัด","",IF(ฟอร์มกรอกข้อมูล!H153="","-",IF(M297="เกษียณปี 66 ยุบเลิกปี 67","-",IF(M297="ว่างเดิม ยุบเลิกปี 67","-",ฟอร์มกรอกข้อมูล!H153)))))</f>
        <v/>
      </c>
      <c r="J297" s="144" t="str">
        <f>IF(ฟอร์มกรอกข้อมูล!C153=0,"",IF(ฟอร์มกรอกข้อมูล!C153="สังกัด","",IF(M297="กำหนดเพิ่มปี 67",0,IF(M297="กำหนดเพิ่มปี 68",0,IF(M297="กำหนดเพิ่มปี 69",0,IF(M297="เกษียณปี 66 ยุบเลิกปี 67",0,IF(M297="ว่างเดิม ยุบเลิกปี 67",0,ฟอร์มกรอกข้อมูล!BE153)))))))</f>
        <v/>
      </c>
      <c r="K297" s="145" t="str">
        <f>IF(ฟอร์มกรอกข้อมูล!C153=0,"",IF(ฟอร์มกรอกข้อมูล!C153="สังกัด","",IF(M297="กำหนดเพิ่มปี 67",0,IF(M297="กำหนดเพิ่มปี 68",0,IF(M297="กำหนดเพิ่มปี 69",0,IF(M297="เกษียณปี 66 ยุบเลิกปี 67",0,IF(M297="ว่างเดิม ยุบเลิกปี 67",0,IF(ฟอร์มกรอกข้อมูล!J153=0,0,(BF297*12)))))))))</f>
        <v/>
      </c>
      <c r="L297" s="145" t="str">
        <f>IF(ฟอร์มกรอกข้อมูล!C153=0,"",IF(ฟอร์มกรอกข้อมูล!C153="สังกัด","",IF(M297="กำหนดเพิ่มปี 67",0,IF(M297="กำหนดเพิ่มปี 68",0,IF(M297="กำหนดเพิ่มปี 69",0,IF(M297="เกษียณปี 66 ยุบเลิกปี 67",0,IF(M297="ว่างเดิม ยุบเลิกปี 67",0,IF(ฟอร์มกรอกข้อมูล!K153=0,0,(BG297*12)))))))))</f>
        <v/>
      </c>
      <c r="M297" s="146" t="str">
        <f>IF(ฟอร์มกรอกข้อมูล!C153=0,"",IF(ฟอร์มกรอกข้อมูล!C153="สังกัด","",IF(ฟอร์มกรอกข้อมูล!M153="ว่างเดิม","(ว่างเดิม)",IF(ฟอร์มกรอกข้อมูล!M153="เงินอุดหนุน","(เงินอุดหนุน)",IF(ฟอร์มกรอกข้อมูล!M153="เงินอุดหนุน (ว่าง)","(เงินอุดหนุน)",IF(ฟอร์มกรอกข้อมูล!M153="จ่ายจากเงินรายได้","(จ่ายจากเงินรายได้)",IF(ฟอร์มกรอกข้อมูล!M153="จ่ายจากเงินรายได้ (ว่าง)","(จ่ายจากเงินรายได้ (ว่างเดิม))",IF(ฟอร์มกรอกข้อมูล!M153="กำหนดเพิ่ม2567","กำหนดเพิ่มปี 67",IF(ฟอร์มกรอกข้อมูล!M153="กำหนดเพิ่ม2568","กำหนดเพิ่มปี 68",IF(ฟอร์มกรอกข้อมูล!M153="กำหนดเพิ่ม2569","กำหนดเพิ่มปี 69",IF(ฟอร์มกรอกข้อมูล!M153="ว่างยุบเลิก2567","ว่างเดิม ยุบเลิกปี 67",IF(ฟอร์มกรอกข้อมูล!M153="ว่างยุบเลิก2568","ว่างเดิม ยุบเลิกปี 68",IF(ฟอร์มกรอกข้อมูล!M153="ว่างยุบเลิก2569","ว่างเดิม ยุบเลิกปี 69",IF(ฟอร์มกรอกข้อมูล!M153="ยุบเลิก2567","เกษียณปี 66 ยุบเลิกปี 67",IF(ฟอร์มกรอกข้อมูล!M153="ยุบเลิก2568","เกษียณปี 67 ยุบเลิกปี 68",IF(ฟอร์มกรอกข้อมูล!M153="ยุบเลิก2569","เกษียณปี 68 ยุบเลิกปี 69",(ฟอร์มกรอกข้อมูล!I153*12)+(ฟอร์มกรอกข้อมูล!J153*12)+(ฟอร์มกรอกข้อมูล!K153*12)))))))))))))))))</f>
        <v/>
      </c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50"/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39" t="str">
        <f>IF(ฟอร์มกรอกข้อมูล!C153=0,"",ฟอร์มกรอกข้อมูล!C153)</f>
        <v/>
      </c>
      <c r="BC297" s="139" t="str">
        <f>IF(ฟอร์มกรอกข้อมูล!G153=0,"",ฟอร์มกรอกข้อมูล!G153)</f>
        <v/>
      </c>
      <c r="BD297" s="139" t="str">
        <f>IF(ฟอร์มกรอกข้อมูล!E153=0,"",ฟอร์มกรอกข้อมูล!E153)</f>
        <v/>
      </c>
      <c r="BE297" s="139" t="str">
        <f>IF(ฟอร์มกรอกข้อมูล!I153=0,"",ฟอร์มกรอกข้อมูล!I153)</f>
        <v/>
      </c>
      <c r="BF297" s="139" t="str">
        <f>IF(ฟอร์มกรอกข้อมูล!J153=0,"",ฟอร์มกรอกข้อมูล!J153)</f>
        <v/>
      </c>
      <c r="BG297" s="139" t="str">
        <f>IF(ฟอร์มกรอกข้อมูล!K153=0,"",ฟอร์มกรอกข้อมูล!K153)</f>
        <v/>
      </c>
      <c r="BH297" s="139" t="str">
        <f>IF(ฟอร์มกรอกข้อมูล!M153=0,"",ฟอร์มกรอกข้อมูล!M153)</f>
        <v/>
      </c>
    </row>
    <row r="298" spans="1:60" ht="25.5" customHeight="1">
      <c r="A298" s="99"/>
      <c r="B298" s="99"/>
      <c r="C298" s="140"/>
      <c r="D298" s="140"/>
      <c r="E298" s="140" t="str">
        <f>IF(BB297=0,"",IF(BB297="บริหารท้องถิ่น","("&amp;BD297&amp;")",IF(BB297="อำนวยการท้องถิ่น","("&amp;BD297&amp;")",IF(BB297="บริหารสถานศึกษา","("&amp;BD297&amp;")",IF(BB297&amp;BC297="วิชาการหัวหน้ากลุ่มงาน","("&amp;BD297&amp;")",IF(M297="กำหนดเพิ่มปี 67","-",IF(M297="กำหนดเพิ่มปี 68","",IF(M297="กำหนดเพิ่มปี 69","",""))))))))</f>
        <v/>
      </c>
      <c r="F298" s="99"/>
      <c r="G298" s="140"/>
      <c r="H298" s="140" t="str">
        <f>IF(BB297=0,"",IF(M297="เกษียณปี 66 ยุบเลิกปี 67","",IF(M297="ว่างเดิม ยุบเลิกปี 67","",IF(BB297="บริหารท้องถิ่น","("&amp;BD297&amp;")",IF(BB297="อำนวยการท้องถิ่น","("&amp;BD297&amp;")",IF(BB297="บริหารสถานศึกษา","("&amp;BD297&amp;")",IF(BB297&amp;BC297="วิชาการหัวหน้ากลุ่มงาน","("&amp;BD297&amp;")","")))))))</f>
        <v/>
      </c>
      <c r="I298" s="99"/>
      <c r="J298" s="141" t="str">
        <f>IF(BB297=0,"",IF(BB297="","",IF(BH297="ว่างเดิม","(ค่ากลางเงินเดือน)",IF(BH297="เงินอุดหนุน (ว่าง)","(ค่ากลางเงินเดือน)",IF(BH297="จ่ายจากเงินรายได้ (ว่าง)","(ค่ากลางเงินเดือน)",IF(BH297="ว่างยุบเลิก2568","(ค่ากลางเงินเดือน)",IF(BH297="ว่างยุบเลิก2569","(ค่ากลางเงินเดือน)",IF(M297="กำหนดเพิ่มปี 67","",IF(M297="กำหนดเพิ่มปี 68","",IF(M297="กำหนดเพิ่มปี 69","",IF(M297="เกษียณปี 66 ยุบเลิกปี 67","",IF(M297="ว่างเดิม ยุบเลิกปี 67","",TEXT(BE297,"(0,000"&amp;" x 12)")))))))))))))</f>
        <v/>
      </c>
      <c r="K298" s="141" t="str">
        <f>IF(BB297=0,"",IF(BB297="","",IF(M297="กำหนดเพิ่มปี 67","",IF(M297="กำหนดเพิ่มปี 68","",IF(M297="กำหนดเพิ่มปี 69","",IF(M297="เกษียณปี 66 ยุบเลิกปี 67","",IF(M297="ว่างเดิม ยุบเลิกปี 67","",TEXT(BF297,"(0,000"&amp;" x 12)"))))))))</f>
        <v/>
      </c>
      <c r="L298" s="141" t="str">
        <f>IF(BB297=0,"",IF(BB297="","",IF(M297="กำหนดเพิ่มปี 67","",IF(M297="กำหนดเพิ่มปี 68","",IF(M297="กำหนดเพิ่มปี 69","",IF(M297="เกษียณปี 66 ยุบเลิกปี 67","",IF(M297="ว่างเดิม ยุบเลิกปี 67","",TEXT(BG297,"(0,000"&amp;" x 12)"))))))))</f>
        <v/>
      </c>
      <c r="M298" s="14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50"/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</row>
    <row r="299" spans="1:60" ht="25.5" customHeight="1">
      <c r="A299" s="101" t="str">
        <f>IF(B299="","",IF(M299="","",SUBTOTAL(3,$E$5:E299)*1)-COUNTBLANK($B$5:B299))</f>
        <v/>
      </c>
      <c r="B299" s="142" t="str">
        <f>IF(ฟอร์มกรอกข้อมูล!C154=0,"",IF(ฟอร์มกรอกข้อมูล!C154="สังกัด","",IF(M299="กำหนดเพิ่มปี 67","-",IF(M299="กำหนดเพิ่มปี 68","-",IF(M299="กำหนดเพิ่มปี 69","-",ฟอร์มกรอกข้อมูล!D154)))))</f>
        <v/>
      </c>
      <c r="C299" s="140" t="str">
        <f>IF(ฟอร์มกรอกข้อมูล!C154=0,"",IF(ฟอร์มกรอกข้อมูล!C154="สังกัด","",IF(M299="กำหนดเพิ่มปี 67","-",IF(M299="กำหนดเพิ่มปี 68","-",IF(M299="กำหนดเพิ่มปี 69","-",ฟอร์มกรอกข้อมูล!L154)))))</f>
        <v/>
      </c>
      <c r="D299" s="143" t="str">
        <f>IF(ฟอร์มกรอกข้อมูล!C154=0,"",IF(ฟอร์มกรอกข้อมูล!C154="สังกัด","",IF(ฟอร์มกรอกข้อมูล!B154="","-",IF(M299="กำหนดเพิ่มปี 67","-",IF(M299="กำหนดเพิ่มปี 68","-",IF(M299="กำหนดเพิ่มปี 69","-",ฟอร์มกรอกข้อมูล!B154))))))</f>
        <v/>
      </c>
      <c r="E299" s="140" t="str">
        <f>IF(ฟอร์มกรอกข้อมูล!C154=0,"",IF(M299="กำหนดเพิ่มปี 67","-",IF(M299="กำหนดเพิ่มปี 68","-",IF(M299="กำหนดเพิ่มปี 69","-",IF(ฟอร์มกรอกข้อมูล!C154="บริหารท้องถิ่น",ฟอร์มกรอกข้อมูล!F154,IF(ฟอร์มกรอกข้อมูล!C154="อำนวยการท้องถิ่น",ฟอร์มกรอกข้อมูล!F154,IF(ฟอร์มกรอกข้อมูล!C154="บริหารสถานศึกษา",ฟอร์มกรอกข้อมูล!F154,IF(ฟอร์มกรอกข้อมูล!C154&amp;ฟอร์มกรอกข้อมูล!G154="วิชาการหัวหน้ากลุ่มงาน",ฟอร์มกรอกข้อมูล!F154,ฟอร์มกรอกข้อมูล!E154))))))))</f>
        <v/>
      </c>
      <c r="F299" s="101" t="str">
        <f>IF(ฟอร์มกรอกข้อมูล!C154=0,"",IF(ฟอร์มกรอกข้อมูล!C154="สังกัด","",IF(ฟอร์มกรอกข้อมูล!H154="","-",IF(M299="กำหนดเพิ่มปี 67","-",IF(M299="กำหนดเพิ่มปี 68","-",IF(M299="กำหนดเพิ่มปี 69","-",ฟอร์มกรอกข้อมูล!H154))))))</f>
        <v/>
      </c>
      <c r="G299" s="143" t="str">
        <f>IF(ฟอร์มกรอกข้อมูล!C154=0,"",IF(ฟอร์มกรอกข้อมูล!C154="สังกัด","",IF(ฟอร์มกรอกข้อมูล!B154="","-",IF(M299="เกษียณปี 66 ยุบเลิกปี 67","-",IF(M299="ว่างเดิม ยุบเลิกปี 67","-",ฟอร์มกรอกข้อมูล!B154)))))</f>
        <v/>
      </c>
      <c r="H299" s="140" t="str">
        <f>IF(ฟอร์มกรอกข้อมูล!C154=0,"",IF(M299="เกษียณปี 66 ยุบเลิกปี 67","-",IF(M299="ว่างเดิม ยุบเลิกปี 67","-",IF(ฟอร์มกรอกข้อมูล!C154="บริหารท้องถิ่น",ฟอร์มกรอกข้อมูล!F154,IF(ฟอร์มกรอกข้อมูล!C154="อำนวยการท้องถิ่น",ฟอร์มกรอกข้อมูล!F154,IF(ฟอร์มกรอกข้อมูล!C154="บริหารสถานศึกษา",ฟอร์มกรอกข้อมูล!F154,IF(ฟอร์มกรอกข้อมูล!C154&amp;ฟอร์มกรอกข้อมูล!G154="วิชาการหัวหน้ากลุ่มงาน",ฟอร์มกรอกข้อมูล!F154,ฟอร์มกรอกข้อมูล!E154)))))))</f>
        <v/>
      </c>
      <c r="I299" s="101" t="str">
        <f>IF(ฟอร์มกรอกข้อมูล!C154=0,"",IF(ฟอร์มกรอกข้อมูล!C154="สังกัด","",IF(ฟอร์มกรอกข้อมูล!H154="","-",IF(M299="เกษียณปี 66 ยุบเลิกปี 67","-",IF(M299="ว่างเดิม ยุบเลิกปี 67","-",ฟอร์มกรอกข้อมูล!H154)))))</f>
        <v/>
      </c>
      <c r="J299" s="144" t="str">
        <f>IF(ฟอร์มกรอกข้อมูล!C154=0,"",IF(ฟอร์มกรอกข้อมูล!C154="สังกัด","",IF(M299="กำหนดเพิ่มปี 67",0,IF(M299="กำหนดเพิ่มปี 68",0,IF(M299="กำหนดเพิ่มปี 69",0,IF(M299="เกษียณปี 66 ยุบเลิกปี 67",0,IF(M299="ว่างเดิม ยุบเลิกปี 67",0,ฟอร์มกรอกข้อมูล!BE154)))))))</f>
        <v/>
      </c>
      <c r="K299" s="145" t="str">
        <f>IF(ฟอร์มกรอกข้อมูล!C154=0,"",IF(ฟอร์มกรอกข้อมูล!C154="สังกัด","",IF(M299="กำหนดเพิ่มปี 67",0,IF(M299="กำหนดเพิ่มปี 68",0,IF(M299="กำหนดเพิ่มปี 69",0,IF(M299="เกษียณปี 66 ยุบเลิกปี 67",0,IF(M299="ว่างเดิม ยุบเลิกปี 67",0,IF(ฟอร์มกรอกข้อมูล!J154=0,0,(BF299*12)))))))))</f>
        <v/>
      </c>
      <c r="L299" s="145" t="str">
        <f>IF(ฟอร์มกรอกข้อมูล!C154=0,"",IF(ฟอร์มกรอกข้อมูล!C154="สังกัด","",IF(M299="กำหนดเพิ่มปี 67",0,IF(M299="กำหนดเพิ่มปี 68",0,IF(M299="กำหนดเพิ่มปี 69",0,IF(M299="เกษียณปี 66 ยุบเลิกปี 67",0,IF(M299="ว่างเดิม ยุบเลิกปี 67",0,IF(ฟอร์มกรอกข้อมูล!K154=0,0,(BG299*12)))))))))</f>
        <v/>
      </c>
      <c r="M299" s="146" t="str">
        <f>IF(ฟอร์มกรอกข้อมูล!C154=0,"",IF(ฟอร์มกรอกข้อมูล!C154="สังกัด","",IF(ฟอร์มกรอกข้อมูล!M154="ว่างเดิม","(ว่างเดิม)",IF(ฟอร์มกรอกข้อมูล!M154="เงินอุดหนุน","(เงินอุดหนุน)",IF(ฟอร์มกรอกข้อมูล!M154="เงินอุดหนุน (ว่าง)","(เงินอุดหนุน)",IF(ฟอร์มกรอกข้อมูล!M154="จ่ายจากเงินรายได้","(จ่ายจากเงินรายได้)",IF(ฟอร์มกรอกข้อมูล!M154="จ่ายจากเงินรายได้ (ว่าง)","(จ่ายจากเงินรายได้ (ว่างเดิม))",IF(ฟอร์มกรอกข้อมูล!M154="กำหนดเพิ่ม2567","กำหนดเพิ่มปี 67",IF(ฟอร์มกรอกข้อมูล!M154="กำหนดเพิ่ม2568","กำหนดเพิ่มปี 68",IF(ฟอร์มกรอกข้อมูล!M154="กำหนดเพิ่ม2569","กำหนดเพิ่มปี 69",IF(ฟอร์มกรอกข้อมูล!M154="ว่างยุบเลิก2567","ว่างเดิม ยุบเลิกปี 67",IF(ฟอร์มกรอกข้อมูล!M154="ว่างยุบเลิก2568","ว่างเดิม ยุบเลิกปี 68",IF(ฟอร์มกรอกข้อมูล!M154="ว่างยุบเลิก2569","ว่างเดิม ยุบเลิกปี 69",IF(ฟอร์มกรอกข้อมูล!M154="ยุบเลิก2567","เกษียณปี 66 ยุบเลิกปี 67",IF(ฟอร์มกรอกข้อมูล!M154="ยุบเลิก2568","เกษียณปี 67 ยุบเลิกปี 68",IF(ฟอร์มกรอกข้อมูล!M154="ยุบเลิก2569","เกษียณปี 68 ยุบเลิกปี 69",(ฟอร์มกรอกข้อมูล!I154*12)+(ฟอร์มกรอกข้อมูล!J154*12)+(ฟอร์มกรอกข้อมูล!K154*12)))))))))))))))))</f>
        <v/>
      </c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39" t="str">
        <f>IF(ฟอร์มกรอกข้อมูล!C154=0,"",ฟอร์มกรอกข้อมูล!C154)</f>
        <v/>
      </c>
      <c r="BC299" s="139" t="str">
        <f>IF(ฟอร์มกรอกข้อมูล!G154=0,"",ฟอร์มกรอกข้อมูล!G154)</f>
        <v/>
      </c>
      <c r="BD299" s="139" t="str">
        <f>IF(ฟอร์มกรอกข้อมูล!E154=0,"",ฟอร์มกรอกข้อมูล!E154)</f>
        <v/>
      </c>
      <c r="BE299" s="139" t="str">
        <f>IF(ฟอร์มกรอกข้อมูล!I154=0,"",ฟอร์มกรอกข้อมูล!I154)</f>
        <v/>
      </c>
      <c r="BF299" s="139" t="str">
        <f>IF(ฟอร์มกรอกข้อมูล!J154=0,"",ฟอร์มกรอกข้อมูล!J154)</f>
        <v/>
      </c>
      <c r="BG299" s="139" t="str">
        <f>IF(ฟอร์มกรอกข้อมูล!K154=0,"",ฟอร์มกรอกข้อมูล!K154)</f>
        <v/>
      </c>
      <c r="BH299" s="139" t="str">
        <f>IF(ฟอร์มกรอกข้อมูล!M154=0,"",ฟอร์มกรอกข้อมูล!M154)</f>
        <v/>
      </c>
    </row>
    <row r="300" spans="1:60" ht="25.5" customHeight="1">
      <c r="A300" s="99"/>
      <c r="B300" s="99"/>
      <c r="C300" s="140"/>
      <c r="D300" s="140"/>
      <c r="E300" s="140" t="str">
        <f>IF(BB299=0,"",IF(BB299="บริหารท้องถิ่น","("&amp;BD299&amp;")",IF(BB299="อำนวยการท้องถิ่น","("&amp;BD299&amp;")",IF(BB299="บริหารสถานศึกษา","("&amp;BD299&amp;")",IF(BB299&amp;BC299="วิชาการหัวหน้ากลุ่มงาน","("&amp;BD299&amp;")",IF(M299="กำหนดเพิ่มปี 67","-",IF(M299="กำหนดเพิ่มปี 68","",IF(M299="กำหนดเพิ่มปี 69","",""))))))))</f>
        <v/>
      </c>
      <c r="F300" s="99"/>
      <c r="G300" s="140"/>
      <c r="H300" s="140" t="str">
        <f>IF(BB299=0,"",IF(M299="เกษียณปี 66 ยุบเลิกปี 67","",IF(M299="ว่างเดิม ยุบเลิกปี 67","",IF(BB299="บริหารท้องถิ่น","("&amp;BD299&amp;")",IF(BB299="อำนวยการท้องถิ่น","("&amp;BD299&amp;")",IF(BB299="บริหารสถานศึกษา","("&amp;BD299&amp;")",IF(BB299&amp;BC299="วิชาการหัวหน้ากลุ่มงาน","("&amp;BD299&amp;")","")))))))</f>
        <v/>
      </c>
      <c r="I300" s="99"/>
      <c r="J300" s="141" t="str">
        <f>IF(BB299=0,"",IF(BB299="","",IF(BH299="ว่างเดิม","(ค่ากลางเงินเดือน)",IF(BH299="เงินอุดหนุน (ว่าง)","(ค่ากลางเงินเดือน)",IF(BH299="จ่ายจากเงินรายได้ (ว่าง)","(ค่ากลางเงินเดือน)",IF(BH299="ว่างยุบเลิก2568","(ค่ากลางเงินเดือน)",IF(BH299="ว่างยุบเลิก2569","(ค่ากลางเงินเดือน)",IF(M299="กำหนดเพิ่มปี 67","",IF(M299="กำหนดเพิ่มปี 68","",IF(M299="กำหนดเพิ่มปี 69","",IF(M299="เกษียณปี 66 ยุบเลิกปี 67","",IF(M299="ว่างเดิม ยุบเลิกปี 67","",TEXT(BE299,"(0,000"&amp;" x 12)")))))))))))))</f>
        <v/>
      </c>
      <c r="K300" s="141" t="str">
        <f>IF(BB299=0,"",IF(BB299="","",IF(M299="กำหนดเพิ่มปี 67","",IF(M299="กำหนดเพิ่มปี 68","",IF(M299="กำหนดเพิ่มปี 69","",IF(M299="เกษียณปี 66 ยุบเลิกปี 67","",IF(M299="ว่างเดิม ยุบเลิกปี 67","",TEXT(BF299,"(0,000"&amp;" x 12)"))))))))</f>
        <v/>
      </c>
      <c r="L300" s="141" t="str">
        <f>IF(BB299=0,"",IF(BB299="","",IF(M299="กำหนดเพิ่มปี 67","",IF(M299="กำหนดเพิ่มปี 68","",IF(M299="กำหนดเพิ่มปี 69","",IF(M299="เกษียณปี 66 ยุบเลิกปี 67","",IF(M299="ว่างเดิม ยุบเลิกปี 67","",TEXT(BG299,"(0,000"&amp;" x 12)"))))))))</f>
        <v/>
      </c>
      <c r="M300" s="14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50"/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</row>
    <row r="301" spans="1:60" ht="25.5" customHeight="1">
      <c r="A301" s="101" t="str">
        <f>IF(B301="","",IF(M301="","",SUBTOTAL(3,$E$5:E301)*1)-COUNTBLANK($B$5:B301))</f>
        <v/>
      </c>
      <c r="B301" s="142" t="str">
        <f>IF(ฟอร์มกรอกข้อมูล!C155=0,"",IF(ฟอร์มกรอกข้อมูล!C155="สังกัด","",IF(M301="กำหนดเพิ่มปี 67","-",IF(M301="กำหนดเพิ่มปี 68","-",IF(M301="กำหนดเพิ่มปี 69","-",ฟอร์มกรอกข้อมูล!D155)))))</f>
        <v/>
      </c>
      <c r="C301" s="140" t="str">
        <f>IF(ฟอร์มกรอกข้อมูล!C155=0,"",IF(ฟอร์มกรอกข้อมูล!C155="สังกัด","",IF(M301="กำหนดเพิ่มปี 67","-",IF(M301="กำหนดเพิ่มปี 68","-",IF(M301="กำหนดเพิ่มปี 69","-",ฟอร์มกรอกข้อมูล!L155)))))</f>
        <v/>
      </c>
      <c r="D301" s="143" t="str">
        <f>IF(ฟอร์มกรอกข้อมูล!C155=0,"",IF(ฟอร์มกรอกข้อมูล!C155="สังกัด","",IF(ฟอร์มกรอกข้อมูล!B155="","-",IF(M301="กำหนดเพิ่มปี 67","-",IF(M301="กำหนดเพิ่มปี 68","-",IF(M301="กำหนดเพิ่มปี 69","-",ฟอร์มกรอกข้อมูล!B155))))))</f>
        <v/>
      </c>
      <c r="E301" s="140" t="str">
        <f>IF(ฟอร์มกรอกข้อมูล!C155=0,"",IF(M301="กำหนดเพิ่มปี 67","-",IF(M301="กำหนดเพิ่มปี 68","-",IF(M301="กำหนดเพิ่มปี 69","-",IF(ฟอร์มกรอกข้อมูล!C155="บริหารท้องถิ่น",ฟอร์มกรอกข้อมูล!F155,IF(ฟอร์มกรอกข้อมูล!C155="อำนวยการท้องถิ่น",ฟอร์มกรอกข้อมูล!F155,IF(ฟอร์มกรอกข้อมูล!C155="บริหารสถานศึกษา",ฟอร์มกรอกข้อมูล!F155,IF(ฟอร์มกรอกข้อมูล!C155&amp;ฟอร์มกรอกข้อมูล!G155="วิชาการหัวหน้ากลุ่มงาน",ฟอร์มกรอกข้อมูล!F155,ฟอร์มกรอกข้อมูล!E155))))))))</f>
        <v/>
      </c>
      <c r="F301" s="101" t="str">
        <f>IF(ฟอร์มกรอกข้อมูล!C155=0,"",IF(ฟอร์มกรอกข้อมูล!C155="สังกัด","",IF(ฟอร์มกรอกข้อมูล!H155="","-",IF(M301="กำหนดเพิ่มปี 67","-",IF(M301="กำหนดเพิ่มปี 68","-",IF(M301="กำหนดเพิ่มปี 69","-",ฟอร์มกรอกข้อมูล!H155))))))</f>
        <v/>
      </c>
      <c r="G301" s="143" t="str">
        <f>IF(ฟอร์มกรอกข้อมูล!C155=0,"",IF(ฟอร์มกรอกข้อมูล!C155="สังกัด","",IF(ฟอร์มกรอกข้อมูล!B155="","-",IF(M301="เกษียณปี 66 ยุบเลิกปี 67","-",IF(M301="ว่างเดิม ยุบเลิกปี 67","-",ฟอร์มกรอกข้อมูล!B155)))))</f>
        <v/>
      </c>
      <c r="H301" s="140" t="str">
        <f>IF(ฟอร์มกรอกข้อมูล!C155=0,"",IF(M301="เกษียณปี 66 ยุบเลิกปี 67","-",IF(M301="ว่างเดิม ยุบเลิกปี 67","-",IF(ฟอร์มกรอกข้อมูล!C155="บริหารท้องถิ่น",ฟอร์มกรอกข้อมูล!F155,IF(ฟอร์มกรอกข้อมูล!C155="อำนวยการท้องถิ่น",ฟอร์มกรอกข้อมูล!F155,IF(ฟอร์มกรอกข้อมูล!C155="บริหารสถานศึกษา",ฟอร์มกรอกข้อมูล!F155,IF(ฟอร์มกรอกข้อมูล!C155&amp;ฟอร์มกรอกข้อมูล!G155="วิชาการหัวหน้ากลุ่มงาน",ฟอร์มกรอกข้อมูล!F155,ฟอร์มกรอกข้อมูล!E155)))))))</f>
        <v/>
      </c>
      <c r="I301" s="101" t="str">
        <f>IF(ฟอร์มกรอกข้อมูล!C155=0,"",IF(ฟอร์มกรอกข้อมูล!C155="สังกัด","",IF(ฟอร์มกรอกข้อมูล!H155="","-",IF(M301="เกษียณปี 66 ยุบเลิกปี 67","-",IF(M301="ว่างเดิม ยุบเลิกปี 67","-",ฟอร์มกรอกข้อมูล!H155)))))</f>
        <v/>
      </c>
      <c r="J301" s="144" t="str">
        <f>IF(ฟอร์มกรอกข้อมูล!C155=0,"",IF(ฟอร์มกรอกข้อมูล!C155="สังกัด","",IF(M301="กำหนดเพิ่มปี 67",0,IF(M301="กำหนดเพิ่มปี 68",0,IF(M301="กำหนดเพิ่มปี 69",0,IF(M301="เกษียณปี 66 ยุบเลิกปี 67",0,IF(M301="ว่างเดิม ยุบเลิกปี 67",0,ฟอร์มกรอกข้อมูล!BE155)))))))</f>
        <v/>
      </c>
      <c r="K301" s="145" t="str">
        <f>IF(ฟอร์มกรอกข้อมูล!C155=0,"",IF(ฟอร์มกรอกข้อมูล!C155="สังกัด","",IF(M301="กำหนดเพิ่มปี 67",0,IF(M301="กำหนดเพิ่มปี 68",0,IF(M301="กำหนดเพิ่มปี 69",0,IF(M301="เกษียณปี 66 ยุบเลิกปี 67",0,IF(M301="ว่างเดิม ยุบเลิกปี 67",0,IF(ฟอร์มกรอกข้อมูล!J155=0,0,(BF301*12)))))))))</f>
        <v/>
      </c>
      <c r="L301" s="145" t="str">
        <f>IF(ฟอร์มกรอกข้อมูล!C155=0,"",IF(ฟอร์มกรอกข้อมูล!C155="สังกัด","",IF(M301="กำหนดเพิ่มปี 67",0,IF(M301="กำหนดเพิ่มปี 68",0,IF(M301="กำหนดเพิ่มปี 69",0,IF(M301="เกษียณปี 66 ยุบเลิกปี 67",0,IF(M301="ว่างเดิม ยุบเลิกปี 67",0,IF(ฟอร์มกรอกข้อมูล!K155=0,0,(BG301*12)))))))))</f>
        <v/>
      </c>
      <c r="M301" s="146" t="str">
        <f>IF(ฟอร์มกรอกข้อมูล!C155=0,"",IF(ฟอร์มกรอกข้อมูล!C155="สังกัด","",IF(ฟอร์มกรอกข้อมูล!M155="ว่างเดิม","(ว่างเดิม)",IF(ฟอร์มกรอกข้อมูล!M155="เงินอุดหนุน","(เงินอุดหนุน)",IF(ฟอร์มกรอกข้อมูล!M155="เงินอุดหนุน (ว่าง)","(เงินอุดหนุน)",IF(ฟอร์มกรอกข้อมูล!M155="จ่ายจากเงินรายได้","(จ่ายจากเงินรายได้)",IF(ฟอร์มกรอกข้อมูล!M155="จ่ายจากเงินรายได้ (ว่าง)","(จ่ายจากเงินรายได้ (ว่างเดิม))",IF(ฟอร์มกรอกข้อมูล!M155="กำหนดเพิ่ม2567","กำหนดเพิ่มปี 67",IF(ฟอร์มกรอกข้อมูล!M155="กำหนดเพิ่ม2568","กำหนดเพิ่มปี 68",IF(ฟอร์มกรอกข้อมูล!M155="กำหนดเพิ่ม2569","กำหนดเพิ่มปี 69",IF(ฟอร์มกรอกข้อมูล!M155="ว่างยุบเลิก2567","ว่างเดิม ยุบเลิกปี 67",IF(ฟอร์มกรอกข้อมูล!M155="ว่างยุบเลิก2568","ว่างเดิม ยุบเลิกปี 68",IF(ฟอร์มกรอกข้อมูล!M155="ว่างยุบเลิก2569","ว่างเดิม ยุบเลิกปี 69",IF(ฟอร์มกรอกข้อมูล!M155="ยุบเลิก2567","เกษียณปี 66 ยุบเลิกปี 67",IF(ฟอร์มกรอกข้อมูล!M155="ยุบเลิก2568","เกษียณปี 67 ยุบเลิกปี 68",IF(ฟอร์มกรอกข้อมูล!M155="ยุบเลิก2569","เกษียณปี 68 ยุบเลิกปี 69",(ฟอร์มกรอกข้อมูล!I155*12)+(ฟอร์มกรอกข้อมูล!J155*12)+(ฟอร์มกรอกข้อมูล!K155*12)))))))))))))))))</f>
        <v/>
      </c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50"/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39" t="str">
        <f>IF(ฟอร์มกรอกข้อมูล!C155=0,"",ฟอร์มกรอกข้อมูล!C155)</f>
        <v/>
      </c>
      <c r="BC301" s="139" t="str">
        <f>IF(ฟอร์มกรอกข้อมูล!G155=0,"",ฟอร์มกรอกข้อมูล!G155)</f>
        <v/>
      </c>
      <c r="BD301" s="139" t="str">
        <f>IF(ฟอร์มกรอกข้อมูล!E155=0,"",ฟอร์มกรอกข้อมูล!E155)</f>
        <v/>
      </c>
      <c r="BE301" s="139" t="str">
        <f>IF(ฟอร์มกรอกข้อมูล!I155=0,"",ฟอร์มกรอกข้อมูล!I155)</f>
        <v/>
      </c>
      <c r="BF301" s="139" t="str">
        <f>IF(ฟอร์มกรอกข้อมูล!J155=0,"",ฟอร์มกรอกข้อมูล!J155)</f>
        <v/>
      </c>
      <c r="BG301" s="139" t="str">
        <f>IF(ฟอร์มกรอกข้อมูล!K155=0,"",ฟอร์มกรอกข้อมูล!K155)</f>
        <v/>
      </c>
      <c r="BH301" s="139" t="str">
        <f>IF(ฟอร์มกรอกข้อมูล!M155=0,"",ฟอร์มกรอกข้อมูล!M155)</f>
        <v/>
      </c>
    </row>
    <row r="302" spans="1:60" ht="25.5" customHeight="1">
      <c r="A302" s="99"/>
      <c r="B302" s="99"/>
      <c r="C302" s="140"/>
      <c r="D302" s="140"/>
      <c r="E302" s="140" t="str">
        <f>IF(BB301=0,"",IF(BB301="บริหารท้องถิ่น","("&amp;BD301&amp;")",IF(BB301="อำนวยการท้องถิ่น","("&amp;BD301&amp;")",IF(BB301="บริหารสถานศึกษา","("&amp;BD301&amp;")",IF(BB301&amp;BC301="วิชาการหัวหน้ากลุ่มงาน","("&amp;BD301&amp;")",IF(M301="กำหนดเพิ่มปี 67","-",IF(M301="กำหนดเพิ่มปี 68","",IF(M301="กำหนดเพิ่มปี 69","",""))))))))</f>
        <v/>
      </c>
      <c r="F302" s="99"/>
      <c r="G302" s="140"/>
      <c r="H302" s="140" t="str">
        <f>IF(BB301=0,"",IF(M301="เกษียณปี 66 ยุบเลิกปี 67","",IF(M301="ว่างเดิม ยุบเลิกปี 67","",IF(BB301="บริหารท้องถิ่น","("&amp;BD301&amp;")",IF(BB301="อำนวยการท้องถิ่น","("&amp;BD301&amp;")",IF(BB301="บริหารสถานศึกษา","("&amp;BD301&amp;")",IF(BB301&amp;BC301="วิชาการหัวหน้ากลุ่มงาน","("&amp;BD301&amp;")","")))))))</f>
        <v/>
      </c>
      <c r="I302" s="99"/>
      <c r="J302" s="141" t="str">
        <f>IF(BB301=0,"",IF(BB301="","",IF(BH301="ว่างเดิม","(ค่ากลางเงินเดือน)",IF(BH301="เงินอุดหนุน (ว่าง)","(ค่ากลางเงินเดือน)",IF(BH301="จ่ายจากเงินรายได้ (ว่าง)","(ค่ากลางเงินเดือน)",IF(BH301="ว่างยุบเลิก2568","(ค่ากลางเงินเดือน)",IF(BH301="ว่างยุบเลิก2569","(ค่ากลางเงินเดือน)",IF(M301="กำหนดเพิ่มปี 67","",IF(M301="กำหนดเพิ่มปี 68","",IF(M301="กำหนดเพิ่มปี 69","",IF(M301="เกษียณปี 66 ยุบเลิกปี 67","",IF(M301="ว่างเดิม ยุบเลิกปี 67","",TEXT(BE301,"(0,000"&amp;" x 12)")))))))))))))</f>
        <v/>
      </c>
      <c r="K302" s="141" t="str">
        <f>IF(BB301=0,"",IF(BB301="","",IF(M301="กำหนดเพิ่มปี 67","",IF(M301="กำหนดเพิ่มปี 68","",IF(M301="กำหนดเพิ่มปี 69","",IF(M301="เกษียณปี 66 ยุบเลิกปี 67","",IF(M301="ว่างเดิม ยุบเลิกปี 67","",TEXT(BF301,"(0,000"&amp;" x 12)"))))))))</f>
        <v/>
      </c>
      <c r="L302" s="141" t="str">
        <f>IF(BB301=0,"",IF(BB301="","",IF(M301="กำหนดเพิ่มปี 67","",IF(M301="กำหนดเพิ่มปี 68","",IF(M301="กำหนดเพิ่มปี 69","",IF(M301="เกษียณปี 66 ยุบเลิกปี 67","",IF(M301="ว่างเดิม ยุบเลิกปี 67","",TEXT(BG301,"(0,000"&amp;" x 12)"))))))))</f>
        <v/>
      </c>
      <c r="M302" s="14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</row>
    <row r="303" spans="1:60" ht="25.5" customHeight="1">
      <c r="A303" s="101" t="str">
        <f>IF(B303="","",IF(M303="","",SUBTOTAL(3,$E$5:E303)*1)-COUNTBLANK($B$5:B303))</f>
        <v/>
      </c>
      <c r="B303" s="142" t="str">
        <f>IF(ฟอร์มกรอกข้อมูล!C156=0,"",IF(ฟอร์มกรอกข้อมูล!C156="สังกัด","",IF(M303="กำหนดเพิ่มปี 67","-",IF(M303="กำหนดเพิ่มปี 68","-",IF(M303="กำหนดเพิ่มปี 69","-",ฟอร์มกรอกข้อมูล!D156)))))</f>
        <v/>
      </c>
      <c r="C303" s="140" t="str">
        <f>IF(ฟอร์มกรอกข้อมูล!C156=0,"",IF(ฟอร์มกรอกข้อมูล!C156="สังกัด","",IF(M303="กำหนดเพิ่มปี 67","-",IF(M303="กำหนดเพิ่มปี 68","-",IF(M303="กำหนดเพิ่มปี 69","-",ฟอร์มกรอกข้อมูล!L156)))))</f>
        <v/>
      </c>
      <c r="D303" s="143" t="str">
        <f>IF(ฟอร์มกรอกข้อมูล!C156=0,"",IF(ฟอร์มกรอกข้อมูล!C156="สังกัด","",IF(ฟอร์มกรอกข้อมูล!B156="","-",IF(M303="กำหนดเพิ่มปี 67","-",IF(M303="กำหนดเพิ่มปี 68","-",IF(M303="กำหนดเพิ่มปี 69","-",ฟอร์มกรอกข้อมูล!B156))))))</f>
        <v/>
      </c>
      <c r="E303" s="140" t="str">
        <f>IF(ฟอร์มกรอกข้อมูล!C156=0,"",IF(M303="กำหนดเพิ่มปี 67","-",IF(M303="กำหนดเพิ่มปี 68","-",IF(M303="กำหนดเพิ่มปี 69","-",IF(ฟอร์มกรอกข้อมูล!C156="บริหารท้องถิ่น",ฟอร์มกรอกข้อมูล!F156,IF(ฟอร์มกรอกข้อมูล!C156="อำนวยการท้องถิ่น",ฟอร์มกรอกข้อมูล!F156,IF(ฟอร์มกรอกข้อมูล!C156="บริหารสถานศึกษา",ฟอร์มกรอกข้อมูล!F156,IF(ฟอร์มกรอกข้อมูล!C156&amp;ฟอร์มกรอกข้อมูล!G156="วิชาการหัวหน้ากลุ่มงาน",ฟอร์มกรอกข้อมูล!F156,ฟอร์มกรอกข้อมูล!E156))))))))</f>
        <v/>
      </c>
      <c r="F303" s="101" t="str">
        <f>IF(ฟอร์มกรอกข้อมูล!C156=0,"",IF(ฟอร์มกรอกข้อมูล!C156="สังกัด","",IF(ฟอร์มกรอกข้อมูล!H156="","-",IF(M303="กำหนดเพิ่มปี 67","-",IF(M303="กำหนดเพิ่มปี 68","-",IF(M303="กำหนดเพิ่มปี 69","-",ฟอร์มกรอกข้อมูล!H156))))))</f>
        <v/>
      </c>
      <c r="G303" s="143" t="str">
        <f>IF(ฟอร์มกรอกข้อมูล!C156=0,"",IF(ฟอร์มกรอกข้อมูล!C156="สังกัด","",IF(ฟอร์มกรอกข้อมูล!B156="","-",IF(M303="เกษียณปี 66 ยุบเลิกปี 67","-",IF(M303="ว่างเดิม ยุบเลิกปี 67","-",ฟอร์มกรอกข้อมูล!B156)))))</f>
        <v/>
      </c>
      <c r="H303" s="140" t="str">
        <f>IF(ฟอร์มกรอกข้อมูล!C156=0,"",IF(M303="เกษียณปี 66 ยุบเลิกปี 67","-",IF(M303="ว่างเดิม ยุบเลิกปี 67","-",IF(ฟอร์มกรอกข้อมูล!C156="บริหารท้องถิ่น",ฟอร์มกรอกข้อมูล!F156,IF(ฟอร์มกรอกข้อมูล!C156="อำนวยการท้องถิ่น",ฟอร์มกรอกข้อมูล!F156,IF(ฟอร์มกรอกข้อมูล!C156="บริหารสถานศึกษา",ฟอร์มกรอกข้อมูล!F156,IF(ฟอร์มกรอกข้อมูล!C156&amp;ฟอร์มกรอกข้อมูล!G156="วิชาการหัวหน้ากลุ่มงาน",ฟอร์มกรอกข้อมูล!F156,ฟอร์มกรอกข้อมูล!E156)))))))</f>
        <v/>
      </c>
      <c r="I303" s="101" t="str">
        <f>IF(ฟอร์มกรอกข้อมูล!C156=0,"",IF(ฟอร์มกรอกข้อมูล!C156="สังกัด","",IF(ฟอร์มกรอกข้อมูล!H156="","-",IF(M303="เกษียณปี 66 ยุบเลิกปี 67","-",IF(M303="ว่างเดิม ยุบเลิกปี 67","-",ฟอร์มกรอกข้อมูล!H156)))))</f>
        <v/>
      </c>
      <c r="J303" s="144" t="str">
        <f>IF(ฟอร์มกรอกข้อมูล!C156=0,"",IF(ฟอร์มกรอกข้อมูล!C156="สังกัด","",IF(M303="กำหนดเพิ่มปี 67",0,IF(M303="กำหนดเพิ่มปี 68",0,IF(M303="กำหนดเพิ่มปี 69",0,IF(M303="เกษียณปี 66 ยุบเลิกปี 67",0,IF(M303="ว่างเดิม ยุบเลิกปี 67",0,ฟอร์มกรอกข้อมูล!BE156)))))))</f>
        <v/>
      </c>
      <c r="K303" s="145" t="str">
        <f>IF(ฟอร์มกรอกข้อมูล!C156=0,"",IF(ฟอร์มกรอกข้อมูล!C156="สังกัด","",IF(M303="กำหนดเพิ่มปี 67",0,IF(M303="กำหนดเพิ่มปี 68",0,IF(M303="กำหนดเพิ่มปี 69",0,IF(M303="เกษียณปี 66 ยุบเลิกปี 67",0,IF(M303="ว่างเดิม ยุบเลิกปี 67",0,IF(ฟอร์มกรอกข้อมูล!J156=0,0,(BF303*12)))))))))</f>
        <v/>
      </c>
      <c r="L303" s="145" t="str">
        <f>IF(ฟอร์มกรอกข้อมูล!C156=0,"",IF(ฟอร์มกรอกข้อมูล!C156="สังกัด","",IF(M303="กำหนดเพิ่มปี 67",0,IF(M303="กำหนดเพิ่มปี 68",0,IF(M303="กำหนดเพิ่มปี 69",0,IF(M303="เกษียณปี 66 ยุบเลิกปี 67",0,IF(M303="ว่างเดิม ยุบเลิกปี 67",0,IF(ฟอร์มกรอกข้อมูล!K156=0,0,(BG303*12)))))))))</f>
        <v/>
      </c>
      <c r="M303" s="146" t="str">
        <f>IF(ฟอร์มกรอกข้อมูล!C156=0,"",IF(ฟอร์มกรอกข้อมูล!C156="สังกัด","",IF(ฟอร์มกรอกข้อมูล!M156="ว่างเดิม","(ว่างเดิม)",IF(ฟอร์มกรอกข้อมูล!M156="เงินอุดหนุน","(เงินอุดหนุน)",IF(ฟอร์มกรอกข้อมูล!M156="เงินอุดหนุน (ว่าง)","(เงินอุดหนุน)",IF(ฟอร์มกรอกข้อมูล!M156="จ่ายจากเงินรายได้","(จ่ายจากเงินรายได้)",IF(ฟอร์มกรอกข้อมูล!M156="จ่ายจากเงินรายได้ (ว่าง)","(จ่ายจากเงินรายได้ (ว่างเดิม))",IF(ฟอร์มกรอกข้อมูล!M156="กำหนดเพิ่ม2567","กำหนดเพิ่มปี 67",IF(ฟอร์มกรอกข้อมูล!M156="กำหนดเพิ่ม2568","กำหนดเพิ่มปี 68",IF(ฟอร์มกรอกข้อมูล!M156="กำหนดเพิ่ม2569","กำหนดเพิ่มปี 69",IF(ฟอร์มกรอกข้อมูล!M156="ว่างยุบเลิก2567","ว่างเดิม ยุบเลิกปี 67",IF(ฟอร์มกรอกข้อมูล!M156="ว่างยุบเลิก2568","ว่างเดิม ยุบเลิกปี 68",IF(ฟอร์มกรอกข้อมูล!M156="ว่างยุบเลิก2569","ว่างเดิม ยุบเลิกปี 69",IF(ฟอร์มกรอกข้อมูล!M156="ยุบเลิก2567","เกษียณปี 66 ยุบเลิกปี 67",IF(ฟอร์มกรอกข้อมูล!M156="ยุบเลิก2568","เกษียณปี 67 ยุบเลิกปี 68",IF(ฟอร์มกรอกข้อมูล!M156="ยุบเลิก2569","เกษียณปี 68 ยุบเลิกปี 69",(ฟอร์มกรอกข้อมูล!I156*12)+(ฟอร์มกรอกข้อมูล!J156*12)+(ฟอร์มกรอกข้อมูล!K156*12)))))))))))))))))</f>
        <v/>
      </c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39" t="str">
        <f>IF(ฟอร์มกรอกข้อมูล!C156=0,"",ฟอร์มกรอกข้อมูล!C156)</f>
        <v/>
      </c>
      <c r="BC303" s="139" t="str">
        <f>IF(ฟอร์มกรอกข้อมูล!G156=0,"",ฟอร์มกรอกข้อมูล!G156)</f>
        <v/>
      </c>
      <c r="BD303" s="139" t="str">
        <f>IF(ฟอร์มกรอกข้อมูล!E156=0,"",ฟอร์มกรอกข้อมูล!E156)</f>
        <v/>
      </c>
      <c r="BE303" s="139" t="str">
        <f>IF(ฟอร์มกรอกข้อมูล!I156=0,"",ฟอร์มกรอกข้อมูล!I156)</f>
        <v/>
      </c>
      <c r="BF303" s="139" t="str">
        <f>IF(ฟอร์มกรอกข้อมูล!J156=0,"",ฟอร์มกรอกข้อมูล!J156)</f>
        <v/>
      </c>
      <c r="BG303" s="139" t="str">
        <f>IF(ฟอร์มกรอกข้อมูล!K156=0,"",ฟอร์มกรอกข้อมูล!K156)</f>
        <v/>
      </c>
      <c r="BH303" s="139" t="str">
        <f>IF(ฟอร์มกรอกข้อมูล!M156=0,"",ฟอร์มกรอกข้อมูล!M156)</f>
        <v/>
      </c>
    </row>
    <row r="304" spans="1:60" ht="25.5" customHeight="1">
      <c r="A304" s="99"/>
      <c r="B304" s="99"/>
      <c r="C304" s="140"/>
      <c r="D304" s="140"/>
      <c r="E304" s="140" t="str">
        <f>IF(BB303=0,"",IF(BB303="บริหารท้องถิ่น","("&amp;BD303&amp;")",IF(BB303="อำนวยการท้องถิ่น","("&amp;BD303&amp;")",IF(BB303="บริหารสถานศึกษา","("&amp;BD303&amp;")",IF(BB303&amp;BC303="วิชาการหัวหน้ากลุ่มงาน","("&amp;BD303&amp;")",IF(M303="กำหนดเพิ่มปี 67","-",IF(M303="กำหนดเพิ่มปี 68","",IF(M303="กำหนดเพิ่มปี 69","",""))))))))</f>
        <v/>
      </c>
      <c r="F304" s="99"/>
      <c r="G304" s="140"/>
      <c r="H304" s="140" t="str">
        <f>IF(BB303=0,"",IF(M303="เกษียณปี 66 ยุบเลิกปี 67","",IF(M303="ว่างเดิม ยุบเลิกปี 67","",IF(BB303="บริหารท้องถิ่น","("&amp;BD303&amp;")",IF(BB303="อำนวยการท้องถิ่น","("&amp;BD303&amp;")",IF(BB303="บริหารสถานศึกษา","("&amp;BD303&amp;")",IF(BB303&amp;BC303="วิชาการหัวหน้ากลุ่มงาน","("&amp;BD303&amp;")","")))))))</f>
        <v/>
      </c>
      <c r="I304" s="99"/>
      <c r="J304" s="141" t="str">
        <f>IF(BB303=0,"",IF(BB303="","",IF(BH303="ว่างเดิม","(ค่ากลางเงินเดือน)",IF(BH303="เงินอุดหนุน (ว่าง)","(ค่ากลางเงินเดือน)",IF(BH303="จ่ายจากเงินรายได้ (ว่าง)","(ค่ากลางเงินเดือน)",IF(BH303="ว่างยุบเลิก2568","(ค่ากลางเงินเดือน)",IF(BH303="ว่างยุบเลิก2569","(ค่ากลางเงินเดือน)",IF(M303="กำหนดเพิ่มปี 67","",IF(M303="กำหนดเพิ่มปี 68","",IF(M303="กำหนดเพิ่มปี 69","",IF(M303="เกษียณปี 66 ยุบเลิกปี 67","",IF(M303="ว่างเดิม ยุบเลิกปี 67","",TEXT(BE303,"(0,000"&amp;" x 12)")))))))))))))</f>
        <v/>
      </c>
      <c r="K304" s="141" t="str">
        <f>IF(BB303=0,"",IF(BB303="","",IF(M303="กำหนดเพิ่มปี 67","",IF(M303="กำหนดเพิ่มปี 68","",IF(M303="กำหนดเพิ่มปี 69","",IF(M303="เกษียณปี 66 ยุบเลิกปี 67","",IF(M303="ว่างเดิม ยุบเลิกปี 67","",TEXT(BF303,"(0,000"&amp;" x 12)"))))))))</f>
        <v/>
      </c>
      <c r="L304" s="141" t="str">
        <f>IF(BB303=0,"",IF(BB303="","",IF(M303="กำหนดเพิ่มปี 67","",IF(M303="กำหนดเพิ่มปี 68","",IF(M303="กำหนดเพิ่มปี 69","",IF(M303="เกษียณปี 66 ยุบเลิกปี 67","",IF(M303="ว่างเดิม ยุบเลิกปี 67","",TEXT(BG303,"(0,000"&amp;" x 12)"))))))))</f>
        <v/>
      </c>
      <c r="M304" s="14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0"/>
      <c r="Z304" s="150"/>
      <c r="AA304" s="150"/>
      <c r="AB304" s="150"/>
      <c r="AC304" s="150"/>
      <c r="AD304" s="150"/>
      <c r="AE304" s="150"/>
      <c r="AF304" s="150"/>
      <c r="AG304" s="150"/>
      <c r="AH304" s="150"/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</row>
    <row r="305" spans="1:60" ht="25.5" customHeight="1">
      <c r="A305" s="101" t="str">
        <f>IF(B305="","",IF(M305="","",SUBTOTAL(3,$E$5:E305)*1)-COUNTBLANK($B$5:B305))</f>
        <v/>
      </c>
      <c r="B305" s="142" t="str">
        <f>IF(ฟอร์มกรอกข้อมูล!C157=0,"",IF(ฟอร์มกรอกข้อมูล!C157="สังกัด","",IF(M305="กำหนดเพิ่มปี 67","-",IF(M305="กำหนดเพิ่มปี 68","-",IF(M305="กำหนดเพิ่มปี 69","-",ฟอร์มกรอกข้อมูล!D157)))))</f>
        <v/>
      </c>
      <c r="C305" s="140" t="str">
        <f>IF(ฟอร์มกรอกข้อมูล!C157=0,"",IF(ฟอร์มกรอกข้อมูล!C157="สังกัด","",IF(M305="กำหนดเพิ่มปี 67","-",IF(M305="กำหนดเพิ่มปี 68","-",IF(M305="กำหนดเพิ่มปี 69","-",ฟอร์มกรอกข้อมูล!L157)))))</f>
        <v/>
      </c>
      <c r="D305" s="143" t="str">
        <f>IF(ฟอร์มกรอกข้อมูล!C157=0,"",IF(ฟอร์มกรอกข้อมูล!C157="สังกัด","",IF(ฟอร์มกรอกข้อมูล!B157="","-",IF(M305="กำหนดเพิ่มปี 67","-",IF(M305="กำหนดเพิ่มปี 68","-",IF(M305="กำหนดเพิ่มปี 69","-",ฟอร์มกรอกข้อมูล!B157))))))</f>
        <v/>
      </c>
      <c r="E305" s="140" t="str">
        <f>IF(ฟอร์มกรอกข้อมูล!C157=0,"",IF(M305="กำหนดเพิ่มปี 67","-",IF(M305="กำหนดเพิ่มปี 68","-",IF(M305="กำหนดเพิ่มปี 69","-",IF(ฟอร์มกรอกข้อมูล!C157="บริหารท้องถิ่น",ฟอร์มกรอกข้อมูล!F157,IF(ฟอร์มกรอกข้อมูล!C157="อำนวยการท้องถิ่น",ฟอร์มกรอกข้อมูล!F157,IF(ฟอร์มกรอกข้อมูล!C157="บริหารสถานศึกษา",ฟอร์มกรอกข้อมูล!F157,IF(ฟอร์มกรอกข้อมูล!C157&amp;ฟอร์มกรอกข้อมูล!G157="วิชาการหัวหน้ากลุ่มงาน",ฟอร์มกรอกข้อมูล!F157,ฟอร์มกรอกข้อมูล!E157))))))))</f>
        <v/>
      </c>
      <c r="F305" s="101" t="str">
        <f>IF(ฟอร์มกรอกข้อมูล!C157=0,"",IF(ฟอร์มกรอกข้อมูล!C157="สังกัด","",IF(ฟอร์มกรอกข้อมูล!H157="","-",IF(M305="กำหนดเพิ่มปี 67","-",IF(M305="กำหนดเพิ่มปี 68","-",IF(M305="กำหนดเพิ่มปี 69","-",ฟอร์มกรอกข้อมูล!H157))))))</f>
        <v/>
      </c>
      <c r="G305" s="143" t="str">
        <f>IF(ฟอร์มกรอกข้อมูล!C157=0,"",IF(ฟอร์มกรอกข้อมูล!C157="สังกัด","",IF(ฟอร์มกรอกข้อมูล!B157="","-",IF(M305="เกษียณปี 66 ยุบเลิกปี 67","-",IF(M305="ว่างเดิม ยุบเลิกปี 67","-",ฟอร์มกรอกข้อมูล!B157)))))</f>
        <v/>
      </c>
      <c r="H305" s="140" t="str">
        <f>IF(ฟอร์มกรอกข้อมูล!C157=0,"",IF(M305="เกษียณปี 66 ยุบเลิกปี 67","-",IF(M305="ว่างเดิม ยุบเลิกปี 67","-",IF(ฟอร์มกรอกข้อมูล!C157="บริหารท้องถิ่น",ฟอร์มกรอกข้อมูล!F157,IF(ฟอร์มกรอกข้อมูล!C157="อำนวยการท้องถิ่น",ฟอร์มกรอกข้อมูล!F157,IF(ฟอร์มกรอกข้อมูล!C157="บริหารสถานศึกษา",ฟอร์มกรอกข้อมูล!F157,IF(ฟอร์มกรอกข้อมูล!C157&amp;ฟอร์มกรอกข้อมูล!G157="วิชาการหัวหน้ากลุ่มงาน",ฟอร์มกรอกข้อมูล!F157,ฟอร์มกรอกข้อมูล!E157)))))))</f>
        <v/>
      </c>
      <c r="I305" s="101" t="str">
        <f>IF(ฟอร์มกรอกข้อมูล!C157=0,"",IF(ฟอร์มกรอกข้อมูล!C157="สังกัด","",IF(ฟอร์มกรอกข้อมูล!H157="","-",IF(M305="เกษียณปี 66 ยุบเลิกปี 67","-",IF(M305="ว่างเดิม ยุบเลิกปี 67","-",ฟอร์มกรอกข้อมูล!H157)))))</f>
        <v/>
      </c>
      <c r="J305" s="144" t="str">
        <f>IF(ฟอร์มกรอกข้อมูล!C157=0,"",IF(ฟอร์มกรอกข้อมูล!C157="สังกัด","",IF(M305="กำหนดเพิ่มปี 67",0,IF(M305="กำหนดเพิ่มปี 68",0,IF(M305="กำหนดเพิ่มปี 69",0,IF(M305="เกษียณปี 66 ยุบเลิกปี 67",0,IF(M305="ว่างเดิม ยุบเลิกปี 67",0,ฟอร์มกรอกข้อมูล!BE157)))))))</f>
        <v/>
      </c>
      <c r="K305" s="145" t="str">
        <f>IF(ฟอร์มกรอกข้อมูล!C157=0,"",IF(ฟอร์มกรอกข้อมูล!C157="สังกัด","",IF(M305="กำหนดเพิ่มปี 67",0,IF(M305="กำหนดเพิ่มปี 68",0,IF(M305="กำหนดเพิ่มปี 69",0,IF(M305="เกษียณปี 66 ยุบเลิกปี 67",0,IF(M305="ว่างเดิม ยุบเลิกปี 67",0,IF(ฟอร์มกรอกข้อมูล!J157=0,0,(BF305*12)))))))))</f>
        <v/>
      </c>
      <c r="L305" s="145" t="str">
        <f>IF(ฟอร์มกรอกข้อมูล!C157=0,"",IF(ฟอร์มกรอกข้อมูล!C157="สังกัด","",IF(M305="กำหนดเพิ่มปี 67",0,IF(M305="กำหนดเพิ่มปี 68",0,IF(M305="กำหนดเพิ่มปี 69",0,IF(M305="เกษียณปี 66 ยุบเลิกปี 67",0,IF(M305="ว่างเดิม ยุบเลิกปี 67",0,IF(ฟอร์มกรอกข้อมูล!K157=0,0,(BG305*12)))))))))</f>
        <v/>
      </c>
      <c r="M305" s="146" t="str">
        <f>IF(ฟอร์มกรอกข้อมูล!C157=0,"",IF(ฟอร์มกรอกข้อมูล!C157="สังกัด","",IF(ฟอร์มกรอกข้อมูล!M157="ว่างเดิม","(ว่างเดิม)",IF(ฟอร์มกรอกข้อมูล!M157="เงินอุดหนุน","(เงินอุดหนุน)",IF(ฟอร์มกรอกข้อมูล!M157="เงินอุดหนุน (ว่าง)","(เงินอุดหนุน)",IF(ฟอร์มกรอกข้อมูล!M157="จ่ายจากเงินรายได้","(จ่ายจากเงินรายได้)",IF(ฟอร์มกรอกข้อมูล!M157="จ่ายจากเงินรายได้ (ว่าง)","(จ่ายจากเงินรายได้ (ว่างเดิม))",IF(ฟอร์มกรอกข้อมูล!M157="กำหนดเพิ่ม2567","กำหนดเพิ่มปี 67",IF(ฟอร์มกรอกข้อมูล!M157="กำหนดเพิ่ม2568","กำหนดเพิ่มปี 68",IF(ฟอร์มกรอกข้อมูล!M157="กำหนดเพิ่ม2569","กำหนดเพิ่มปี 69",IF(ฟอร์มกรอกข้อมูล!M157="ว่างยุบเลิก2567","ว่างเดิม ยุบเลิกปี 67",IF(ฟอร์มกรอกข้อมูล!M157="ว่างยุบเลิก2568","ว่างเดิม ยุบเลิกปี 68",IF(ฟอร์มกรอกข้อมูล!M157="ว่างยุบเลิก2569","ว่างเดิม ยุบเลิกปี 69",IF(ฟอร์มกรอกข้อมูล!M157="ยุบเลิก2567","เกษียณปี 66 ยุบเลิกปี 67",IF(ฟอร์มกรอกข้อมูล!M157="ยุบเลิก2568","เกษียณปี 67 ยุบเลิกปี 68",IF(ฟอร์มกรอกข้อมูล!M157="ยุบเลิก2569","เกษียณปี 68 ยุบเลิกปี 69",(ฟอร์มกรอกข้อมูล!I157*12)+(ฟอร์มกรอกข้อมูล!J157*12)+(ฟอร์มกรอกข้อมูล!K157*12)))))))))))))))))</f>
        <v/>
      </c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39" t="str">
        <f>IF(ฟอร์มกรอกข้อมูล!C157=0,"",ฟอร์มกรอกข้อมูล!C157)</f>
        <v/>
      </c>
      <c r="BC305" s="139" t="str">
        <f>IF(ฟอร์มกรอกข้อมูล!G157=0,"",ฟอร์มกรอกข้อมูล!G157)</f>
        <v/>
      </c>
      <c r="BD305" s="139" t="str">
        <f>IF(ฟอร์มกรอกข้อมูล!E157=0,"",ฟอร์มกรอกข้อมูล!E157)</f>
        <v/>
      </c>
      <c r="BE305" s="139" t="str">
        <f>IF(ฟอร์มกรอกข้อมูล!I157=0,"",ฟอร์มกรอกข้อมูล!I157)</f>
        <v/>
      </c>
      <c r="BF305" s="139" t="str">
        <f>IF(ฟอร์มกรอกข้อมูล!J157=0,"",ฟอร์มกรอกข้อมูล!J157)</f>
        <v/>
      </c>
      <c r="BG305" s="139" t="str">
        <f>IF(ฟอร์มกรอกข้อมูล!K157=0,"",ฟอร์มกรอกข้อมูล!K157)</f>
        <v/>
      </c>
      <c r="BH305" s="139" t="str">
        <f>IF(ฟอร์มกรอกข้อมูล!M157=0,"",ฟอร์มกรอกข้อมูล!M157)</f>
        <v/>
      </c>
    </row>
    <row r="306" spans="1:60" ht="25.5" customHeight="1">
      <c r="A306" s="99"/>
      <c r="B306" s="99"/>
      <c r="C306" s="140"/>
      <c r="D306" s="140"/>
      <c r="E306" s="140" t="str">
        <f>IF(BB305=0,"",IF(BB305="บริหารท้องถิ่น","("&amp;BD305&amp;")",IF(BB305="อำนวยการท้องถิ่น","("&amp;BD305&amp;")",IF(BB305="บริหารสถานศึกษา","("&amp;BD305&amp;")",IF(BB305&amp;BC305="วิชาการหัวหน้ากลุ่มงาน","("&amp;BD305&amp;")",IF(M305="กำหนดเพิ่มปี 67","-",IF(M305="กำหนดเพิ่มปี 68","",IF(M305="กำหนดเพิ่มปี 69","",""))))))))</f>
        <v/>
      </c>
      <c r="F306" s="99"/>
      <c r="G306" s="140"/>
      <c r="H306" s="140" t="str">
        <f>IF(BB305=0,"",IF(M305="เกษียณปี 66 ยุบเลิกปี 67","",IF(M305="ว่างเดิม ยุบเลิกปี 67","",IF(BB305="บริหารท้องถิ่น","("&amp;BD305&amp;")",IF(BB305="อำนวยการท้องถิ่น","("&amp;BD305&amp;")",IF(BB305="บริหารสถานศึกษา","("&amp;BD305&amp;")",IF(BB305&amp;BC305="วิชาการหัวหน้ากลุ่มงาน","("&amp;BD305&amp;")","")))))))</f>
        <v/>
      </c>
      <c r="I306" s="99"/>
      <c r="J306" s="141" t="str">
        <f>IF(BB305=0,"",IF(BB305="","",IF(BH305="ว่างเดิม","(ค่ากลางเงินเดือน)",IF(BH305="เงินอุดหนุน (ว่าง)","(ค่ากลางเงินเดือน)",IF(BH305="จ่ายจากเงินรายได้ (ว่าง)","(ค่ากลางเงินเดือน)",IF(BH305="ว่างยุบเลิก2568","(ค่ากลางเงินเดือน)",IF(BH305="ว่างยุบเลิก2569","(ค่ากลางเงินเดือน)",IF(M305="กำหนดเพิ่มปี 67","",IF(M305="กำหนดเพิ่มปี 68","",IF(M305="กำหนดเพิ่มปี 69","",IF(M305="เกษียณปี 66 ยุบเลิกปี 67","",IF(M305="ว่างเดิม ยุบเลิกปี 67","",TEXT(BE305,"(0,000"&amp;" x 12)")))))))))))))</f>
        <v/>
      </c>
      <c r="K306" s="141" t="str">
        <f>IF(BB305=0,"",IF(BB305="","",IF(M305="กำหนดเพิ่มปี 67","",IF(M305="กำหนดเพิ่มปี 68","",IF(M305="กำหนดเพิ่มปี 69","",IF(M305="เกษียณปี 66 ยุบเลิกปี 67","",IF(M305="ว่างเดิม ยุบเลิกปี 67","",TEXT(BF305,"(0,000"&amp;" x 12)"))))))))</f>
        <v/>
      </c>
      <c r="L306" s="141" t="str">
        <f>IF(BB305=0,"",IF(BB305="","",IF(M305="กำหนดเพิ่มปี 67","",IF(M305="กำหนดเพิ่มปี 68","",IF(M305="กำหนดเพิ่มปี 69","",IF(M305="เกษียณปี 66 ยุบเลิกปี 67","",IF(M305="ว่างเดิม ยุบเลิกปี 67","",TEXT(BG305,"(0,000"&amp;" x 12)"))))))))</f>
        <v/>
      </c>
      <c r="M306" s="140"/>
      <c r="N306" s="150"/>
      <c r="O306" s="150"/>
      <c r="P306" s="150"/>
      <c r="Q306" s="150"/>
      <c r="R306" s="150"/>
      <c r="S306" s="150"/>
      <c r="T306" s="150"/>
      <c r="U306" s="150"/>
      <c r="V306" s="150"/>
      <c r="W306" s="150"/>
      <c r="X306" s="150"/>
      <c r="Y306" s="150"/>
      <c r="Z306" s="150"/>
      <c r="AA306" s="150"/>
      <c r="AB306" s="150"/>
      <c r="AC306" s="150"/>
      <c r="AD306" s="150"/>
      <c r="AE306" s="150"/>
      <c r="AF306" s="150"/>
      <c r="AG306" s="150"/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</row>
    <row r="307" spans="1:60" ht="25.5" customHeight="1">
      <c r="A307" s="101" t="str">
        <f>IF(B307="","",IF(M307="","",SUBTOTAL(3,$E$5:E307)*1)-COUNTBLANK($B$5:B307))</f>
        <v/>
      </c>
      <c r="B307" s="142" t="str">
        <f>IF(ฟอร์มกรอกข้อมูล!C158=0,"",IF(ฟอร์มกรอกข้อมูล!C158="สังกัด","",IF(M307="กำหนดเพิ่มปี 67","-",IF(M307="กำหนดเพิ่มปี 68","-",IF(M307="กำหนดเพิ่มปี 69","-",ฟอร์มกรอกข้อมูล!D158)))))</f>
        <v/>
      </c>
      <c r="C307" s="140" t="str">
        <f>IF(ฟอร์มกรอกข้อมูล!C158=0,"",IF(ฟอร์มกรอกข้อมูล!C158="สังกัด","",IF(M307="กำหนดเพิ่มปี 67","-",IF(M307="กำหนดเพิ่มปี 68","-",IF(M307="กำหนดเพิ่มปี 69","-",ฟอร์มกรอกข้อมูล!L158)))))</f>
        <v/>
      </c>
      <c r="D307" s="143" t="str">
        <f>IF(ฟอร์มกรอกข้อมูล!C158=0,"",IF(ฟอร์มกรอกข้อมูล!C158="สังกัด","",IF(ฟอร์มกรอกข้อมูล!B158="","-",IF(M307="กำหนดเพิ่มปี 67","-",IF(M307="กำหนดเพิ่มปี 68","-",IF(M307="กำหนดเพิ่มปี 69","-",ฟอร์มกรอกข้อมูล!B158))))))</f>
        <v/>
      </c>
      <c r="E307" s="140" t="str">
        <f>IF(ฟอร์มกรอกข้อมูล!C158=0,"",IF(M307="กำหนดเพิ่มปี 67","-",IF(M307="กำหนดเพิ่มปี 68","-",IF(M307="กำหนดเพิ่มปี 69","-",IF(ฟอร์มกรอกข้อมูล!C158="บริหารท้องถิ่น",ฟอร์มกรอกข้อมูล!F158,IF(ฟอร์มกรอกข้อมูล!C158="อำนวยการท้องถิ่น",ฟอร์มกรอกข้อมูล!F158,IF(ฟอร์มกรอกข้อมูล!C158="บริหารสถานศึกษา",ฟอร์มกรอกข้อมูล!F158,IF(ฟอร์มกรอกข้อมูล!C158&amp;ฟอร์มกรอกข้อมูล!G158="วิชาการหัวหน้ากลุ่มงาน",ฟอร์มกรอกข้อมูล!F158,ฟอร์มกรอกข้อมูล!E158))))))))</f>
        <v/>
      </c>
      <c r="F307" s="101" t="str">
        <f>IF(ฟอร์มกรอกข้อมูล!C158=0,"",IF(ฟอร์มกรอกข้อมูล!C158="สังกัด","",IF(ฟอร์มกรอกข้อมูล!H158="","-",IF(M307="กำหนดเพิ่มปี 67","-",IF(M307="กำหนดเพิ่มปี 68","-",IF(M307="กำหนดเพิ่มปี 69","-",ฟอร์มกรอกข้อมูล!H158))))))</f>
        <v/>
      </c>
      <c r="G307" s="143" t="str">
        <f>IF(ฟอร์มกรอกข้อมูล!C158=0,"",IF(ฟอร์มกรอกข้อมูล!C158="สังกัด","",IF(ฟอร์มกรอกข้อมูล!B158="","-",IF(M307="เกษียณปี 66 ยุบเลิกปี 67","-",IF(M307="ว่างเดิม ยุบเลิกปี 67","-",ฟอร์มกรอกข้อมูล!B158)))))</f>
        <v/>
      </c>
      <c r="H307" s="140" t="str">
        <f>IF(ฟอร์มกรอกข้อมูล!C158=0,"",IF(M307="เกษียณปี 66 ยุบเลิกปี 67","-",IF(M307="ว่างเดิม ยุบเลิกปี 67","-",IF(ฟอร์มกรอกข้อมูล!C158="บริหารท้องถิ่น",ฟอร์มกรอกข้อมูล!F158,IF(ฟอร์มกรอกข้อมูล!C158="อำนวยการท้องถิ่น",ฟอร์มกรอกข้อมูล!F158,IF(ฟอร์มกรอกข้อมูล!C158="บริหารสถานศึกษา",ฟอร์มกรอกข้อมูล!F158,IF(ฟอร์มกรอกข้อมูล!C158&amp;ฟอร์มกรอกข้อมูล!G158="วิชาการหัวหน้ากลุ่มงาน",ฟอร์มกรอกข้อมูล!F158,ฟอร์มกรอกข้อมูล!E158)))))))</f>
        <v/>
      </c>
      <c r="I307" s="101" t="str">
        <f>IF(ฟอร์มกรอกข้อมูล!C158=0,"",IF(ฟอร์มกรอกข้อมูล!C158="สังกัด","",IF(ฟอร์มกรอกข้อมูล!H158="","-",IF(M307="เกษียณปี 66 ยุบเลิกปี 67","-",IF(M307="ว่างเดิม ยุบเลิกปี 67","-",ฟอร์มกรอกข้อมูล!H158)))))</f>
        <v/>
      </c>
      <c r="J307" s="144" t="str">
        <f>IF(ฟอร์มกรอกข้อมูล!C158=0,"",IF(ฟอร์มกรอกข้อมูล!C158="สังกัด","",IF(M307="กำหนดเพิ่มปี 67",0,IF(M307="กำหนดเพิ่มปี 68",0,IF(M307="กำหนดเพิ่มปี 69",0,IF(M307="เกษียณปี 66 ยุบเลิกปี 67",0,IF(M307="ว่างเดิม ยุบเลิกปี 67",0,ฟอร์มกรอกข้อมูล!BE158)))))))</f>
        <v/>
      </c>
      <c r="K307" s="145" t="str">
        <f>IF(ฟอร์มกรอกข้อมูล!C158=0,"",IF(ฟอร์มกรอกข้อมูล!C158="สังกัด","",IF(M307="กำหนดเพิ่มปี 67",0,IF(M307="กำหนดเพิ่มปี 68",0,IF(M307="กำหนดเพิ่มปี 69",0,IF(M307="เกษียณปี 66 ยุบเลิกปี 67",0,IF(M307="ว่างเดิม ยุบเลิกปี 67",0,IF(ฟอร์มกรอกข้อมูล!J158=0,0,(BF307*12)))))))))</f>
        <v/>
      </c>
      <c r="L307" s="145" t="str">
        <f>IF(ฟอร์มกรอกข้อมูล!C158=0,"",IF(ฟอร์มกรอกข้อมูล!C158="สังกัด","",IF(M307="กำหนดเพิ่มปี 67",0,IF(M307="กำหนดเพิ่มปี 68",0,IF(M307="กำหนดเพิ่มปี 69",0,IF(M307="เกษียณปี 66 ยุบเลิกปี 67",0,IF(M307="ว่างเดิม ยุบเลิกปี 67",0,IF(ฟอร์มกรอกข้อมูล!K158=0,0,(BG307*12)))))))))</f>
        <v/>
      </c>
      <c r="M307" s="146" t="str">
        <f>IF(ฟอร์มกรอกข้อมูล!C158=0,"",IF(ฟอร์มกรอกข้อมูล!C158="สังกัด","",IF(ฟอร์มกรอกข้อมูล!M158="ว่างเดิม","(ว่างเดิม)",IF(ฟอร์มกรอกข้อมูล!M158="เงินอุดหนุน","(เงินอุดหนุน)",IF(ฟอร์มกรอกข้อมูล!M158="เงินอุดหนุน (ว่าง)","(เงินอุดหนุน)",IF(ฟอร์มกรอกข้อมูล!M158="จ่ายจากเงินรายได้","(จ่ายจากเงินรายได้)",IF(ฟอร์มกรอกข้อมูล!M158="จ่ายจากเงินรายได้ (ว่าง)","(จ่ายจากเงินรายได้ (ว่างเดิม))",IF(ฟอร์มกรอกข้อมูล!M158="กำหนดเพิ่ม2567","กำหนดเพิ่มปี 67",IF(ฟอร์มกรอกข้อมูล!M158="กำหนดเพิ่ม2568","กำหนดเพิ่มปี 68",IF(ฟอร์มกรอกข้อมูล!M158="กำหนดเพิ่ม2569","กำหนดเพิ่มปี 69",IF(ฟอร์มกรอกข้อมูล!M158="ว่างยุบเลิก2567","ว่างเดิม ยุบเลิกปี 67",IF(ฟอร์มกรอกข้อมูล!M158="ว่างยุบเลิก2568","ว่างเดิม ยุบเลิกปี 68",IF(ฟอร์มกรอกข้อมูล!M158="ว่างยุบเลิก2569","ว่างเดิม ยุบเลิกปี 69",IF(ฟอร์มกรอกข้อมูล!M158="ยุบเลิก2567","เกษียณปี 66 ยุบเลิกปี 67",IF(ฟอร์มกรอกข้อมูล!M158="ยุบเลิก2568","เกษียณปี 67 ยุบเลิกปี 68",IF(ฟอร์มกรอกข้อมูล!M158="ยุบเลิก2569","เกษียณปี 68 ยุบเลิกปี 69",(ฟอร์มกรอกข้อมูล!I158*12)+(ฟอร์มกรอกข้อมูล!J158*12)+(ฟอร์มกรอกข้อมูล!K158*12)))))))))))))))))</f>
        <v/>
      </c>
      <c r="N307" s="150"/>
      <c r="O307" s="150"/>
      <c r="P307" s="150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  <c r="AH307" s="150"/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39" t="str">
        <f>IF(ฟอร์มกรอกข้อมูล!C158=0,"",ฟอร์มกรอกข้อมูล!C158)</f>
        <v/>
      </c>
      <c r="BC307" s="139" t="str">
        <f>IF(ฟอร์มกรอกข้อมูล!G158=0,"",ฟอร์มกรอกข้อมูล!G158)</f>
        <v/>
      </c>
      <c r="BD307" s="139" t="str">
        <f>IF(ฟอร์มกรอกข้อมูล!E158=0,"",ฟอร์มกรอกข้อมูล!E158)</f>
        <v/>
      </c>
      <c r="BE307" s="139" t="str">
        <f>IF(ฟอร์มกรอกข้อมูล!I158=0,"",ฟอร์มกรอกข้อมูล!I158)</f>
        <v/>
      </c>
      <c r="BF307" s="139" t="str">
        <f>IF(ฟอร์มกรอกข้อมูล!J158=0,"",ฟอร์มกรอกข้อมูล!J158)</f>
        <v/>
      </c>
      <c r="BG307" s="139" t="str">
        <f>IF(ฟอร์มกรอกข้อมูล!K158=0,"",ฟอร์มกรอกข้อมูล!K158)</f>
        <v/>
      </c>
      <c r="BH307" s="139" t="str">
        <f>IF(ฟอร์มกรอกข้อมูล!M158=0,"",ฟอร์มกรอกข้อมูล!M158)</f>
        <v/>
      </c>
    </row>
    <row r="308" spans="1:60" ht="25.5" customHeight="1">
      <c r="A308" s="99"/>
      <c r="B308" s="99"/>
      <c r="C308" s="140"/>
      <c r="D308" s="140"/>
      <c r="E308" s="140" t="str">
        <f>IF(BB307=0,"",IF(BB307="บริหารท้องถิ่น","("&amp;BD307&amp;")",IF(BB307="อำนวยการท้องถิ่น","("&amp;BD307&amp;")",IF(BB307="บริหารสถานศึกษา","("&amp;BD307&amp;")",IF(BB307&amp;BC307="วิชาการหัวหน้ากลุ่มงาน","("&amp;BD307&amp;")",IF(M307="กำหนดเพิ่มปี 67","-",IF(M307="กำหนดเพิ่มปี 68","",IF(M307="กำหนดเพิ่มปี 69","",""))))))))</f>
        <v/>
      </c>
      <c r="F308" s="99"/>
      <c r="G308" s="140"/>
      <c r="H308" s="140" t="str">
        <f>IF(BB307=0,"",IF(M307="เกษียณปี 66 ยุบเลิกปี 67","",IF(M307="ว่างเดิม ยุบเลิกปี 67","",IF(BB307="บริหารท้องถิ่น","("&amp;BD307&amp;")",IF(BB307="อำนวยการท้องถิ่น","("&amp;BD307&amp;")",IF(BB307="บริหารสถานศึกษา","("&amp;BD307&amp;")",IF(BB307&amp;BC307="วิชาการหัวหน้ากลุ่มงาน","("&amp;BD307&amp;")","")))))))</f>
        <v/>
      </c>
      <c r="I308" s="99"/>
      <c r="J308" s="141" t="str">
        <f>IF(BB307=0,"",IF(BB307="","",IF(BH307="ว่างเดิม","(ค่ากลางเงินเดือน)",IF(BH307="เงินอุดหนุน (ว่าง)","(ค่ากลางเงินเดือน)",IF(BH307="จ่ายจากเงินรายได้ (ว่าง)","(ค่ากลางเงินเดือน)",IF(BH307="ว่างยุบเลิก2568","(ค่ากลางเงินเดือน)",IF(BH307="ว่างยุบเลิก2569","(ค่ากลางเงินเดือน)",IF(M307="กำหนดเพิ่มปี 67","",IF(M307="กำหนดเพิ่มปี 68","",IF(M307="กำหนดเพิ่มปี 69","",IF(M307="เกษียณปี 66 ยุบเลิกปี 67","",IF(M307="ว่างเดิม ยุบเลิกปี 67","",TEXT(BE307,"(0,000"&amp;" x 12)")))))))))))))</f>
        <v/>
      </c>
      <c r="K308" s="141" t="str">
        <f>IF(BB307=0,"",IF(BB307="","",IF(M307="กำหนดเพิ่มปี 67","",IF(M307="กำหนดเพิ่มปี 68","",IF(M307="กำหนดเพิ่มปี 69","",IF(M307="เกษียณปี 66 ยุบเลิกปี 67","",IF(M307="ว่างเดิม ยุบเลิกปี 67","",TEXT(BF307,"(0,000"&amp;" x 12)"))))))))</f>
        <v/>
      </c>
      <c r="L308" s="141" t="str">
        <f>IF(BB307=0,"",IF(BB307="","",IF(M307="กำหนดเพิ่มปี 67","",IF(M307="กำหนดเพิ่มปี 68","",IF(M307="กำหนดเพิ่มปี 69","",IF(M307="เกษียณปี 66 ยุบเลิกปี 67","",IF(M307="ว่างเดิม ยุบเลิกปี 67","",TEXT(BG307,"(0,000"&amp;" x 12)"))))))))</f>
        <v/>
      </c>
      <c r="M308" s="140"/>
      <c r="N308" s="150"/>
      <c r="O308" s="150"/>
      <c r="P308" s="150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</row>
    <row r="309" spans="1:60" ht="25.5" customHeight="1">
      <c r="A309" s="101" t="str">
        <f>IF(B309="","",IF(M309="","",SUBTOTAL(3,$E$5:E309)*1)-COUNTBLANK($B$5:B309))</f>
        <v/>
      </c>
      <c r="B309" s="142" t="str">
        <f>IF(ฟอร์มกรอกข้อมูล!C159=0,"",IF(ฟอร์มกรอกข้อมูล!C159="สังกัด","",IF(M309="กำหนดเพิ่มปี 67","-",IF(M309="กำหนดเพิ่มปี 68","-",IF(M309="กำหนดเพิ่มปี 69","-",ฟอร์มกรอกข้อมูล!D159)))))</f>
        <v/>
      </c>
      <c r="C309" s="140" t="str">
        <f>IF(ฟอร์มกรอกข้อมูล!C159=0,"",IF(ฟอร์มกรอกข้อมูล!C159="สังกัด","",IF(M309="กำหนดเพิ่มปี 67","-",IF(M309="กำหนดเพิ่มปี 68","-",IF(M309="กำหนดเพิ่มปี 69","-",ฟอร์มกรอกข้อมูล!L159)))))</f>
        <v/>
      </c>
      <c r="D309" s="143" t="str">
        <f>IF(ฟอร์มกรอกข้อมูล!C159=0,"",IF(ฟอร์มกรอกข้อมูล!C159="สังกัด","",IF(ฟอร์มกรอกข้อมูล!B159="","-",IF(M309="กำหนดเพิ่มปี 67","-",IF(M309="กำหนดเพิ่มปี 68","-",IF(M309="กำหนดเพิ่มปี 69","-",ฟอร์มกรอกข้อมูล!B159))))))</f>
        <v/>
      </c>
      <c r="E309" s="140" t="str">
        <f>IF(ฟอร์มกรอกข้อมูล!C159=0,"",IF(M309="กำหนดเพิ่มปี 67","-",IF(M309="กำหนดเพิ่มปี 68","-",IF(M309="กำหนดเพิ่มปี 69","-",IF(ฟอร์มกรอกข้อมูล!C159="บริหารท้องถิ่น",ฟอร์มกรอกข้อมูล!F159,IF(ฟอร์มกรอกข้อมูล!C159="อำนวยการท้องถิ่น",ฟอร์มกรอกข้อมูล!F159,IF(ฟอร์มกรอกข้อมูล!C159="บริหารสถานศึกษา",ฟอร์มกรอกข้อมูล!F159,IF(ฟอร์มกรอกข้อมูล!C159&amp;ฟอร์มกรอกข้อมูล!G159="วิชาการหัวหน้ากลุ่มงาน",ฟอร์มกรอกข้อมูล!F159,ฟอร์มกรอกข้อมูล!E159))))))))</f>
        <v/>
      </c>
      <c r="F309" s="101" t="str">
        <f>IF(ฟอร์มกรอกข้อมูล!C159=0,"",IF(ฟอร์มกรอกข้อมูล!C159="สังกัด","",IF(ฟอร์มกรอกข้อมูล!H159="","-",IF(M309="กำหนดเพิ่มปี 67","-",IF(M309="กำหนดเพิ่มปี 68","-",IF(M309="กำหนดเพิ่มปี 69","-",ฟอร์มกรอกข้อมูล!H159))))))</f>
        <v/>
      </c>
      <c r="G309" s="143" t="str">
        <f>IF(ฟอร์มกรอกข้อมูล!C159=0,"",IF(ฟอร์มกรอกข้อมูล!C159="สังกัด","",IF(ฟอร์มกรอกข้อมูล!B159="","-",IF(M309="เกษียณปี 66 ยุบเลิกปี 67","-",IF(M309="ว่างเดิม ยุบเลิกปี 67","-",ฟอร์มกรอกข้อมูล!B159)))))</f>
        <v/>
      </c>
      <c r="H309" s="140" t="str">
        <f>IF(ฟอร์มกรอกข้อมูล!C159=0,"",IF(M309="เกษียณปี 66 ยุบเลิกปี 67","-",IF(M309="ว่างเดิม ยุบเลิกปี 67","-",IF(ฟอร์มกรอกข้อมูล!C159="บริหารท้องถิ่น",ฟอร์มกรอกข้อมูล!F159,IF(ฟอร์มกรอกข้อมูล!C159="อำนวยการท้องถิ่น",ฟอร์มกรอกข้อมูล!F159,IF(ฟอร์มกรอกข้อมูล!C159="บริหารสถานศึกษา",ฟอร์มกรอกข้อมูล!F159,IF(ฟอร์มกรอกข้อมูล!C159&amp;ฟอร์มกรอกข้อมูล!G159="วิชาการหัวหน้ากลุ่มงาน",ฟอร์มกรอกข้อมูล!F159,ฟอร์มกรอกข้อมูล!E159)))))))</f>
        <v/>
      </c>
      <c r="I309" s="101" t="str">
        <f>IF(ฟอร์มกรอกข้อมูล!C159=0,"",IF(ฟอร์มกรอกข้อมูล!C159="สังกัด","",IF(ฟอร์มกรอกข้อมูล!H159="","-",IF(M309="เกษียณปี 66 ยุบเลิกปี 67","-",IF(M309="ว่างเดิม ยุบเลิกปี 67","-",ฟอร์มกรอกข้อมูล!H159)))))</f>
        <v/>
      </c>
      <c r="J309" s="144" t="str">
        <f>IF(ฟอร์มกรอกข้อมูล!C159=0,"",IF(ฟอร์มกรอกข้อมูล!C159="สังกัด","",IF(M309="กำหนดเพิ่มปี 67",0,IF(M309="กำหนดเพิ่มปี 68",0,IF(M309="กำหนดเพิ่มปี 69",0,IF(M309="เกษียณปี 66 ยุบเลิกปี 67",0,IF(M309="ว่างเดิม ยุบเลิกปี 67",0,ฟอร์มกรอกข้อมูล!BE159)))))))</f>
        <v/>
      </c>
      <c r="K309" s="145" t="str">
        <f>IF(ฟอร์มกรอกข้อมูล!C159=0,"",IF(ฟอร์มกรอกข้อมูล!C159="สังกัด","",IF(M309="กำหนดเพิ่มปี 67",0,IF(M309="กำหนดเพิ่มปี 68",0,IF(M309="กำหนดเพิ่มปี 69",0,IF(M309="เกษียณปี 66 ยุบเลิกปี 67",0,IF(M309="ว่างเดิม ยุบเลิกปี 67",0,IF(ฟอร์มกรอกข้อมูล!J159=0,0,(BF309*12)))))))))</f>
        <v/>
      </c>
      <c r="L309" s="145" t="str">
        <f>IF(ฟอร์มกรอกข้อมูล!C159=0,"",IF(ฟอร์มกรอกข้อมูล!C159="สังกัด","",IF(M309="กำหนดเพิ่มปี 67",0,IF(M309="กำหนดเพิ่มปี 68",0,IF(M309="กำหนดเพิ่มปี 69",0,IF(M309="เกษียณปี 66 ยุบเลิกปี 67",0,IF(M309="ว่างเดิม ยุบเลิกปี 67",0,IF(ฟอร์มกรอกข้อมูล!K159=0,0,(BG309*12)))))))))</f>
        <v/>
      </c>
      <c r="M309" s="146" t="str">
        <f>IF(ฟอร์มกรอกข้อมูล!C159=0,"",IF(ฟอร์มกรอกข้อมูล!C159="สังกัด","",IF(ฟอร์มกรอกข้อมูล!M159="ว่างเดิม","(ว่างเดิม)",IF(ฟอร์มกรอกข้อมูล!M159="เงินอุดหนุน","(เงินอุดหนุน)",IF(ฟอร์มกรอกข้อมูล!M159="เงินอุดหนุน (ว่าง)","(เงินอุดหนุน)",IF(ฟอร์มกรอกข้อมูล!M159="จ่ายจากเงินรายได้","(จ่ายจากเงินรายได้)",IF(ฟอร์มกรอกข้อมูล!M159="จ่ายจากเงินรายได้ (ว่าง)","(จ่ายจากเงินรายได้ (ว่างเดิม))",IF(ฟอร์มกรอกข้อมูล!M159="กำหนดเพิ่ม2567","กำหนดเพิ่มปี 67",IF(ฟอร์มกรอกข้อมูล!M159="กำหนดเพิ่ม2568","กำหนดเพิ่มปี 68",IF(ฟอร์มกรอกข้อมูล!M159="กำหนดเพิ่ม2569","กำหนดเพิ่มปี 69",IF(ฟอร์มกรอกข้อมูล!M159="ว่างยุบเลิก2567","ว่างเดิม ยุบเลิกปี 67",IF(ฟอร์มกรอกข้อมูล!M159="ว่างยุบเลิก2568","ว่างเดิม ยุบเลิกปี 68",IF(ฟอร์มกรอกข้อมูล!M159="ว่างยุบเลิก2569","ว่างเดิม ยุบเลิกปี 69",IF(ฟอร์มกรอกข้อมูล!M159="ยุบเลิก2567","เกษียณปี 66 ยุบเลิกปี 67",IF(ฟอร์มกรอกข้อมูล!M159="ยุบเลิก2568","เกษียณปี 67 ยุบเลิกปี 68",IF(ฟอร์มกรอกข้อมูล!M159="ยุบเลิก2569","เกษียณปี 68 ยุบเลิกปี 69",(ฟอร์มกรอกข้อมูล!I159*12)+(ฟอร์มกรอกข้อมูล!J159*12)+(ฟอร์มกรอกข้อมูล!K159*12)))))))))))))))))</f>
        <v/>
      </c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39" t="str">
        <f>IF(ฟอร์มกรอกข้อมูล!C159=0,"",ฟอร์มกรอกข้อมูล!C159)</f>
        <v/>
      </c>
      <c r="BC309" s="139" t="str">
        <f>IF(ฟอร์มกรอกข้อมูล!G159=0,"",ฟอร์มกรอกข้อมูล!G159)</f>
        <v/>
      </c>
      <c r="BD309" s="139" t="str">
        <f>IF(ฟอร์มกรอกข้อมูล!E159=0,"",ฟอร์มกรอกข้อมูล!E159)</f>
        <v/>
      </c>
      <c r="BE309" s="139" t="str">
        <f>IF(ฟอร์มกรอกข้อมูล!I159=0,"",ฟอร์มกรอกข้อมูล!I159)</f>
        <v/>
      </c>
      <c r="BF309" s="139" t="str">
        <f>IF(ฟอร์มกรอกข้อมูล!J159=0,"",ฟอร์มกรอกข้อมูล!J159)</f>
        <v/>
      </c>
      <c r="BG309" s="139" t="str">
        <f>IF(ฟอร์มกรอกข้อมูล!K159=0,"",ฟอร์มกรอกข้อมูล!K159)</f>
        <v/>
      </c>
      <c r="BH309" s="139" t="str">
        <f>IF(ฟอร์มกรอกข้อมูล!M159=0,"",ฟอร์มกรอกข้อมูล!M159)</f>
        <v/>
      </c>
    </row>
    <row r="310" spans="1:60" ht="25.5" customHeight="1">
      <c r="A310" s="99"/>
      <c r="B310" s="99"/>
      <c r="C310" s="140"/>
      <c r="D310" s="140"/>
      <c r="E310" s="140" t="str">
        <f>IF(BB309=0,"",IF(BB309="บริหารท้องถิ่น","("&amp;BD309&amp;")",IF(BB309="อำนวยการท้องถิ่น","("&amp;BD309&amp;")",IF(BB309="บริหารสถานศึกษา","("&amp;BD309&amp;")",IF(BB309&amp;BC309="วิชาการหัวหน้ากลุ่มงาน","("&amp;BD309&amp;")",IF(M309="กำหนดเพิ่มปี 67","-",IF(M309="กำหนดเพิ่มปี 68","",IF(M309="กำหนดเพิ่มปี 69","",""))))))))</f>
        <v/>
      </c>
      <c r="F310" s="99"/>
      <c r="G310" s="140"/>
      <c r="H310" s="140" t="str">
        <f>IF(BB309=0,"",IF(M309="เกษียณปี 66 ยุบเลิกปี 67","",IF(M309="ว่างเดิม ยุบเลิกปี 67","",IF(BB309="บริหารท้องถิ่น","("&amp;BD309&amp;")",IF(BB309="อำนวยการท้องถิ่น","("&amp;BD309&amp;")",IF(BB309="บริหารสถานศึกษา","("&amp;BD309&amp;")",IF(BB309&amp;BC309="วิชาการหัวหน้ากลุ่มงาน","("&amp;BD309&amp;")","")))))))</f>
        <v/>
      </c>
      <c r="I310" s="99"/>
      <c r="J310" s="141" t="str">
        <f>IF(BB309=0,"",IF(BB309="","",IF(BH309="ว่างเดิม","(ค่ากลางเงินเดือน)",IF(BH309="เงินอุดหนุน (ว่าง)","(ค่ากลางเงินเดือน)",IF(BH309="จ่ายจากเงินรายได้ (ว่าง)","(ค่ากลางเงินเดือน)",IF(BH309="ว่างยุบเลิก2568","(ค่ากลางเงินเดือน)",IF(BH309="ว่างยุบเลิก2569","(ค่ากลางเงินเดือน)",IF(M309="กำหนดเพิ่มปี 67","",IF(M309="กำหนดเพิ่มปี 68","",IF(M309="กำหนดเพิ่มปี 69","",IF(M309="เกษียณปี 66 ยุบเลิกปี 67","",IF(M309="ว่างเดิม ยุบเลิกปี 67","",TEXT(BE309,"(0,000"&amp;" x 12)")))))))))))))</f>
        <v/>
      </c>
      <c r="K310" s="141" t="str">
        <f>IF(BB309=0,"",IF(BB309="","",IF(M309="กำหนดเพิ่มปี 67","",IF(M309="กำหนดเพิ่มปี 68","",IF(M309="กำหนดเพิ่มปี 69","",IF(M309="เกษียณปี 66 ยุบเลิกปี 67","",IF(M309="ว่างเดิม ยุบเลิกปี 67","",TEXT(BF309,"(0,000"&amp;" x 12)"))))))))</f>
        <v/>
      </c>
      <c r="L310" s="141" t="str">
        <f>IF(BB309=0,"",IF(BB309="","",IF(M309="กำหนดเพิ่มปี 67","",IF(M309="กำหนดเพิ่มปี 68","",IF(M309="กำหนดเพิ่มปี 69","",IF(M309="เกษียณปี 66 ยุบเลิกปี 67","",IF(M309="ว่างเดิม ยุบเลิกปี 67","",TEXT(BG309,"(0,000"&amp;" x 12)"))))))))</f>
        <v/>
      </c>
      <c r="M310" s="140"/>
      <c r="N310" s="150"/>
      <c r="O310" s="150"/>
      <c r="P310" s="150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</row>
    <row r="311" spans="1:60" ht="25.5" customHeight="1">
      <c r="A311" s="101" t="str">
        <f>IF(B311="","",IF(M311="","",SUBTOTAL(3,$E$5:E311)*1)-COUNTBLANK($B$5:B311))</f>
        <v/>
      </c>
      <c r="B311" s="142" t="str">
        <f>IF(ฟอร์มกรอกข้อมูล!C160=0,"",IF(ฟอร์มกรอกข้อมูล!C160="สังกัด","",IF(M311="กำหนดเพิ่มปี 67","-",IF(M311="กำหนดเพิ่มปี 68","-",IF(M311="กำหนดเพิ่มปี 69","-",ฟอร์มกรอกข้อมูล!D160)))))</f>
        <v/>
      </c>
      <c r="C311" s="140" t="str">
        <f>IF(ฟอร์มกรอกข้อมูล!C160=0,"",IF(ฟอร์มกรอกข้อมูล!C160="สังกัด","",IF(M311="กำหนดเพิ่มปี 67","-",IF(M311="กำหนดเพิ่มปี 68","-",IF(M311="กำหนดเพิ่มปี 69","-",ฟอร์มกรอกข้อมูล!L160)))))</f>
        <v/>
      </c>
      <c r="D311" s="143" t="str">
        <f>IF(ฟอร์มกรอกข้อมูล!C160=0,"",IF(ฟอร์มกรอกข้อมูล!C160="สังกัด","",IF(ฟอร์มกรอกข้อมูล!B160="","-",IF(M311="กำหนดเพิ่มปี 67","-",IF(M311="กำหนดเพิ่มปี 68","-",IF(M311="กำหนดเพิ่มปี 69","-",ฟอร์มกรอกข้อมูล!B160))))))</f>
        <v/>
      </c>
      <c r="E311" s="140" t="str">
        <f>IF(ฟอร์มกรอกข้อมูล!C160=0,"",IF(M311="กำหนดเพิ่มปี 67","-",IF(M311="กำหนดเพิ่มปี 68","-",IF(M311="กำหนดเพิ่มปี 69","-",IF(ฟอร์มกรอกข้อมูล!C160="บริหารท้องถิ่น",ฟอร์มกรอกข้อมูล!F160,IF(ฟอร์มกรอกข้อมูล!C160="อำนวยการท้องถิ่น",ฟอร์มกรอกข้อมูล!F160,IF(ฟอร์มกรอกข้อมูล!C160="บริหารสถานศึกษา",ฟอร์มกรอกข้อมูล!F160,IF(ฟอร์มกรอกข้อมูล!C160&amp;ฟอร์มกรอกข้อมูล!G160="วิชาการหัวหน้ากลุ่มงาน",ฟอร์มกรอกข้อมูล!F160,ฟอร์มกรอกข้อมูล!E160))))))))</f>
        <v/>
      </c>
      <c r="F311" s="101" t="str">
        <f>IF(ฟอร์มกรอกข้อมูล!C160=0,"",IF(ฟอร์มกรอกข้อมูล!C160="สังกัด","",IF(ฟอร์มกรอกข้อมูล!H160="","-",IF(M311="กำหนดเพิ่มปี 67","-",IF(M311="กำหนดเพิ่มปี 68","-",IF(M311="กำหนดเพิ่มปี 69","-",ฟอร์มกรอกข้อมูล!H160))))))</f>
        <v/>
      </c>
      <c r="G311" s="143" t="str">
        <f>IF(ฟอร์มกรอกข้อมูล!C160=0,"",IF(ฟอร์มกรอกข้อมูล!C160="สังกัด","",IF(ฟอร์มกรอกข้อมูล!B160="","-",IF(M311="เกษียณปี 66 ยุบเลิกปี 67","-",IF(M311="ว่างเดิม ยุบเลิกปี 67","-",ฟอร์มกรอกข้อมูล!B160)))))</f>
        <v/>
      </c>
      <c r="H311" s="140" t="str">
        <f>IF(ฟอร์มกรอกข้อมูล!C160=0,"",IF(M311="เกษียณปี 66 ยุบเลิกปี 67","-",IF(M311="ว่างเดิม ยุบเลิกปี 67","-",IF(ฟอร์มกรอกข้อมูล!C160="บริหารท้องถิ่น",ฟอร์มกรอกข้อมูล!F160,IF(ฟอร์มกรอกข้อมูล!C160="อำนวยการท้องถิ่น",ฟอร์มกรอกข้อมูล!F160,IF(ฟอร์มกรอกข้อมูล!C160="บริหารสถานศึกษา",ฟอร์มกรอกข้อมูล!F160,IF(ฟอร์มกรอกข้อมูล!C160&amp;ฟอร์มกรอกข้อมูล!G160="วิชาการหัวหน้ากลุ่มงาน",ฟอร์มกรอกข้อมูล!F160,ฟอร์มกรอกข้อมูล!E160)))))))</f>
        <v/>
      </c>
      <c r="I311" s="101" t="str">
        <f>IF(ฟอร์มกรอกข้อมูล!C160=0,"",IF(ฟอร์มกรอกข้อมูล!C160="สังกัด","",IF(ฟอร์มกรอกข้อมูล!H160="","-",IF(M311="เกษียณปี 66 ยุบเลิกปี 67","-",IF(M311="ว่างเดิม ยุบเลิกปี 67","-",ฟอร์มกรอกข้อมูล!H160)))))</f>
        <v/>
      </c>
      <c r="J311" s="144" t="str">
        <f>IF(ฟอร์มกรอกข้อมูล!C160=0,"",IF(ฟอร์มกรอกข้อมูล!C160="สังกัด","",IF(M311="กำหนดเพิ่มปี 67",0,IF(M311="กำหนดเพิ่มปี 68",0,IF(M311="กำหนดเพิ่มปี 69",0,IF(M311="เกษียณปี 66 ยุบเลิกปี 67",0,IF(M311="ว่างเดิม ยุบเลิกปี 67",0,ฟอร์มกรอกข้อมูล!BE160)))))))</f>
        <v/>
      </c>
      <c r="K311" s="145" t="str">
        <f>IF(ฟอร์มกรอกข้อมูล!C160=0,"",IF(ฟอร์มกรอกข้อมูล!C160="สังกัด","",IF(M311="กำหนดเพิ่มปี 67",0,IF(M311="กำหนดเพิ่มปี 68",0,IF(M311="กำหนดเพิ่มปี 69",0,IF(M311="เกษียณปี 66 ยุบเลิกปี 67",0,IF(M311="ว่างเดิม ยุบเลิกปี 67",0,IF(ฟอร์มกรอกข้อมูล!J160=0,0,(BF311*12)))))))))</f>
        <v/>
      </c>
      <c r="L311" s="145" t="str">
        <f>IF(ฟอร์มกรอกข้อมูล!C160=0,"",IF(ฟอร์มกรอกข้อมูล!C160="สังกัด","",IF(M311="กำหนดเพิ่มปี 67",0,IF(M311="กำหนดเพิ่มปี 68",0,IF(M311="กำหนดเพิ่มปี 69",0,IF(M311="เกษียณปี 66 ยุบเลิกปี 67",0,IF(M311="ว่างเดิม ยุบเลิกปี 67",0,IF(ฟอร์มกรอกข้อมูล!K160=0,0,(BG311*12)))))))))</f>
        <v/>
      </c>
      <c r="M311" s="146" t="str">
        <f>IF(ฟอร์มกรอกข้อมูล!C160=0,"",IF(ฟอร์มกรอกข้อมูล!C160="สังกัด","",IF(ฟอร์มกรอกข้อมูล!M160="ว่างเดิม","(ว่างเดิม)",IF(ฟอร์มกรอกข้อมูล!M160="เงินอุดหนุน","(เงินอุดหนุน)",IF(ฟอร์มกรอกข้อมูล!M160="เงินอุดหนุน (ว่าง)","(เงินอุดหนุน)",IF(ฟอร์มกรอกข้อมูล!M160="จ่ายจากเงินรายได้","(จ่ายจากเงินรายได้)",IF(ฟอร์มกรอกข้อมูล!M160="จ่ายจากเงินรายได้ (ว่าง)","(จ่ายจากเงินรายได้ (ว่างเดิม))",IF(ฟอร์มกรอกข้อมูล!M160="กำหนดเพิ่ม2567","กำหนดเพิ่มปี 67",IF(ฟอร์มกรอกข้อมูล!M160="กำหนดเพิ่ม2568","กำหนดเพิ่มปี 68",IF(ฟอร์มกรอกข้อมูล!M160="กำหนดเพิ่ม2569","กำหนดเพิ่มปี 69",IF(ฟอร์มกรอกข้อมูล!M160="ว่างยุบเลิก2567","ว่างเดิม ยุบเลิกปี 67",IF(ฟอร์มกรอกข้อมูล!M160="ว่างยุบเลิก2568","ว่างเดิม ยุบเลิกปี 68",IF(ฟอร์มกรอกข้อมูล!M160="ว่างยุบเลิก2569","ว่างเดิม ยุบเลิกปี 69",IF(ฟอร์มกรอกข้อมูล!M160="ยุบเลิก2567","เกษียณปี 66 ยุบเลิกปี 67",IF(ฟอร์มกรอกข้อมูล!M160="ยุบเลิก2568","เกษียณปี 67 ยุบเลิกปี 68",IF(ฟอร์มกรอกข้อมูล!M160="ยุบเลิก2569","เกษียณปี 68 ยุบเลิกปี 69",(ฟอร์มกรอกข้อมูล!I160*12)+(ฟอร์มกรอกข้อมูล!J160*12)+(ฟอร์มกรอกข้อมูล!K160*12)))))))))))))))))</f>
        <v/>
      </c>
      <c r="N311" s="150"/>
      <c r="O311" s="150"/>
      <c r="P311" s="150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50"/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39" t="str">
        <f>IF(ฟอร์มกรอกข้อมูล!C160=0,"",ฟอร์มกรอกข้อมูล!C160)</f>
        <v/>
      </c>
      <c r="BC311" s="139" t="str">
        <f>IF(ฟอร์มกรอกข้อมูล!G160=0,"",ฟอร์มกรอกข้อมูล!G160)</f>
        <v/>
      </c>
      <c r="BD311" s="139" t="str">
        <f>IF(ฟอร์มกรอกข้อมูล!E160=0,"",ฟอร์มกรอกข้อมูล!E160)</f>
        <v/>
      </c>
      <c r="BE311" s="139" t="str">
        <f>IF(ฟอร์มกรอกข้อมูล!I160=0,"",ฟอร์มกรอกข้อมูล!I160)</f>
        <v/>
      </c>
      <c r="BF311" s="139" t="str">
        <f>IF(ฟอร์มกรอกข้อมูล!J160=0,"",ฟอร์มกรอกข้อมูล!J160)</f>
        <v/>
      </c>
      <c r="BG311" s="139" t="str">
        <f>IF(ฟอร์มกรอกข้อมูล!K160=0,"",ฟอร์มกรอกข้อมูล!K160)</f>
        <v/>
      </c>
      <c r="BH311" s="139" t="str">
        <f>IF(ฟอร์มกรอกข้อมูล!M160=0,"",ฟอร์มกรอกข้อมูล!M160)</f>
        <v/>
      </c>
    </row>
    <row r="312" spans="1:60" ht="25.5" customHeight="1">
      <c r="A312" s="99"/>
      <c r="B312" s="99"/>
      <c r="C312" s="140"/>
      <c r="D312" s="140"/>
      <c r="E312" s="140" t="str">
        <f>IF(BB311=0,"",IF(BB311="บริหารท้องถิ่น","("&amp;BD311&amp;")",IF(BB311="อำนวยการท้องถิ่น","("&amp;BD311&amp;")",IF(BB311="บริหารสถานศึกษา","("&amp;BD311&amp;")",IF(BB311&amp;BC311="วิชาการหัวหน้ากลุ่มงาน","("&amp;BD311&amp;")",IF(M311="กำหนดเพิ่มปี 67","-",IF(M311="กำหนดเพิ่มปี 68","",IF(M311="กำหนดเพิ่มปี 69","",""))))))))</f>
        <v/>
      </c>
      <c r="F312" s="99"/>
      <c r="G312" s="140"/>
      <c r="H312" s="140" t="str">
        <f>IF(BB311=0,"",IF(M311="เกษียณปี 66 ยุบเลิกปี 67","",IF(M311="ว่างเดิม ยุบเลิกปี 67","",IF(BB311="บริหารท้องถิ่น","("&amp;BD311&amp;")",IF(BB311="อำนวยการท้องถิ่น","("&amp;BD311&amp;")",IF(BB311="บริหารสถานศึกษา","("&amp;BD311&amp;")",IF(BB311&amp;BC311="วิชาการหัวหน้ากลุ่มงาน","("&amp;BD311&amp;")","")))))))</f>
        <v/>
      </c>
      <c r="I312" s="99"/>
      <c r="J312" s="141" t="str">
        <f>IF(BB311=0,"",IF(BB311="","",IF(BH311="ว่างเดิม","(ค่ากลางเงินเดือน)",IF(BH311="เงินอุดหนุน (ว่าง)","(ค่ากลางเงินเดือน)",IF(BH311="จ่ายจากเงินรายได้ (ว่าง)","(ค่ากลางเงินเดือน)",IF(BH311="ว่างยุบเลิก2568","(ค่ากลางเงินเดือน)",IF(BH311="ว่างยุบเลิก2569","(ค่ากลางเงินเดือน)",IF(M311="กำหนดเพิ่มปี 67","",IF(M311="กำหนดเพิ่มปี 68","",IF(M311="กำหนดเพิ่มปี 69","",IF(M311="เกษียณปี 66 ยุบเลิกปี 67","",IF(M311="ว่างเดิม ยุบเลิกปี 67","",TEXT(BE311,"(0,000"&amp;" x 12)")))))))))))))</f>
        <v/>
      </c>
      <c r="K312" s="141" t="str">
        <f>IF(BB311=0,"",IF(BB311="","",IF(M311="กำหนดเพิ่มปี 67","",IF(M311="กำหนดเพิ่มปี 68","",IF(M311="กำหนดเพิ่มปี 69","",IF(M311="เกษียณปี 66 ยุบเลิกปี 67","",IF(M311="ว่างเดิม ยุบเลิกปี 67","",TEXT(BF311,"(0,000"&amp;" x 12)"))))))))</f>
        <v/>
      </c>
      <c r="L312" s="141" t="str">
        <f>IF(BB311=0,"",IF(BB311="","",IF(M311="กำหนดเพิ่มปี 67","",IF(M311="กำหนดเพิ่มปี 68","",IF(M311="กำหนดเพิ่มปี 69","",IF(M311="เกษียณปี 66 ยุบเลิกปี 67","",IF(M311="ว่างเดิม ยุบเลิกปี 67","",TEXT(BG311,"(0,000"&amp;" x 12)"))))))))</f>
        <v/>
      </c>
      <c r="M312" s="140"/>
      <c r="N312" s="150"/>
      <c r="O312" s="150"/>
      <c r="P312" s="150"/>
      <c r="Q312" s="150"/>
      <c r="R312" s="150"/>
      <c r="S312" s="150"/>
      <c r="T312" s="150"/>
      <c r="U312" s="150"/>
      <c r="V312" s="150"/>
      <c r="W312" s="150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50"/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</row>
    <row r="313" spans="1:60" ht="25.5" customHeight="1">
      <c r="A313" s="101" t="str">
        <f>IF(B313="","",IF(M313="","",SUBTOTAL(3,$E$5:E313)*1)-COUNTBLANK($B$5:B313))</f>
        <v/>
      </c>
      <c r="B313" s="142" t="str">
        <f>IF(ฟอร์มกรอกข้อมูล!C161=0,"",IF(ฟอร์มกรอกข้อมูล!C161="สังกัด","",IF(M313="กำหนดเพิ่มปี 67","-",IF(M313="กำหนดเพิ่มปี 68","-",IF(M313="กำหนดเพิ่มปี 69","-",ฟอร์มกรอกข้อมูล!D161)))))</f>
        <v/>
      </c>
      <c r="C313" s="140" t="str">
        <f>IF(ฟอร์มกรอกข้อมูล!C161=0,"",IF(ฟอร์มกรอกข้อมูล!C161="สังกัด","",IF(M313="กำหนดเพิ่มปี 67","-",IF(M313="กำหนดเพิ่มปี 68","-",IF(M313="กำหนดเพิ่มปี 69","-",ฟอร์มกรอกข้อมูล!L161)))))</f>
        <v/>
      </c>
      <c r="D313" s="143" t="str">
        <f>IF(ฟอร์มกรอกข้อมูล!C161=0,"",IF(ฟอร์มกรอกข้อมูล!C161="สังกัด","",IF(ฟอร์มกรอกข้อมูล!B161="","-",IF(M313="กำหนดเพิ่มปี 67","-",IF(M313="กำหนดเพิ่มปี 68","-",IF(M313="กำหนดเพิ่มปี 69","-",ฟอร์มกรอกข้อมูล!B161))))))</f>
        <v/>
      </c>
      <c r="E313" s="140" t="str">
        <f>IF(ฟอร์มกรอกข้อมูล!C161=0,"",IF(M313="กำหนดเพิ่มปี 67","-",IF(M313="กำหนดเพิ่มปี 68","-",IF(M313="กำหนดเพิ่มปี 69","-",IF(ฟอร์มกรอกข้อมูล!C161="บริหารท้องถิ่น",ฟอร์มกรอกข้อมูล!F161,IF(ฟอร์มกรอกข้อมูล!C161="อำนวยการท้องถิ่น",ฟอร์มกรอกข้อมูล!F161,IF(ฟอร์มกรอกข้อมูล!C161="บริหารสถานศึกษา",ฟอร์มกรอกข้อมูล!F161,IF(ฟอร์มกรอกข้อมูล!C161&amp;ฟอร์มกรอกข้อมูล!G161="วิชาการหัวหน้ากลุ่มงาน",ฟอร์มกรอกข้อมูล!F161,ฟอร์มกรอกข้อมูล!E161))))))))</f>
        <v/>
      </c>
      <c r="F313" s="101" t="str">
        <f>IF(ฟอร์มกรอกข้อมูล!C161=0,"",IF(ฟอร์มกรอกข้อมูล!C161="สังกัด","",IF(ฟอร์มกรอกข้อมูล!H161="","-",IF(M313="กำหนดเพิ่มปี 67","-",IF(M313="กำหนดเพิ่มปี 68","-",IF(M313="กำหนดเพิ่มปี 69","-",ฟอร์มกรอกข้อมูล!H161))))))</f>
        <v/>
      </c>
      <c r="G313" s="143" t="str">
        <f>IF(ฟอร์มกรอกข้อมูล!C161=0,"",IF(ฟอร์มกรอกข้อมูล!C161="สังกัด","",IF(ฟอร์มกรอกข้อมูล!B161="","-",IF(M313="เกษียณปี 66 ยุบเลิกปี 67","-",IF(M313="ว่างเดิม ยุบเลิกปี 67","-",ฟอร์มกรอกข้อมูล!B161)))))</f>
        <v/>
      </c>
      <c r="H313" s="140" t="str">
        <f>IF(ฟอร์มกรอกข้อมูล!C161=0,"",IF(M313="เกษียณปี 66 ยุบเลิกปี 67","-",IF(M313="ว่างเดิม ยุบเลิกปี 67","-",IF(ฟอร์มกรอกข้อมูล!C161="บริหารท้องถิ่น",ฟอร์มกรอกข้อมูล!F161,IF(ฟอร์มกรอกข้อมูล!C161="อำนวยการท้องถิ่น",ฟอร์มกรอกข้อมูล!F161,IF(ฟอร์มกรอกข้อมูล!C161="บริหารสถานศึกษา",ฟอร์มกรอกข้อมูล!F161,IF(ฟอร์มกรอกข้อมูล!C161&amp;ฟอร์มกรอกข้อมูล!G161="วิชาการหัวหน้ากลุ่มงาน",ฟอร์มกรอกข้อมูล!F161,ฟอร์มกรอกข้อมูล!E161)))))))</f>
        <v/>
      </c>
      <c r="I313" s="101" t="str">
        <f>IF(ฟอร์มกรอกข้อมูล!C161=0,"",IF(ฟอร์มกรอกข้อมูล!C161="สังกัด","",IF(ฟอร์มกรอกข้อมูล!H161="","-",IF(M313="เกษียณปี 66 ยุบเลิกปี 67","-",IF(M313="ว่างเดิม ยุบเลิกปี 67","-",ฟอร์มกรอกข้อมูล!H161)))))</f>
        <v/>
      </c>
      <c r="J313" s="144" t="str">
        <f>IF(ฟอร์มกรอกข้อมูล!C161=0,"",IF(ฟอร์มกรอกข้อมูล!C161="สังกัด","",IF(M313="กำหนดเพิ่มปี 67",0,IF(M313="กำหนดเพิ่มปี 68",0,IF(M313="กำหนดเพิ่มปี 69",0,IF(M313="เกษียณปี 66 ยุบเลิกปี 67",0,IF(M313="ว่างเดิม ยุบเลิกปี 67",0,ฟอร์มกรอกข้อมูล!BE161)))))))</f>
        <v/>
      </c>
      <c r="K313" s="145" t="str">
        <f>IF(ฟอร์มกรอกข้อมูล!C161=0,"",IF(ฟอร์มกรอกข้อมูล!C161="สังกัด","",IF(M313="กำหนดเพิ่มปี 67",0,IF(M313="กำหนดเพิ่มปี 68",0,IF(M313="กำหนดเพิ่มปี 69",0,IF(M313="เกษียณปี 66 ยุบเลิกปี 67",0,IF(M313="ว่างเดิม ยุบเลิกปี 67",0,IF(ฟอร์มกรอกข้อมูล!J161=0,0,(BF313*12)))))))))</f>
        <v/>
      </c>
      <c r="L313" s="145" t="str">
        <f>IF(ฟอร์มกรอกข้อมูล!C161=0,"",IF(ฟอร์มกรอกข้อมูล!C161="สังกัด","",IF(M313="กำหนดเพิ่มปี 67",0,IF(M313="กำหนดเพิ่มปี 68",0,IF(M313="กำหนดเพิ่มปี 69",0,IF(M313="เกษียณปี 66 ยุบเลิกปี 67",0,IF(M313="ว่างเดิม ยุบเลิกปี 67",0,IF(ฟอร์มกรอกข้อมูล!K161=0,0,(BG313*12)))))))))</f>
        <v/>
      </c>
      <c r="M313" s="146" t="str">
        <f>IF(ฟอร์มกรอกข้อมูล!C161=0,"",IF(ฟอร์มกรอกข้อมูล!C161="สังกัด","",IF(ฟอร์มกรอกข้อมูล!M161="ว่างเดิม","(ว่างเดิม)",IF(ฟอร์มกรอกข้อมูล!M161="เงินอุดหนุน","(เงินอุดหนุน)",IF(ฟอร์มกรอกข้อมูล!M161="เงินอุดหนุน (ว่าง)","(เงินอุดหนุน)",IF(ฟอร์มกรอกข้อมูล!M161="จ่ายจากเงินรายได้","(จ่ายจากเงินรายได้)",IF(ฟอร์มกรอกข้อมูล!M161="จ่ายจากเงินรายได้ (ว่าง)","(จ่ายจากเงินรายได้ (ว่างเดิม))",IF(ฟอร์มกรอกข้อมูล!M161="กำหนดเพิ่ม2567","กำหนดเพิ่มปี 67",IF(ฟอร์มกรอกข้อมูล!M161="กำหนดเพิ่ม2568","กำหนดเพิ่มปี 68",IF(ฟอร์มกรอกข้อมูล!M161="กำหนดเพิ่ม2569","กำหนดเพิ่มปี 69",IF(ฟอร์มกรอกข้อมูล!M161="ว่างยุบเลิก2567","ว่างเดิม ยุบเลิกปี 67",IF(ฟอร์มกรอกข้อมูล!M161="ว่างยุบเลิก2568","ว่างเดิม ยุบเลิกปี 68",IF(ฟอร์มกรอกข้อมูล!M161="ว่างยุบเลิก2569","ว่างเดิม ยุบเลิกปี 69",IF(ฟอร์มกรอกข้อมูล!M161="ยุบเลิก2567","เกษียณปี 66 ยุบเลิกปี 67",IF(ฟอร์มกรอกข้อมูล!M161="ยุบเลิก2568","เกษียณปี 67 ยุบเลิกปี 68",IF(ฟอร์มกรอกข้อมูล!M161="ยุบเลิก2569","เกษียณปี 68 ยุบเลิกปี 69",(ฟอร์มกรอกข้อมูล!I161*12)+(ฟอร์มกรอกข้อมูล!J161*12)+(ฟอร์มกรอกข้อมูล!K161*12)))))))))))))))))</f>
        <v/>
      </c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39" t="str">
        <f>IF(ฟอร์มกรอกข้อมูล!C161=0,"",ฟอร์มกรอกข้อมูล!C161)</f>
        <v/>
      </c>
      <c r="BC313" s="139" t="str">
        <f>IF(ฟอร์มกรอกข้อมูล!G161=0,"",ฟอร์มกรอกข้อมูล!G161)</f>
        <v/>
      </c>
      <c r="BD313" s="139" t="str">
        <f>IF(ฟอร์มกรอกข้อมูล!E161=0,"",ฟอร์มกรอกข้อมูล!E161)</f>
        <v/>
      </c>
      <c r="BE313" s="139" t="str">
        <f>IF(ฟอร์มกรอกข้อมูล!I161=0,"",ฟอร์มกรอกข้อมูล!I161)</f>
        <v/>
      </c>
      <c r="BF313" s="139" t="str">
        <f>IF(ฟอร์มกรอกข้อมูล!J161=0,"",ฟอร์มกรอกข้อมูล!J161)</f>
        <v/>
      </c>
      <c r="BG313" s="139" t="str">
        <f>IF(ฟอร์มกรอกข้อมูล!K161=0,"",ฟอร์มกรอกข้อมูล!K161)</f>
        <v/>
      </c>
      <c r="BH313" s="139" t="str">
        <f>IF(ฟอร์มกรอกข้อมูล!M161=0,"",ฟอร์มกรอกข้อมูล!M161)</f>
        <v/>
      </c>
    </row>
    <row r="314" spans="1:60" ht="25.5" customHeight="1">
      <c r="A314" s="99"/>
      <c r="B314" s="99"/>
      <c r="C314" s="140"/>
      <c r="D314" s="140"/>
      <c r="E314" s="140" t="str">
        <f>IF(BB313=0,"",IF(BB313="บริหารท้องถิ่น","("&amp;BD313&amp;")",IF(BB313="อำนวยการท้องถิ่น","("&amp;BD313&amp;")",IF(BB313="บริหารสถานศึกษา","("&amp;BD313&amp;")",IF(BB313&amp;BC313="วิชาการหัวหน้ากลุ่มงาน","("&amp;BD313&amp;")",IF(M313="กำหนดเพิ่มปี 67","-",IF(M313="กำหนดเพิ่มปี 68","",IF(M313="กำหนดเพิ่มปี 69","",""))))))))</f>
        <v/>
      </c>
      <c r="F314" s="99"/>
      <c r="G314" s="140"/>
      <c r="H314" s="140" t="str">
        <f>IF(BB313=0,"",IF(M313="เกษียณปี 66 ยุบเลิกปี 67","",IF(M313="ว่างเดิม ยุบเลิกปี 67","",IF(BB313="บริหารท้องถิ่น","("&amp;BD313&amp;")",IF(BB313="อำนวยการท้องถิ่น","("&amp;BD313&amp;")",IF(BB313="บริหารสถานศึกษา","("&amp;BD313&amp;")",IF(BB313&amp;BC313="วิชาการหัวหน้ากลุ่มงาน","("&amp;BD313&amp;")","")))))))</f>
        <v/>
      </c>
      <c r="I314" s="99"/>
      <c r="J314" s="141" t="str">
        <f>IF(BB313=0,"",IF(BB313="","",IF(BH313="ว่างเดิม","(ค่ากลางเงินเดือน)",IF(BH313="เงินอุดหนุน (ว่าง)","(ค่ากลางเงินเดือน)",IF(BH313="จ่ายจากเงินรายได้ (ว่าง)","(ค่ากลางเงินเดือน)",IF(BH313="ว่างยุบเลิก2568","(ค่ากลางเงินเดือน)",IF(BH313="ว่างยุบเลิก2569","(ค่ากลางเงินเดือน)",IF(M313="กำหนดเพิ่มปี 67","",IF(M313="กำหนดเพิ่มปี 68","",IF(M313="กำหนดเพิ่มปี 69","",IF(M313="เกษียณปี 66 ยุบเลิกปี 67","",IF(M313="ว่างเดิม ยุบเลิกปี 67","",TEXT(BE313,"(0,000"&amp;" x 12)")))))))))))))</f>
        <v/>
      </c>
      <c r="K314" s="141" t="str">
        <f>IF(BB313=0,"",IF(BB313="","",IF(M313="กำหนดเพิ่มปี 67","",IF(M313="กำหนดเพิ่มปี 68","",IF(M313="กำหนดเพิ่มปี 69","",IF(M313="เกษียณปี 66 ยุบเลิกปี 67","",IF(M313="ว่างเดิม ยุบเลิกปี 67","",TEXT(BF313,"(0,000"&amp;" x 12)"))))))))</f>
        <v/>
      </c>
      <c r="L314" s="141" t="str">
        <f>IF(BB313=0,"",IF(BB313="","",IF(M313="กำหนดเพิ่มปี 67","",IF(M313="กำหนดเพิ่มปี 68","",IF(M313="กำหนดเพิ่มปี 69","",IF(M313="เกษียณปี 66 ยุบเลิกปี 67","",IF(M313="ว่างเดิม ยุบเลิกปี 67","",TEXT(BG313,"(0,000"&amp;" x 12)"))))))))</f>
        <v/>
      </c>
      <c r="M314" s="14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</row>
    <row r="315" spans="1:60" ht="25.5" customHeight="1">
      <c r="A315" s="101" t="str">
        <f>IF(B315="","",IF(M315="","",SUBTOTAL(3,$E$5:E315)*1)-COUNTBLANK($B$5:B315))</f>
        <v/>
      </c>
      <c r="B315" s="142" t="str">
        <f>IF(ฟอร์มกรอกข้อมูล!C162=0,"",IF(ฟอร์มกรอกข้อมูล!C162="สังกัด","",IF(M315="กำหนดเพิ่มปี 67","-",IF(M315="กำหนดเพิ่มปี 68","-",IF(M315="กำหนดเพิ่มปี 69","-",ฟอร์มกรอกข้อมูล!D162)))))</f>
        <v/>
      </c>
      <c r="C315" s="140" t="str">
        <f>IF(ฟอร์มกรอกข้อมูล!C162=0,"",IF(ฟอร์มกรอกข้อมูล!C162="สังกัด","",IF(M315="กำหนดเพิ่มปี 67","-",IF(M315="กำหนดเพิ่มปี 68","-",IF(M315="กำหนดเพิ่มปี 69","-",ฟอร์มกรอกข้อมูล!L162)))))</f>
        <v/>
      </c>
      <c r="D315" s="143" t="str">
        <f>IF(ฟอร์มกรอกข้อมูล!C162=0,"",IF(ฟอร์มกรอกข้อมูล!C162="สังกัด","",IF(ฟอร์มกรอกข้อมูล!B162="","-",IF(M315="กำหนดเพิ่มปี 67","-",IF(M315="กำหนดเพิ่มปี 68","-",IF(M315="กำหนดเพิ่มปี 69","-",ฟอร์มกรอกข้อมูล!B162))))))</f>
        <v/>
      </c>
      <c r="E315" s="140" t="str">
        <f>IF(ฟอร์มกรอกข้อมูล!C162=0,"",IF(M315="กำหนดเพิ่มปี 67","-",IF(M315="กำหนดเพิ่มปี 68","-",IF(M315="กำหนดเพิ่มปี 69","-",IF(ฟอร์มกรอกข้อมูล!C162="บริหารท้องถิ่น",ฟอร์มกรอกข้อมูล!F162,IF(ฟอร์มกรอกข้อมูล!C162="อำนวยการท้องถิ่น",ฟอร์มกรอกข้อมูล!F162,IF(ฟอร์มกรอกข้อมูล!C162="บริหารสถานศึกษา",ฟอร์มกรอกข้อมูล!F162,IF(ฟอร์มกรอกข้อมูล!C162&amp;ฟอร์มกรอกข้อมูล!G162="วิชาการหัวหน้ากลุ่มงาน",ฟอร์มกรอกข้อมูล!F162,ฟอร์มกรอกข้อมูล!E162))))))))</f>
        <v/>
      </c>
      <c r="F315" s="101" t="str">
        <f>IF(ฟอร์มกรอกข้อมูล!C162=0,"",IF(ฟอร์มกรอกข้อมูล!C162="สังกัด","",IF(ฟอร์มกรอกข้อมูล!H162="","-",IF(M315="กำหนดเพิ่มปี 67","-",IF(M315="กำหนดเพิ่มปี 68","-",IF(M315="กำหนดเพิ่มปี 69","-",ฟอร์มกรอกข้อมูล!H162))))))</f>
        <v/>
      </c>
      <c r="G315" s="143" t="str">
        <f>IF(ฟอร์มกรอกข้อมูล!C162=0,"",IF(ฟอร์มกรอกข้อมูล!C162="สังกัด","",IF(ฟอร์มกรอกข้อมูล!B162="","-",IF(M315="เกษียณปี 66 ยุบเลิกปี 67","-",IF(M315="ว่างเดิม ยุบเลิกปี 67","-",ฟอร์มกรอกข้อมูล!B162)))))</f>
        <v/>
      </c>
      <c r="H315" s="140" t="str">
        <f>IF(ฟอร์มกรอกข้อมูล!C162=0,"",IF(M315="เกษียณปี 66 ยุบเลิกปี 67","-",IF(M315="ว่างเดิม ยุบเลิกปี 67","-",IF(ฟอร์มกรอกข้อมูล!C162="บริหารท้องถิ่น",ฟอร์มกรอกข้อมูล!F162,IF(ฟอร์มกรอกข้อมูล!C162="อำนวยการท้องถิ่น",ฟอร์มกรอกข้อมูล!F162,IF(ฟอร์มกรอกข้อมูล!C162="บริหารสถานศึกษา",ฟอร์มกรอกข้อมูล!F162,IF(ฟอร์มกรอกข้อมูล!C162&amp;ฟอร์มกรอกข้อมูล!G162="วิชาการหัวหน้ากลุ่มงาน",ฟอร์มกรอกข้อมูล!F162,ฟอร์มกรอกข้อมูล!E162)))))))</f>
        <v/>
      </c>
      <c r="I315" s="101" t="str">
        <f>IF(ฟอร์มกรอกข้อมูล!C162=0,"",IF(ฟอร์มกรอกข้อมูล!C162="สังกัด","",IF(ฟอร์มกรอกข้อมูล!H162="","-",IF(M315="เกษียณปี 66 ยุบเลิกปี 67","-",IF(M315="ว่างเดิม ยุบเลิกปี 67","-",ฟอร์มกรอกข้อมูล!H162)))))</f>
        <v/>
      </c>
      <c r="J315" s="144" t="str">
        <f>IF(ฟอร์มกรอกข้อมูล!C162=0,"",IF(ฟอร์มกรอกข้อมูล!C162="สังกัด","",IF(M315="กำหนดเพิ่มปี 67",0,IF(M315="กำหนดเพิ่มปี 68",0,IF(M315="กำหนดเพิ่มปี 69",0,IF(M315="เกษียณปี 66 ยุบเลิกปี 67",0,IF(M315="ว่างเดิม ยุบเลิกปี 67",0,ฟอร์มกรอกข้อมูล!BE162)))))))</f>
        <v/>
      </c>
      <c r="K315" s="145" t="str">
        <f>IF(ฟอร์มกรอกข้อมูล!C162=0,"",IF(ฟอร์มกรอกข้อมูล!C162="สังกัด","",IF(M315="กำหนดเพิ่มปี 67",0,IF(M315="กำหนดเพิ่มปี 68",0,IF(M315="กำหนดเพิ่มปี 69",0,IF(M315="เกษียณปี 66 ยุบเลิกปี 67",0,IF(M315="ว่างเดิม ยุบเลิกปี 67",0,IF(ฟอร์มกรอกข้อมูล!J162=0,0,(BF315*12)))))))))</f>
        <v/>
      </c>
      <c r="L315" s="145" t="str">
        <f>IF(ฟอร์มกรอกข้อมูล!C162=0,"",IF(ฟอร์มกรอกข้อมูล!C162="สังกัด","",IF(M315="กำหนดเพิ่มปี 67",0,IF(M315="กำหนดเพิ่มปี 68",0,IF(M315="กำหนดเพิ่มปี 69",0,IF(M315="เกษียณปี 66 ยุบเลิกปี 67",0,IF(M315="ว่างเดิม ยุบเลิกปี 67",0,IF(ฟอร์มกรอกข้อมูล!K162=0,0,(BG315*12)))))))))</f>
        <v/>
      </c>
      <c r="M315" s="146" t="str">
        <f>IF(ฟอร์มกรอกข้อมูล!C162=0,"",IF(ฟอร์มกรอกข้อมูล!C162="สังกัด","",IF(ฟอร์มกรอกข้อมูล!M162="ว่างเดิม","(ว่างเดิม)",IF(ฟอร์มกรอกข้อมูล!M162="เงินอุดหนุน","(เงินอุดหนุน)",IF(ฟอร์มกรอกข้อมูล!M162="เงินอุดหนุน (ว่าง)","(เงินอุดหนุน)",IF(ฟอร์มกรอกข้อมูล!M162="จ่ายจากเงินรายได้","(จ่ายจากเงินรายได้)",IF(ฟอร์มกรอกข้อมูล!M162="จ่ายจากเงินรายได้ (ว่าง)","(จ่ายจากเงินรายได้ (ว่างเดิม))",IF(ฟอร์มกรอกข้อมูล!M162="กำหนดเพิ่ม2567","กำหนดเพิ่มปี 67",IF(ฟอร์มกรอกข้อมูล!M162="กำหนดเพิ่ม2568","กำหนดเพิ่มปี 68",IF(ฟอร์มกรอกข้อมูล!M162="กำหนดเพิ่ม2569","กำหนดเพิ่มปี 69",IF(ฟอร์มกรอกข้อมูล!M162="ว่างยุบเลิก2567","ว่างเดิม ยุบเลิกปี 67",IF(ฟอร์มกรอกข้อมูล!M162="ว่างยุบเลิก2568","ว่างเดิม ยุบเลิกปี 68",IF(ฟอร์มกรอกข้อมูล!M162="ว่างยุบเลิก2569","ว่างเดิม ยุบเลิกปี 69",IF(ฟอร์มกรอกข้อมูล!M162="ยุบเลิก2567","เกษียณปี 66 ยุบเลิกปี 67",IF(ฟอร์มกรอกข้อมูล!M162="ยุบเลิก2568","เกษียณปี 67 ยุบเลิกปี 68",IF(ฟอร์มกรอกข้อมูล!M162="ยุบเลิก2569","เกษียณปี 68 ยุบเลิกปี 69",(ฟอร์มกรอกข้อมูล!I162*12)+(ฟอร์มกรอกข้อมูล!J162*12)+(ฟอร์มกรอกข้อมูล!K162*12)))))))))))))))))</f>
        <v/>
      </c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39" t="str">
        <f>IF(ฟอร์มกรอกข้อมูล!C162=0,"",ฟอร์มกรอกข้อมูล!C162)</f>
        <v/>
      </c>
      <c r="BC315" s="139" t="str">
        <f>IF(ฟอร์มกรอกข้อมูล!G162=0,"",ฟอร์มกรอกข้อมูล!G162)</f>
        <v/>
      </c>
      <c r="BD315" s="139" t="str">
        <f>IF(ฟอร์มกรอกข้อมูล!E162=0,"",ฟอร์มกรอกข้อมูล!E162)</f>
        <v/>
      </c>
      <c r="BE315" s="139" t="str">
        <f>IF(ฟอร์มกรอกข้อมูล!I162=0,"",ฟอร์มกรอกข้อมูล!I162)</f>
        <v/>
      </c>
      <c r="BF315" s="139" t="str">
        <f>IF(ฟอร์มกรอกข้อมูล!J162=0,"",ฟอร์มกรอกข้อมูล!J162)</f>
        <v/>
      </c>
      <c r="BG315" s="139" t="str">
        <f>IF(ฟอร์มกรอกข้อมูล!K162=0,"",ฟอร์มกรอกข้อมูล!K162)</f>
        <v/>
      </c>
      <c r="BH315" s="139" t="str">
        <f>IF(ฟอร์มกรอกข้อมูล!M162=0,"",ฟอร์มกรอกข้อมูล!M162)</f>
        <v/>
      </c>
    </row>
    <row r="316" spans="1:60" ht="25.5" customHeight="1">
      <c r="A316" s="99"/>
      <c r="B316" s="99"/>
      <c r="C316" s="140"/>
      <c r="D316" s="140"/>
      <c r="E316" s="140" t="str">
        <f>IF(BB315=0,"",IF(BB315="บริหารท้องถิ่น","("&amp;BD315&amp;")",IF(BB315="อำนวยการท้องถิ่น","("&amp;BD315&amp;")",IF(BB315="บริหารสถานศึกษา","("&amp;BD315&amp;")",IF(BB315&amp;BC315="วิชาการหัวหน้ากลุ่มงาน","("&amp;BD315&amp;")",IF(M315="กำหนดเพิ่มปี 67","-",IF(M315="กำหนดเพิ่มปี 68","",IF(M315="กำหนดเพิ่มปี 69","",""))))))))</f>
        <v/>
      </c>
      <c r="F316" s="99"/>
      <c r="G316" s="140"/>
      <c r="H316" s="140" t="str">
        <f>IF(BB315=0,"",IF(M315="เกษียณปี 66 ยุบเลิกปี 67","",IF(M315="ว่างเดิม ยุบเลิกปี 67","",IF(BB315="บริหารท้องถิ่น","("&amp;BD315&amp;")",IF(BB315="อำนวยการท้องถิ่น","("&amp;BD315&amp;")",IF(BB315="บริหารสถานศึกษา","("&amp;BD315&amp;")",IF(BB315&amp;BC315="วิชาการหัวหน้ากลุ่มงาน","("&amp;BD315&amp;")","")))))))</f>
        <v/>
      </c>
      <c r="I316" s="99"/>
      <c r="J316" s="141" t="str">
        <f>IF(BB315=0,"",IF(BB315="","",IF(BH315="ว่างเดิม","(ค่ากลางเงินเดือน)",IF(BH315="เงินอุดหนุน (ว่าง)","(ค่ากลางเงินเดือน)",IF(BH315="จ่ายจากเงินรายได้ (ว่าง)","(ค่ากลางเงินเดือน)",IF(BH315="ว่างยุบเลิก2568","(ค่ากลางเงินเดือน)",IF(BH315="ว่างยุบเลิก2569","(ค่ากลางเงินเดือน)",IF(M315="กำหนดเพิ่มปี 67","",IF(M315="กำหนดเพิ่มปี 68","",IF(M315="กำหนดเพิ่มปี 69","",IF(M315="เกษียณปี 66 ยุบเลิกปี 67","",IF(M315="ว่างเดิม ยุบเลิกปี 67","",TEXT(BE315,"(0,000"&amp;" x 12)")))))))))))))</f>
        <v/>
      </c>
      <c r="K316" s="141" t="str">
        <f>IF(BB315=0,"",IF(BB315="","",IF(M315="กำหนดเพิ่มปี 67","",IF(M315="กำหนดเพิ่มปี 68","",IF(M315="กำหนดเพิ่มปี 69","",IF(M315="เกษียณปี 66 ยุบเลิกปี 67","",IF(M315="ว่างเดิม ยุบเลิกปี 67","",TEXT(BF315,"(0,000"&amp;" x 12)"))))))))</f>
        <v/>
      </c>
      <c r="L316" s="141" t="str">
        <f>IF(BB315=0,"",IF(BB315="","",IF(M315="กำหนดเพิ่มปี 67","",IF(M315="กำหนดเพิ่มปี 68","",IF(M315="กำหนดเพิ่มปี 69","",IF(M315="เกษียณปี 66 ยุบเลิกปี 67","",IF(M315="ว่างเดิม ยุบเลิกปี 67","",TEXT(BG315,"(0,000"&amp;" x 12)"))))))))</f>
        <v/>
      </c>
      <c r="M316" s="14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</row>
    <row r="317" spans="1:60" ht="25.5" customHeight="1">
      <c r="A317" s="101" t="str">
        <f>IF(B317="","",IF(M317="","",SUBTOTAL(3,$E$5:E317)*1)-COUNTBLANK($B$5:B317))</f>
        <v/>
      </c>
      <c r="B317" s="142" t="str">
        <f>IF(ฟอร์มกรอกข้อมูล!C163=0,"",IF(ฟอร์มกรอกข้อมูล!C163="สังกัด","",IF(M317="กำหนดเพิ่มปี 67","-",IF(M317="กำหนดเพิ่มปี 68","-",IF(M317="กำหนดเพิ่มปี 69","-",ฟอร์มกรอกข้อมูล!D163)))))</f>
        <v/>
      </c>
      <c r="C317" s="140" t="str">
        <f>IF(ฟอร์มกรอกข้อมูล!C163=0,"",IF(ฟอร์มกรอกข้อมูล!C163="สังกัด","",IF(M317="กำหนดเพิ่มปี 67","-",IF(M317="กำหนดเพิ่มปี 68","-",IF(M317="กำหนดเพิ่มปี 69","-",ฟอร์มกรอกข้อมูล!L163)))))</f>
        <v/>
      </c>
      <c r="D317" s="143" t="str">
        <f>IF(ฟอร์มกรอกข้อมูล!C163=0,"",IF(ฟอร์มกรอกข้อมูล!C163="สังกัด","",IF(ฟอร์มกรอกข้อมูล!B163="","-",IF(M317="กำหนดเพิ่มปี 67","-",IF(M317="กำหนดเพิ่มปี 68","-",IF(M317="กำหนดเพิ่มปี 69","-",ฟอร์มกรอกข้อมูล!B163))))))</f>
        <v/>
      </c>
      <c r="E317" s="140" t="str">
        <f>IF(ฟอร์มกรอกข้อมูล!C163=0,"",IF(M317="กำหนดเพิ่มปี 67","-",IF(M317="กำหนดเพิ่มปี 68","-",IF(M317="กำหนดเพิ่มปี 69","-",IF(ฟอร์มกรอกข้อมูล!C163="บริหารท้องถิ่น",ฟอร์มกรอกข้อมูล!F163,IF(ฟอร์มกรอกข้อมูล!C163="อำนวยการท้องถิ่น",ฟอร์มกรอกข้อมูล!F163,IF(ฟอร์มกรอกข้อมูล!C163="บริหารสถานศึกษา",ฟอร์มกรอกข้อมูล!F163,IF(ฟอร์มกรอกข้อมูล!C163&amp;ฟอร์มกรอกข้อมูล!G163="วิชาการหัวหน้ากลุ่มงาน",ฟอร์มกรอกข้อมูล!F163,ฟอร์มกรอกข้อมูล!E163))))))))</f>
        <v/>
      </c>
      <c r="F317" s="101" t="str">
        <f>IF(ฟอร์มกรอกข้อมูล!C163=0,"",IF(ฟอร์มกรอกข้อมูล!C163="สังกัด","",IF(ฟอร์มกรอกข้อมูล!H163="","-",IF(M317="กำหนดเพิ่มปี 67","-",IF(M317="กำหนดเพิ่มปี 68","-",IF(M317="กำหนดเพิ่มปี 69","-",ฟอร์มกรอกข้อมูล!H163))))))</f>
        <v/>
      </c>
      <c r="G317" s="143" t="str">
        <f>IF(ฟอร์มกรอกข้อมูล!C163=0,"",IF(ฟอร์มกรอกข้อมูล!C163="สังกัด","",IF(ฟอร์มกรอกข้อมูล!B163="","-",IF(M317="เกษียณปี 66 ยุบเลิกปี 67","-",IF(M317="ว่างเดิม ยุบเลิกปี 67","-",ฟอร์มกรอกข้อมูล!B163)))))</f>
        <v/>
      </c>
      <c r="H317" s="140" t="str">
        <f>IF(ฟอร์มกรอกข้อมูล!C163=0,"",IF(M317="เกษียณปี 66 ยุบเลิกปี 67","-",IF(M317="ว่างเดิม ยุบเลิกปี 67","-",IF(ฟอร์มกรอกข้อมูล!C163="บริหารท้องถิ่น",ฟอร์มกรอกข้อมูล!F163,IF(ฟอร์มกรอกข้อมูล!C163="อำนวยการท้องถิ่น",ฟอร์มกรอกข้อมูล!F163,IF(ฟอร์มกรอกข้อมูล!C163="บริหารสถานศึกษา",ฟอร์มกรอกข้อมูล!F163,IF(ฟอร์มกรอกข้อมูล!C163&amp;ฟอร์มกรอกข้อมูล!G163="วิชาการหัวหน้ากลุ่มงาน",ฟอร์มกรอกข้อมูล!F163,ฟอร์มกรอกข้อมูล!E163)))))))</f>
        <v/>
      </c>
      <c r="I317" s="101" t="str">
        <f>IF(ฟอร์มกรอกข้อมูล!C163=0,"",IF(ฟอร์มกรอกข้อมูล!C163="สังกัด","",IF(ฟอร์มกรอกข้อมูล!H163="","-",IF(M317="เกษียณปี 66 ยุบเลิกปี 67","-",IF(M317="ว่างเดิม ยุบเลิกปี 67","-",ฟอร์มกรอกข้อมูล!H163)))))</f>
        <v/>
      </c>
      <c r="J317" s="144" t="str">
        <f>IF(ฟอร์มกรอกข้อมูล!C163=0,"",IF(ฟอร์มกรอกข้อมูล!C163="สังกัด","",IF(M317="กำหนดเพิ่มปี 67",0,IF(M317="กำหนดเพิ่มปี 68",0,IF(M317="กำหนดเพิ่มปี 69",0,IF(M317="เกษียณปี 66 ยุบเลิกปี 67",0,IF(M317="ว่างเดิม ยุบเลิกปี 67",0,ฟอร์มกรอกข้อมูล!BE163)))))))</f>
        <v/>
      </c>
      <c r="K317" s="145" t="str">
        <f>IF(ฟอร์มกรอกข้อมูล!C163=0,"",IF(ฟอร์มกรอกข้อมูล!C163="สังกัด","",IF(M317="กำหนดเพิ่มปี 67",0,IF(M317="กำหนดเพิ่มปี 68",0,IF(M317="กำหนดเพิ่มปี 69",0,IF(M317="เกษียณปี 66 ยุบเลิกปี 67",0,IF(M317="ว่างเดิม ยุบเลิกปี 67",0,IF(ฟอร์มกรอกข้อมูล!J163=0,0,(BF317*12)))))))))</f>
        <v/>
      </c>
      <c r="L317" s="145" t="str">
        <f>IF(ฟอร์มกรอกข้อมูล!C163=0,"",IF(ฟอร์มกรอกข้อมูล!C163="สังกัด","",IF(M317="กำหนดเพิ่มปี 67",0,IF(M317="กำหนดเพิ่มปี 68",0,IF(M317="กำหนดเพิ่มปี 69",0,IF(M317="เกษียณปี 66 ยุบเลิกปี 67",0,IF(M317="ว่างเดิม ยุบเลิกปี 67",0,IF(ฟอร์มกรอกข้อมูล!K163=0,0,(BG317*12)))))))))</f>
        <v/>
      </c>
      <c r="M317" s="146" t="str">
        <f>IF(ฟอร์มกรอกข้อมูล!C163=0,"",IF(ฟอร์มกรอกข้อมูล!C163="สังกัด","",IF(ฟอร์มกรอกข้อมูล!M163="ว่างเดิม","(ว่างเดิม)",IF(ฟอร์มกรอกข้อมูล!M163="เงินอุดหนุน","(เงินอุดหนุน)",IF(ฟอร์มกรอกข้อมูล!M163="เงินอุดหนุน (ว่าง)","(เงินอุดหนุน)",IF(ฟอร์มกรอกข้อมูล!M163="จ่ายจากเงินรายได้","(จ่ายจากเงินรายได้)",IF(ฟอร์มกรอกข้อมูล!M163="จ่ายจากเงินรายได้ (ว่าง)","(จ่ายจากเงินรายได้ (ว่างเดิม))",IF(ฟอร์มกรอกข้อมูล!M163="กำหนดเพิ่ม2567","กำหนดเพิ่มปี 67",IF(ฟอร์มกรอกข้อมูล!M163="กำหนดเพิ่ม2568","กำหนดเพิ่มปี 68",IF(ฟอร์มกรอกข้อมูล!M163="กำหนดเพิ่ม2569","กำหนดเพิ่มปี 69",IF(ฟอร์มกรอกข้อมูล!M163="ว่างยุบเลิก2567","ว่างเดิม ยุบเลิกปี 67",IF(ฟอร์มกรอกข้อมูล!M163="ว่างยุบเลิก2568","ว่างเดิม ยุบเลิกปี 68",IF(ฟอร์มกรอกข้อมูล!M163="ว่างยุบเลิก2569","ว่างเดิม ยุบเลิกปี 69",IF(ฟอร์มกรอกข้อมูล!M163="ยุบเลิก2567","เกษียณปี 66 ยุบเลิกปี 67",IF(ฟอร์มกรอกข้อมูล!M163="ยุบเลิก2568","เกษียณปี 67 ยุบเลิกปี 68",IF(ฟอร์มกรอกข้อมูล!M163="ยุบเลิก2569","เกษียณปี 68 ยุบเลิกปี 69",(ฟอร์มกรอกข้อมูล!I163*12)+(ฟอร์มกรอกข้อมูล!J163*12)+(ฟอร์มกรอกข้อมูล!K163*12)))))))))))))))))</f>
        <v/>
      </c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39" t="str">
        <f>IF(ฟอร์มกรอกข้อมูล!C163=0,"",ฟอร์มกรอกข้อมูล!C163)</f>
        <v/>
      </c>
      <c r="BC317" s="139" t="str">
        <f>IF(ฟอร์มกรอกข้อมูล!G163=0,"",ฟอร์มกรอกข้อมูล!G163)</f>
        <v/>
      </c>
      <c r="BD317" s="139" t="str">
        <f>IF(ฟอร์มกรอกข้อมูล!E163=0,"",ฟอร์มกรอกข้อมูล!E163)</f>
        <v/>
      </c>
      <c r="BE317" s="139" t="str">
        <f>IF(ฟอร์มกรอกข้อมูล!I163=0,"",ฟอร์มกรอกข้อมูล!I163)</f>
        <v/>
      </c>
      <c r="BF317" s="139" t="str">
        <f>IF(ฟอร์มกรอกข้อมูล!J163=0,"",ฟอร์มกรอกข้อมูล!J163)</f>
        <v/>
      </c>
      <c r="BG317" s="139" t="str">
        <f>IF(ฟอร์มกรอกข้อมูล!K163=0,"",ฟอร์มกรอกข้อมูล!K163)</f>
        <v/>
      </c>
      <c r="BH317" s="139" t="str">
        <f>IF(ฟอร์มกรอกข้อมูล!M163=0,"",ฟอร์มกรอกข้อมูล!M163)</f>
        <v/>
      </c>
    </row>
    <row r="318" spans="1:60" ht="25.5" customHeight="1">
      <c r="A318" s="99"/>
      <c r="B318" s="99"/>
      <c r="C318" s="140"/>
      <c r="D318" s="140"/>
      <c r="E318" s="140" t="str">
        <f>IF(BB317=0,"",IF(BB317="บริหารท้องถิ่น","("&amp;BD317&amp;")",IF(BB317="อำนวยการท้องถิ่น","("&amp;BD317&amp;")",IF(BB317="บริหารสถานศึกษา","("&amp;BD317&amp;")",IF(BB317&amp;BC317="วิชาการหัวหน้ากลุ่มงาน","("&amp;BD317&amp;")",IF(M317="กำหนดเพิ่มปี 67","-",IF(M317="กำหนดเพิ่มปี 68","",IF(M317="กำหนดเพิ่มปี 69","",""))))))))</f>
        <v/>
      </c>
      <c r="F318" s="99"/>
      <c r="G318" s="140"/>
      <c r="H318" s="140" t="str">
        <f>IF(BB317=0,"",IF(M317="เกษียณปี 66 ยุบเลิกปี 67","",IF(M317="ว่างเดิม ยุบเลิกปี 67","",IF(BB317="บริหารท้องถิ่น","("&amp;BD317&amp;")",IF(BB317="อำนวยการท้องถิ่น","("&amp;BD317&amp;")",IF(BB317="บริหารสถานศึกษา","("&amp;BD317&amp;")",IF(BB317&amp;BC317="วิชาการหัวหน้ากลุ่มงาน","("&amp;BD317&amp;")","")))))))</f>
        <v/>
      </c>
      <c r="I318" s="99"/>
      <c r="J318" s="141" t="str">
        <f>IF(BB317=0,"",IF(BB317="","",IF(BH317="ว่างเดิม","(ค่ากลางเงินเดือน)",IF(BH317="เงินอุดหนุน (ว่าง)","(ค่ากลางเงินเดือน)",IF(BH317="จ่ายจากเงินรายได้ (ว่าง)","(ค่ากลางเงินเดือน)",IF(BH317="ว่างยุบเลิก2568","(ค่ากลางเงินเดือน)",IF(BH317="ว่างยุบเลิก2569","(ค่ากลางเงินเดือน)",IF(M317="กำหนดเพิ่มปี 67","",IF(M317="กำหนดเพิ่มปี 68","",IF(M317="กำหนดเพิ่มปี 69","",IF(M317="เกษียณปี 66 ยุบเลิกปี 67","",IF(M317="ว่างเดิม ยุบเลิกปี 67","",TEXT(BE317,"(0,000"&amp;" x 12)")))))))))))))</f>
        <v/>
      </c>
      <c r="K318" s="141" t="str">
        <f>IF(BB317=0,"",IF(BB317="","",IF(M317="กำหนดเพิ่มปี 67","",IF(M317="กำหนดเพิ่มปี 68","",IF(M317="กำหนดเพิ่มปี 69","",IF(M317="เกษียณปี 66 ยุบเลิกปี 67","",IF(M317="ว่างเดิม ยุบเลิกปี 67","",TEXT(BF317,"(0,000"&amp;" x 12)"))))))))</f>
        <v/>
      </c>
      <c r="L318" s="141" t="str">
        <f>IF(BB317=0,"",IF(BB317="","",IF(M317="กำหนดเพิ่มปี 67","",IF(M317="กำหนดเพิ่มปี 68","",IF(M317="กำหนดเพิ่มปี 69","",IF(M317="เกษียณปี 66 ยุบเลิกปี 67","",IF(M317="ว่างเดิม ยุบเลิกปี 67","",TEXT(BG317,"(0,000"&amp;" x 12)"))))))))</f>
        <v/>
      </c>
      <c r="M318" s="14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</row>
    <row r="319" spans="1:60" ht="25.5" customHeight="1">
      <c r="A319" s="101" t="str">
        <f>IF(B319="","",IF(M319="","",SUBTOTAL(3,$E$5:E319)*1)-COUNTBLANK($B$5:B319))</f>
        <v/>
      </c>
      <c r="B319" s="142" t="str">
        <f>IF(ฟอร์มกรอกข้อมูล!C164=0,"",IF(ฟอร์มกรอกข้อมูล!C164="สังกัด","",IF(M319="กำหนดเพิ่มปี 67","-",IF(M319="กำหนดเพิ่มปี 68","-",IF(M319="กำหนดเพิ่มปี 69","-",ฟอร์มกรอกข้อมูล!D164)))))</f>
        <v/>
      </c>
      <c r="C319" s="140" t="str">
        <f>IF(ฟอร์มกรอกข้อมูล!C164=0,"",IF(ฟอร์มกรอกข้อมูล!C164="สังกัด","",IF(M319="กำหนดเพิ่มปี 67","-",IF(M319="กำหนดเพิ่มปี 68","-",IF(M319="กำหนดเพิ่มปี 69","-",ฟอร์มกรอกข้อมูล!L164)))))</f>
        <v/>
      </c>
      <c r="D319" s="143" t="str">
        <f>IF(ฟอร์มกรอกข้อมูล!C164=0,"",IF(ฟอร์มกรอกข้อมูล!C164="สังกัด","",IF(ฟอร์มกรอกข้อมูล!B164="","-",IF(M319="กำหนดเพิ่มปี 67","-",IF(M319="กำหนดเพิ่มปี 68","-",IF(M319="กำหนดเพิ่มปี 69","-",ฟอร์มกรอกข้อมูล!B164))))))</f>
        <v/>
      </c>
      <c r="E319" s="140" t="str">
        <f>IF(ฟอร์มกรอกข้อมูล!C164=0,"",IF(M319="กำหนดเพิ่มปี 67","-",IF(M319="กำหนดเพิ่มปี 68","-",IF(M319="กำหนดเพิ่มปี 69","-",IF(ฟอร์มกรอกข้อมูล!C164="บริหารท้องถิ่น",ฟอร์มกรอกข้อมูล!F164,IF(ฟอร์มกรอกข้อมูล!C164="อำนวยการท้องถิ่น",ฟอร์มกรอกข้อมูล!F164,IF(ฟอร์มกรอกข้อมูล!C164="บริหารสถานศึกษา",ฟอร์มกรอกข้อมูล!F164,IF(ฟอร์มกรอกข้อมูล!C164&amp;ฟอร์มกรอกข้อมูล!G164="วิชาการหัวหน้ากลุ่มงาน",ฟอร์มกรอกข้อมูล!F164,ฟอร์มกรอกข้อมูล!E164))))))))</f>
        <v/>
      </c>
      <c r="F319" s="101" t="str">
        <f>IF(ฟอร์มกรอกข้อมูล!C164=0,"",IF(ฟอร์มกรอกข้อมูล!C164="สังกัด","",IF(ฟอร์มกรอกข้อมูล!H164="","-",IF(M319="กำหนดเพิ่มปี 67","-",IF(M319="กำหนดเพิ่มปี 68","-",IF(M319="กำหนดเพิ่มปี 69","-",ฟอร์มกรอกข้อมูล!H164))))))</f>
        <v/>
      </c>
      <c r="G319" s="143" t="str">
        <f>IF(ฟอร์มกรอกข้อมูล!C164=0,"",IF(ฟอร์มกรอกข้อมูล!C164="สังกัด","",IF(ฟอร์มกรอกข้อมูล!B164="","-",IF(M319="เกษียณปี 66 ยุบเลิกปี 67","-",IF(M319="ว่างเดิม ยุบเลิกปี 67","-",ฟอร์มกรอกข้อมูล!B164)))))</f>
        <v/>
      </c>
      <c r="H319" s="140" t="str">
        <f>IF(ฟอร์มกรอกข้อมูล!C164=0,"",IF(M319="เกษียณปี 66 ยุบเลิกปี 67","-",IF(M319="ว่างเดิม ยุบเลิกปี 67","-",IF(ฟอร์มกรอกข้อมูล!C164="บริหารท้องถิ่น",ฟอร์มกรอกข้อมูล!F164,IF(ฟอร์มกรอกข้อมูล!C164="อำนวยการท้องถิ่น",ฟอร์มกรอกข้อมูล!F164,IF(ฟอร์มกรอกข้อมูล!C164="บริหารสถานศึกษา",ฟอร์มกรอกข้อมูล!F164,IF(ฟอร์มกรอกข้อมูล!C164&amp;ฟอร์มกรอกข้อมูล!G164="วิชาการหัวหน้ากลุ่มงาน",ฟอร์มกรอกข้อมูล!F164,ฟอร์มกรอกข้อมูล!E164)))))))</f>
        <v/>
      </c>
      <c r="I319" s="101" t="str">
        <f>IF(ฟอร์มกรอกข้อมูล!C164=0,"",IF(ฟอร์มกรอกข้อมูล!C164="สังกัด","",IF(ฟอร์มกรอกข้อมูล!H164="","-",IF(M319="เกษียณปี 66 ยุบเลิกปี 67","-",IF(M319="ว่างเดิม ยุบเลิกปี 67","-",ฟอร์มกรอกข้อมูล!H164)))))</f>
        <v/>
      </c>
      <c r="J319" s="144" t="str">
        <f>IF(ฟอร์มกรอกข้อมูล!C164=0,"",IF(ฟอร์มกรอกข้อมูล!C164="สังกัด","",IF(M319="กำหนดเพิ่มปี 67",0,IF(M319="กำหนดเพิ่มปี 68",0,IF(M319="กำหนดเพิ่มปี 69",0,IF(M319="เกษียณปี 66 ยุบเลิกปี 67",0,IF(M319="ว่างเดิม ยุบเลิกปี 67",0,ฟอร์มกรอกข้อมูล!BE164)))))))</f>
        <v/>
      </c>
      <c r="K319" s="145" t="str">
        <f>IF(ฟอร์มกรอกข้อมูล!C164=0,"",IF(ฟอร์มกรอกข้อมูล!C164="สังกัด","",IF(M319="กำหนดเพิ่มปี 67",0,IF(M319="กำหนดเพิ่มปี 68",0,IF(M319="กำหนดเพิ่มปี 69",0,IF(M319="เกษียณปี 66 ยุบเลิกปี 67",0,IF(M319="ว่างเดิม ยุบเลิกปี 67",0,IF(ฟอร์มกรอกข้อมูล!J164=0,0,(BF319*12)))))))))</f>
        <v/>
      </c>
      <c r="L319" s="145" t="str">
        <f>IF(ฟอร์มกรอกข้อมูล!C164=0,"",IF(ฟอร์มกรอกข้อมูล!C164="สังกัด","",IF(M319="กำหนดเพิ่มปี 67",0,IF(M319="กำหนดเพิ่มปี 68",0,IF(M319="กำหนดเพิ่มปี 69",0,IF(M319="เกษียณปี 66 ยุบเลิกปี 67",0,IF(M319="ว่างเดิม ยุบเลิกปี 67",0,IF(ฟอร์มกรอกข้อมูล!K164=0,0,(BG319*12)))))))))</f>
        <v/>
      </c>
      <c r="M319" s="146" t="str">
        <f>IF(ฟอร์มกรอกข้อมูล!C164=0,"",IF(ฟอร์มกรอกข้อมูล!C164="สังกัด","",IF(ฟอร์มกรอกข้อมูล!M164="ว่างเดิม","(ว่างเดิม)",IF(ฟอร์มกรอกข้อมูล!M164="เงินอุดหนุน","(เงินอุดหนุน)",IF(ฟอร์มกรอกข้อมูล!M164="เงินอุดหนุน (ว่าง)","(เงินอุดหนุน)",IF(ฟอร์มกรอกข้อมูล!M164="จ่ายจากเงินรายได้","(จ่ายจากเงินรายได้)",IF(ฟอร์มกรอกข้อมูล!M164="จ่ายจากเงินรายได้ (ว่าง)","(จ่ายจากเงินรายได้ (ว่างเดิม))",IF(ฟอร์มกรอกข้อมูล!M164="กำหนดเพิ่ม2567","กำหนดเพิ่มปี 67",IF(ฟอร์มกรอกข้อมูล!M164="กำหนดเพิ่ม2568","กำหนดเพิ่มปี 68",IF(ฟอร์มกรอกข้อมูล!M164="กำหนดเพิ่ม2569","กำหนดเพิ่มปี 69",IF(ฟอร์มกรอกข้อมูล!M164="ว่างยุบเลิก2567","ว่างเดิม ยุบเลิกปี 67",IF(ฟอร์มกรอกข้อมูล!M164="ว่างยุบเลิก2568","ว่างเดิม ยุบเลิกปี 68",IF(ฟอร์มกรอกข้อมูล!M164="ว่างยุบเลิก2569","ว่างเดิม ยุบเลิกปี 69",IF(ฟอร์มกรอกข้อมูล!M164="ยุบเลิก2567","เกษียณปี 66 ยุบเลิกปี 67",IF(ฟอร์มกรอกข้อมูล!M164="ยุบเลิก2568","เกษียณปี 67 ยุบเลิกปี 68",IF(ฟอร์มกรอกข้อมูล!M164="ยุบเลิก2569","เกษียณปี 68 ยุบเลิกปี 69",(ฟอร์มกรอกข้อมูล!I164*12)+(ฟอร์มกรอกข้อมูล!J164*12)+(ฟอร์มกรอกข้อมูล!K164*12)))))))))))))))))</f>
        <v/>
      </c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39" t="str">
        <f>IF(ฟอร์มกรอกข้อมูล!C164=0,"",ฟอร์มกรอกข้อมูล!C164)</f>
        <v/>
      </c>
      <c r="BC319" s="139" t="str">
        <f>IF(ฟอร์มกรอกข้อมูล!G164=0,"",ฟอร์มกรอกข้อมูล!G164)</f>
        <v/>
      </c>
      <c r="BD319" s="139" t="str">
        <f>IF(ฟอร์มกรอกข้อมูล!E164=0,"",ฟอร์มกรอกข้อมูล!E164)</f>
        <v/>
      </c>
      <c r="BE319" s="139" t="str">
        <f>IF(ฟอร์มกรอกข้อมูล!I164=0,"",ฟอร์มกรอกข้อมูล!I164)</f>
        <v/>
      </c>
      <c r="BF319" s="139" t="str">
        <f>IF(ฟอร์มกรอกข้อมูล!J164=0,"",ฟอร์มกรอกข้อมูล!J164)</f>
        <v/>
      </c>
      <c r="BG319" s="139" t="str">
        <f>IF(ฟอร์มกรอกข้อมูล!K164=0,"",ฟอร์มกรอกข้อมูล!K164)</f>
        <v/>
      </c>
      <c r="BH319" s="139" t="str">
        <f>IF(ฟอร์มกรอกข้อมูล!M164=0,"",ฟอร์มกรอกข้อมูล!M164)</f>
        <v/>
      </c>
    </row>
    <row r="320" spans="1:60" ht="25.5" customHeight="1">
      <c r="A320" s="99"/>
      <c r="B320" s="99"/>
      <c r="C320" s="140"/>
      <c r="D320" s="140"/>
      <c r="E320" s="140" t="str">
        <f>IF(BB319=0,"",IF(BB319="บริหารท้องถิ่น","("&amp;BD319&amp;")",IF(BB319="อำนวยการท้องถิ่น","("&amp;BD319&amp;")",IF(BB319="บริหารสถานศึกษา","("&amp;BD319&amp;")",IF(BB319&amp;BC319="วิชาการหัวหน้ากลุ่มงาน","("&amp;BD319&amp;")",IF(M319="กำหนดเพิ่มปี 67","-",IF(M319="กำหนดเพิ่มปี 68","",IF(M319="กำหนดเพิ่มปี 69","",""))))))))</f>
        <v/>
      </c>
      <c r="F320" s="99"/>
      <c r="G320" s="140"/>
      <c r="H320" s="140" t="str">
        <f>IF(BB319=0,"",IF(M319="เกษียณปี 66 ยุบเลิกปี 67","",IF(M319="ว่างเดิม ยุบเลิกปี 67","",IF(BB319="บริหารท้องถิ่น","("&amp;BD319&amp;")",IF(BB319="อำนวยการท้องถิ่น","("&amp;BD319&amp;")",IF(BB319="บริหารสถานศึกษา","("&amp;BD319&amp;")",IF(BB319&amp;BC319="วิชาการหัวหน้ากลุ่มงาน","("&amp;BD319&amp;")","")))))))</f>
        <v/>
      </c>
      <c r="I320" s="99"/>
      <c r="J320" s="141" t="str">
        <f>IF(BB319=0,"",IF(BB319="","",IF(BH319="ว่างเดิม","(ค่ากลางเงินเดือน)",IF(BH319="เงินอุดหนุน (ว่าง)","(ค่ากลางเงินเดือน)",IF(BH319="จ่ายจากเงินรายได้ (ว่าง)","(ค่ากลางเงินเดือน)",IF(BH319="ว่างยุบเลิก2568","(ค่ากลางเงินเดือน)",IF(BH319="ว่างยุบเลิก2569","(ค่ากลางเงินเดือน)",IF(M319="กำหนดเพิ่มปี 67","",IF(M319="กำหนดเพิ่มปี 68","",IF(M319="กำหนดเพิ่มปี 69","",IF(M319="เกษียณปี 66 ยุบเลิกปี 67","",IF(M319="ว่างเดิม ยุบเลิกปี 67","",TEXT(BE319,"(0,000"&amp;" x 12)")))))))))))))</f>
        <v/>
      </c>
      <c r="K320" s="141" t="str">
        <f>IF(BB319=0,"",IF(BB319="","",IF(M319="กำหนดเพิ่มปี 67","",IF(M319="กำหนดเพิ่มปี 68","",IF(M319="กำหนดเพิ่มปี 69","",IF(M319="เกษียณปี 66 ยุบเลิกปี 67","",IF(M319="ว่างเดิม ยุบเลิกปี 67","",TEXT(BF319,"(0,000"&amp;" x 12)"))))))))</f>
        <v/>
      </c>
      <c r="L320" s="141" t="str">
        <f>IF(BB319=0,"",IF(BB319="","",IF(M319="กำหนดเพิ่มปี 67","",IF(M319="กำหนดเพิ่มปี 68","",IF(M319="กำหนดเพิ่มปี 69","",IF(M319="เกษียณปี 66 ยุบเลิกปี 67","",IF(M319="ว่างเดิม ยุบเลิกปี 67","",TEXT(BG319,"(0,000"&amp;" x 12)"))))))))</f>
        <v/>
      </c>
      <c r="M320" s="14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</row>
    <row r="321" spans="1:60" ht="25.5" customHeight="1">
      <c r="A321" s="101" t="str">
        <f>IF(B321="","",IF(M321="","",SUBTOTAL(3,$E$5:E321)*1)-COUNTBLANK($B$5:B321))</f>
        <v/>
      </c>
      <c r="B321" s="142" t="str">
        <f>IF(ฟอร์มกรอกข้อมูล!C165=0,"",IF(ฟอร์มกรอกข้อมูล!C165="สังกัด","",IF(M321="กำหนดเพิ่มปี 67","-",IF(M321="กำหนดเพิ่มปี 68","-",IF(M321="กำหนดเพิ่มปี 69","-",ฟอร์มกรอกข้อมูล!D165)))))</f>
        <v/>
      </c>
      <c r="C321" s="140" t="str">
        <f>IF(ฟอร์มกรอกข้อมูล!C165=0,"",IF(ฟอร์มกรอกข้อมูล!C165="สังกัด","",IF(M321="กำหนดเพิ่มปี 67","-",IF(M321="กำหนดเพิ่มปี 68","-",IF(M321="กำหนดเพิ่มปี 69","-",ฟอร์มกรอกข้อมูล!L165)))))</f>
        <v/>
      </c>
      <c r="D321" s="143" t="str">
        <f>IF(ฟอร์มกรอกข้อมูล!C165=0,"",IF(ฟอร์มกรอกข้อมูล!C165="สังกัด","",IF(ฟอร์มกรอกข้อมูล!B165="","-",IF(M321="กำหนดเพิ่มปี 67","-",IF(M321="กำหนดเพิ่มปี 68","-",IF(M321="กำหนดเพิ่มปี 69","-",ฟอร์มกรอกข้อมูล!B165))))))</f>
        <v/>
      </c>
      <c r="E321" s="140" t="str">
        <f>IF(ฟอร์มกรอกข้อมูล!C165=0,"",IF(M321="กำหนดเพิ่มปี 67","-",IF(M321="กำหนดเพิ่มปี 68","-",IF(M321="กำหนดเพิ่มปี 69","-",IF(ฟอร์มกรอกข้อมูล!C165="บริหารท้องถิ่น",ฟอร์มกรอกข้อมูล!F165,IF(ฟอร์มกรอกข้อมูล!C165="อำนวยการท้องถิ่น",ฟอร์มกรอกข้อมูล!F165,IF(ฟอร์มกรอกข้อมูล!C165="บริหารสถานศึกษา",ฟอร์มกรอกข้อมูล!F165,IF(ฟอร์มกรอกข้อมูล!C165&amp;ฟอร์มกรอกข้อมูล!G165="วิชาการหัวหน้ากลุ่มงาน",ฟอร์มกรอกข้อมูล!F165,ฟอร์มกรอกข้อมูล!E165))))))))</f>
        <v/>
      </c>
      <c r="F321" s="101" t="str">
        <f>IF(ฟอร์มกรอกข้อมูล!C165=0,"",IF(ฟอร์มกรอกข้อมูล!C165="สังกัด","",IF(ฟอร์มกรอกข้อมูล!H165="","-",IF(M321="กำหนดเพิ่มปี 67","-",IF(M321="กำหนดเพิ่มปี 68","-",IF(M321="กำหนดเพิ่มปี 69","-",ฟอร์มกรอกข้อมูล!H165))))))</f>
        <v/>
      </c>
      <c r="G321" s="143" t="str">
        <f>IF(ฟอร์มกรอกข้อมูล!C165=0,"",IF(ฟอร์มกรอกข้อมูล!C165="สังกัด","",IF(ฟอร์มกรอกข้อมูล!B165="","-",IF(M321="เกษียณปี 66 ยุบเลิกปี 67","-",IF(M321="ว่างเดิม ยุบเลิกปี 67","-",ฟอร์มกรอกข้อมูล!B165)))))</f>
        <v/>
      </c>
      <c r="H321" s="140" t="str">
        <f>IF(ฟอร์มกรอกข้อมูล!C165=0,"",IF(M321="เกษียณปี 66 ยุบเลิกปี 67","-",IF(M321="ว่างเดิม ยุบเลิกปี 67","-",IF(ฟอร์มกรอกข้อมูล!C165="บริหารท้องถิ่น",ฟอร์มกรอกข้อมูล!F165,IF(ฟอร์มกรอกข้อมูล!C165="อำนวยการท้องถิ่น",ฟอร์มกรอกข้อมูล!F165,IF(ฟอร์มกรอกข้อมูล!C165="บริหารสถานศึกษา",ฟอร์มกรอกข้อมูล!F165,IF(ฟอร์มกรอกข้อมูล!C165&amp;ฟอร์มกรอกข้อมูล!G165="วิชาการหัวหน้ากลุ่มงาน",ฟอร์มกรอกข้อมูล!F165,ฟอร์มกรอกข้อมูล!E165)))))))</f>
        <v/>
      </c>
      <c r="I321" s="101" t="str">
        <f>IF(ฟอร์มกรอกข้อมูล!C165=0,"",IF(ฟอร์มกรอกข้อมูล!C165="สังกัด","",IF(ฟอร์มกรอกข้อมูล!H165="","-",IF(M321="เกษียณปี 66 ยุบเลิกปี 67","-",IF(M321="ว่างเดิม ยุบเลิกปี 67","-",ฟอร์มกรอกข้อมูล!H165)))))</f>
        <v/>
      </c>
      <c r="J321" s="144" t="str">
        <f>IF(ฟอร์มกรอกข้อมูล!C165=0,"",IF(ฟอร์มกรอกข้อมูล!C165="สังกัด","",IF(M321="กำหนดเพิ่มปี 67",0,IF(M321="กำหนดเพิ่มปี 68",0,IF(M321="กำหนดเพิ่มปี 69",0,IF(M321="เกษียณปี 66 ยุบเลิกปี 67",0,IF(M321="ว่างเดิม ยุบเลิกปี 67",0,ฟอร์มกรอกข้อมูล!BE165)))))))</f>
        <v/>
      </c>
      <c r="K321" s="145" t="str">
        <f>IF(ฟอร์มกรอกข้อมูล!C165=0,"",IF(ฟอร์มกรอกข้อมูล!C165="สังกัด","",IF(M321="กำหนดเพิ่มปี 67",0,IF(M321="กำหนดเพิ่มปี 68",0,IF(M321="กำหนดเพิ่มปี 69",0,IF(M321="เกษียณปี 66 ยุบเลิกปี 67",0,IF(M321="ว่างเดิม ยุบเลิกปี 67",0,IF(ฟอร์มกรอกข้อมูล!J165=0,0,(BF321*12)))))))))</f>
        <v/>
      </c>
      <c r="L321" s="145" t="str">
        <f>IF(ฟอร์มกรอกข้อมูล!C165=0,"",IF(ฟอร์มกรอกข้อมูล!C165="สังกัด","",IF(M321="กำหนดเพิ่มปี 67",0,IF(M321="กำหนดเพิ่มปี 68",0,IF(M321="กำหนดเพิ่มปี 69",0,IF(M321="เกษียณปี 66 ยุบเลิกปี 67",0,IF(M321="ว่างเดิม ยุบเลิกปี 67",0,IF(ฟอร์มกรอกข้อมูล!K165=0,0,(BG321*12)))))))))</f>
        <v/>
      </c>
      <c r="M321" s="146" t="str">
        <f>IF(ฟอร์มกรอกข้อมูล!C165=0,"",IF(ฟอร์มกรอกข้อมูล!C165="สังกัด","",IF(ฟอร์มกรอกข้อมูล!M165="ว่างเดิม","(ว่างเดิม)",IF(ฟอร์มกรอกข้อมูล!M165="เงินอุดหนุน","(เงินอุดหนุน)",IF(ฟอร์มกรอกข้อมูล!M165="เงินอุดหนุน (ว่าง)","(เงินอุดหนุน)",IF(ฟอร์มกรอกข้อมูล!M165="จ่ายจากเงินรายได้","(จ่ายจากเงินรายได้)",IF(ฟอร์มกรอกข้อมูล!M165="จ่ายจากเงินรายได้ (ว่าง)","(จ่ายจากเงินรายได้ (ว่างเดิม))",IF(ฟอร์มกรอกข้อมูล!M165="กำหนดเพิ่ม2567","กำหนดเพิ่มปี 67",IF(ฟอร์มกรอกข้อมูล!M165="กำหนดเพิ่ม2568","กำหนดเพิ่มปี 68",IF(ฟอร์มกรอกข้อมูล!M165="กำหนดเพิ่ม2569","กำหนดเพิ่มปี 69",IF(ฟอร์มกรอกข้อมูล!M165="ว่างยุบเลิก2567","ว่างเดิม ยุบเลิกปี 67",IF(ฟอร์มกรอกข้อมูล!M165="ว่างยุบเลิก2568","ว่างเดิม ยุบเลิกปี 68",IF(ฟอร์มกรอกข้อมูล!M165="ว่างยุบเลิก2569","ว่างเดิม ยุบเลิกปี 69",IF(ฟอร์มกรอกข้อมูล!M165="ยุบเลิก2567","เกษียณปี 66 ยุบเลิกปี 67",IF(ฟอร์มกรอกข้อมูล!M165="ยุบเลิก2568","เกษียณปี 67 ยุบเลิกปี 68",IF(ฟอร์มกรอกข้อมูล!M165="ยุบเลิก2569","เกษียณปี 68 ยุบเลิกปี 69",(ฟอร์มกรอกข้อมูล!I165*12)+(ฟอร์มกรอกข้อมูล!J165*12)+(ฟอร์มกรอกข้อมูล!K165*12)))))))))))))))))</f>
        <v/>
      </c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50"/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39" t="str">
        <f>IF(ฟอร์มกรอกข้อมูล!C165=0,"",ฟอร์มกรอกข้อมูล!C165)</f>
        <v/>
      </c>
      <c r="BC321" s="139" t="str">
        <f>IF(ฟอร์มกรอกข้อมูล!G165=0,"",ฟอร์มกรอกข้อมูล!G165)</f>
        <v/>
      </c>
      <c r="BD321" s="139" t="str">
        <f>IF(ฟอร์มกรอกข้อมูล!E165=0,"",ฟอร์มกรอกข้อมูล!E165)</f>
        <v/>
      </c>
      <c r="BE321" s="139" t="str">
        <f>IF(ฟอร์มกรอกข้อมูล!I165=0,"",ฟอร์มกรอกข้อมูล!I165)</f>
        <v/>
      </c>
      <c r="BF321" s="139" t="str">
        <f>IF(ฟอร์มกรอกข้อมูล!J165=0,"",ฟอร์มกรอกข้อมูล!J165)</f>
        <v/>
      </c>
      <c r="BG321" s="139" t="str">
        <f>IF(ฟอร์มกรอกข้อมูล!K165=0,"",ฟอร์มกรอกข้อมูล!K165)</f>
        <v/>
      </c>
      <c r="BH321" s="139" t="str">
        <f>IF(ฟอร์มกรอกข้อมูล!M165=0,"",ฟอร์มกรอกข้อมูล!M165)</f>
        <v/>
      </c>
    </row>
    <row r="322" spans="1:60" ht="25.5" customHeight="1">
      <c r="A322" s="99"/>
      <c r="B322" s="99"/>
      <c r="C322" s="140"/>
      <c r="D322" s="140"/>
      <c r="E322" s="140" t="str">
        <f>IF(BB321=0,"",IF(BB321="บริหารท้องถิ่น","("&amp;BD321&amp;")",IF(BB321="อำนวยการท้องถิ่น","("&amp;BD321&amp;")",IF(BB321="บริหารสถานศึกษา","("&amp;BD321&amp;")",IF(BB321&amp;BC321="วิชาการหัวหน้ากลุ่มงาน","("&amp;BD321&amp;")",IF(M321="กำหนดเพิ่มปี 67","-",IF(M321="กำหนดเพิ่มปี 68","",IF(M321="กำหนดเพิ่มปี 69","",""))))))))</f>
        <v/>
      </c>
      <c r="F322" s="99"/>
      <c r="G322" s="140"/>
      <c r="H322" s="140" t="str">
        <f>IF(BB321=0,"",IF(M321="เกษียณปี 66 ยุบเลิกปี 67","",IF(M321="ว่างเดิม ยุบเลิกปี 67","",IF(BB321="บริหารท้องถิ่น","("&amp;BD321&amp;")",IF(BB321="อำนวยการท้องถิ่น","("&amp;BD321&amp;")",IF(BB321="บริหารสถานศึกษา","("&amp;BD321&amp;")",IF(BB321&amp;BC321="วิชาการหัวหน้ากลุ่มงาน","("&amp;BD321&amp;")","")))))))</f>
        <v/>
      </c>
      <c r="I322" s="99"/>
      <c r="J322" s="141" t="str">
        <f>IF(BB321=0,"",IF(BB321="","",IF(BH321="ว่างเดิม","(ค่ากลางเงินเดือน)",IF(BH321="เงินอุดหนุน (ว่าง)","(ค่ากลางเงินเดือน)",IF(BH321="จ่ายจากเงินรายได้ (ว่าง)","(ค่ากลางเงินเดือน)",IF(BH321="ว่างยุบเลิก2568","(ค่ากลางเงินเดือน)",IF(BH321="ว่างยุบเลิก2569","(ค่ากลางเงินเดือน)",IF(M321="กำหนดเพิ่มปี 67","",IF(M321="กำหนดเพิ่มปี 68","",IF(M321="กำหนดเพิ่มปี 69","",IF(M321="เกษียณปี 66 ยุบเลิกปี 67","",IF(M321="ว่างเดิม ยุบเลิกปี 67","",TEXT(BE321,"(0,000"&amp;" x 12)")))))))))))))</f>
        <v/>
      </c>
      <c r="K322" s="141" t="str">
        <f>IF(BB321=0,"",IF(BB321="","",IF(M321="กำหนดเพิ่มปี 67","",IF(M321="กำหนดเพิ่มปี 68","",IF(M321="กำหนดเพิ่มปี 69","",IF(M321="เกษียณปี 66 ยุบเลิกปี 67","",IF(M321="ว่างเดิม ยุบเลิกปี 67","",TEXT(BF321,"(0,000"&amp;" x 12)"))))))))</f>
        <v/>
      </c>
      <c r="L322" s="141" t="str">
        <f>IF(BB321=0,"",IF(BB321="","",IF(M321="กำหนดเพิ่มปี 67","",IF(M321="กำหนดเพิ่มปี 68","",IF(M321="กำหนดเพิ่มปี 69","",IF(M321="เกษียณปี 66 ยุบเลิกปี 67","",IF(M321="ว่างเดิม ยุบเลิกปี 67","",TEXT(BG321,"(0,000"&amp;" x 12)"))))))))</f>
        <v/>
      </c>
      <c r="M322" s="140"/>
      <c r="N322" s="150"/>
      <c r="O322" s="150"/>
      <c r="P322" s="150"/>
      <c r="Q322" s="150"/>
      <c r="R322" s="150"/>
      <c r="S322" s="150"/>
      <c r="T322" s="150"/>
      <c r="U322" s="150"/>
      <c r="V322" s="150"/>
      <c r="W322" s="150"/>
      <c r="X322" s="150"/>
      <c r="Y322" s="150"/>
      <c r="Z322" s="150"/>
      <c r="AA322" s="150"/>
      <c r="AB322" s="150"/>
      <c r="AC322" s="150"/>
      <c r="AD322" s="150"/>
      <c r="AE322" s="150"/>
      <c r="AF322" s="150"/>
      <c r="AG322" s="150"/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50"/>
    </row>
    <row r="323" spans="1:60" ht="25.5" customHeight="1">
      <c r="A323" s="101" t="str">
        <f>IF(B323="","",IF(M323="","",SUBTOTAL(3,$E$5:E323)*1)-COUNTBLANK($B$5:B323))</f>
        <v/>
      </c>
      <c r="B323" s="142" t="str">
        <f>IF(ฟอร์มกรอกข้อมูล!C166=0,"",IF(ฟอร์มกรอกข้อมูล!C166="สังกัด","",IF(M323="กำหนดเพิ่มปี 67","-",IF(M323="กำหนดเพิ่มปี 68","-",IF(M323="กำหนดเพิ่มปี 69","-",ฟอร์มกรอกข้อมูล!D166)))))</f>
        <v/>
      </c>
      <c r="C323" s="140" t="str">
        <f>IF(ฟอร์มกรอกข้อมูล!C166=0,"",IF(ฟอร์มกรอกข้อมูล!C166="สังกัด","",IF(M323="กำหนดเพิ่มปี 67","-",IF(M323="กำหนดเพิ่มปี 68","-",IF(M323="กำหนดเพิ่มปี 69","-",ฟอร์มกรอกข้อมูล!L166)))))</f>
        <v/>
      </c>
      <c r="D323" s="143" t="str">
        <f>IF(ฟอร์มกรอกข้อมูล!C166=0,"",IF(ฟอร์มกรอกข้อมูล!C166="สังกัด","",IF(ฟอร์มกรอกข้อมูล!B166="","-",IF(M323="กำหนดเพิ่มปี 67","-",IF(M323="กำหนดเพิ่มปี 68","-",IF(M323="กำหนดเพิ่มปี 69","-",ฟอร์มกรอกข้อมูล!B166))))))</f>
        <v/>
      </c>
      <c r="E323" s="140" t="str">
        <f>IF(ฟอร์มกรอกข้อมูล!C166=0,"",IF(M323="กำหนดเพิ่มปี 67","-",IF(M323="กำหนดเพิ่มปี 68","-",IF(M323="กำหนดเพิ่มปี 69","-",IF(ฟอร์มกรอกข้อมูล!C166="บริหารท้องถิ่น",ฟอร์มกรอกข้อมูล!F166,IF(ฟอร์มกรอกข้อมูล!C166="อำนวยการท้องถิ่น",ฟอร์มกรอกข้อมูล!F166,IF(ฟอร์มกรอกข้อมูล!C166="บริหารสถานศึกษา",ฟอร์มกรอกข้อมูล!F166,IF(ฟอร์มกรอกข้อมูล!C166&amp;ฟอร์มกรอกข้อมูล!G166="วิชาการหัวหน้ากลุ่มงาน",ฟอร์มกรอกข้อมูล!F166,ฟอร์มกรอกข้อมูล!E166))))))))</f>
        <v/>
      </c>
      <c r="F323" s="101" t="str">
        <f>IF(ฟอร์มกรอกข้อมูล!C166=0,"",IF(ฟอร์มกรอกข้อมูล!C166="สังกัด","",IF(ฟอร์มกรอกข้อมูล!H166="","-",IF(M323="กำหนดเพิ่มปี 67","-",IF(M323="กำหนดเพิ่มปี 68","-",IF(M323="กำหนดเพิ่มปี 69","-",ฟอร์มกรอกข้อมูล!H166))))))</f>
        <v/>
      </c>
      <c r="G323" s="143" t="str">
        <f>IF(ฟอร์มกรอกข้อมูล!C166=0,"",IF(ฟอร์มกรอกข้อมูล!C166="สังกัด","",IF(ฟอร์มกรอกข้อมูล!B166="","-",IF(M323="เกษียณปี 66 ยุบเลิกปี 67","-",IF(M323="ว่างเดิม ยุบเลิกปี 67","-",ฟอร์มกรอกข้อมูล!B166)))))</f>
        <v/>
      </c>
      <c r="H323" s="140" t="str">
        <f>IF(ฟอร์มกรอกข้อมูล!C166=0,"",IF(M323="เกษียณปี 66 ยุบเลิกปี 67","-",IF(M323="ว่างเดิม ยุบเลิกปี 67","-",IF(ฟอร์มกรอกข้อมูล!C166="บริหารท้องถิ่น",ฟอร์มกรอกข้อมูล!F166,IF(ฟอร์มกรอกข้อมูล!C166="อำนวยการท้องถิ่น",ฟอร์มกรอกข้อมูล!F166,IF(ฟอร์มกรอกข้อมูล!C166="บริหารสถานศึกษา",ฟอร์มกรอกข้อมูล!F166,IF(ฟอร์มกรอกข้อมูล!C166&amp;ฟอร์มกรอกข้อมูล!G166="วิชาการหัวหน้ากลุ่มงาน",ฟอร์มกรอกข้อมูล!F166,ฟอร์มกรอกข้อมูล!E166)))))))</f>
        <v/>
      </c>
      <c r="I323" s="101" t="str">
        <f>IF(ฟอร์มกรอกข้อมูล!C166=0,"",IF(ฟอร์มกรอกข้อมูล!C166="สังกัด","",IF(ฟอร์มกรอกข้อมูล!H166="","-",IF(M323="เกษียณปี 66 ยุบเลิกปี 67","-",IF(M323="ว่างเดิม ยุบเลิกปี 67","-",ฟอร์มกรอกข้อมูล!H166)))))</f>
        <v/>
      </c>
      <c r="J323" s="144" t="str">
        <f>IF(ฟอร์มกรอกข้อมูล!C166=0,"",IF(ฟอร์มกรอกข้อมูล!C166="สังกัด","",IF(M323="กำหนดเพิ่มปี 67",0,IF(M323="กำหนดเพิ่มปี 68",0,IF(M323="กำหนดเพิ่มปี 69",0,IF(M323="เกษียณปี 66 ยุบเลิกปี 67",0,IF(M323="ว่างเดิม ยุบเลิกปี 67",0,ฟอร์มกรอกข้อมูล!BE166)))))))</f>
        <v/>
      </c>
      <c r="K323" s="145" t="str">
        <f>IF(ฟอร์มกรอกข้อมูล!C166=0,"",IF(ฟอร์มกรอกข้อมูล!C166="สังกัด","",IF(M323="กำหนดเพิ่มปี 67",0,IF(M323="กำหนดเพิ่มปี 68",0,IF(M323="กำหนดเพิ่มปี 69",0,IF(M323="เกษียณปี 66 ยุบเลิกปี 67",0,IF(M323="ว่างเดิม ยุบเลิกปี 67",0,IF(ฟอร์มกรอกข้อมูล!J166=0,0,(BF323*12)))))))))</f>
        <v/>
      </c>
      <c r="L323" s="145" t="str">
        <f>IF(ฟอร์มกรอกข้อมูล!C166=0,"",IF(ฟอร์มกรอกข้อมูล!C166="สังกัด","",IF(M323="กำหนดเพิ่มปี 67",0,IF(M323="กำหนดเพิ่มปี 68",0,IF(M323="กำหนดเพิ่มปี 69",0,IF(M323="เกษียณปี 66 ยุบเลิกปี 67",0,IF(M323="ว่างเดิม ยุบเลิกปี 67",0,IF(ฟอร์มกรอกข้อมูล!K166=0,0,(BG323*12)))))))))</f>
        <v/>
      </c>
      <c r="M323" s="146" t="str">
        <f>IF(ฟอร์มกรอกข้อมูล!C166=0,"",IF(ฟอร์มกรอกข้อมูล!C166="สังกัด","",IF(ฟอร์มกรอกข้อมูล!M166="ว่างเดิม","(ว่างเดิม)",IF(ฟอร์มกรอกข้อมูล!M166="เงินอุดหนุน","(เงินอุดหนุน)",IF(ฟอร์มกรอกข้อมูล!M166="เงินอุดหนุน (ว่าง)","(เงินอุดหนุน)",IF(ฟอร์มกรอกข้อมูล!M166="จ่ายจากเงินรายได้","(จ่ายจากเงินรายได้)",IF(ฟอร์มกรอกข้อมูล!M166="จ่ายจากเงินรายได้ (ว่าง)","(จ่ายจากเงินรายได้ (ว่างเดิม))",IF(ฟอร์มกรอกข้อมูล!M166="กำหนดเพิ่ม2567","กำหนดเพิ่มปี 67",IF(ฟอร์มกรอกข้อมูล!M166="กำหนดเพิ่ม2568","กำหนดเพิ่มปี 68",IF(ฟอร์มกรอกข้อมูล!M166="กำหนดเพิ่ม2569","กำหนดเพิ่มปี 69",IF(ฟอร์มกรอกข้อมูล!M166="ว่างยุบเลิก2567","ว่างเดิม ยุบเลิกปี 67",IF(ฟอร์มกรอกข้อมูล!M166="ว่างยุบเลิก2568","ว่างเดิม ยุบเลิกปี 68",IF(ฟอร์มกรอกข้อมูล!M166="ว่างยุบเลิก2569","ว่างเดิม ยุบเลิกปี 69",IF(ฟอร์มกรอกข้อมูล!M166="ยุบเลิก2567","เกษียณปี 66 ยุบเลิกปี 67",IF(ฟอร์มกรอกข้อมูล!M166="ยุบเลิก2568","เกษียณปี 67 ยุบเลิกปี 68",IF(ฟอร์มกรอกข้อมูล!M166="ยุบเลิก2569","เกษียณปี 68 ยุบเลิกปี 69",(ฟอร์มกรอกข้อมูล!I166*12)+(ฟอร์มกรอกข้อมูล!J166*12)+(ฟอร์มกรอกข้อมูล!K166*12)))))))))))))))))</f>
        <v/>
      </c>
      <c r="N323" s="150"/>
      <c r="O323" s="150"/>
      <c r="P323" s="150"/>
      <c r="Q323" s="150"/>
      <c r="R323" s="150"/>
      <c r="S323" s="150"/>
      <c r="T323" s="150"/>
      <c r="U323" s="150"/>
      <c r="V323" s="150"/>
      <c r="W323" s="150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39" t="str">
        <f>IF(ฟอร์มกรอกข้อมูล!C166=0,"",ฟอร์มกรอกข้อมูล!C166)</f>
        <v/>
      </c>
      <c r="BC323" s="139" t="str">
        <f>IF(ฟอร์มกรอกข้อมูล!G166=0,"",ฟอร์มกรอกข้อมูล!G166)</f>
        <v/>
      </c>
      <c r="BD323" s="139" t="str">
        <f>IF(ฟอร์มกรอกข้อมูล!E166=0,"",ฟอร์มกรอกข้อมูล!E166)</f>
        <v/>
      </c>
      <c r="BE323" s="139" t="str">
        <f>IF(ฟอร์มกรอกข้อมูล!I166=0,"",ฟอร์มกรอกข้อมูล!I166)</f>
        <v/>
      </c>
      <c r="BF323" s="139" t="str">
        <f>IF(ฟอร์มกรอกข้อมูล!J166=0,"",ฟอร์มกรอกข้อมูล!J166)</f>
        <v/>
      </c>
      <c r="BG323" s="139" t="str">
        <f>IF(ฟอร์มกรอกข้อมูล!K166=0,"",ฟอร์มกรอกข้อมูล!K166)</f>
        <v/>
      </c>
      <c r="BH323" s="139" t="str">
        <f>IF(ฟอร์มกรอกข้อมูล!M166=0,"",ฟอร์มกรอกข้อมูล!M166)</f>
        <v/>
      </c>
    </row>
    <row r="324" spans="1:60" ht="25.5" customHeight="1">
      <c r="A324" s="99"/>
      <c r="B324" s="99"/>
      <c r="C324" s="140"/>
      <c r="D324" s="140"/>
      <c r="E324" s="140" t="str">
        <f>IF(BB323=0,"",IF(BB323="บริหารท้องถิ่น","("&amp;BD323&amp;")",IF(BB323="อำนวยการท้องถิ่น","("&amp;BD323&amp;")",IF(BB323="บริหารสถานศึกษา","("&amp;BD323&amp;")",IF(BB323&amp;BC323="วิชาการหัวหน้ากลุ่มงาน","("&amp;BD323&amp;")",IF(M323="กำหนดเพิ่มปี 67","-",IF(M323="กำหนดเพิ่มปี 68","",IF(M323="กำหนดเพิ่มปี 69","",""))))))))</f>
        <v/>
      </c>
      <c r="F324" s="99"/>
      <c r="G324" s="140"/>
      <c r="H324" s="140" t="str">
        <f>IF(BB323=0,"",IF(M323="เกษียณปี 66 ยุบเลิกปี 67","",IF(M323="ว่างเดิม ยุบเลิกปี 67","",IF(BB323="บริหารท้องถิ่น","("&amp;BD323&amp;")",IF(BB323="อำนวยการท้องถิ่น","("&amp;BD323&amp;")",IF(BB323="บริหารสถานศึกษา","("&amp;BD323&amp;")",IF(BB323&amp;BC323="วิชาการหัวหน้ากลุ่มงาน","("&amp;BD323&amp;")","")))))))</f>
        <v/>
      </c>
      <c r="I324" s="99"/>
      <c r="J324" s="141" t="str">
        <f>IF(BB323=0,"",IF(BB323="","",IF(BH323="ว่างเดิม","(ค่ากลางเงินเดือน)",IF(BH323="เงินอุดหนุน (ว่าง)","(ค่ากลางเงินเดือน)",IF(BH323="จ่ายจากเงินรายได้ (ว่าง)","(ค่ากลางเงินเดือน)",IF(BH323="ว่างยุบเลิก2568","(ค่ากลางเงินเดือน)",IF(BH323="ว่างยุบเลิก2569","(ค่ากลางเงินเดือน)",IF(M323="กำหนดเพิ่มปี 67","",IF(M323="กำหนดเพิ่มปี 68","",IF(M323="กำหนดเพิ่มปี 69","",IF(M323="เกษียณปี 66 ยุบเลิกปี 67","",IF(M323="ว่างเดิม ยุบเลิกปี 67","",TEXT(BE323,"(0,000"&amp;" x 12)")))))))))))))</f>
        <v/>
      </c>
      <c r="K324" s="141" t="str">
        <f>IF(BB323=0,"",IF(BB323="","",IF(M323="กำหนดเพิ่มปี 67","",IF(M323="กำหนดเพิ่มปี 68","",IF(M323="กำหนดเพิ่มปี 69","",IF(M323="เกษียณปี 66 ยุบเลิกปี 67","",IF(M323="ว่างเดิม ยุบเลิกปี 67","",TEXT(BF323,"(0,000"&amp;" x 12)"))))))))</f>
        <v/>
      </c>
      <c r="L324" s="141" t="str">
        <f>IF(BB323=0,"",IF(BB323="","",IF(M323="กำหนดเพิ่มปี 67","",IF(M323="กำหนดเพิ่มปี 68","",IF(M323="กำหนดเพิ่มปี 69","",IF(M323="เกษียณปี 66 ยุบเลิกปี 67","",IF(M323="ว่างเดิม ยุบเลิกปี 67","",TEXT(BG323,"(0,000"&amp;" x 12)"))))))))</f>
        <v/>
      </c>
      <c r="M324" s="140"/>
      <c r="N324" s="150"/>
      <c r="O324" s="150"/>
      <c r="P324" s="150"/>
      <c r="Q324" s="150"/>
      <c r="R324" s="150"/>
      <c r="S324" s="150"/>
      <c r="T324" s="150"/>
      <c r="U324" s="150"/>
      <c r="V324" s="150"/>
      <c r="W324" s="150"/>
      <c r="X324" s="150"/>
      <c r="Y324" s="150"/>
      <c r="Z324" s="150"/>
      <c r="AA324" s="150"/>
      <c r="AB324" s="150"/>
      <c r="AC324" s="150"/>
      <c r="AD324" s="150"/>
      <c r="AE324" s="150"/>
      <c r="AF324" s="150"/>
      <c r="AG324" s="150"/>
      <c r="AH324" s="150"/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50"/>
    </row>
    <row r="325" spans="1:60" ht="25.5" customHeight="1">
      <c r="A325" s="101" t="str">
        <f>IF(B325="","",IF(M325="","",SUBTOTAL(3,$E$5:E325)*1)-COUNTBLANK($B$5:B325))</f>
        <v/>
      </c>
      <c r="B325" s="142" t="str">
        <f>IF(ฟอร์มกรอกข้อมูล!C167=0,"",IF(ฟอร์มกรอกข้อมูล!C167="สังกัด","",IF(M325="กำหนดเพิ่มปี 67","-",IF(M325="กำหนดเพิ่มปี 68","-",IF(M325="กำหนดเพิ่มปี 69","-",ฟอร์มกรอกข้อมูล!D167)))))</f>
        <v/>
      </c>
      <c r="C325" s="140" t="str">
        <f>IF(ฟอร์มกรอกข้อมูล!C167=0,"",IF(ฟอร์มกรอกข้อมูล!C167="สังกัด","",IF(M325="กำหนดเพิ่มปี 67","-",IF(M325="กำหนดเพิ่มปี 68","-",IF(M325="กำหนดเพิ่มปี 69","-",ฟอร์มกรอกข้อมูล!L167)))))</f>
        <v/>
      </c>
      <c r="D325" s="143" t="str">
        <f>IF(ฟอร์มกรอกข้อมูล!C167=0,"",IF(ฟอร์มกรอกข้อมูล!C167="สังกัด","",IF(ฟอร์มกรอกข้อมูล!B167="","-",IF(M325="กำหนดเพิ่มปี 67","-",IF(M325="กำหนดเพิ่มปี 68","-",IF(M325="กำหนดเพิ่มปี 69","-",ฟอร์มกรอกข้อมูล!B167))))))</f>
        <v/>
      </c>
      <c r="E325" s="140" t="str">
        <f>IF(ฟอร์มกรอกข้อมูล!C167=0,"",IF(M325="กำหนดเพิ่มปี 67","-",IF(M325="กำหนดเพิ่มปี 68","-",IF(M325="กำหนดเพิ่มปี 69","-",IF(ฟอร์มกรอกข้อมูล!C167="บริหารท้องถิ่น",ฟอร์มกรอกข้อมูล!F167,IF(ฟอร์มกรอกข้อมูล!C167="อำนวยการท้องถิ่น",ฟอร์มกรอกข้อมูล!F167,IF(ฟอร์มกรอกข้อมูล!C167="บริหารสถานศึกษา",ฟอร์มกรอกข้อมูล!F167,IF(ฟอร์มกรอกข้อมูล!C167&amp;ฟอร์มกรอกข้อมูล!G167="วิชาการหัวหน้ากลุ่มงาน",ฟอร์มกรอกข้อมูล!F167,ฟอร์มกรอกข้อมูล!E167))))))))</f>
        <v/>
      </c>
      <c r="F325" s="101" t="str">
        <f>IF(ฟอร์มกรอกข้อมูล!C167=0,"",IF(ฟอร์มกรอกข้อมูล!C167="สังกัด","",IF(ฟอร์มกรอกข้อมูล!H167="","-",IF(M325="กำหนดเพิ่มปี 67","-",IF(M325="กำหนดเพิ่มปี 68","-",IF(M325="กำหนดเพิ่มปี 69","-",ฟอร์มกรอกข้อมูล!H167))))))</f>
        <v/>
      </c>
      <c r="G325" s="143" t="str">
        <f>IF(ฟอร์มกรอกข้อมูล!C167=0,"",IF(ฟอร์มกรอกข้อมูล!C167="สังกัด","",IF(ฟอร์มกรอกข้อมูล!B167="","-",IF(M325="เกษียณปี 66 ยุบเลิกปี 67","-",IF(M325="ว่างเดิม ยุบเลิกปี 67","-",ฟอร์มกรอกข้อมูล!B167)))))</f>
        <v/>
      </c>
      <c r="H325" s="140" t="str">
        <f>IF(ฟอร์มกรอกข้อมูล!C167=0,"",IF(M325="เกษียณปี 66 ยุบเลิกปี 67","-",IF(M325="ว่างเดิม ยุบเลิกปี 67","-",IF(ฟอร์มกรอกข้อมูล!C167="บริหารท้องถิ่น",ฟอร์มกรอกข้อมูล!F167,IF(ฟอร์มกรอกข้อมูล!C167="อำนวยการท้องถิ่น",ฟอร์มกรอกข้อมูล!F167,IF(ฟอร์มกรอกข้อมูล!C167="บริหารสถานศึกษา",ฟอร์มกรอกข้อมูล!F167,IF(ฟอร์มกรอกข้อมูล!C167&amp;ฟอร์มกรอกข้อมูล!G167="วิชาการหัวหน้ากลุ่มงาน",ฟอร์มกรอกข้อมูล!F167,ฟอร์มกรอกข้อมูล!E167)))))))</f>
        <v/>
      </c>
      <c r="I325" s="101" t="str">
        <f>IF(ฟอร์มกรอกข้อมูล!C167=0,"",IF(ฟอร์มกรอกข้อมูล!C167="สังกัด","",IF(ฟอร์มกรอกข้อมูล!H167="","-",IF(M325="เกษียณปี 66 ยุบเลิกปี 67","-",IF(M325="ว่างเดิม ยุบเลิกปี 67","-",ฟอร์มกรอกข้อมูล!H167)))))</f>
        <v/>
      </c>
      <c r="J325" s="144" t="str">
        <f>IF(ฟอร์มกรอกข้อมูล!C167=0,"",IF(ฟอร์มกรอกข้อมูล!C167="สังกัด","",IF(M325="กำหนดเพิ่มปี 67",0,IF(M325="กำหนดเพิ่มปี 68",0,IF(M325="กำหนดเพิ่มปี 69",0,IF(M325="เกษียณปี 66 ยุบเลิกปี 67",0,IF(M325="ว่างเดิม ยุบเลิกปี 67",0,ฟอร์มกรอกข้อมูล!BE167)))))))</f>
        <v/>
      </c>
      <c r="K325" s="145" t="str">
        <f>IF(ฟอร์มกรอกข้อมูล!C167=0,"",IF(ฟอร์มกรอกข้อมูล!C167="สังกัด","",IF(M325="กำหนดเพิ่มปี 67",0,IF(M325="กำหนดเพิ่มปี 68",0,IF(M325="กำหนดเพิ่มปี 69",0,IF(M325="เกษียณปี 66 ยุบเลิกปี 67",0,IF(M325="ว่างเดิม ยุบเลิกปี 67",0,IF(ฟอร์มกรอกข้อมูล!J167=0,0,(BF325*12)))))))))</f>
        <v/>
      </c>
      <c r="L325" s="145" t="str">
        <f>IF(ฟอร์มกรอกข้อมูล!C167=0,"",IF(ฟอร์มกรอกข้อมูล!C167="สังกัด","",IF(M325="กำหนดเพิ่มปี 67",0,IF(M325="กำหนดเพิ่มปี 68",0,IF(M325="กำหนดเพิ่มปี 69",0,IF(M325="เกษียณปี 66 ยุบเลิกปี 67",0,IF(M325="ว่างเดิม ยุบเลิกปี 67",0,IF(ฟอร์มกรอกข้อมูล!K167=0,0,(BG325*12)))))))))</f>
        <v/>
      </c>
      <c r="M325" s="146" t="str">
        <f>IF(ฟอร์มกรอกข้อมูล!C167=0,"",IF(ฟอร์มกรอกข้อมูล!C167="สังกัด","",IF(ฟอร์มกรอกข้อมูล!M167="ว่างเดิม","(ว่างเดิม)",IF(ฟอร์มกรอกข้อมูล!M167="เงินอุดหนุน","(เงินอุดหนุน)",IF(ฟอร์มกรอกข้อมูล!M167="เงินอุดหนุน (ว่าง)","(เงินอุดหนุน)",IF(ฟอร์มกรอกข้อมูล!M167="จ่ายจากเงินรายได้","(จ่ายจากเงินรายได้)",IF(ฟอร์มกรอกข้อมูล!M167="จ่ายจากเงินรายได้ (ว่าง)","(จ่ายจากเงินรายได้ (ว่างเดิม))",IF(ฟอร์มกรอกข้อมูล!M167="กำหนดเพิ่ม2567","กำหนดเพิ่มปี 67",IF(ฟอร์มกรอกข้อมูล!M167="กำหนดเพิ่ม2568","กำหนดเพิ่มปี 68",IF(ฟอร์มกรอกข้อมูล!M167="กำหนดเพิ่ม2569","กำหนดเพิ่มปี 69",IF(ฟอร์มกรอกข้อมูล!M167="ว่างยุบเลิก2567","ว่างเดิม ยุบเลิกปี 67",IF(ฟอร์มกรอกข้อมูล!M167="ว่างยุบเลิก2568","ว่างเดิม ยุบเลิกปี 68",IF(ฟอร์มกรอกข้อมูล!M167="ว่างยุบเลิก2569","ว่างเดิม ยุบเลิกปี 69",IF(ฟอร์มกรอกข้อมูล!M167="ยุบเลิก2567","เกษียณปี 66 ยุบเลิกปี 67",IF(ฟอร์มกรอกข้อมูล!M167="ยุบเลิก2568","เกษียณปี 67 ยุบเลิกปี 68",IF(ฟอร์มกรอกข้อมูล!M167="ยุบเลิก2569","เกษียณปี 68 ยุบเลิกปี 69",(ฟอร์มกรอกข้อมูล!I167*12)+(ฟอร์มกรอกข้อมูล!J167*12)+(ฟอร์มกรอกข้อมูล!K167*12)))))))))))))))))</f>
        <v/>
      </c>
      <c r="N325" s="150"/>
      <c r="O325" s="150"/>
      <c r="P325" s="150"/>
      <c r="Q325" s="150"/>
      <c r="R325" s="150"/>
      <c r="S325" s="150"/>
      <c r="T325" s="150"/>
      <c r="U325" s="150"/>
      <c r="V325" s="150"/>
      <c r="W325" s="150"/>
      <c r="X325" s="150"/>
      <c r="Y325" s="150"/>
      <c r="Z325" s="150"/>
      <c r="AA325" s="150"/>
      <c r="AB325" s="150"/>
      <c r="AC325" s="150"/>
      <c r="AD325" s="150"/>
      <c r="AE325" s="150"/>
      <c r="AF325" s="150"/>
      <c r="AG325" s="150"/>
      <c r="AH325" s="150"/>
      <c r="AI325" s="150"/>
      <c r="AJ325" s="150"/>
      <c r="AK325" s="150"/>
      <c r="AL325" s="150"/>
      <c r="AM325" s="150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50"/>
      <c r="AY325" s="150"/>
      <c r="AZ325" s="150"/>
      <c r="BA325" s="150"/>
      <c r="BB325" s="139" t="str">
        <f>IF(ฟอร์มกรอกข้อมูล!C167=0,"",ฟอร์มกรอกข้อมูล!C167)</f>
        <v/>
      </c>
      <c r="BC325" s="139" t="str">
        <f>IF(ฟอร์มกรอกข้อมูล!G167=0,"",ฟอร์มกรอกข้อมูล!G167)</f>
        <v/>
      </c>
      <c r="BD325" s="139" t="str">
        <f>IF(ฟอร์มกรอกข้อมูล!E167=0,"",ฟอร์มกรอกข้อมูล!E167)</f>
        <v/>
      </c>
      <c r="BE325" s="139" t="str">
        <f>IF(ฟอร์มกรอกข้อมูล!I167=0,"",ฟอร์มกรอกข้อมูล!I167)</f>
        <v/>
      </c>
      <c r="BF325" s="139" t="str">
        <f>IF(ฟอร์มกรอกข้อมูล!J167=0,"",ฟอร์มกรอกข้อมูล!J167)</f>
        <v/>
      </c>
      <c r="BG325" s="139" t="str">
        <f>IF(ฟอร์มกรอกข้อมูล!K167=0,"",ฟอร์มกรอกข้อมูล!K167)</f>
        <v/>
      </c>
      <c r="BH325" s="139" t="str">
        <f>IF(ฟอร์มกรอกข้อมูล!M167=0,"",ฟอร์มกรอกข้อมูล!M167)</f>
        <v/>
      </c>
    </row>
    <row r="326" spans="1:60" ht="25.5" customHeight="1">
      <c r="A326" s="99"/>
      <c r="B326" s="99"/>
      <c r="C326" s="140"/>
      <c r="D326" s="140"/>
      <c r="E326" s="140" t="str">
        <f>IF(BB325=0,"",IF(BB325="บริหารท้องถิ่น","("&amp;BD325&amp;")",IF(BB325="อำนวยการท้องถิ่น","("&amp;BD325&amp;")",IF(BB325="บริหารสถานศึกษา","("&amp;BD325&amp;")",IF(BB325&amp;BC325="วิชาการหัวหน้ากลุ่มงาน","("&amp;BD325&amp;")",IF(M325="กำหนดเพิ่มปี 67","-",IF(M325="กำหนดเพิ่มปี 68","",IF(M325="กำหนดเพิ่มปี 69","",""))))))))</f>
        <v/>
      </c>
      <c r="F326" s="99"/>
      <c r="G326" s="140"/>
      <c r="H326" s="140" t="str">
        <f>IF(BB325=0,"",IF(M325="เกษียณปี 66 ยุบเลิกปี 67","",IF(M325="ว่างเดิม ยุบเลิกปี 67","",IF(BB325="บริหารท้องถิ่น","("&amp;BD325&amp;")",IF(BB325="อำนวยการท้องถิ่น","("&amp;BD325&amp;")",IF(BB325="บริหารสถานศึกษา","("&amp;BD325&amp;")",IF(BB325&amp;BC325="วิชาการหัวหน้ากลุ่มงาน","("&amp;BD325&amp;")","")))))))</f>
        <v/>
      </c>
      <c r="I326" s="99"/>
      <c r="J326" s="141" t="str">
        <f>IF(BB325=0,"",IF(BB325="","",IF(BH325="ว่างเดิม","(ค่ากลางเงินเดือน)",IF(BH325="เงินอุดหนุน (ว่าง)","(ค่ากลางเงินเดือน)",IF(BH325="จ่ายจากเงินรายได้ (ว่าง)","(ค่ากลางเงินเดือน)",IF(BH325="ว่างยุบเลิก2568","(ค่ากลางเงินเดือน)",IF(BH325="ว่างยุบเลิก2569","(ค่ากลางเงินเดือน)",IF(M325="กำหนดเพิ่มปี 67","",IF(M325="กำหนดเพิ่มปี 68","",IF(M325="กำหนดเพิ่มปี 69","",IF(M325="เกษียณปี 66 ยุบเลิกปี 67","",IF(M325="ว่างเดิม ยุบเลิกปี 67","",TEXT(BE325,"(0,000"&amp;" x 12)")))))))))))))</f>
        <v/>
      </c>
      <c r="K326" s="141" t="str">
        <f>IF(BB325=0,"",IF(BB325="","",IF(M325="กำหนดเพิ่มปี 67","",IF(M325="กำหนดเพิ่มปี 68","",IF(M325="กำหนดเพิ่มปี 69","",IF(M325="เกษียณปี 66 ยุบเลิกปี 67","",IF(M325="ว่างเดิม ยุบเลิกปี 67","",TEXT(BF325,"(0,000"&amp;" x 12)"))))))))</f>
        <v/>
      </c>
      <c r="L326" s="141" t="str">
        <f>IF(BB325=0,"",IF(BB325="","",IF(M325="กำหนดเพิ่มปี 67","",IF(M325="กำหนดเพิ่มปี 68","",IF(M325="กำหนดเพิ่มปี 69","",IF(M325="เกษียณปี 66 ยุบเลิกปี 67","",IF(M325="ว่างเดิม ยุบเลิกปี 67","",TEXT(BG325,"(0,000"&amp;" x 12)"))))))))</f>
        <v/>
      </c>
      <c r="M326" s="14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50"/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50"/>
    </row>
    <row r="327" spans="1:60" ht="25.5" customHeight="1">
      <c r="A327" s="101" t="str">
        <f>IF(B327="","",IF(M327="","",SUBTOTAL(3,$E$5:E327)*1)-COUNTBLANK($B$5:B327))</f>
        <v/>
      </c>
      <c r="B327" s="142" t="str">
        <f>IF(ฟอร์มกรอกข้อมูล!C168=0,"",IF(ฟอร์มกรอกข้อมูล!C168="สังกัด","",IF(M327="กำหนดเพิ่มปี 67","-",IF(M327="กำหนดเพิ่มปี 68","-",IF(M327="กำหนดเพิ่มปี 69","-",ฟอร์มกรอกข้อมูล!D168)))))</f>
        <v/>
      </c>
      <c r="C327" s="140" t="str">
        <f>IF(ฟอร์มกรอกข้อมูล!C168=0,"",IF(ฟอร์มกรอกข้อมูล!C168="สังกัด","",IF(M327="กำหนดเพิ่มปี 67","-",IF(M327="กำหนดเพิ่มปี 68","-",IF(M327="กำหนดเพิ่มปี 69","-",ฟอร์มกรอกข้อมูล!L168)))))</f>
        <v/>
      </c>
      <c r="D327" s="143" t="str">
        <f>IF(ฟอร์มกรอกข้อมูล!C168=0,"",IF(ฟอร์มกรอกข้อมูล!C168="สังกัด","",IF(ฟอร์มกรอกข้อมูล!B168="","-",IF(M327="กำหนดเพิ่มปี 67","-",IF(M327="กำหนดเพิ่มปี 68","-",IF(M327="กำหนดเพิ่มปี 69","-",ฟอร์มกรอกข้อมูล!B168))))))</f>
        <v/>
      </c>
      <c r="E327" s="140" t="str">
        <f>IF(ฟอร์มกรอกข้อมูล!C168=0,"",IF(M327="กำหนดเพิ่มปี 67","-",IF(M327="กำหนดเพิ่มปี 68","-",IF(M327="กำหนดเพิ่มปี 69","-",IF(ฟอร์มกรอกข้อมูล!C168="บริหารท้องถิ่น",ฟอร์มกรอกข้อมูล!F168,IF(ฟอร์มกรอกข้อมูล!C168="อำนวยการท้องถิ่น",ฟอร์มกรอกข้อมูล!F168,IF(ฟอร์มกรอกข้อมูล!C168="บริหารสถานศึกษา",ฟอร์มกรอกข้อมูล!F168,IF(ฟอร์มกรอกข้อมูล!C168&amp;ฟอร์มกรอกข้อมูล!G168="วิชาการหัวหน้ากลุ่มงาน",ฟอร์มกรอกข้อมูล!F168,ฟอร์มกรอกข้อมูล!E168))))))))</f>
        <v/>
      </c>
      <c r="F327" s="101" t="str">
        <f>IF(ฟอร์มกรอกข้อมูล!C168=0,"",IF(ฟอร์มกรอกข้อมูล!C168="สังกัด","",IF(ฟอร์มกรอกข้อมูล!H168="","-",IF(M327="กำหนดเพิ่มปี 67","-",IF(M327="กำหนดเพิ่มปี 68","-",IF(M327="กำหนดเพิ่มปี 69","-",ฟอร์มกรอกข้อมูล!H168))))))</f>
        <v/>
      </c>
      <c r="G327" s="143" t="str">
        <f>IF(ฟอร์มกรอกข้อมูล!C168=0,"",IF(ฟอร์มกรอกข้อมูล!C168="สังกัด","",IF(ฟอร์มกรอกข้อมูล!B168="","-",IF(M327="เกษียณปี 66 ยุบเลิกปี 67","-",IF(M327="ว่างเดิม ยุบเลิกปี 67","-",ฟอร์มกรอกข้อมูล!B168)))))</f>
        <v/>
      </c>
      <c r="H327" s="140" t="str">
        <f>IF(ฟอร์มกรอกข้อมูล!C168=0,"",IF(M327="เกษียณปี 66 ยุบเลิกปี 67","-",IF(M327="ว่างเดิม ยุบเลิกปี 67","-",IF(ฟอร์มกรอกข้อมูล!C168="บริหารท้องถิ่น",ฟอร์มกรอกข้อมูล!F168,IF(ฟอร์มกรอกข้อมูล!C168="อำนวยการท้องถิ่น",ฟอร์มกรอกข้อมูล!F168,IF(ฟอร์มกรอกข้อมูล!C168="บริหารสถานศึกษา",ฟอร์มกรอกข้อมูล!F168,IF(ฟอร์มกรอกข้อมูล!C168&amp;ฟอร์มกรอกข้อมูล!G168="วิชาการหัวหน้ากลุ่มงาน",ฟอร์มกรอกข้อมูล!F168,ฟอร์มกรอกข้อมูล!E168)))))))</f>
        <v/>
      </c>
      <c r="I327" s="101" t="str">
        <f>IF(ฟอร์มกรอกข้อมูล!C168=0,"",IF(ฟอร์มกรอกข้อมูล!C168="สังกัด","",IF(ฟอร์มกรอกข้อมูล!H168="","-",IF(M327="เกษียณปี 66 ยุบเลิกปี 67","-",IF(M327="ว่างเดิม ยุบเลิกปี 67","-",ฟอร์มกรอกข้อมูล!H168)))))</f>
        <v/>
      </c>
      <c r="J327" s="144" t="str">
        <f>IF(ฟอร์มกรอกข้อมูล!C168=0,"",IF(ฟอร์มกรอกข้อมูล!C168="สังกัด","",IF(M327="กำหนดเพิ่มปี 67",0,IF(M327="กำหนดเพิ่มปี 68",0,IF(M327="กำหนดเพิ่มปี 69",0,IF(M327="เกษียณปี 66 ยุบเลิกปี 67",0,IF(M327="ว่างเดิม ยุบเลิกปี 67",0,ฟอร์มกรอกข้อมูล!BE168)))))))</f>
        <v/>
      </c>
      <c r="K327" s="145" t="str">
        <f>IF(ฟอร์มกรอกข้อมูล!C168=0,"",IF(ฟอร์มกรอกข้อมูล!C168="สังกัด","",IF(M327="กำหนดเพิ่มปี 67",0,IF(M327="กำหนดเพิ่มปี 68",0,IF(M327="กำหนดเพิ่มปี 69",0,IF(M327="เกษียณปี 66 ยุบเลิกปี 67",0,IF(M327="ว่างเดิม ยุบเลิกปี 67",0,IF(ฟอร์มกรอกข้อมูล!J168=0,0,(BF327*12)))))))))</f>
        <v/>
      </c>
      <c r="L327" s="145" t="str">
        <f>IF(ฟอร์มกรอกข้อมูล!C168=0,"",IF(ฟอร์มกรอกข้อมูล!C168="สังกัด","",IF(M327="กำหนดเพิ่มปี 67",0,IF(M327="กำหนดเพิ่มปี 68",0,IF(M327="กำหนดเพิ่มปี 69",0,IF(M327="เกษียณปี 66 ยุบเลิกปี 67",0,IF(M327="ว่างเดิม ยุบเลิกปี 67",0,IF(ฟอร์มกรอกข้อมูล!K168=0,0,(BG327*12)))))))))</f>
        <v/>
      </c>
      <c r="M327" s="146" t="str">
        <f>IF(ฟอร์มกรอกข้อมูล!C168=0,"",IF(ฟอร์มกรอกข้อมูล!C168="สังกัด","",IF(ฟอร์มกรอกข้อมูล!M168="ว่างเดิม","(ว่างเดิม)",IF(ฟอร์มกรอกข้อมูล!M168="เงินอุดหนุน","(เงินอุดหนุน)",IF(ฟอร์มกรอกข้อมูล!M168="เงินอุดหนุน (ว่าง)","(เงินอุดหนุน)",IF(ฟอร์มกรอกข้อมูล!M168="จ่ายจากเงินรายได้","(จ่ายจากเงินรายได้)",IF(ฟอร์มกรอกข้อมูล!M168="จ่ายจากเงินรายได้ (ว่าง)","(จ่ายจากเงินรายได้ (ว่างเดิม))",IF(ฟอร์มกรอกข้อมูล!M168="กำหนดเพิ่ม2567","กำหนดเพิ่มปี 67",IF(ฟอร์มกรอกข้อมูล!M168="กำหนดเพิ่ม2568","กำหนดเพิ่มปี 68",IF(ฟอร์มกรอกข้อมูล!M168="กำหนดเพิ่ม2569","กำหนดเพิ่มปี 69",IF(ฟอร์มกรอกข้อมูล!M168="ว่างยุบเลิก2567","ว่างเดิม ยุบเลิกปี 67",IF(ฟอร์มกรอกข้อมูล!M168="ว่างยุบเลิก2568","ว่างเดิม ยุบเลิกปี 68",IF(ฟอร์มกรอกข้อมูล!M168="ว่างยุบเลิก2569","ว่างเดิม ยุบเลิกปี 69",IF(ฟอร์มกรอกข้อมูล!M168="ยุบเลิก2567","เกษียณปี 66 ยุบเลิกปี 67",IF(ฟอร์มกรอกข้อมูล!M168="ยุบเลิก2568","เกษียณปี 67 ยุบเลิกปี 68",IF(ฟอร์มกรอกข้อมูล!M168="ยุบเลิก2569","เกษียณปี 68 ยุบเลิกปี 69",(ฟอร์มกรอกข้อมูล!I168*12)+(ฟอร์มกรอกข้อมูล!J168*12)+(ฟอร์มกรอกข้อมูล!K168*12)))))))))))))))))</f>
        <v/>
      </c>
      <c r="N327" s="150"/>
      <c r="O327" s="150"/>
      <c r="P327" s="150"/>
      <c r="Q327" s="150"/>
      <c r="R327" s="150"/>
      <c r="S327" s="150"/>
      <c r="T327" s="150"/>
      <c r="U327" s="150"/>
      <c r="V327" s="150"/>
      <c r="W327" s="150"/>
      <c r="X327" s="150"/>
      <c r="Y327" s="150"/>
      <c r="Z327" s="150"/>
      <c r="AA327" s="150"/>
      <c r="AB327" s="150"/>
      <c r="AC327" s="150"/>
      <c r="AD327" s="150"/>
      <c r="AE327" s="150"/>
      <c r="AF327" s="150"/>
      <c r="AG327" s="150"/>
      <c r="AH327" s="150"/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50"/>
      <c r="BB327" s="139" t="str">
        <f>IF(ฟอร์มกรอกข้อมูล!C168=0,"",ฟอร์มกรอกข้อมูล!C168)</f>
        <v/>
      </c>
      <c r="BC327" s="139" t="str">
        <f>IF(ฟอร์มกรอกข้อมูล!G168=0,"",ฟอร์มกรอกข้อมูล!G168)</f>
        <v/>
      </c>
      <c r="BD327" s="139" t="str">
        <f>IF(ฟอร์มกรอกข้อมูล!E168=0,"",ฟอร์มกรอกข้อมูล!E168)</f>
        <v/>
      </c>
      <c r="BE327" s="139" t="str">
        <f>IF(ฟอร์มกรอกข้อมูล!I168=0,"",ฟอร์มกรอกข้อมูล!I168)</f>
        <v/>
      </c>
      <c r="BF327" s="139" t="str">
        <f>IF(ฟอร์มกรอกข้อมูล!J168=0,"",ฟอร์มกรอกข้อมูล!J168)</f>
        <v/>
      </c>
      <c r="BG327" s="139" t="str">
        <f>IF(ฟอร์มกรอกข้อมูล!K168=0,"",ฟอร์มกรอกข้อมูล!K168)</f>
        <v/>
      </c>
      <c r="BH327" s="139" t="str">
        <f>IF(ฟอร์มกรอกข้อมูล!M168=0,"",ฟอร์มกรอกข้อมูล!M168)</f>
        <v/>
      </c>
    </row>
    <row r="328" spans="1:60" ht="25.5" customHeight="1">
      <c r="A328" s="99"/>
      <c r="B328" s="99"/>
      <c r="C328" s="140"/>
      <c r="D328" s="140"/>
      <c r="E328" s="140" t="str">
        <f>IF(BB327=0,"",IF(BB327="บริหารท้องถิ่น","("&amp;BD327&amp;")",IF(BB327="อำนวยการท้องถิ่น","("&amp;BD327&amp;")",IF(BB327="บริหารสถานศึกษา","("&amp;BD327&amp;")",IF(BB327&amp;BC327="วิชาการหัวหน้ากลุ่มงาน","("&amp;BD327&amp;")",IF(M327="กำหนดเพิ่มปี 67","-",IF(M327="กำหนดเพิ่มปี 68","",IF(M327="กำหนดเพิ่มปี 69","",""))))))))</f>
        <v/>
      </c>
      <c r="F328" s="99"/>
      <c r="G328" s="140"/>
      <c r="H328" s="140" t="str">
        <f>IF(BB327=0,"",IF(M327="เกษียณปี 66 ยุบเลิกปี 67","",IF(M327="ว่างเดิม ยุบเลิกปี 67","",IF(BB327="บริหารท้องถิ่น","("&amp;BD327&amp;")",IF(BB327="อำนวยการท้องถิ่น","("&amp;BD327&amp;")",IF(BB327="บริหารสถานศึกษา","("&amp;BD327&amp;")",IF(BB327&amp;BC327="วิชาการหัวหน้ากลุ่มงาน","("&amp;BD327&amp;")","")))))))</f>
        <v/>
      </c>
      <c r="I328" s="99"/>
      <c r="J328" s="141" t="str">
        <f>IF(BB327=0,"",IF(BB327="","",IF(BH327="ว่างเดิม","(ค่ากลางเงินเดือน)",IF(BH327="เงินอุดหนุน (ว่าง)","(ค่ากลางเงินเดือน)",IF(BH327="จ่ายจากเงินรายได้ (ว่าง)","(ค่ากลางเงินเดือน)",IF(BH327="ว่างยุบเลิก2568","(ค่ากลางเงินเดือน)",IF(BH327="ว่างยุบเลิก2569","(ค่ากลางเงินเดือน)",IF(M327="กำหนดเพิ่มปี 67","",IF(M327="กำหนดเพิ่มปี 68","",IF(M327="กำหนดเพิ่มปี 69","",IF(M327="เกษียณปี 66 ยุบเลิกปี 67","",IF(M327="ว่างเดิม ยุบเลิกปี 67","",TEXT(BE327,"(0,000"&amp;" x 12)")))))))))))))</f>
        <v/>
      </c>
      <c r="K328" s="141" t="str">
        <f>IF(BB327=0,"",IF(BB327="","",IF(M327="กำหนดเพิ่มปี 67","",IF(M327="กำหนดเพิ่มปี 68","",IF(M327="กำหนดเพิ่มปี 69","",IF(M327="เกษียณปี 66 ยุบเลิกปี 67","",IF(M327="ว่างเดิม ยุบเลิกปี 67","",TEXT(BF327,"(0,000"&amp;" x 12)"))))))))</f>
        <v/>
      </c>
      <c r="L328" s="141" t="str">
        <f>IF(BB327=0,"",IF(BB327="","",IF(M327="กำหนดเพิ่มปี 67","",IF(M327="กำหนดเพิ่มปี 68","",IF(M327="กำหนดเพิ่มปี 69","",IF(M327="เกษียณปี 66 ยุบเลิกปี 67","",IF(M327="ว่างเดิม ยุบเลิกปี 67","",TEXT(BG327,"(0,000"&amp;" x 12)"))))))))</f>
        <v/>
      </c>
      <c r="M328" s="140"/>
      <c r="N328" s="150"/>
      <c r="O328" s="150"/>
      <c r="P328" s="150"/>
      <c r="Q328" s="150"/>
      <c r="R328" s="150"/>
      <c r="S328" s="150"/>
      <c r="T328" s="150"/>
      <c r="U328" s="150"/>
      <c r="V328" s="150"/>
      <c r="W328" s="150"/>
      <c r="X328" s="150"/>
      <c r="Y328" s="150"/>
      <c r="Z328" s="150"/>
      <c r="AA328" s="150"/>
      <c r="AB328" s="150"/>
      <c r="AC328" s="150"/>
      <c r="AD328" s="150"/>
      <c r="AE328" s="150"/>
      <c r="AF328" s="150"/>
      <c r="AG328" s="150"/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50"/>
    </row>
    <row r="329" spans="1:60" ht="25.5" customHeight="1">
      <c r="A329" s="101" t="str">
        <f>IF(B329="","",IF(M329="","",SUBTOTAL(3,$E$5:E329)*1)-COUNTBLANK($B$5:B329))</f>
        <v/>
      </c>
      <c r="B329" s="142" t="str">
        <f>IF(ฟอร์มกรอกข้อมูล!C169=0,"",IF(ฟอร์มกรอกข้อมูล!C169="สังกัด","",IF(M329="กำหนดเพิ่มปี 67","-",IF(M329="กำหนดเพิ่มปี 68","-",IF(M329="กำหนดเพิ่มปี 69","-",ฟอร์มกรอกข้อมูล!D169)))))</f>
        <v/>
      </c>
      <c r="C329" s="140" t="str">
        <f>IF(ฟอร์มกรอกข้อมูล!C169=0,"",IF(ฟอร์มกรอกข้อมูล!C169="สังกัด","",IF(M329="กำหนดเพิ่มปี 67","-",IF(M329="กำหนดเพิ่มปี 68","-",IF(M329="กำหนดเพิ่มปี 69","-",ฟอร์มกรอกข้อมูล!L169)))))</f>
        <v/>
      </c>
      <c r="D329" s="143" t="str">
        <f>IF(ฟอร์มกรอกข้อมูล!C169=0,"",IF(ฟอร์มกรอกข้อมูล!C169="สังกัด","",IF(ฟอร์มกรอกข้อมูล!B169="","-",IF(M329="กำหนดเพิ่มปี 67","-",IF(M329="กำหนดเพิ่มปี 68","-",IF(M329="กำหนดเพิ่มปี 69","-",ฟอร์มกรอกข้อมูล!B169))))))</f>
        <v/>
      </c>
      <c r="E329" s="140" t="str">
        <f>IF(ฟอร์มกรอกข้อมูล!C169=0,"",IF(M329="กำหนดเพิ่มปี 67","-",IF(M329="กำหนดเพิ่มปี 68","-",IF(M329="กำหนดเพิ่มปี 69","-",IF(ฟอร์มกรอกข้อมูล!C169="บริหารท้องถิ่น",ฟอร์มกรอกข้อมูล!F169,IF(ฟอร์มกรอกข้อมูล!C169="อำนวยการท้องถิ่น",ฟอร์มกรอกข้อมูล!F169,IF(ฟอร์มกรอกข้อมูล!C169="บริหารสถานศึกษา",ฟอร์มกรอกข้อมูล!F169,IF(ฟอร์มกรอกข้อมูล!C169&amp;ฟอร์มกรอกข้อมูล!G169="วิชาการหัวหน้ากลุ่มงาน",ฟอร์มกรอกข้อมูล!F169,ฟอร์มกรอกข้อมูล!E169))))))))</f>
        <v/>
      </c>
      <c r="F329" s="101" t="str">
        <f>IF(ฟอร์มกรอกข้อมูล!C169=0,"",IF(ฟอร์มกรอกข้อมูล!C169="สังกัด","",IF(ฟอร์มกรอกข้อมูล!H169="","-",IF(M329="กำหนดเพิ่มปี 67","-",IF(M329="กำหนดเพิ่มปี 68","-",IF(M329="กำหนดเพิ่มปี 69","-",ฟอร์มกรอกข้อมูล!H169))))))</f>
        <v/>
      </c>
      <c r="G329" s="143" t="str">
        <f>IF(ฟอร์มกรอกข้อมูล!C169=0,"",IF(ฟอร์มกรอกข้อมูล!C169="สังกัด","",IF(ฟอร์มกรอกข้อมูล!B169="","-",IF(M329="เกษียณปี 66 ยุบเลิกปี 67","-",IF(M329="ว่างเดิม ยุบเลิกปี 67","-",ฟอร์มกรอกข้อมูล!B169)))))</f>
        <v/>
      </c>
      <c r="H329" s="140" t="str">
        <f>IF(ฟอร์มกรอกข้อมูล!C169=0,"",IF(M329="เกษียณปี 66 ยุบเลิกปี 67","-",IF(M329="ว่างเดิม ยุบเลิกปี 67","-",IF(ฟอร์มกรอกข้อมูล!C169="บริหารท้องถิ่น",ฟอร์มกรอกข้อมูล!F169,IF(ฟอร์มกรอกข้อมูล!C169="อำนวยการท้องถิ่น",ฟอร์มกรอกข้อมูล!F169,IF(ฟอร์มกรอกข้อมูล!C169="บริหารสถานศึกษา",ฟอร์มกรอกข้อมูล!F169,IF(ฟอร์มกรอกข้อมูล!C169&amp;ฟอร์มกรอกข้อมูล!G169="วิชาการหัวหน้ากลุ่มงาน",ฟอร์มกรอกข้อมูล!F169,ฟอร์มกรอกข้อมูล!E169)))))))</f>
        <v/>
      </c>
      <c r="I329" s="101" t="str">
        <f>IF(ฟอร์มกรอกข้อมูล!C169=0,"",IF(ฟอร์มกรอกข้อมูล!C169="สังกัด","",IF(ฟอร์มกรอกข้อมูล!H169="","-",IF(M329="เกษียณปี 66 ยุบเลิกปี 67","-",IF(M329="ว่างเดิม ยุบเลิกปี 67","-",ฟอร์มกรอกข้อมูล!H169)))))</f>
        <v/>
      </c>
      <c r="J329" s="144" t="str">
        <f>IF(ฟอร์มกรอกข้อมูล!C169=0,"",IF(ฟอร์มกรอกข้อมูล!C169="สังกัด","",IF(M329="กำหนดเพิ่มปี 67",0,IF(M329="กำหนดเพิ่มปี 68",0,IF(M329="กำหนดเพิ่มปี 69",0,IF(M329="เกษียณปี 66 ยุบเลิกปี 67",0,IF(M329="ว่างเดิม ยุบเลิกปี 67",0,ฟอร์มกรอกข้อมูล!BE169)))))))</f>
        <v/>
      </c>
      <c r="K329" s="145" t="str">
        <f>IF(ฟอร์มกรอกข้อมูล!C169=0,"",IF(ฟอร์มกรอกข้อมูล!C169="สังกัด","",IF(M329="กำหนดเพิ่มปี 67",0,IF(M329="กำหนดเพิ่มปี 68",0,IF(M329="กำหนดเพิ่มปี 69",0,IF(M329="เกษียณปี 66 ยุบเลิกปี 67",0,IF(M329="ว่างเดิม ยุบเลิกปี 67",0,IF(ฟอร์มกรอกข้อมูล!J169=0,0,(BF329*12)))))))))</f>
        <v/>
      </c>
      <c r="L329" s="145" t="str">
        <f>IF(ฟอร์มกรอกข้อมูล!C169=0,"",IF(ฟอร์มกรอกข้อมูล!C169="สังกัด","",IF(M329="กำหนดเพิ่มปี 67",0,IF(M329="กำหนดเพิ่มปี 68",0,IF(M329="กำหนดเพิ่มปี 69",0,IF(M329="เกษียณปี 66 ยุบเลิกปี 67",0,IF(M329="ว่างเดิม ยุบเลิกปี 67",0,IF(ฟอร์มกรอกข้อมูล!K169=0,0,(BG329*12)))))))))</f>
        <v/>
      </c>
      <c r="M329" s="146" t="str">
        <f>IF(ฟอร์มกรอกข้อมูล!C169=0,"",IF(ฟอร์มกรอกข้อมูล!C169="สังกัด","",IF(ฟอร์มกรอกข้อมูล!M169="ว่างเดิม","(ว่างเดิม)",IF(ฟอร์มกรอกข้อมูล!M169="เงินอุดหนุน","(เงินอุดหนุน)",IF(ฟอร์มกรอกข้อมูล!M169="เงินอุดหนุน (ว่าง)","(เงินอุดหนุน)",IF(ฟอร์มกรอกข้อมูล!M169="จ่ายจากเงินรายได้","(จ่ายจากเงินรายได้)",IF(ฟอร์มกรอกข้อมูล!M169="จ่ายจากเงินรายได้ (ว่าง)","(จ่ายจากเงินรายได้ (ว่างเดิม))",IF(ฟอร์มกรอกข้อมูล!M169="กำหนดเพิ่ม2567","กำหนดเพิ่มปี 67",IF(ฟอร์มกรอกข้อมูล!M169="กำหนดเพิ่ม2568","กำหนดเพิ่มปี 68",IF(ฟอร์มกรอกข้อมูล!M169="กำหนดเพิ่ม2569","กำหนดเพิ่มปี 69",IF(ฟอร์มกรอกข้อมูล!M169="ว่างยุบเลิก2567","ว่างเดิม ยุบเลิกปี 67",IF(ฟอร์มกรอกข้อมูล!M169="ว่างยุบเลิก2568","ว่างเดิม ยุบเลิกปี 68",IF(ฟอร์มกรอกข้อมูล!M169="ว่างยุบเลิก2569","ว่างเดิม ยุบเลิกปี 69",IF(ฟอร์มกรอกข้อมูล!M169="ยุบเลิก2567","เกษียณปี 66 ยุบเลิกปี 67",IF(ฟอร์มกรอกข้อมูล!M169="ยุบเลิก2568","เกษียณปี 67 ยุบเลิกปี 68",IF(ฟอร์มกรอกข้อมูล!M169="ยุบเลิก2569","เกษียณปี 68 ยุบเลิกปี 69",(ฟอร์มกรอกข้อมูล!I169*12)+(ฟอร์มกรอกข้อมูล!J169*12)+(ฟอร์มกรอกข้อมูล!K169*12)))))))))))))))))</f>
        <v/>
      </c>
      <c r="N329" s="150"/>
      <c r="O329" s="150"/>
      <c r="P329" s="150"/>
      <c r="Q329" s="150"/>
      <c r="R329" s="150"/>
      <c r="S329" s="150"/>
      <c r="T329" s="150"/>
      <c r="U329" s="150"/>
      <c r="V329" s="150"/>
      <c r="W329" s="150"/>
      <c r="X329" s="150"/>
      <c r="Y329" s="150"/>
      <c r="Z329" s="150"/>
      <c r="AA329" s="150"/>
      <c r="AB329" s="150"/>
      <c r="AC329" s="150"/>
      <c r="AD329" s="150"/>
      <c r="AE329" s="150"/>
      <c r="AF329" s="150"/>
      <c r="AG329" s="150"/>
      <c r="AH329" s="150"/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50"/>
      <c r="BB329" s="139" t="str">
        <f>IF(ฟอร์มกรอกข้อมูล!C169=0,"",ฟอร์มกรอกข้อมูล!C169)</f>
        <v/>
      </c>
      <c r="BC329" s="139" t="str">
        <f>IF(ฟอร์มกรอกข้อมูล!G169=0,"",ฟอร์มกรอกข้อมูล!G169)</f>
        <v/>
      </c>
      <c r="BD329" s="139" t="str">
        <f>IF(ฟอร์มกรอกข้อมูล!E169=0,"",ฟอร์มกรอกข้อมูล!E169)</f>
        <v/>
      </c>
      <c r="BE329" s="139" t="str">
        <f>IF(ฟอร์มกรอกข้อมูล!I169=0,"",ฟอร์มกรอกข้อมูล!I169)</f>
        <v/>
      </c>
      <c r="BF329" s="139" t="str">
        <f>IF(ฟอร์มกรอกข้อมูล!J169=0,"",ฟอร์มกรอกข้อมูล!J169)</f>
        <v/>
      </c>
      <c r="BG329" s="139" t="str">
        <f>IF(ฟอร์มกรอกข้อมูล!K169=0,"",ฟอร์มกรอกข้อมูล!K169)</f>
        <v/>
      </c>
      <c r="BH329" s="139" t="str">
        <f>IF(ฟอร์มกรอกข้อมูล!M169=0,"",ฟอร์มกรอกข้อมูล!M169)</f>
        <v/>
      </c>
    </row>
    <row r="330" spans="1:60" ht="25.5" customHeight="1">
      <c r="A330" s="99"/>
      <c r="B330" s="99"/>
      <c r="C330" s="140"/>
      <c r="D330" s="140"/>
      <c r="E330" s="140" t="str">
        <f>IF(BB329=0,"",IF(BB329="บริหารท้องถิ่น","("&amp;BD329&amp;")",IF(BB329="อำนวยการท้องถิ่น","("&amp;BD329&amp;")",IF(BB329="บริหารสถานศึกษา","("&amp;BD329&amp;")",IF(BB329&amp;BC329="วิชาการหัวหน้ากลุ่มงาน","("&amp;BD329&amp;")",IF(M329="กำหนดเพิ่มปี 67","-",IF(M329="กำหนดเพิ่มปี 68","",IF(M329="กำหนดเพิ่มปี 69","",""))))))))</f>
        <v/>
      </c>
      <c r="F330" s="99"/>
      <c r="G330" s="140"/>
      <c r="H330" s="140" t="str">
        <f>IF(BB329=0,"",IF(M329="เกษียณปี 66 ยุบเลิกปี 67","",IF(M329="ว่างเดิม ยุบเลิกปี 67","",IF(BB329="บริหารท้องถิ่น","("&amp;BD329&amp;")",IF(BB329="อำนวยการท้องถิ่น","("&amp;BD329&amp;")",IF(BB329="บริหารสถานศึกษา","("&amp;BD329&amp;")",IF(BB329&amp;BC329="วิชาการหัวหน้ากลุ่มงาน","("&amp;BD329&amp;")","")))))))</f>
        <v/>
      </c>
      <c r="I330" s="99"/>
      <c r="J330" s="141" t="str">
        <f>IF(BB329=0,"",IF(BB329="","",IF(BH329="ว่างเดิม","(ค่ากลางเงินเดือน)",IF(BH329="เงินอุดหนุน (ว่าง)","(ค่ากลางเงินเดือน)",IF(BH329="จ่ายจากเงินรายได้ (ว่าง)","(ค่ากลางเงินเดือน)",IF(BH329="ว่างยุบเลิก2568","(ค่ากลางเงินเดือน)",IF(BH329="ว่างยุบเลิก2569","(ค่ากลางเงินเดือน)",IF(M329="กำหนดเพิ่มปี 67","",IF(M329="กำหนดเพิ่มปี 68","",IF(M329="กำหนดเพิ่มปี 69","",IF(M329="เกษียณปี 66 ยุบเลิกปี 67","",IF(M329="ว่างเดิม ยุบเลิกปี 67","",TEXT(BE329,"(0,000"&amp;" x 12)")))))))))))))</f>
        <v/>
      </c>
      <c r="K330" s="141" t="str">
        <f>IF(BB329=0,"",IF(BB329="","",IF(M329="กำหนดเพิ่มปี 67","",IF(M329="กำหนดเพิ่มปี 68","",IF(M329="กำหนดเพิ่มปี 69","",IF(M329="เกษียณปี 66 ยุบเลิกปี 67","",IF(M329="ว่างเดิม ยุบเลิกปี 67","",TEXT(BF329,"(0,000"&amp;" x 12)"))))))))</f>
        <v/>
      </c>
      <c r="L330" s="141" t="str">
        <f>IF(BB329=0,"",IF(BB329="","",IF(M329="กำหนดเพิ่มปี 67","",IF(M329="กำหนดเพิ่มปี 68","",IF(M329="กำหนดเพิ่มปี 69","",IF(M329="เกษียณปี 66 ยุบเลิกปี 67","",IF(M329="ว่างเดิม ยุบเลิกปี 67","",TEXT(BG329,"(0,000"&amp;" x 12)"))))))))</f>
        <v/>
      </c>
      <c r="M330" s="140"/>
      <c r="N330" s="150"/>
      <c r="O330" s="150"/>
      <c r="P330" s="150"/>
      <c r="Q330" s="150"/>
      <c r="R330" s="150"/>
      <c r="S330" s="150"/>
      <c r="T330" s="150"/>
      <c r="U330" s="150"/>
      <c r="V330" s="150"/>
      <c r="W330" s="150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50"/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</row>
    <row r="331" spans="1:60" ht="25.5" customHeight="1">
      <c r="A331" s="101" t="str">
        <f>IF(B331="","",IF(M331="","",SUBTOTAL(3,$E$5:E331)*1)-COUNTBLANK($B$5:B331))</f>
        <v/>
      </c>
      <c r="B331" s="142" t="str">
        <f>IF(ฟอร์มกรอกข้อมูล!C170=0,"",IF(ฟอร์มกรอกข้อมูล!C170="สังกัด","",IF(M331="กำหนดเพิ่มปี 67","-",IF(M331="กำหนดเพิ่มปี 68","-",IF(M331="กำหนดเพิ่มปี 69","-",ฟอร์มกรอกข้อมูล!D170)))))</f>
        <v/>
      </c>
      <c r="C331" s="140" t="str">
        <f>IF(ฟอร์มกรอกข้อมูล!C170=0,"",IF(ฟอร์มกรอกข้อมูล!C170="สังกัด","",IF(M331="กำหนดเพิ่มปี 67","-",IF(M331="กำหนดเพิ่มปี 68","-",IF(M331="กำหนดเพิ่มปี 69","-",ฟอร์มกรอกข้อมูล!L170)))))</f>
        <v/>
      </c>
      <c r="D331" s="143" t="str">
        <f>IF(ฟอร์มกรอกข้อมูล!C170=0,"",IF(ฟอร์มกรอกข้อมูล!C170="สังกัด","",IF(ฟอร์มกรอกข้อมูล!B170="","-",IF(M331="กำหนดเพิ่มปี 67","-",IF(M331="กำหนดเพิ่มปี 68","-",IF(M331="กำหนดเพิ่มปี 69","-",ฟอร์มกรอกข้อมูล!B170))))))</f>
        <v/>
      </c>
      <c r="E331" s="140" t="str">
        <f>IF(ฟอร์มกรอกข้อมูล!C170=0,"",IF(M331="กำหนดเพิ่มปี 67","-",IF(M331="กำหนดเพิ่มปี 68","-",IF(M331="กำหนดเพิ่มปี 69","-",IF(ฟอร์มกรอกข้อมูล!C170="บริหารท้องถิ่น",ฟอร์มกรอกข้อมูล!F170,IF(ฟอร์มกรอกข้อมูล!C170="อำนวยการท้องถิ่น",ฟอร์มกรอกข้อมูล!F170,IF(ฟอร์มกรอกข้อมูล!C170="บริหารสถานศึกษา",ฟอร์มกรอกข้อมูล!F170,IF(ฟอร์มกรอกข้อมูล!C170&amp;ฟอร์มกรอกข้อมูล!G170="วิชาการหัวหน้ากลุ่มงาน",ฟอร์มกรอกข้อมูล!F170,ฟอร์มกรอกข้อมูล!E170))))))))</f>
        <v/>
      </c>
      <c r="F331" s="101" t="str">
        <f>IF(ฟอร์มกรอกข้อมูล!C170=0,"",IF(ฟอร์มกรอกข้อมูล!C170="สังกัด","",IF(ฟอร์มกรอกข้อมูล!H170="","-",IF(M331="กำหนดเพิ่มปี 67","-",IF(M331="กำหนดเพิ่มปี 68","-",IF(M331="กำหนดเพิ่มปี 69","-",ฟอร์มกรอกข้อมูล!H170))))))</f>
        <v/>
      </c>
      <c r="G331" s="143" t="str">
        <f>IF(ฟอร์มกรอกข้อมูล!C170=0,"",IF(ฟอร์มกรอกข้อมูล!C170="สังกัด","",IF(ฟอร์มกรอกข้อมูล!B170="","-",IF(M331="เกษียณปี 66 ยุบเลิกปี 67","-",IF(M331="ว่างเดิม ยุบเลิกปี 67","-",ฟอร์มกรอกข้อมูล!B170)))))</f>
        <v/>
      </c>
      <c r="H331" s="140" t="str">
        <f>IF(ฟอร์มกรอกข้อมูล!C170=0,"",IF(M331="เกษียณปี 66 ยุบเลิกปี 67","-",IF(M331="ว่างเดิม ยุบเลิกปี 67","-",IF(ฟอร์มกรอกข้อมูล!C170="บริหารท้องถิ่น",ฟอร์มกรอกข้อมูล!F170,IF(ฟอร์มกรอกข้อมูล!C170="อำนวยการท้องถิ่น",ฟอร์มกรอกข้อมูล!F170,IF(ฟอร์มกรอกข้อมูล!C170="บริหารสถานศึกษา",ฟอร์มกรอกข้อมูล!F170,IF(ฟอร์มกรอกข้อมูล!C170&amp;ฟอร์มกรอกข้อมูล!G170="วิชาการหัวหน้ากลุ่มงาน",ฟอร์มกรอกข้อมูล!F170,ฟอร์มกรอกข้อมูล!E170)))))))</f>
        <v/>
      </c>
      <c r="I331" s="101" t="str">
        <f>IF(ฟอร์มกรอกข้อมูล!C170=0,"",IF(ฟอร์มกรอกข้อมูล!C170="สังกัด","",IF(ฟอร์มกรอกข้อมูล!H170="","-",IF(M331="เกษียณปี 66 ยุบเลิกปี 67","-",IF(M331="ว่างเดิม ยุบเลิกปี 67","-",ฟอร์มกรอกข้อมูล!H170)))))</f>
        <v/>
      </c>
      <c r="J331" s="144" t="str">
        <f>IF(ฟอร์มกรอกข้อมูล!C170=0,"",IF(ฟอร์มกรอกข้อมูล!C170="สังกัด","",IF(M331="กำหนดเพิ่มปี 67",0,IF(M331="กำหนดเพิ่มปี 68",0,IF(M331="กำหนดเพิ่มปี 69",0,IF(M331="เกษียณปี 66 ยุบเลิกปี 67",0,IF(M331="ว่างเดิม ยุบเลิกปี 67",0,ฟอร์มกรอกข้อมูล!BE170)))))))</f>
        <v/>
      </c>
      <c r="K331" s="145" t="str">
        <f>IF(ฟอร์มกรอกข้อมูล!C170=0,"",IF(ฟอร์มกรอกข้อมูล!C170="สังกัด","",IF(M331="กำหนดเพิ่มปี 67",0,IF(M331="กำหนดเพิ่มปี 68",0,IF(M331="กำหนดเพิ่มปี 69",0,IF(M331="เกษียณปี 66 ยุบเลิกปี 67",0,IF(M331="ว่างเดิม ยุบเลิกปี 67",0,IF(ฟอร์มกรอกข้อมูล!J170=0,0,(BF331*12)))))))))</f>
        <v/>
      </c>
      <c r="L331" s="145" t="str">
        <f>IF(ฟอร์มกรอกข้อมูล!C170=0,"",IF(ฟอร์มกรอกข้อมูล!C170="สังกัด","",IF(M331="กำหนดเพิ่มปี 67",0,IF(M331="กำหนดเพิ่มปี 68",0,IF(M331="กำหนดเพิ่มปี 69",0,IF(M331="เกษียณปี 66 ยุบเลิกปี 67",0,IF(M331="ว่างเดิม ยุบเลิกปี 67",0,IF(ฟอร์มกรอกข้อมูล!K170=0,0,(BG331*12)))))))))</f>
        <v/>
      </c>
      <c r="M331" s="146" t="str">
        <f>IF(ฟอร์มกรอกข้อมูล!C170=0,"",IF(ฟอร์มกรอกข้อมูล!C170="สังกัด","",IF(ฟอร์มกรอกข้อมูล!M170="ว่างเดิม","(ว่างเดิม)",IF(ฟอร์มกรอกข้อมูล!M170="เงินอุดหนุน","(เงินอุดหนุน)",IF(ฟอร์มกรอกข้อมูล!M170="เงินอุดหนุน (ว่าง)","(เงินอุดหนุน)",IF(ฟอร์มกรอกข้อมูล!M170="จ่ายจากเงินรายได้","(จ่ายจากเงินรายได้)",IF(ฟอร์มกรอกข้อมูล!M170="จ่ายจากเงินรายได้ (ว่าง)","(จ่ายจากเงินรายได้ (ว่างเดิม))",IF(ฟอร์มกรอกข้อมูล!M170="กำหนดเพิ่ม2567","กำหนดเพิ่มปี 67",IF(ฟอร์มกรอกข้อมูล!M170="กำหนดเพิ่ม2568","กำหนดเพิ่มปี 68",IF(ฟอร์มกรอกข้อมูล!M170="กำหนดเพิ่ม2569","กำหนดเพิ่มปี 69",IF(ฟอร์มกรอกข้อมูล!M170="ว่างยุบเลิก2567","ว่างเดิม ยุบเลิกปี 67",IF(ฟอร์มกรอกข้อมูล!M170="ว่างยุบเลิก2568","ว่างเดิม ยุบเลิกปี 68",IF(ฟอร์มกรอกข้อมูล!M170="ว่างยุบเลิก2569","ว่างเดิม ยุบเลิกปี 69",IF(ฟอร์มกรอกข้อมูล!M170="ยุบเลิก2567","เกษียณปี 66 ยุบเลิกปี 67",IF(ฟอร์มกรอกข้อมูล!M170="ยุบเลิก2568","เกษียณปี 67 ยุบเลิกปี 68",IF(ฟอร์มกรอกข้อมูล!M170="ยุบเลิก2569","เกษียณปี 68 ยุบเลิกปี 69",(ฟอร์มกรอกข้อมูล!I170*12)+(ฟอร์มกรอกข้อมูล!J170*12)+(ฟอร์มกรอกข้อมูล!K170*12)))))))))))))))))</f>
        <v/>
      </c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50"/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50"/>
      <c r="BB331" s="139" t="str">
        <f>IF(ฟอร์มกรอกข้อมูล!C170=0,"",ฟอร์มกรอกข้อมูล!C170)</f>
        <v/>
      </c>
      <c r="BC331" s="139" t="str">
        <f>IF(ฟอร์มกรอกข้อมูล!G170=0,"",ฟอร์มกรอกข้อมูล!G170)</f>
        <v/>
      </c>
      <c r="BD331" s="139" t="str">
        <f>IF(ฟอร์มกรอกข้อมูล!E170=0,"",ฟอร์มกรอกข้อมูล!E170)</f>
        <v/>
      </c>
      <c r="BE331" s="139" t="str">
        <f>IF(ฟอร์มกรอกข้อมูล!I170=0,"",ฟอร์มกรอกข้อมูล!I170)</f>
        <v/>
      </c>
      <c r="BF331" s="139" t="str">
        <f>IF(ฟอร์มกรอกข้อมูล!J170=0,"",ฟอร์มกรอกข้อมูล!J170)</f>
        <v/>
      </c>
      <c r="BG331" s="139" t="str">
        <f>IF(ฟอร์มกรอกข้อมูล!K170=0,"",ฟอร์มกรอกข้อมูล!K170)</f>
        <v/>
      </c>
      <c r="BH331" s="139" t="str">
        <f>IF(ฟอร์มกรอกข้อมูล!M170=0,"",ฟอร์มกรอกข้อมูล!M170)</f>
        <v/>
      </c>
    </row>
    <row r="332" spans="1:60" ht="25.5" customHeight="1">
      <c r="A332" s="99"/>
      <c r="B332" s="99"/>
      <c r="C332" s="140"/>
      <c r="D332" s="140"/>
      <c r="E332" s="140" t="str">
        <f>IF(BB331=0,"",IF(BB331="บริหารท้องถิ่น","("&amp;BD331&amp;")",IF(BB331="อำนวยการท้องถิ่น","("&amp;BD331&amp;")",IF(BB331="บริหารสถานศึกษา","("&amp;BD331&amp;")",IF(BB331&amp;BC331="วิชาการหัวหน้ากลุ่มงาน","("&amp;BD331&amp;")",IF(M331="กำหนดเพิ่มปี 67","-",IF(M331="กำหนดเพิ่มปี 68","",IF(M331="กำหนดเพิ่มปี 69","",""))))))))</f>
        <v/>
      </c>
      <c r="F332" s="99"/>
      <c r="G332" s="140"/>
      <c r="H332" s="140" t="str">
        <f>IF(BB331=0,"",IF(M331="เกษียณปี 66 ยุบเลิกปี 67","",IF(M331="ว่างเดิม ยุบเลิกปี 67","",IF(BB331="บริหารท้องถิ่น","("&amp;BD331&amp;")",IF(BB331="อำนวยการท้องถิ่น","("&amp;BD331&amp;")",IF(BB331="บริหารสถานศึกษา","("&amp;BD331&amp;")",IF(BB331&amp;BC331="วิชาการหัวหน้ากลุ่มงาน","("&amp;BD331&amp;")","")))))))</f>
        <v/>
      </c>
      <c r="I332" s="99"/>
      <c r="J332" s="141" t="str">
        <f>IF(BB331=0,"",IF(BB331="","",IF(BH331="ว่างเดิม","(ค่ากลางเงินเดือน)",IF(BH331="เงินอุดหนุน (ว่าง)","(ค่ากลางเงินเดือน)",IF(BH331="จ่ายจากเงินรายได้ (ว่าง)","(ค่ากลางเงินเดือน)",IF(BH331="ว่างยุบเลิก2568","(ค่ากลางเงินเดือน)",IF(BH331="ว่างยุบเลิก2569","(ค่ากลางเงินเดือน)",IF(M331="กำหนดเพิ่มปี 67","",IF(M331="กำหนดเพิ่มปี 68","",IF(M331="กำหนดเพิ่มปี 69","",IF(M331="เกษียณปี 66 ยุบเลิกปี 67","",IF(M331="ว่างเดิม ยุบเลิกปี 67","",TEXT(BE331,"(0,000"&amp;" x 12)")))))))))))))</f>
        <v/>
      </c>
      <c r="K332" s="141" t="str">
        <f>IF(BB331=0,"",IF(BB331="","",IF(M331="กำหนดเพิ่มปี 67","",IF(M331="กำหนดเพิ่มปี 68","",IF(M331="กำหนดเพิ่มปี 69","",IF(M331="เกษียณปี 66 ยุบเลิกปี 67","",IF(M331="ว่างเดิม ยุบเลิกปี 67","",TEXT(BF331,"(0,000"&amp;" x 12)"))))))))</f>
        <v/>
      </c>
      <c r="L332" s="141" t="str">
        <f>IF(BB331=0,"",IF(BB331="","",IF(M331="กำหนดเพิ่มปี 67","",IF(M331="กำหนดเพิ่มปี 68","",IF(M331="กำหนดเพิ่มปี 69","",IF(M331="เกษียณปี 66 ยุบเลิกปี 67","",IF(M331="ว่างเดิม ยุบเลิกปี 67","",TEXT(BG331,"(0,000"&amp;" x 12)"))))))))</f>
        <v/>
      </c>
      <c r="M332" s="14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</row>
    <row r="333" spans="1:60" ht="25.5" customHeight="1">
      <c r="A333" s="101" t="str">
        <f>IF(B333="","",IF(M333="","",SUBTOTAL(3,$E$5:E333)*1)-COUNTBLANK($B$5:B333))</f>
        <v/>
      </c>
      <c r="B333" s="142" t="str">
        <f>IF(ฟอร์มกรอกข้อมูล!C171=0,"",IF(ฟอร์มกรอกข้อมูล!C171="สังกัด","",IF(M333="กำหนดเพิ่มปี 67","-",IF(M333="กำหนดเพิ่มปี 68","-",IF(M333="กำหนดเพิ่มปี 69","-",ฟอร์มกรอกข้อมูล!D171)))))</f>
        <v/>
      </c>
      <c r="C333" s="140" t="str">
        <f>IF(ฟอร์มกรอกข้อมูล!C171=0,"",IF(ฟอร์มกรอกข้อมูล!C171="สังกัด","",IF(M333="กำหนดเพิ่มปี 67","-",IF(M333="กำหนดเพิ่มปี 68","-",IF(M333="กำหนดเพิ่มปี 69","-",ฟอร์มกรอกข้อมูล!L171)))))</f>
        <v/>
      </c>
      <c r="D333" s="143" t="str">
        <f>IF(ฟอร์มกรอกข้อมูล!C171=0,"",IF(ฟอร์มกรอกข้อมูล!C171="สังกัด","",IF(ฟอร์มกรอกข้อมูล!B171="","-",IF(M333="กำหนดเพิ่มปี 67","-",IF(M333="กำหนดเพิ่มปี 68","-",IF(M333="กำหนดเพิ่มปี 69","-",ฟอร์มกรอกข้อมูล!B171))))))</f>
        <v/>
      </c>
      <c r="E333" s="140" t="str">
        <f>IF(ฟอร์มกรอกข้อมูล!C171=0,"",IF(M333="กำหนดเพิ่มปี 67","-",IF(M333="กำหนดเพิ่มปี 68","-",IF(M333="กำหนดเพิ่มปี 69","-",IF(ฟอร์มกรอกข้อมูล!C171="บริหารท้องถิ่น",ฟอร์มกรอกข้อมูล!F171,IF(ฟอร์มกรอกข้อมูล!C171="อำนวยการท้องถิ่น",ฟอร์มกรอกข้อมูล!F171,IF(ฟอร์มกรอกข้อมูล!C171="บริหารสถานศึกษา",ฟอร์มกรอกข้อมูล!F171,IF(ฟอร์มกรอกข้อมูล!C171&amp;ฟอร์มกรอกข้อมูล!G171="วิชาการหัวหน้ากลุ่มงาน",ฟอร์มกรอกข้อมูล!F171,ฟอร์มกรอกข้อมูล!E171))))))))</f>
        <v/>
      </c>
      <c r="F333" s="101" t="str">
        <f>IF(ฟอร์มกรอกข้อมูล!C171=0,"",IF(ฟอร์มกรอกข้อมูล!C171="สังกัด","",IF(ฟอร์มกรอกข้อมูล!H171="","-",IF(M333="กำหนดเพิ่มปี 67","-",IF(M333="กำหนดเพิ่มปี 68","-",IF(M333="กำหนดเพิ่มปี 69","-",ฟอร์มกรอกข้อมูล!H171))))))</f>
        <v/>
      </c>
      <c r="G333" s="143" t="str">
        <f>IF(ฟอร์มกรอกข้อมูล!C171=0,"",IF(ฟอร์มกรอกข้อมูล!C171="สังกัด","",IF(ฟอร์มกรอกข้อมูล!B171="","-",IF(M333="เกษียณปี 66 ยุบเลิกปี 67","-",IF(M333="ว่างเดิม ยุบเลิกปี 67","-",ฟอร์มกรอกข้อมูล!B171)))))</f>
        <v/>
      </c>
      <c r="H333" s="140" t="str">
        <f>IF(ฟอร์มกรอกข้อมูล!C171=0,"",IF(M333="เกษียณปี 66 ยุบเลิกปี 67","-",IF(M333="ว่างเดิม ยุบเลิกปี 67","-",IF(ฟอร์มกรอกข้อมูล!C171="บริหารท้องถิ่น",ฟอร์มกรอกข้อมูล!F171,IF(ฟอร์มกรอกข้อมูล!C171="อำนวยการท้องถิ่น",ฟอร์มกรอกข้อมูล!F171,IF(ฟอร์มกรอกข้อมูล!C171="บริหารสถานศึกษา",ฟอร์มกรอกข้อมูล!F171,IF(ฟอร์มกรอกข้อมูล!C171&amp;ฟอร์มกรอกข้อมูล!G171="วิชาการหัวหน้ากลุ่มงาน",ฟอร์มกรอกข้อมูล!F171,ฟอร์มกรอกข้อมูล!E171)))))))</f>
        <v/>
      </c>
      <c r="I333" s="101" t="str">
        <f>IF(ฟอร์มกรอกข้อมูล!C171=0,"",IF(ฟอร์มกรอกข้อมูล!C171="สังกัด","",IF(ฟอร์มกรอกข้อมูล!H171="","-",IF(M333="เกษียณปี 66 ยุบเลิกปี 67","-",IF(M333="ว่างเดิม ยุบเลิกปี 67","-",ฟอร์มกรอกข้อมูล!H171)))))</f>
        <v/>
      </c>
      <c r="J333" s="144" t="str">
        <f>IF(ฟอร์มกรอกข้อมูล!C171=0,"",IF(ฟอร์มกรอกข้อมูล!C171="สังกัด","",IF(M333="กำหนดเพิ่มปี 67",0,IF(M333="กำหนดเพิ่มปี 68",0,IF(M333="กำหนดเพิ่มปี 69",0,IF(M333="เกษียณปี 66 ยุบเลิกปี 67",0,IF(M333="ว่างเดิม ยุบเลิกปี 67",0,ฟอร์มกรอกข้อมูล!BE171)))))))</f>
        <v/>
      </c>
      <c r="K333" s="145" t="str">
        <f>IF(ฟอร์มกรอกข้อมูล!C171=0,"",IF(ฟอร์มกรอกข้อมูล!C171="สังกัด","",IF(M333="กำหนดเพิ่มปี 67",0,IF(M333="กำหนดเพิ่มปี 68",0,IF(M333="กำหนดเพิ่มปี 69",0,IF(M333="เกษียณปี 66 ยุบเลิกปี 67",0,IF(M333="ว่างเดิม ยุบเลิกปี 67",0,IF(ฟอร์มกรอกข้อมูล!J171=0,0,(BF333*12)))))))))</f>
        <v/>
      </c>
      <c r="L333" s="145" t="str">
        <f>IF(ฟอร์มกรอกข้อมูล!C171=0,"",IF(ฟอร์มกรอกข้อมูล!C171="สังกัด","",IF(M333="กำหนดเพิ่มปี 67",0,IF(M333="กำหนดเพิ่มปี 68",0,IF(M333="กำหนดเพิ่มปี 69",0,IF(M333="เกษียณปี 66 ยุบเลิกปี 67",0,IF(M333="ว่างเดิม ยุบเลิกปี 67",0,IF(ฟอร์มกรอกข้อมูล!K171=0,0,(BG333*12)))))))))</f>
        <v/>
      </c>
      <c r="M333" s="146" t="str">
        <f>IF(ฟอร์มกรอกข้อมูล!C171=0,"",IF(ฟอร์มกรอกข้อมูล!C171="สังกัด","",IF(ฟอร์มกรอกข้อมูล!M171="ว่างเดิม","(ว่างเดิม)",IF(ฟอร์มกรอกข้อมูล!M171="เงินอุดหนุน","(เงินอุดหนุน)",IF(ฟอร์มกรอกข้อมูล!M171="เงินอุดหนุน (ว่าง)","(เงินอุดหนุน)",IF(ฟอร์มกรอกข้อมูล!M171="จ่ายจากเงินรายได้","(จ่ายจากเงินรายได้)",IF(ฟอร์มกรอกข้อมูล!M171="จ่ายจากเงินรายได้ (ว่าง)","(จ่ายจากเงินรายได้ (ว่างเดิม))",IF(ฟอร์มกรอกข้อมูล!M171="กำหนดเพิ่ม2567","กำหนดเพิ่มปี 67",IF(ฟอร์มกรอกข้อมูล!M171="กำหนดเพิ่ม2568","กำหนดเพิ่มปี 68",IF(ฟอร์มกรอกข้อมูล!M171="กำหนดเพิ่ม2569","กำหนดเพิ่มปี 69",IF(ฟอร์มกรอกข้อมูล!M171="ว่างยุบเลิก2567","ว่างเดิม ยุบเลิกปี 67",IF(ฟอร์มกรอกข้อมูล!M171="ว่างยุบเลิก2568","ว่างเดิม ยุบเลิกปี 68",IF(ฟอร์มกรอกข้อมูล!M171="ว่างยุบเลิก2569","ว่างเดิม ยุบเลิกปี 69",IF(ฟอร์มกรอกข้อมูล!M171="ยุบเลิก2567","เกษียณปี 66 ยุบเลิกปี 67",IF(ฟอร์มกรอกข้อมูล!M171="ยุบเลิก2568","เกษียณปี 67 ยุบเลิกปี 68",IF(ฟอร์มกรอกข้อมูล!M171="ยุบเลิก2569","เกษียณปี 68 ยุบเลิกปี 69",(ฟอร์มกรอกข้อมูล!I171*12)+(ฟอร์มกรอกข้อมูล!J171*12)+(ฟอร์มกรอกข้อมูล!K171*12)))))))))))))))))</f>
        <v/>
      </c>
      <c r="N333" s="150"/>
      <c r="O333" s="150"/>
      <c r="P333" s="150"/>
      <c r="Q333" s="150"/>
      <c r="R333" s="150"/>
      <c r="S333" s="150"/>
      <c r="T333" s="150"/>
      <c r="U333" s="150"/>
      <c r="V333" s="150"/>
      <c r="W333" s="150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50"/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39" t="str">
        <f>IF(ฟอร์มกรอกข้อมูล!C171=0,"",ฟอร์มกรอกข้อมูล!C171)</f>
        <v/>
      </c>
      <c r="BC333" s="139" t="str">
        <f>IF(ฟอร์มกรอกข้อมูล!G171=0,"",ฟอร์มกรอกข้อมูล!G171)</f>
        <v/>
      </c>
      <c r="BD333" s="139" t="str">
        <f>IF(ฟอร์มกรอกข้อมูล!E171=0,"",ฟอร์มกรอกข้อมูล!E171)</f>
        <v/>
      </c>
      <c r="BE333" s="139" t="str">
        <f>IF(ฟอร์มกรอกข้อมูล!I171=0,"",ฟอร์มกรอกข้อมูล!I171)</f>
        <v/>
      </c>
      <c r="BF333" s="139" t="str">
        <f>IF(ฟอร์มกรอกข้อมูล!J171=0,"",ฟอร์มกรอกข้อมูล!J171)</f>
        <v/>
      </c>
      <c r="BG333" s="139" t="str">
        <f>IF(ฟอร์มกรอกข้อมูล!K171=0,"",ฟอร์มกรอกข้อมูล!K171)</f>
        <v/>
      </c>
      <c r="BH333" s="139" t="str">
        <f>IF(ฟอร์มกรอกข้อมูล!M171=0,"",ฟอร์มกรอกข้อมูล!M171)</f>
        <v/>
      </c>
    </row>
    <row r="334" spans="1:60" ht="25.5" customHeight="1">
      <c r="A334" s="99"/>
      <c r="B334" s="99"/>
      <c r="C334" s="140"/>
      <c r="D334" s="140"/>
      <c r="E334" s="140" t="str">
        <f>IF(BB333=0,"",IF(BB333="บริหารท้องถิ่น","("&amp;BD333&amp;")",IF(BB333="อำนวยการท้องถิ่น","("&amp;BD333&amp;")",IF(BB333="บริหารสถานศึกษา","("&amp;BD333&amp;")",IF(BB333&amp;BC333="วิชาการหัวหน้ากลุ่มงาน","("&amp;BD333&amp;")",IF(M333="กำหนดเพิ่มปี 67","-",IF(M333="กำหนดเพิ่มปี 68","",IF(M333="กำหนดเพิ่มปี 69","",""))))))))</f>
        <v/>
      </c>
      <c r="F334" s="99"/>
      <c r="G334" s="140"/>
      <c r="H334" s="140" t="str">
        <f>IF(BB333=0,"",IF(M333="เกษียณปี 66 ยุบเลิกปี 67","",IF(M333="ว่างเดิม ยุบเลิกปี 67","",IF(BB333="บริหารท้องถิ่น","("&amp;BD333&amp;")",IF(BB333="อำนวยการท้องถิ่น","("&amp;BD333&amp;")",IF(BB333="บริหารสถานศึกษา","("&amp;BD333&amp;")",IF(BB333&amp;BC333="วิชาการหัวหน้ากลุ่มงาน","("&amp;BD333&amp;")","")))))))</f>
        <v/>
      </c>
      <c r="I334" s="99"/>
      <c r="J334" s="141" t="str">
        <f>IF(BB333=0,"",IF(BB333="","",IF(BH333="ว่างเดิม","(ค่ากลางเงินเดือน)",IF(BH333="เงินอุดหนุน (ว่าง)","(ค่ากลางเงินเดือน)",IF(BH333="จ่ายจากเงินรายได้ (ว่าง)","(ค่ากลางเงินเดือน)",IF(BH333="ว่างยุบเลิก2568","(ค่ากลางเงินเดือน)",IF(BH333="ว่างยุบเลิก2569","(ค่ากลางเงินเดือน)",IF(M333="กำหนดเพิ่มปี 67","",IF(M333="กำหนดเพิ่มปี 68","",IF(M333="กำหนดเพิ่มปี 69","",IF(M333="เกษียณปี 66 ยุบเลิกปี 67","",IF(M333="ว่างเดิม ยุบเลิกปี 67","",TEXT(BE333,"(0,000"&amp;" x 12)")))))))))))))</f>
        <v/>
      </c>
      <c r="K334" s="141" t="str">
        <f>IF(BB333=0,"",IF(BB333="","",IF(M333="กำหนดเพิ่มปี 67","",IF(M333="กำหนดเพิ่มปี 68","",IF(M333="กำหนดเพิ่มปี 69","",IF(M333="เกษียณปี 66 ยุบเลิกปี 67","",IF(M333="ว่างเดิม ยุบเลิกปี 67","",TEXT(BF333,"(0,000"&amp;" x 12)"))))))))</f>
        <v/>
      </c>
      <c r="L334" s="141" t="str">
        <f>IF(BB333=0,"",IF(BB333="","",IF(M333="กำหนดเพิ่มปี 67","",IF(M333="กำหนดเพิ่มปี 68","",IF(M333="กำหนดเพิ่มปี 69","",IF(M333="เกษียณปี 66 ยุบเลิกปี 67","",IF(M333="ว่างเดิม ยุบเลิกปี 67","",TEXT(BG333,"(0,000"&amp;" x 12)"))))))))</f>
        <v/>
      </c>
      <c r="M334" s="140"/>
      <c r="N334" s="150"/>
      <c r="O334" s="150"/>
      <c r="P334" s="150"/>
      <c r="Q334" s="150"/>
      <c r="R334" s="150"/>
      <c r="S334" s="150"/>
      <c r="T334" s="150"/>
      <c r="U334" s="150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</row>
    <row r="335" spans="1:60" ht="25.5" customHeight="1">
      <c r="A335" s="101" t="str">
        <f>IF(B335="","",IF(M335="","",SUBTOTAL(3,$E$5:E335)*1)-COUNTBLANK($B$5:B335))</f>
        <v/>
      </c>
      <c r="B335" s="142" t="str">
        <f>IF(ฟอร์มกรอกข้อมูล!C172=0,"",IF(ฟอร์มกรอกข้อมูล!C172="สังกัด","",IF(M335="กำหนดเพิ่มปี 67","-",IF(M335="กำหนดเพิ่มปี 68","-",IF(M335="กำหนดเพิ่มปี 69","-",ฟอร์มกรอกข้อมูล!D172)))))</f>
        <v/>
      </c>
      <c r="C335" s="140" t="str">
        <f>IF(ฟอร์มกรอกข้อมูล!C172=0,"",IF(ฟอร์มกรอกข้อมูล!C172="สังกัด","",IF(M335="กำหนดเพิ่มปี 67","-",IF(M335="กำหนดเพิ่มปี 68","-",IF(M335="กำหนดเพิ่มปี 69","-",ฟอร์มกรอกข้อมูล!L172)))))</f>
        <v/>
      </c>
      <c r="D335" s="143" t="str">
        <f>IF(ฟอร์มกรอกข้อมูล!C172=0,"",IF(ฟอร์มกรอกข้อมูล!C172="สังกัด","",IF(ฟอร์มกรอกข้อมูล!B172="","-",IF(M335="กำหนดเพิ่มปี 67","-",IF(M335="กำหนดเพิ่มปี 68","-",IF(M335="กำหนดเพิ่มปี 69","-",ฟอร์มกรอกข้อมูล!B172))))))</f>
        <v/>
      </c>
      <c r="E335" s="140" t="str">
        <f>IF(ฟอร์มกรอกข้อมูล!C172=0,"",IF(M335="กำหนดเพิ่มปี 67","-",IF(M335="กำหนดเพิ่มปี 68","-",IF(M335="กำหนดเพิ่มปี 69","-",IF(ฟอร์มกรอกข้อมูล!C172="บริหารท้องถิ่น",ฟอร์มกรอกข้อมูล!F172,IF(ฟอร์มกรอกข้อมูล!C172="อำนวยการท้องถิ่น",ฟอร์มกรอกข้อมูล!F172,IF(ฟอร์มกรอกข้อมูล!C172="บริหารสถานศึกษา",ฟอร์มกรอกข้อมูล!F172,IF(ฟอร์มกรอกข้อมูล!C172&amp;ฟอร์มกรอกข้อมูล!G172="วิชาการหัวหน้ากลุ่มงาน",ฟอร์มกรอกข้อมูล!F172,ฟอร์มกรอกข้อมูล!E172))))))))</f>
        <v/>
      </c>
      <c r="F335" s="101" t="str">
        <f>IF(ฟอร์มกรอกข้อมูล!C172=0,"",IF(ฟอร์มกรอกข้อมูล!C172="สังกัด","",IF(ฟอร์มกรอกข้อมูล!H172="","-",IF(M335="กำหนดเพิ่มปี 67","-",IF(M335="กำหนดเพิ่มปี 68","-",IF(M335="กำหนดเพิ่มปี 69","-",ฟอร์มกรอกข้อมูล!H172))))))</f>
        <v/>
      </c>
      <c r="G335" s="143" t="str">
        <f>IF(ฟอร์มกรอกข้อมูล!C172=0,"",IF(ฟอร์มกรอกข้อมูล!C172="สังกัด","",IF(ฟอร์มกรอกข้อมูล!B172="","-",IF(M335="เกษียณปี 66 ยุบเลิกปี 67","-",IF(M335="ว่างเดิม ยุบเลิกปี 67","-",ฟอร์มกรอกข้อมูล!B172)))))</f>
        <v/>
      </c>
      <c r="H335" s="140" t="str">
        <f>IF(ฟอร์มกรอกข้อมูล!C172=0,"",IF(M335="เกษียณปี 66 ยุบเลิกปี 67","-",IF(M335="ว่างเดิม ยุบเลิกปี 67","-",IF(ฟอร์มกรอกข้อมูล!C172="บริหารท้องถิ่น",ฟอร์มกรอกข้อมูล!F172,IF(ฟอร์มกรอกข้อมูล!C172="อำนวยการท้องถิ่น",ฟอร์มกรอกข้อมูล!F172,IF(ฟอร์มกรอกข้อมูล!C172="บริหารสถานศึกษา",ฟอร์มกรอกข้อมูล!F172,IF(ฟอร์มกรอกข้อมูล!C172&amp;ฟอร์มกรอกข้อมูล!G172="วิชาการหัวหน้ากลุ่มงาน",ฟอร์มกรอกข้อมูล!F172,ฟอร์มกรอกข้อมูล!E172)))))))</f>
        <v/>
      </c>
      <c r="I335" s="101" t="str">
        <f>IF(ฟอร์มกรอกข้อมูล!C172=0,"",IF(ฟอร์มกรอกข้อมูล!C172="สังกัด","",IF(ฟอร์มกรอกข้อมูล!H172="","-",IF(M335="เกษียณปี 66 ยุบเลิกปี 67","-",IF(M335="ว่างเดิม ยุบเลิกปี 67","-",ฟอร์มกรอกข้อมูล!H172)))))</f>
        <v/>
      </c>
      <c r="J335" s="144" t="str">
        <f>IF(ฟอร์มกรอกข้อมูล!C172=0,"",IF(ฟอร์มกรอกข้อมูล!C172="สังกัด","",IF(M335="กำหนดเพิ่มปี 67",0,IF(M335="กำหนดเพิ่มปี 68",0,IF(M335="กำหนดเพิ่มปี 69",0,IF(M335="เกษียณปี 66 ยุบเลิกปี 67",0,IF(M335="ว่างเดิม ยุบเลิกปี 67",0,ฟอร์มกรอกข้อมูล!BE172)))))))</f>
        <v/>
      </c>
      <c r="K335" s="145" t="str">
        <f>IF(ฟอร์มกรอกข้อมูล!C172=0,"",IF(ฟอร์มกรอกข้อมูล!C172="สังกัด","",IF(M335="กำหนดเพิ่มปี 67",0,IF(M335="กำหนดเพิ่มปี 68",0,IF(M335="กำหนดเพิ่มปี 69",0,IF(M335="เกษียณปี 66 ยุบเลิกปี 67",0,IF(M335="ว่างเดิม ยุบเลิกปี 67",0,IF(ฟอร์มกรอกข้อมูล!J172=0,0,(BF335*12)))))))))</f>
        <v/>
      </c>
      <c r="L335" s="145" t="str">
        <f>IF(ฟอร์มกรอกข้อมูล!C172=0,"",IF(ฟอร์มกรอกข้อมูล!C172="สังกัด","",IF(M335="กำหนดเพิ่มปี 67",0,IF(M335="กำหนดเพิ่มปี 68",0,IF(M335="กำหนดเพิ่มปี 69",0,IF(M335="เกษียณปี 66 ยุบเลิกปี 67",0,IF(M335="ว่างเดิม ยุบเลิกปี 67",0,IF(ฟอร์มกรอกข้อมูล!K172=0,0,(BG335*12)))))))))</f>
        <v/>
      </c>
      <c r="M335" s="146" t="str">
        <f>IF(ฟอร์มกรอกข้อมูล!C172=0,"",IF(ฟอร์มกรอกข้อมูล!C172="สังกัด","",IF(ฟอร์มกรอกข้อมูล!M172="ว่างเดิม","(ว่างเดิม)",IF(ฟอร์มกรอกข้อมูล!M172="เงินอุดหนุน","(เงินอุดหนุน)",IF(ฟอร์มกรอกข้อมูล!M172="เงินอุดหนุน (ว่าง)","(เงินอุดหนุน)",IF(ฟอร์มกรอกข้อมูล!M172="จ่ายจากเงินรายได้","(จ่ายจากเงินรายได้)",IF(ฟอร์มกรอกข้อมูล!M172="จ่ายจากเงินรายได้ (ว่าง)","(จ่ายจากเงินรายได้ (ว่างเดิม))",IF(ฟอร์มกรอกข้อมูล!M172="กำหนดเพิ่ม2567","กำหนดเพิ่มปี 67",IF(ฟอร์มกรอกข้อมูล!M172="กำหนดเพิ่ม2568","กำหนดเพิ่มปี 68",IF(ฟอร์มกรอกข้อมูล!M172="กำหนดเพิ่ม2569","กำหนดเพิ่มปี 69",IF(ฟอร์มกรอกข้อมูล!M172="ว่างยุบเลิก2567","ว่างเดิม ยุบเลิกปี 67",IF(ฟอร์มกรอกข้อมูล!M172="ว่างยุบเลิก2568","ว่างเดิม ยุบเลิกปี 68",IF(ฟอร์มกรอกข้อมูล!M172="ว่างยุบเลิก2569","ว่างเดิม ยุบเลิกปี 69",IF(ฟอร์มกรอกข้อมูล!M172="ยุบเลิก2567","เกษียณปี 66 ยุบเลิกปี 67",IF(ฟอร์มกรอกข้อมูล!M172="ยุบเลิก2568","เกษียณปี 67 ยุบเลิกปี 68",IF(ฟอร์มกรอกข้อมูล!M172="ยุบเลิก2569","เกษียณปี 68 ยุบเลิกปี 69",(ฟอร์มกรอกข้อมูล!I172*12)+(ฟอร์มกรอกข้อมูล!J172*12)+(ฟอร์มกรอกข้อมูล!K172*12)))))))))))))))))</f>
        <v/>
      </c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39" t="str">
        <f>IF(ฟอร์มกรอกข้อมูล!C172=0,"",ฟอร์มกรอกข้อมูล!C172)</f>
        <v/>
      </c>
      <c r="BC335" s="139" t="str">
        <f>IF(ฟอร์มกรอกข้อมูล!G172=0,"",ฟอร์มกรอกข้อมูล!G172)</f>
        <v/>
      </c>
      <c r="BD335" s="139" t="str">
        <f>IF(ฟอร์มกรอกข้อมูล!E172=0,"",ฟอร์มกรอกข้อมูล!E172)</f>
        <v/>
      </c>
      <c r="BE335" s="139" t="str">
        <f>IF(ฟอร์มกรอกข้อมูล!I172=0,"",ฟอร์มกรอกข้อมูล!I172)</f>
        <v/>
      </c>
      <c r="BF335" s="139" t="str">
        <f>IF(ฟอร์มกรอกข้อมูล!J172=0,"",ฟอร์มกรอกข้อมูล!J172)</f>
        <v/>
      </c>
      <c r="BG335" s="139" t="str">
        <f>IF(ฟอร์มกรอกข้อมูล!K172=0,"",ฟอร์มกรอกข้อมูล!K172)</f>
        <v/>
      </c>
      <c r="BH335" s="139" t="str">
        <f>IF(ฟอร์มกรอกข้อมูล!M172=0,"",ฟอร์มกรอกข้อมูล!M172)</f>
        <v/>
      </c>
    </row>
    <row r="336" spans="1:60" ht="25.5" customHeight="1">
      <c r="A336" s="99"/>
      <c r="B336" s="99"/>
      <c r="C336" s="140"/>
      <c r="D336" s="140"/>
      <c r="E336" s="140" t="str">
        <f>IF(BB335=0,"",IF(BB335="บริหารท้องถิ่น","("&amp;BD335&amp;")",IF(BB335="อำนวยการท้องถิ่น","("&amp;BD335&amp;")",IF(BB335="บริหารสถานศึกษา","("&amp;BD335&amp;")",IF(BB335&amp;BC335="วิชาการหัวหน้ากลุ่มงาน","("&amp;BD335&amp;")",IF(M335="กำหนดเพิ่มปี 67","-",IF(M335="กำหนดเพิ่มปี 68","",IF(M335="กำหนดเพิ่มปี 69","",""))))))))</f>
        <v/>
      </c>
      <c r="F336" s="99"/>
      <c r="G336" s="140"/>
      <c r="H336" s="140" t="str">
        <f>IF(BB335=0,"",IF(M335="เกษียณปี 66 ยุบเลิกปี 67","",IF(M335="ว่างเดิม ยุบเลิกปี 67","",IF(BB335="บริหารท้องถิ่น","("&amp;BD335&amp;")",IF(BB335="อำนวยการท้องถิ่น","("&amp;BD335&amp;")",IF(BB335="บริหารสถานศึกษา","("&amp;BD335&amp;")",IF(BB335&amp;BC335="วิชาการหัวหน้ากลุ่มงาน","("&amp;BD335&amp;")","")))))))</f>
        <v/>
      </c>
      <c r="I336" s="99"/>
      <c r="J336" s="141" t="str">
        <f>IF(BB335=0,"",IF(BB335="","",IF(BH335="ว่างเดิม","(ค่ากลางเงินเดือน)",IF(BH335="เงินอุดหนุน (ว่าง)","(ค่ากลางเงินเดือน)",IF(BH335="จ่ายจากเงินรายได้ (ว่าง)","(ค่ากลางเงินเดือน)",IF(BH335="ว่างยุบเลิก2568","(ค่ากลางเงินเดือน)",IF(BH335="ว่างยุบเลิก2569","(ค่ากลางเงินเดือน)",IF(M335="กำหนดเพิ่มปี 67","",IF(M335="กำหนดเพิ่มปี 68","",IF(M335="กำหนดเพิ่มปี 69","",IF(M335="เกษียณปี 66 ยุบเลิกปี 67","",IF(M335="ว่างเดิม ยุบเลิกปี 67","",TEXT(BE335,"(0,000"&amp;" x 12)")))))))))))))</f>
        <v/>
      </c>
      <c r="K336" s="141" t="str">
        <f>IF(BB335=0,"",IF(BB335="","",IF(M335="กำหนดเพิ่มปี 67","",IF(M335="กำหนดเพิ่มปี 68","",IF(M335="กำหนดเพิ่มปี 69","",IF(M335="เกษียณปี 66 ยุบเลิกปี 67","",IF(M335="ว่างเดิม ยุบเลิกปี 67","",TEXT(BF335,"(0,000"&amp;" x 12)"))))))))</f>
        <v/>
      </c>
      <c r="L336" s="141" t="str">
        <f>IF(BB335=0,"",IF(BB335="","",IF(M335="กำหนดเพิ่มปี 67","",IF(M335="กำหนดเพิ่มปี 68","",IF(M335="กำหนดเพิ่มปี 69","",IF(M335="เกษียณปี 66 ยุบเลิกปี 67","",IF(M335="ว่างเดิม ยุบเลิกปี 67","",TEXT(BG335,"(0,000"&amp;" x 12)"))))))))</f>
        <v/>
      </c>
      <c r="M336" s="14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</row>
    <row r="337" spans="1:60" ht="25.5" customHeight="1">
      <c r="A337" s="101" t="str">
        <f>IF(B337="","",IF(M337="","",SUBTOTAL(3,$E$5:E337)*1)-COUNTBLANK($B$5:B337))</f>
        <v/>
      </c>
      <c r="B337" s="142" t="str">
        <f>IF(ฟอร์มกรอกข้อมูล!C173=0,"",IF(ฟอร์มกรอกข้อมูล!C173="สังกัด","",IF(M337="กำหนดเพิ่มปี 67","-",IF(M337="กำหนดเพิ่มปี 68","-",IF(M337="กำหนดเพิ่มปี 69","-",ฟอร์มกรอกข้อมูล!D173)))))</f>
        <v/>
      </c>
      <c r="C337" s="140" t="str">
        <f>IF(ฟอร์มกรอกข้อมูล!C173=0,"",IF(ฟอร์มกรอกข้อมูล!C173="สังกัด","",IF(M337="กำหนดเพิ่มปี 67","-",IF(M337="กำหนดเพิ่มปี 68","-",IF(M337="กำหนดเพิ่มปี 69","-",ฟอร์มกรอกข้อมูล!L173)))))</f>
        <v/>
      </c>
      <c r="D337" s="143" t="str">
        <f>IF(ฟอร์มกรอกข้อมูล!C173=0,"",IF(ฟอร์มกรอกข้อมูล!C173="สังกัด","",IF(ฟอร์มกรอกข้อมูล!B173="","-",IF(M337="กำหนดเพิ่มปี 67","-",IF(M337="กำหนดเพิ่มปี 68","-",IF(M337="กำหนดเพิ่มปี 69","-",ฟอร์มกรอกข้อมูล!B173))))))</f>
        <v/>
      </c>
      <c r="E337" s="140" t="str">
        <f>IF(ฟอร์มกรอกข้อมูล!C173=0,"",IF(M337="กำหนดเพิ่มปี 67","-",IF(M337="กำหนดเพิ่มปี 68","-",IF(M337="กำหนดเพิ่มปี 69","-",IF(ฟอร์มกรอกข้อมูล!C173="บริหารท้องถิ่น",ฟอร์มกรอกข้อมูล!F173,IF(ฟอร์มกรอกข้อมูล!C173="อำนวยการท้องถิ่น",ฟอร์มกรอกข้อมูล!F173,IF(ฟอร์มกรอกข้อมูล!C173="บริหารสถานศึกษา",ฟอร์มกรอกข้อมูล!F173,IF(ฟอร์มกรอกข้อมูล!C173&amp;ฟอร์มกรอกข้อมูล!G173="วิชาการหัวหน้ากลุ่มงาน",ฟอร์มกรอกข้อมูล!F173,ฟอร์มกรอกข้อมูล!E173))))))))</f>
        <v/>
      </c>
      <c r="F337" s="101" t="str">
        <f>IF(ฟอร์มกรอกข้อมูล!C173=0,"",IF(ฟอร์มกรอกข้อมูล!C173="สังกัด","",IF(ฟอร์มกรอกข้อมูล!H173="","-",IF(M337="กำหนดเพิ่มปี 67","-",IF(M337="กำหนดเพิ่มปี 68","-",IF(M337="กำหนดเพิ่มปี 69","-",ฟอร์มกรอกข้อมูล!H173))))))</f>
        <v/>
      </c>
      <c r="G337" s="143" t="str">
        <f>IF(ฟอร์มกรอกข้อมูล!C173=0,"",IF(ฟอร์มกรอกข้อมูล!C173="สังกัด","",IF(ฟอร์มกรอกข้อมูล!B173="","-",IF(M337="เกษียณปี 66 ยุบเลิกปี 67","-",IF(M337="ว่างเดิม ยุบเลิกปี 67","-",ฟอร์มกรอกข้อมูล!B173)))))</f>
        <v/>
      </c>
      <c r="H337" s="140" t="str">
        <f>IF(ฟอร์มกรอกข้อมูล!C173=0,"",IF(M337="เกษียณปี 66 ยุบเลิกปี 67","-",IF(M337="ว่างเดิม ยุบเลิกปี 67","-",IF(ฟอร์มกรอกข้อมูล!C173="บริหารท้องถิ่น",ฟอร์มกรอกข้อมูล!F173,IF(ฟอร์มกรอกข้อมูล!C173="อำนวยการท้องถิ่น",ฟอร์มกรอกข้อมูล!F173,IF(ฟอร์มกรอกข้อมูล!C173="บริหารสถานศึกษา",ฟอร์มกรอกข้อมูล!F173,IF(ฟอร์มกรอกข้อมูล!C173&amp;ฟอร์มกรอกข้อมูล!G173="วิชาการหัวหน้ากลุ่มงาน",ฟอร์มกรอกข้อมูล!F173,ฟอร์มกรอกข้อมูล!E173)))))))</f>
        <v/>
      </c>
      <c r="I337" s="101" t="str">
        <f>IF(ฟอร์มกรอกข้อมูล!C173=0,"",IF(ฟอร์มกรอกข้อมูล!C173="สังกัด","",IF(ฟอร์มกรอกข้อมูล!H173="","-",IF(M337="เกษียณปี 66 ยุบเลิกปี 67","-",IF(M337="ว่างเดิม ยุบเลิกปี 67","-",ฟอร์มกรอกข้อมูล!H173)))))</f>
        <v/>
      </c>
      <c r="J337" s="144" t="str">
        <f>IF(ฟอร์มกรอกข้อมูล!C173=0,"",IF(ฟอร์มกรอกข้อมูล!C173="สังกัด","",IF(M337="กำหนดเพิ่มปี 67",0,IF(M337="กำหนดเพิ่มปี 68",0,IF(M337="กำหนดเพิ่มปี 69",0,IF(M337="เกษียณปี 66 ยุบเลิกปี 67",0,IF(M337="ว่างเดิม ยุบเลิกปี 67",0,ฟอร์มกรอกข้อมูล!BE173)))))))</f>
        <v/>
      </c>
      <c r="K337" s="145" t="str">
        <f>IF(ฟอร์มกรอกข้อมูล!C173=0,"",IF(ฟอร์มกรอกข้อมูล!C173="สังกัด","",IF(M337="กำหนดเพิ่มปี 67",0,IF(M337="กำหนดเพิ่มปี 68",0,IF(M337="กำหนดเพิ่มปี 69",0,IF(M337="เกษียณปี 66 ยุบเลิกปี 67",0,IF(M337="ว่างเดิม ยุบเลิกปี 67",0,IF(ฟอร์มกรอกข้อมูล!J173=0,0,(BF337*12)))))))))</f>
        <v/>
      </c>
      <c r="L337" s="145" t="str">
        <f>IF(ฟอร์มกรอกข้อมูล!C173=0,"",IF(ฟอร์มกรอกข้อมูล!C173="สังกัด","",IF(M337="กำหนดเพิ่มปี 67",0,IF(M337="กำหนดเพิ่มปี 68",0,IF(M337="กำหนดเพิ่มปี 69",0,IF(M337="เกษียณปี 66 ยุบเลิกปี 67",0,IF(M337="ว่างเดิม ยุบเลิกปี 67",0,IF(ฟอร์มกรอกข้อมูล!K173=0,0,(BG337*12)))))))))</f>
        <v/>
      </c>
      <c r="M337" s="146" t="str">
        <f>IF(ฟอร์มกรอกข้อมูล!C173=0,"",IF(ฟอร์มกรอกข้อมูล!C173="สังกัด","",IF(ฟอร์มกรอกข้อมูล!M173="ว่างเดิม","(ว่างเดิม)",IF(ฟอร์มกรอกข้อมูล!M173="เงินอุดหนุน","(เงินอุดหนุน)",IF(ฟอร์มกรอกข้อมูล!M173="เงินอุดหนุน (ว่าง)","(เงินอุดหนุน)",IF(ฟอร์มกรอกข้อมูล!M173="จ่ายจากเงินรายได้","(จ่ายจากเงินรายได้)",IF(ฟอร์มกรอกข้อมูล!M173="จ่ายจากเงินรายได้ (ว่าง)","(จ่ายจากเงินรายได้ (ว่างเดิม))",IF(ฟอร์มกรอกข้อมูล!M173="กำหนดเพิ่ม2567","กำหนดเพิ่มปี 67",IF(ฟอร์มกรอกข้อมูล!M173="กำหนดเพิ่ม2568","กำหนดเพิ่มปี 68",IF(ฟอร์มกรอกข้อมูล!M173="กำหนดเพิ่ม2569","กำหนดเพิ่มปี 69",IF(ฟอร์มกรอกข้อมูล!M173="ว่างยุบเลิก2567","ว่างเดิม ยุบเลิกปี 67",IF(ฟอร์มกรอกข้อมูล!M173="ว่างยุบเลิก2568","ว่างเดิม ยุบเลิกปี 68",IF(ฟอร์มกรอกข้อมูล!M173="ว่างยุบเลิก2569","ว่างเดิม ยุบเลิกปี 69",IF(ฟอร์มกรอกข้อมูล!M173="ยุบเลิก2567","เกษียณปี 66 ยุบเลิกปี 67",IF(ฟอร์มกรอกข้อมูล!M173="ยุบเลิก2568","เกษียณปี 67 ยุบเลิกปี 68",IF(ฟอร์มกรอกข้อมูล!M173="ยุบเลิก2569","เกษียณปี 68 ยุบเลิกปี 69",(ฟอร์มกรอกข้อมูล!I173*12)+(ฟอร์มกรอกข้อมูล!J173*12)+(ฟอร์มกรอกข้อมูล!K173*12)))))))))))))))))</f>
        <v/>
      </c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50"/>
      <c r="AY337" s="150"/>
      <c r="AZ337" s="150"/>
      <c r="BA337" s="150"/>
      <c r="BB337" s="139" t="str">
        <f>IF(ฟอร์มกรอกข้อมูล!C173=0,"",ฟอร์มกรอกข้อมูล!C173)</f>
        <v/>
      </c>
      <c r="BC337" s="139" t="str">
        <f>IF(ฟอร์มกรอกข้อมูล!G173=0,"",ฟอร์มกรอกข้อมูล!G173)</f>
        <v/>
      </c>
      <c r="BD337" s="139" t="str">
        <f>IF(ฟอร์มกรอกข้อมูล!E173=0,"",ฟอร์มกรอกข้อมูล!E173)</f>
        <v/>
      </c>
      <c r="BE337" s="139" t="str">
        <f>IF(ฟอร์มกรอกข้อมูล!I173=0,"",ฟอร์มกรอกข้อมูล!I173)</f>
        <v/>
      </c>
      <c r="BF337" s="139" t="str">
        <f>IF(ฟอร์มกรอกข้อมูล!J173=0,"",ฟอร์มกรอกข้อมูล!J173)</f>
        <v/>
      </c>
      <c r="BG337" s="139" t="str">
        <f>IF(ฟอร์มกรอกข้อมูล!K173=0,"",ฟอร์มกรอกข้อมูล!K173)</f>
        <v/>
      </c>
      <c r="BH337" s="139" t="str">
        <f>IF(ฟอร์มกรอกข้อมูล!M173=0,"",ฟอร์มกรอกข้อมูล!M173)</f>
        <v/>
      </c>
    </row>
    <row r="338" spans="1:60" ht="25.5" customHeight="1">
      <c r="A338" s="99"/>
      <c r="B338" s="99"/>
      <c r="C338" s="140"/>
      <c r="D338" s="140"/>
      <c r="E338" s="140" t="str">
        <f>IF(BB337=0,"",IF(BB337="บริหารท้องถิ่น","("&amp;BD337&amp;")",IF(BB337="อำนวยการท้องถิ่น","("&amp;BD337&amp;")",IF(BB337="บริหารสถานศึกษา","("&amp;BD337&amp;")",IF(BB337&amp;BC337="วิชาการหัวหน้ากลุ่มงาน","("&amp;BD337&amp;")",IF(M337="กำหนดเพิ่มปี 67","-",IF(M337="กำหนดเพิ่มปี 68","",IF(M337="กำหนดเพิ่มปี 69","",""))))))))</f>
        <v/>
      </c>
      <c r="F338" s="99"/>
      <c r="G338" s="140"/>
      <c r="H338" s="140" t="str">
        <f>IF(BB337=0,"",IF(M337="เกษียณปี 66 ยุบเลิกปี 67","",IF(M337="ว่างเดิม ยุบเลิกปี 67","",IF(BB337="บริหารท้องถิ่น","("&amp;BD337&amp;")",IF(BB337="อำนวยการท้องถิ่น","("&amp;BD337&amp;")",IF(BB337="บริหารสถานศึกษา","("&amp;BD337&amp;")",IF(BB337&amp;BC337="วิชาการหัวหน้ากลุ่มงาน","("&amp;BD337&amp;")","")))))))</f>
        <v/>
      </c>
      <c r="I338" s="99"/>
      <c r="J338" s="141" t="str">
        <f>IF(BB337=0,"",IF(BB337="","",IF(BH337="ว่างเดิม","(ค่ากลางเงินเดือน)",IF(BH337="เงินอุดหนุน (ว่าง)","(ค่ากลางเงินเดือน)",IF(BH337="จ่ายจากเงินรายได้ (ว่าง)","(ค่ากลางเงินเดือน)",IF(BH337="ว่างยุบเลิก2568","(ค่ากลางเงินเดือน)",IF(BH337="ว่างยุบเลิก2569","(ค่ากลางเงินเดือน)",IF(M337="กำหนดเพิ่มปี 67","",IF(M337="กำหนดเพิ่มปี 68","",IF(M337="กำหนดเพิ่มปี 69","",IF(M337="เกษียณปี 66 ยุบเลิกปี 67","",IF(M337="ว่างเดิม ยุบเลิกปี 67","",TEXT(BE337,"(0,000"&amp;" x 12)")))))))))))))</f>
        <v/>
      </c>
      <c r="K338" s="141" t="str">
        <f>IF(BB337=0,"",IF(BB337="","",IF(M337="กำหนดเพิ่มปี 67","",IF(M337="กำหนดเพิ่มปี 68","",IF(M337="กำหนดเพิ่มปี 69","",IF(M337="เกษียณปี 66 ยุบเลิกปี 67","",IF(M337="ว่างเดิม ยุบเลิกปี 67","",TEXT(BF337,"(0,000"&amp;" x 12)"))))))))</f>
        <v/>
      </c>
      <c r="L338" s="141" t="str">
        <f>IF(BB337=0,"",IF(BB337="","",IF(M337="กำหนดเพิ่มปี 67","",IF(M337="กำหนดเพิ่มปี 68","",IF(M337="กำหนดเพิ่มปี 69","",IF(M337="เกษียณปี 66 ยุบเลิกปี 67","",IF(M337="ว่างเดิม ยุบเลิกปี 67","",TEXT(BG337,"(0,000"&amp;" x 12)"))))))))</f>
        <v/>
      </c>
      <c r="M338" s="140"/>
      <c r="N338" s="150"/>
      <c r="O338" s="150"/>
      <c r="P338" s="150"/>
      <c r="Q338" s="150"/>
      <c r="R338" s="150"/>
      <c r="S338" s="150"/>
      <c r="T338" s="150"/>
      <c r="U338" s="150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</row>
    <row r="339" spans="1:60" ht="25.5" customHeight="1">
      <c r="A339" s="101" t="str">
        <f>IF(B339="","",IF(M339="","",SUBTOTAL(3,$E$5:E339)*1)-COUNTBLANK($B$5:B339))</f>
        <v/>
      </c>
      <c r="B339" s="142" t="str">
        <f>IF(ฟอร์มกรอกข้อมูล!C174=0,"",IF(ฟอร์มกรอกข้อมูล!C174="สังกัด","",IF(M339="กำหนดเพิ่มปี 67","-",IF(M339="กำหนดเพิ่มปี 68","-",IF(M339="กำหนดเพิ่มปี 69","-",ฟอร์มกรอกข้อมูล!D174)))))</f>
        <v/>
      </c>
      <c r="C339" s="140" t="str">
        <f>IF(ฟอร์มกรอกข้อมูล!C174=0,"",IF(ฟอร์มกรอกข้อมูล!C174="สังกัด","",IF(M339="กำหนดเพิ่มปี 67","-",IF(M339="กำหนดเพิ่มปี 68","-",IF(M339="กำหนดเพิ่มปี 69","-",ฟอร์มกรอกข้อมูล!L174)))))</f>
        <v/>
      </c>
      <c r="D339" s="143" t="str">
        <f>IF(ฟอร์มกรอกข้อมูล!C174=0,"",IF(ฟอร์มกรอกข้อมูล!C174="สังกัด","",IF(ฟอร์มกรอกข้อมูล!B174="","-",IF(M339="กำหนดเพิ่มปี 67","-",IF(M339="กำหนดเพิ่มปี 68","-",IF(M339="กำหนดเพิ่มปี 69","-",ฟอร์มกรอกข้อมูล!B174))))))</f>
        <v/>
      </c>
      <c r="E339" s="140" t="str">
        <f>IF(ฟอร์มกรอกข้อมูล!C174=0,"",IF(M339="กำหนดเพิ่มปี 67","-",IF(M339="กำหนดเพิ่มปี 68","-",IF(M339="กำหนดเพิ่มปี 69","-",IF(ฟอร์มกรอกข้อมูล!C174="บริหารท้องถิ่น",ฟอร์มกรอกข้อมูล!F174,IF(ฟอร์มกรอกข้อมูล!C174="อำนวยการท้องถิ่น",ฟอร์มกรอกข้อมูล!F174,IF(ฟอร์มกรอกข้อมูล!C174="บริหารสถานศึกษา",ฟอร์มกรอกข้อมูล!F174,IF(ฟอร์มกรอกข้อมูล!C174&amp;ฟอร์มกรอกข้อมูล!G174="วิชาการหัวหน้ากลุ่มงาน",ฟอร์มกรอกข้อมูล!F174,ฟอร์มกรอกข้อมูล!E174))))))))</f>
        <v/>
      </c>
      <c r="F339" s="101" t="str">
        <f>IF(ฟอร์มกรอกข้อมูล!C174=0,"",IF(ฟอร์มกรอกข้อมูล!C174="สังกัด","",IF(ฟอร์มกรอกข้อมูล!H174="","-",IF(M339="กำหนดเพิ่มปี 67","-",IF(M339="กำหนดเพิ่มปี 68","-",IF(M339="กำหนดเพิ่มปี 69","-",ฟอร์มกรอกข้อมูล!H174))))))</f>
        <v/>
      </c>
      <c r="G339" s="143" t="str">
        <f>IF(ฟอร์มกรอกข้อมูล!C174=0,"",IF(ฟอร์มกรอกข้อมูล!C174="สังกัด","",IF(ฟอร์มกรอกข้อมูล!B174="","-",IF(M339="เกษียณปี 66 ยุบเลิกปี 67","-",IF(M339="ว่างเดิม ยุบเลิกปี 67","-",ฟอร์มกรอกข้อมูล!B174)))))</f>
        <v/>
      </c>
      <c r="H339" s="140" t="str">
        <f>IF(ฟอร์มกรอกข้อมูล!C174=0,"",IF(M339="เกษียณปี 66 ยุบเลิกปี 67","-",IF(M339="ว่างเดิม ยุบเลิกปี 67","-",IF(ฟอร์มกรอกข้อมูล!C174="บริหารท้องถิ่น",ฟอร์มกรอกข้อมูล!F174,IF(ฟอร์มกรอกข้อมูล!C174="อำนวยการท้องถิ่น",ฟอร์มกรอกข้อมูล!F174,IF(ฟอร์มกรอกข้อมูล!C174="บริหารสถานศึกษา",ฟอร์มกรอกข้อมูล!F174,IF(ฟอร์มกรอกข้อมูล!C174&amp;ฟอร์มกรอกข้อมูล!G174="วิชาการหัวหน้ากลุ่มงาน",ฟอร์มกรอกข้อมูล!F174,ฟอร์มกรอกข้อมูล!E174)))))))</f>
        <v/>
      </c>
      <c r="I339" s="101" t="str">
        <f>IF(ฟอร์มกรอกข้อมูล!C174=0,"",IF(ฟอร์มกรอกข้อมูล!C174="สังกัด","",IF(ฟอร์มกรอกข้อมูล!H174="","-",IF(M339="เกษียณปี 66 ยุบเลิกปี 67","-",IF(M339="ว่างเดิม ยุบเลิกปี 67","-",ฟอร์มกรอกข้อมูล!H174)))))</f>
        <v/>
      </c>
      <c r="J339" s="144" t="str">
        <f>IF(ฟอร์มกรอกข้อมูล!C174=0,"",IF(ฟอร์มกรอกข้อมูล!C174="สังกัด","",IF(M339="กำหนดเพิ่มปี 67",0,IF(M339="กำหนดเพิ่มปี 68",0,IF(M339="กำหนดเพิ่มปี 69",0,IF(M339="เกษียณปี 66 ยุบเลิกปี 67",0,IF(M339="ว่างเดิม ยุบเลิกปี 67",0,ฟอร์มกรอกข้อมูล!BE174)))))))</f>
        <v/>
      </c>
      <c r="K339" s="145" t="str">
        <f>IF(ฟอร์มกรอกข้อมูล!C174=0,"",IF(ฟอร์มกรอกข้อมูล!C174="สังกัด","",IF(M339="กำหนดเพิ่มปี 67",0,IF(M339="กำหนดเพิ่มปี 68",0,IF(M339="กำหนดเพิ่มปี 69",0,IF(M339="เกษียณปี 66 ยุบเลิกปี 67",0,IF(M339="ว่างเดิม ยุบเลิกปี 67",0,IF(ฟอร์มกรอกข้อมูล!J174=0,0,(BF339*12)))))))))</f>
        <v/>
      </c>
      <c r="L339" s="145" t="str">
        <f>IF(ฟอร์มกรอกข้อมูล!C174=0,"",IF(ฟอร์มกรอกข้อมูล!C174="สังกัด","",IF(M339="กำหนดเพิ่มปี 67",0,IF(M339="กำหนดเพิ่มปี 68",0,IF(M339="กำหนดเพิ่มปี 69",0,IF(M339="เกษียณปี 66 ยุบเลิกปี 67",0,IF(M339="ว่างเดิม ยุบเลิกปี 67",0,IF(ฟอร์มกรอกข้อมูล!K174=0,0,(BG339*12)))))))))</f>
        <v/>
      </c>
      <c r="M339" s="146" t="str">
        <f>IF(ฟอร์มกรอกข้อมูล!C174=0,"",IF(ฟอร์มกรอกข้อมูล!C174="สังกัด","",IF(ฟอร์มกรอกข้อมูล!M174="ว่างเดิม","(ว่างเดิม)",IF(ฟอร์มกรอกข้อมูล!M174="เงินอุดหนุน","(เงินอุดหนุน)",IF(ฟอร์มกรอกข้อมูล!M174="เงินอุดหนุน (ว่าง)","(เงินอุดหนุน)",IF(ฟอร์มกรอกข้อมูล!M174="จ่ายจากเงินรายได้","(จ่ายจากเงินรายได้)",IF(ฟอร์มกรอกข้อมูล!M174="จ่ายจากเงินรายได้ (ว่าง)","(จ่ายจากเงินรายได้ (ว่างเดิม))",IF(ฟอร์มกรอกข้อมูล!M174="กำหนดเพิ่ม2567","กำหนดเพิ่มปี 67",IF(ฟอร์มกรอกข้อมูล!M174="กำหนดเพิ่ม2568","กำหนดเพิ่มปี 68",IF(ฟอร์มกรอกข้อมูล!M174="กำหนดเพิ่ม2569","กำหนดเพิ่มปี 69",IF(ฟอร์มกรอกข้อมูล!M174="ว่างยุบเลิก2567","ว่างเดิม ยุบเลิกปี 67",IF(ฟอร์มกรอกข้อมูล!M174="ว่างยุบเลิก2568","ว่างเดิม ยุบเลิกปี 68",IF(ฟอร์มกรอกข้อมูล!M174="ว่างยุบเลิก2569","ว่างเดิม ยุบเลิกปี 69",IF(ฟอร์มกรอกข้อมูล!M174="ยุบเลิก2567","เกษียณปี 66 ยุบเลิกปี 67",IF(ฟอร์มกรอกข้อมูล!M174="ยุบเลิก2568","เกษียณปี 67 ยุบเลิกปี 68",IF(ฟอร์มกรอกข้อมูล!M174="ยุบเลิก2569","เกษียณปี 68 ยุบเลิกปี 69",(ฟอร์มกรอกข้อมูล!I174*12)+(ฟอร์มกรอกข้อมูล!J174*12)+(ฟอร์มกรอกข้อมูล!K174*12)))))))))))))))))</f>
        <v/>
      </c>
      <c r="N339" s="150"/>
      <c r="O339" s="150"/>
      <c r="P339" s="150"/>
      <c r="Q339" s="150"/>
      <c r="R339" s="150"/>
      <c r="S339" s="150"/>
      <c r="T339" s="150"/>
      <c r="U339" s="150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50"/>
      <c r="BB339" s="139" t="str">
        <f>IF(ฟอร์มกรอกข้อมูล!C174=0,"",ฟอร์มกรอกข้อมูล!C174)</f>
        <v/>
      </c>
      <c r="BC339" s="139" t="str">
        <f>IF(ฟอร์มกรอกข้อมูล!G174=0,"",ฟอร์มกรอกข้อมูล!G174)</f>
        <v/>
      </c>
      <c r="BD339" s="139" t="str">
        <f>IF(ฟอร์มกรอกข้อมูล!E174=0,"",ฟอร์มกรอกข้อมูล!E174)</f>
        <v/>
      </c>
      <c r="BE339" s="139" t="str">
        <f>IF(ฟอร์มกรอกข้อมูล!I174=0,"",ฟอร์มกรอกข้อมูล!I174)</f>
        <v/>
      </c>
      <c r="BF339" s="139" t="str">
        <f>IF(ฟอร์มกรอกข้อมูล!J174=0,"",ฟอร์มกรอกข้อมูล!J174)</f>
        <v/>
      </c>
      <c r="BG339" s="139" t="str">
        <f>IF(ฟอร์มกรอกข้อมูล!K174=0,"",ฟอร์มกรอกข้อมูล!K174)</f>
        <v/>
      </c>
      <c r="BH339" s="139" t="str">
        <f>IF(ฟอร์มกรอกข้อมูล!M174=0,"",ฟอร์มกรอกข้อมูล!M174)</f>
        <v/>
      </c>
    </row>
    <row r="340" spans="1:60" ht="25.5" customHeight="1">
      <c r="A340" s="99"/>
      <c r="B340" s="99"/>
      <c r="C340" s="140"/>
      <c r="D340" s="140"/>
      <c r="E340" s="140" t="str">
        <f>IF(BB339=0,"",IF(BB339="บริหารท้องถิ่น","("&amp;BD339&amp;")",IF(BB339="อำนวยการท้องถิ่น","("&amp;BD339&amp;")",IF(BB339="บริหารสถานศึกษา","("&amp;BD339&amp;")",IF(BB339&amp;BC339="วิชาการหัวหน้ากลุ่มงาน","("&amp;BD339&amp;")",IF(M339="กำหนดเพิ่มปี 67","-",IF(M339="กำหนดเพิ่มปี 68","",IF(M339="กำหนดเพิ่มปี 69","",""))))))))</f>
        <v/>
      </c>
      <c r="F340" s="99"/>
      <c r="G340" s="140"/>
      <c r="H340" s="140" t="str">
        <f>IF(BB339=0,"",IF(M339="เกษียณปี 66 ยุบเลิกปี 67","",IF(M339="ว่างเดิม ยุบเลิกปี 67","",IF(BB339="บริหารท้องถิ่น","("&amp;BD339&amp;")",IF(BB339="อำนวยการท้องถิ่น","("&amp;BD339&amp;")",IF(BB339="บริหารสถานศึกษา","("&amp;BD339&amp;")",IF(BB339&amp;BC339="วิชาการหัวหน้ากลุ่มงาน","("&amp;BD339&amp;")","")))))))</f>
        <v/>
      </c>
      <c r="I340" s="99"/>
      <c r="J340" s="141" t="str">
        <f>IF(BB339=0,"",IF(BB339="","",IF(BH339="ว่างเดิม","(ค่ากลางเงินเดือน)",IF(BH339="เงินอุดหนุน (ว่าง)","(ค่ากลางเงินเดือน)",IF(BH339="จ่ายจากเงินรายได้ (ว่าง)","(ค่ากลางเงินเดือน)",IF(BH339="ว่างยุบเลิก2568","(ค่ากลางเงินเดือน)",IF(BH339="ว่างยุบเลิก2569","(ค่ากลางเงินเดือน)",IF(M339="กำหนดเพิ่มปี 67","",IF(M339="กำหนดเพิ่มปี 68","",IF(M339="กำหนดเพิ่มปี 69","",IF(M339="เกษียณปี 66 ยุบเลิกปี 67","",IF(M339="ว่างเดิม ยุบเลิกปี 67","",TEXT(BE339,"(0,000"&amp;" x 12)")))))))))))))</f>
        <v/>
      </c>
      <c r="K340" s="141" t="str">
        <f>IF(BB339=0,"",IF(BB339="","",IF(M339="กำหนดเพิ่มปี 67","",IF(M339="กำหนดเพิ่มปี 68","",IF(M339="กำหนดเพิ่มปี 69","",IF(M339="เกษียณปี 66 ยุบเลิกปี 67","",IF(M339="ว่างเดิม ยุบเลิกปี 67","",TEXT(BF339,"(0,000"&amp;" x 12)"))))))))</f>
        <v/>
      </c>
      <c r="L340" s="141" t="str">
        <f>IF(BB339=0,"",IF(BB339="","",IF(M339="กำหนดเพิ่มปี 67","",IF(M339="กำหนดเพิ่มปี 68","",IF(M339="กำหนดเพิ่มปี 69","",IF(M339="เกษียณปี 66 ยุบเลิกปี 67","",IF(M339="ว่างเดิม ยุบเลิกปี 67","",TEXT(BG339,"(0,000"&amp;" x 12)"))))))))</f>
        <v/>
      </c>
      <c r="M340" s="140"/>
      <c r="N340" s="150"/>
      <c r="O340" s="150"/>
      <c r="P340" s="150"/>
      <c r="Q340" s="150"/>
      <c r="R340" s="150"/>
      <c r="S340" s="150"/>
      <c r="T340" s="150"/>
      <c r="U340" s="150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50"/>
    </row>
    <row r="341" spans="1:60" ht="25.5" customHeight="1">
      <c r="A341" s="101" t="str">
        <f>IF(B341="","",IF(M341="","",SUBTOTAL(3,$E$5:E341)*1)-COUNTBLANK($B$5:B341))</f>
        <v/>
      </c>
      <c r="B341" s="142" t="str">
        <f>IF(ฟอร์มกรอกข้อมูล!C175=0,"",IF(ฟอร์มกรอกข้อมูล!C175="สังกัด","",IF(M341="กำหนดเพิ่มปี 67","-",IF(M341="กำหนดเพิ่มปี 68","-",IF(M341="กำหนดเพิ่มปี 69","-",ฟอร์มกรอกข้อมูล!D175)))))</f>
        <v/>
      </c>
      <c r="C341" s="140" t="str">
        <f>IF(ฟอร์มกรอกข้อมูล!C175=0,"",IF(ฟอร์มกรอกข้อมูล!C175="สังกัด","",IF(M341="กำหนดเพิ่มปี 67","-",IF(M341="กำหนดเพิ่มปี 68","-",IF(M341="กำหนดเพิ่มปี 69","-",ฟอร์มกรอกข้อมูล!L175)))))</f>
        <v/>
      </c>
      <c r="D341" s="143" t="str">
        <f>IF(ฟอร์มกรอกข้อมูล!C175=0,"",IF(ฟอร์มกรอกข้อมูล!C175="สังกัด","",IF(ฟอร์มกรอกข้อมูล!B175="","-",IF(M341="กำหนดเพิ่มปี 67","-",IF(M341="กำหนดเพิ่มปี 68","-",IF(M341="กำหนดเพิ่มปี 69","-",ฟอร์มกรอกข้อมูล!B175))))))</f>
        <v/>
      </c>
      <c r="E341" s="140" t="str">
        <f>IF(ฟอร์มกรอกข้อมูล!C175=0,"",IF(M341="กำหนดเพิ่มปี 67","-",IF(M341="กำหนดเพิ่มปี 68","-",IF(M341="กำหนดเพิ่มปี 69","-",IF(ฟอร์มกรอกข้อมูล!C175="บริหารท้องถิ่น",ฟอร์มกรอกข้อมูล!F175,IF(ฟอร์มกรอกข้อมูล!C175="อำนวยการท้องถิ่น",ฟอร์มกรอกข้อมูล!F175,IF(ฟอร์มกรอกข้อมูล!C175="บริหารสถานศึกษา",ฟอร์มกรอกข้อมูล!F175,IF(ฟอร์มกรอกข้อมูล!C175&amp;ฟอร์มกรอกข้อมูล!G175="วิชาการหัวหน้ากลุ่มงาน",ฟอร์มกรอกข้อมูล!F175,ฟอร์มกรอกข้อมูล!E175))))))))</f>
        <v/>
      </c>
      <c r="F341" s="101" t="str">
        <f>IF(ฟอร์มกรอกข้อมูล!C175=0,"",IF(ฟอร์มกรอกข้อมูล!C175="สังกัด","",IF(ฟอร์มกรอกข้อมูล!H175="","-",IF(M341="กำหนดเพิ่มปี 67","-",IF(M341="กำหนดเพิ่มปี 68","-",IF(M341="กำหนดเพิ่มปี 69","-",ฟอร์มกรอกข้อมูล!H175))))))</f>
        <v/>
      </c>
      <c r="G341" s="143" t="str">
        <f>IF(ฟอร์มกรอกข้อมูล!C175=0,"",IF(ฟอร์มกรอกข้อมูล!C175="สังกัด","",IF(ฟอร์มกรอกข้อมูล!B175="","-",IF(M341="เกษียณปี 66 ยุบเลิกปี 67","-",IF(M341="ว่างเดิม ยุบเลิกปี 67","-",ฟอร์มกรอกข้อมูล!B175)))))</f>
        <v/>
      </c>
      <c r="H341" s="140" t="str">
        <f>IF(ฟอร์มกรอกข้อมูล!C175=0,"",IF(M341="เกษียณปี 66 ยุบเลิกปี 67","-",IF(M341="ว่างเดิม ยุบเลิกปี 67","-",IF(ฟอร์มกรอกข้อมูล!C175="บริหารท้องถิ่น",ฟอร์มกรอกข้อมูล!F175,IF(ฟอร์มกรอกข้อมูล!C175="อำนวยการท้องถิ่น",ฟอร์มกรอกข้อมูล!F175,IF(ฟอร์มกรอกข้อมูล!C175="บริหารสถานศึกษา",ฟอร์มกรอกข้อมูล!F175,IF(ฟอร์มกรอกข้อมูล!C175&amp;ฟอร์มกรอกข้อมูล!G175="วิชาการหัวหน้ากลุ่มงาน",ฟอร์มกรอกข้อมูล!F175,ฟอร์มกรอกข้อมูล!E175)))))))</f>
        <v/>
      </c>
      <c r="I341" s="101" t="str">
        <f>IF(ฟอร์มกรอกข้อมูล!C175=0,"",IF(ฟอร์มกรอกข้อมูล!C175="สังกัด","",IF(ฟอร์มกรอกข้อมูล!H175="","-",IF(M341="เกษียณปี 66 ยุบเลิกปี 67","-",IF(M341="ว่างเดิม ยุบเลิกปี 67","-",ฟอร์มกรอกข้อมูล!H175)))))</f>
        <v/>
      </c>
      <c r="J341" s="144" t="str">
        <f>IF(ฟอร์มกรอกข้อมูล!C175=0,"",IF(ฟอร์มกรอกข้อมูล!C175="สังกัด","",IF(M341="กำหนดเพิ่มปี 67",0,IF(M341="กำหนดเพิ่มปี 68",0,IF(M341="กำหนดเพิ่มปี 69",0,IF(M341="เกษียณปี 66 ยุบเลิกปี 67",0,IF(M341="ว่างเดิม ยุบเลิกปี 67",0,ฟอร์มกรอกข้อมูล!BE175)))))))</f>
        <v/>
      </c>
      <c r="K341" s="145" t="str">
        <f>IF(ฟอร์มกรอกข้อมูล!C175=0,"",IF(ฟอร์มกรอกข้อมูล!C175="สังกัด","",IF(M341="กำหนดเพิ่มปี 67",0,IF(M341="กำหนดเพิ่มปี 68",0,IF(M341="กำหนดเพิ่มปี 69",0,IF(M341="เกษียณปี 66 ยุบเลิกปี 67",0,IF(M341="ว่างเดิม ยุบเลิกปี 67",0,IF(ฟอร์มกรอกข้อมูล!J175=0,0,(BF341*12)))))))))</f>
        <v/>
      </c>
      <c r="L341" s="145" t="str">
        <f>IF(ฟอร์มกรอกข้อมูล!C175=0,"",IF(ฟอร์มกรอกข้อมูล!C175="สังกัด","",IF(M341="กำหนดเพิ่มปี 67",0,IF(M341="กำหนดเพิ่มปี 68",0,IF(M341="กำหนดเพิ่มปี 69",0,IF(M341="เกษียณปี 66 ยุบเลิกปี 67",0,IF(M341="ว่างเดิม ยุบเลิกปี 67",0,IF(ฟอร์มกรอกข้อมูล!K175=0,0,(BG341*12)))))))))</f>
        <v/>
      </c>
      <c r="M341" s="146" t="str">
        <f>IF(ฟอร์มกรอกข้อมูล!C175=0,"",IF(ฟอร์มกรอกข้อมูล!C175="สังกัด","",IF(ฟอร์มกรอกข้อมูล!M175="ว่างเดิม","(ว่างเดิม)",IF(ฟอร์มกรอกข้อมูล!M175="เงินอุดหนุน","(เงินอุดหนุน)",IF(ฟอร์มกรอกข้อมูล!M175="เงินอุดหนุน (ว่าง)","(เงินอุดหนุน)",IF(ฟอร์มกรอกข้อมูล!M175="จ่ายจากเงินรายได้","(จ่ายจากเงินรายได้)",IF(ฟอร์มกรอกข้อมูล!M175="จ่ายจากเงินรายได้ (ว่าง)","(จ่ายจากเงินรายได้ (ว่างเดิม))",IF(ฟอร์มกรอกข้อมูล!M175="กำหนดเพิ่ม2567","กำหนดเพิ่มปี 67",IF(ฟอร์มกรอกข้อมูล!M175="กำหนดเพิ่ม2568","กำหนดเพิ่มปี 68",IF(ฟอร์มกรอกข้อมูล!M175="กำหนดเพิ่ม2569","กำหนดเพิ่มปี 69",IF(ฟอร์มกรอกข้อมูล!M175="ว่างยุบเลิก2567","ว่างเดิม ยุบเลิกปี 67",IF(ฟอร์มกรอกข้อมูล!M175="ว่างยุบเลิก2568","ว่างเดิม ยุบเลิกปี 68",IF(ฟอร์มกรอกข้อมูล!M175="ว่างยุบเลิก2569","ว่างเดิม ยุบเลิกปี 69",IF(ฟอร์มกรอกข้อมูล!M175="ยุบเลิก2567","เกษียณปี 66 ยุบเลิกปี 67",IF(ฟอร์มกรอกข้อมูล!M175="ยุบเลิก2568","เกษียณปี 67 ยุบเลิกปี 68",IF(ฟอร์มกรอกข้อมูล!M175="ยุบเลิก2569","เกษียณปี 68 ยุบเลิกปี 69",(ฟอร์มกรอกข้อมูล!I175*12)+(ฟอร์มกรอกข้อมูล!J175*12)+(ฟอร์มกรอกข้อมูล!K175*12)))))))))))))))))</f>
        <v/>
      </c>
      <c r="N341" s="150"/>
      <c r="O341" s="150"/>
      <c r="P341" s="150"/>
      <c r="Q341" s="150"/>
      <c r="R341" s="150"/>
      <c r="S341" s="150"/>
      <c r="T341" s="150"/>
      <c r="U341" s="150"/>
      <c r="V341" s="150"/>
      <c r="W341" s="150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50"/>
      <c r="AH341" s="150"/>
      <c r="AI341" s="150"/>
      <c r="AJ341" s="150"/>
      <c r="AK341" s="150"/>
      <c r="AL341" s="150"/>
      <c r="AM341" s="150"/>
      <c r="AN341" s="150"/>
      <c r="AO341" s="150"/>
      <c r="AP341" s="150"/>
      <c r="AQ341" s="150"/>
      <c r="AR341" s="150"/>
      <c r="AS341" s="150"/>
      <c r="AT341" s="150"/>
      <c r="AU341" s="150"/>
      <c r="AV341" s="150"/>
      <c r="AW341" s="150"/>
      <c r="AX341" s="150"/>
      <c r="AY341" s="150"/>
      <c r="AZ341" s="150"/>
      <c r="BA341" s="150"/>
      <c r="BB341" s="139" t="str">
        <f>IF(ฟอร์มกรอกข้อมูล!C175=0,"",ฟอร์มกรอกข้อมูล!C175)</f>
        <v/>
      </c>
      <c r="BC341" s="139" t="str">
        <f>IF(ฟอร์มกรอกข้อมูล!G175=0,"",ฟอร์มกรอกข้อมูล!G175)</f>
        <v/>
      </c>
      <c r="BD341" s="139" t="str">
        <f>IF(ฟอร์มกรอกข้อมูล!E175=0,"",ฟอร์มกรอกข้อมูล!E175)</f>
        <v/>
      </c>
      <c r="BE341" s="139" t="str">
        <f>IF(ฟอร์มกรอกข้อมูล!I175=0,"",ฟอร์มกรอกข้อมูล!I175)</f>
        <v/>
      </c>
      <c r="BF341" s="139" t="str">
        <f>IF(ฟอร์มกรอกข้อมูล!J175=0,"",ฟอร์มกรอกข้อมูล!J175)</f>
        <v/>
      </c>
      <c r="BG341" s="139" t="str">
        <f>IF(ฟอร์มกรอกข้อมูล!K175=0,"",ฟอร์มกรอกข้อมูล!K175)</f>
        <v/>
      </c>
      <c r="BH341" s="139" t="str">
        <f>IF(ฟอร์มกรอกข้อมูล!M175=0,"",ฟอร์มกรอกข้อมูล!M175)</f>
        <v/>
      </c>
    </row>
    <row r="342" spans="1:60" ht="25.5" customHeight="1">
      <c r="A342" s="99"/>
      <c r="B342" s="99"/>
      <c r="C342" s="140"/>
      <c r="D342" s="140"/>
      <c r="E342" s="140" t="str">
        <f>IF(BB341=0,"",IF(BB341="บริหารท้องถิ่น","("&amp;BD341&amp;")",IF(BB341="อำนวยการท้องถิ่น","("&amp;BD341&amp;")",IF(BB341="บริหารสถานศึกษา","("&amp;BD341&amp;")",IF(BB341&amp;BC341="วิชาการหัวหน้ากลุ่มงาน","("&amp;BD341&amp;")",IF(M341="กำหนดเพิ่มปี 67","-",IF(M341="กำหนดเพิ่มปี 68","",IF(M341="กำหนดเพิ่มปี 69","",""))))))))</f>
        <v/>
      </c>
      <c r="F342" s="99"/>
      <c r="G342" s="140"/>
      <c r="H342" s="140" t="str">
        <f>IF(BB341=0,"",IF(M341="เกษียณปี 66 ยุบเลิกปี 67","",IF(M341="ว่างเดิม ยุบเลิกปี 67","",IF(BB341="บริหารท้องถิ่น","("&amp;BD341&amp;")",IF(BB341="อำนวยการท้องถิ่น","("&amp;BD341&amp;")",IF(BB341="บริหารสถานศึกษา","("&amp;BD341&amp;")",IF(BB341&amp;BC341="วิชาการหัวหน้ากลุ่มงาน","("&amp;BD341&amp;")","")))))))</f>
        <v/>
      </c>
      <c r="I342" s="99"/>
      <c r="J342" s="141" t="str">
        <f>IF(BB341=0,"",IF(BB341="","",IF(BH341="ว่างเดิม","(ค่ากลางเงินเดือน)",IF(BH341="เงินอุดหนุน (ว่าง)","(ค่ากลางเงินเดือน)",IF(BH341="จ่ายจากเงินรายได้ (ว่าง)","(ค่ากลางเงินเดือน)",IF(BH341="ว่างยุบเลิก2568","(ค่ากลางเงินเดือน)",IF(BH341="ว่างยุบเลิก2569","(ค่ากลางเงินเดือน)",IF(M341="กำหนดเพิ่มปี 67","",IF(M341="กำหนดเพิ่มปี 68","",IF(M341="กำหนดเพิ่มปี 69","",IF(M341="เกษียณปี 66 ยุบเลิกปี 67","",IF(M341="ว่างเดิม ยุบเลิกปี 67","",TEXT(BE341,"(0,000"&amp;" x 12)")))))))))))))</f>
        <v/>
      </c>
      <c r="K342" s="141" t="str">
        <f>IF(BB341=0,"",IF(BB341="","",IF(M341="กำหนดเพิ่มปี 67","",IF(M341="กำหนดเพิ่มปี 68","",IF(M341="กำหนดเพิ่มปี 69","",IF(M341="เกษียณปี 66 ยุบเลิกปี 67","",IF(M341="ว่างเดิม ยุบเลิกปี 67","",TEXT(BF341,"(0,000"&amp;" x 12)"))))))))</f>
        <v/>
      </c>
      <c r="L342" s="141" t="str">
        <f>IF(BB341=0,"",IF(BB341="","",IF(M341="กำหนดเพิ่มปี 67","",IF(M341="กำหนดเพิ่มปี 68","",IF(M341="กำหนดเพิ่มปี 69","",IF(M341="เกษียณปี 66 ยุบเลิกปี 67","",IF(M341="ว่างเดิม ยุบเลิกปี 67","",TEXT(BG341,"(0,000"&amp;" x 12)"))))))))</f>
        <v/>
      </c>
      <c r="M342" s="140"/>
      <c r="N342" s="150"/>
      <c r="O342" s="150"/>
      <c r="P342" s="150"/>
      <c r="Q342" s="150"/>
      <c r="R342" s="150"/>
      <c r="S342" s="150"/>
      <c r="T342" s="150"/>
      <c r="U342" s="150"/>
      <c r="V342" s="150"/>
      <c r="W342" s="150"/>
      <c r="X342" s="150"/>
      <c r="Y342" s="150"/>
      <c r="Z342" s="150"/>
      <c r="AA342" s="150"/>
      <c r="AB342" s="150"/>
      <c r="AC342" s="150"/>
      <c r="AD342" s="150"/>
      <c r="AE342" s="150"/>
      <c r="AF342" s="150"/>
      <c r="AG342" s="150"/>
      <c r="AH342" s="150"/>
      <c r="AI342" s="150"/>
      <c r="AJ342" s="150"/>
      <c r="AK342" s="150"/>
      <c r="AL342" s="150"/>
      <c r="AM342" s="150"/>
      <c r="AN342" s="150"/>
      <c r="AO342" s="150"/>
      <c r="AP342" s="150"/>
      <c r="AQ342" s="150"/>
      <c r="AR342" s="150"/>
      <c r="AS342" s="150"/>
      <c r="AT342" s="150"/>
      <c r="AU342" s="150"/>
      <c r="AV342" s="150"/>
      <c r="AW342" s="150"/>
      <c r="AX342" s="150"/>
      <c r="AY342" s="150"/>
      <c r="AZ342" s="150"/>
      <c r="BA342" s="150"/>
    </row>
    <row r="343" spans="1:60" ht="25.5" customHeight="1">
      <c r="A343" s="101" t="str">
        <f>IF(B343="","",IF(M343="","",SUBTOTAL(3,$E$5:E343)*1)-COUNTBLANK($B$5:B343))</f>
        <v/>
      </c>
      <c r="B343" s="142" t="str">
        <f>IF(ฟอร์มกรอกข้อมูล!C176=0,"",IF(ฟอร์มกรอกข้อมูล!C176="สังกัด","",IF(M343="กำหนดเพิ่มปี 67","-",IF(M343="กำหนดเพิ่มปี 68","-",IF(M343="กำหนดเพิ่มปี 69","-",ฟอร์มกรอกข้อมูล!D176)))))</f>
        <v/>
      </c>
      <c r="C343" s="140" t="str">
        <f>IF(ฟอร์มกรอกข้อมูล!C176=0,"",IF(ฟอร์มกรอกข้อมูล!C176="สังกัด","",IF(M343="กำหนดเพิ่มปี 67","-",IF(M343="กำหนดเพิ่มปี 68","-",IF(M343="กำหนดเพิ่มปี 69","-",ฟอร์มกรอกข้อมูล!L176)))))</f>
        <v/>
      </c>
      <c r="D343" s="143" t="str">
        <f>IF(ฟอร์มกรอกข้อมูล!C176=0,"",IF(ฟอร์มกรอกข้อมูล!C176="สังกัด","",IF(ฟอร์มกรอกข้อมูล!B176="","-",IF(M343="กำหนดเพิ่มปี 67","-",IF(M343="กำหนดเพิ่มปี 68","-",IF(M343="กำหนดเพิ่มปี 69","-",ฟอร์มกรอกข้อมูล!B176))))))</f>
        <v/>
      </c>
      <c r="E343" s="140" t="str">
        <f>IF(ฟอร์มกรอกข้อมูล!C176=0,"",IF(M343="กำหนดเพิ่มปี 67","-",IF(M343="กำหนดเพิ่มปี 68","-",IF(M343="กำหนดเพิ่มปี 69","-",IF(ฟอร์มกรอกข้อมูล!C176="บริหารท้องถิ่น",ฟอร์มกรอกข้อมูล!F176,IF(ฟอร์มกรอกข้อมูล!C176="อำนวยการท้องถิ่น",ฟอร์มกรอกข้อมูล!F176,IF(ฟอร์มกรอกข้อมูล!C176="บริหารสถานศึกษา",ฟอร์มกรอกข้อมูล!F176,IF(ฟอร์มกรอกข้อมูล!C176&amp;ฟอร์มกรอกข้อมูล!G176="วิชาการหัวหน้ากลุ่มงาน",ฟอร์มกรอกข้อมูล!F176,ฟอร์มกรอกข้อมูล!E176))))))))</f>
        <v/>
      </c>
      <c r="F343" s="101" t="str">
        <f>IF(ฟอร์มกรอกข้อมูล!C176=0,"",IF(ฟอร์มกรอกข้อมูล!C176="สังกัด","",IF(ฟอร์มกรอกข้อมูล!H176="","-",IF(M343="กำหนดเพิ่มปี 67","-",IF(M343="กำหนดเพิ่มปี 68","-",IF(M343="กำหนดเพิ่มปี 69","-",ฟอร์มกรอกข้อมูล!H176))))))</f>
        <v/>
      </c>
      <c r="G343" s="143" t="str">
        <f>IF(ฟอร์มกรอกข้อมูล!C176=0,"",IF(ฟอร์มกรอกข้อมูล!C176="สังกัด","",IF(ฟอร์มกรอกข้อมูล!B176="","-",IF(M343="เกษียณปี 66 ยุบเลิกปี 67","-",IF(M343="ว่างเดิม ยุบเลิกปี 67","-",ฟอร์มกรอกข้อมูล!B176)))))</f>
        <v/>
      </c>
      <c r="H343" s="140" t="str">
        <f>IF(ฟอร์มกรอกข้อมูล!C176=0,"",IF(M343="เกษียณปี 66 ยุบเลิกปี 67","-",IF(M343="ว่างเดิม ยุบเลิกปี 67","-",IF(ฟอร์มกรอกข้อมูล!C176="บริหารท้องถิ่น",ฟอร์มกรอกข้อมูล!F176,IF(ฟอร์มกรอกข้อมูล!C176="อำนวยการท้องถิ่น",ฟอร์มกรอกข้อมูล!F176,IF(ฟอร์มกรอกข้อมูล!C176="บริหารสถานศึกษา",ฟอร์มกรอกข้อมูล!F176,IF(ฟอร์มกรอกข้อมูล!C176&amp;ฟอร์มกรอกข้อมูล!G176="วิชาการหัวหน้ากลุ่มงาน",ฟอร์มกรอกข้อมูล!F176,ฟอร์มกรอกข้อมูล!E176)))))))</f>
        <v/>
      </c>
      <c r="I343" s="101" t="str">
        <f>IF(ฟอร์มกรอกข้อมูล!C176=0,"",IF(ฟอร์มกรอกข้อมูล!C176="สังกัด","",IF(ฟอร์มกรอกข้อมูล!H176="","-",IF(M343="เกษียณปี 66 ยุบเลิกปี 67","-",IF(M343="ว่างเดิม ยุบเลิกปี 67","-",ฟอร์มกรอกข้อมูล!H176)))))</f>
        <v/>
      </c>
      <c r="J343" s="144" t="str">
        <f>IF(ฟอร์มกรอกข้อมูล!C176=0,"",IF(ฟอร์มกรอกข้อมูล!C176="สังกัด","",IF(M343="กำหนดเพิ่มปี 67",0,IF(M343="กำหนดเพิ่มปี 68",0,IF(M343="กำหนดเพิ่มปี 69",0,IF(M343="เกษียณปี 66 ยุบเลิกปี 67",0,IF(M343="ว่างเดิม ยุบเลิกปี 67",0,ฟอร์มกรอกข้อมูล!BE176)))))))</f>
        <v/>
      </c>
      <c r="K343" s="145" t="str">
        <f>IF(ฟอร์มกรอกข้อมูล!C176=0,"",IF(ฟอร์มกรอกข้อมูล!C176="สังกัด","",IF(M343="กำหนดเพิ่มปี 67",0,IF(M343="กำหนดเพิ่มปี 68",0,IF(M343="กำหนดเพิ่มปี 69",0,IF(M343="เกษียณปี 66 ยุบเลิกปี 67",0,IF(M343="ว่างเดิม ยุบเลิกปี 67",0,IF(ฟอร์มกรอกข้อมูล!J176=0,0,(BF343*12)))))))))</f>
        <v/>
      </c>
      <c r="L343" s="145" t="str">
        <f>IF(ฟอร์มกรอกข้อมูล!C176=0,"",IF(ฟอร์มกรอกข้อมูล!C176="สังกัด","",IF(M343="กำหนดเพิ่มปี 67",0,IF(M343="กำหนดเพิ่มปี 68",0,IF(M343="กำหนดเพิ่มปี 69",0,IF(M343="เกษียณปี 66 ยุบเลิกปี 67",0,IF(M343="ว่างเดิม ยุบเลิกปี 67",0,IF(ฟอร์มกรอกข้อมูล!K176=0,0,(BG343*12)))))))))</f>
        <v/>
      </c>
      <c r="M343" s="146" t="str">
        <f>IF(ฟอร์มกรอกข้อมูล!C176=0,"",IF(ฟอร์มกรอกข้อมูล!C176="สังกัด","",IF(ฟอร์มกรอกข้อมูล!M176="ว่างเดิม","(ว่างเดิม)",IF(ฟอร์มกรอกข้อมูล!M176="เงินอุดหนุน","(เงินอุดหนุน)",IF(ฟอร์มกรอกข้อมูล!M176="เงินอุดหนุน (ว่าง)","(เงินอุดหนุน)",IF(ฟอร์มกรอกข้อมูล!M176="จ่ายจากเงินรายได้","(จ่ายจากเงินรายได้)",IF(ฟอร์มกรอกข้อมูล!M176="จ่ายจากเงินรายได้ (ว่าง)","(จ่ายจากเงินรายได้ (ว่างเดิม))",IF(ฟอร์มกรอกข้อมูล!M176="กำหนดเพิ่ม2567","กำหนดเพิ่มปี 67",IF(ฟอร์มกรอกข้อมูล!M176="กำหนดเพิ่ม2568","กำหนดเพิ่มปี 68",IF(ฟอร์มกรอกข้อมูล!M176="กำหนดเพิ่ม2569","กำหนดเพิ่มปี 69",IF(ฟอร์มกรอกข้อมูล!M176="ว่างยุบเลิก2567","ว่างเดิม ยุบเลิกปี 67",IF(ฟอร์มกรอกข้อมูล!M176="ว่างยุบเลิก2568","ว่างเดิม ยุบเลิกปี 68",IF(ฟอร์มกรอกข้อมูล!M176="ว่างยุบเลิก2569","ว่างเดิม ยุบเลิกปี 69",IF(ฟอร์มกรอกข้อมูล!M176="ยุบเลิก2567","เกษียณปี 66 ยุบเลิกปี 67",IF(ฟอร์มกรอกข้อมูล!M176="ยุบเลิก2568","เกษียณปี 67 ยุบเลิกปี 68",IF(ฟอร์มกรอกข้อมูล!M176="ยุบเลิก2569","เกษียณปี 68 ยุบเลิกปี 69",(ฟอร์มกรอกข้อมูล!I176*12)+(ฟอร์มกรอกข้อมูล!J176*12)+(ฟอร์มกรอกข้อมูล!K176*12)))))))))))))))))</f>
        <v/>
      </c>
      <c r="N343" s="150"/>
      <c r="O343" s="150"/>
      <c r="P343" s="150"/>
      <c r="Q343" s="150"/>
      <c r="R343" s="150"/>
      <c r="S343" s="150"/>
      <c r="T343" s="150"/>
      <c r="U343" s="150"/>
      <c r="V343" s="150"/>
      <c r="W343" s="150"/>
      <c r="X343" s="150"/>
      <c r="Y343" s="150"/>
      <c r="Z343" s="150"/>
      <c r="AA343" s="150"/>
      <c r="AB343" s="150"/>
      <c r="AC343" s="150"/>
      <c r="AD343" s="150"/>
      <c r="AE343" s="150"/>
      <c r="AF343" s="150"/>
      <c r="AG343" s="150"/>
      <c r="AH343" s="150"/>
      <c r="AI343" s="150"/>
      <c r="AJ343" s="150"/>
      <c r="AK343" s="150"/>
      <c r="AL343" s="150"/>
      <c r="AM343" s="150"/>
      <c r="AN343" s="150"/>
      <c r="AO343" s="150"/>
      <c r="AP343" s="150"/>
      <c r="AQ343" s="150"/>
      <c r="AR343" s="150"/>
      <c r="AS343" s="150"/>
      <c r="AT343" s="150"/>
      <c r="AU343" s="150"/>
      <c r="AV343" s="150"/>
      <c r="AW343" s="150"/>
      <c r="AX343" s="150"/>
      <c r="AY343" s="150"/>
      <c r="AZ343" s="150"/>
      <c r="BA343" s="150"/>
      <c r="BB343" s="139" t="str">
        <f>IF(ฟอร์มกรอกข้อมูล!C176=0,"",ฟอร์มกรอกข้อมูล!C176)</f>
        <v/>
      </c>
      <c r="BC343" s="139" t="str">
        <f>IF(ฟอร์มกรอกข้อมูล!G176=0,"",ฟอร์มกรอกข้อมูล!G176)</f>
        <v/>
      </c>
      <c r="BD343" s="139" t="str">
        <f>IF(ฟอร์มกรอกข้อมูล!E176=0,"",ฟอร์มกรอกข้อมูล!E176)</f>
        <v/>
      </c>
      <c r="BE343" s="139" t="str">
        <f>IF(ฟอร์มกรอกข้อมูล!I176=0,"",ฟอร์มกรอกข้อมูล!I176)</f>
        <v/>
      </c>
      <c r="BF343" s="139" t="str">
        <f>IF(ฟอร์มกรอกข้อมูล!J176=0,"",ฟอร์มกรอกข้อมูล!J176)</f>
        <v/>
      </c>
      <c r="BG343" s="139" t="str">
        <f>IF(ฟอร์มกรอกข้อมูล!K176=0,"",ฟอร์มกรอกข้อมูล!K176)</f>
        <v/>
      </c>
      <c r="BH343" s="139" t="str">
        <f>IF(ฟอร์มกรอกข้อมูล!M176=0,"",ฟอร์มกรอกข้อมูล!M176)</f>
        <v/>
      </c>
    </row>
    <row r="344" spans="1:60" ht="25.5" customHeight="1">
      <c r="A344" s="99"/>
      <c r="B344" s="99"/>
      <c r="C344" s="140"/>
      <c r="D344" s="140"/>
      <c r="E344" s="140" t="str">
        <f>IF(BB343=0,"",IF(BB343="บริหารท้องถิ่น","("&amp;BD343&amp;")",IF(BB343="อำนวยการท้องถิ่น","("&amp;BD343&amp;")",IF(BB343="บริหารสถานศึกษา","("&amp;BD343&amp;")",IF(BB343&amp;BC343="วิชาการหัวหน้ากลุ่มงาน","("&amp;BD343&amp;")",IF(M343="กำหนดเพิ่มปี 67","-",IF(M343="กำหนดเพิ่มปี 68","",IF(M343="กำหนดเพิ่มปี 69","",""))))))))</f>
        <v/>
      </c>
      <c r="F344" s="99"/>
      <c r="G344" s="140"/>
      <c r="H344" s="140" t="str">
        <f>IF(BB343=0,"",IF(M343="เกษียณปี 66 ยุบเลิกปี 67","",IF(M343="ว่างเดิม ยุบเลิกปี 67","",IF(BB343="บริหารท้องถิ่น","("&amp;BD343&amp;")",IF(BB343="อำนวยการท้องถิ่น","("&amp;BD343&amp;")",IF(BB343="บริหารสถานศึกษา","("&amp;BD343&amp;")",IF(BB343&amp;BC343="วิชาการหัวหน้ากลุ่มงาน","("&amp;BD343&amp;")","")))))))</f>
        <v/>
      </c>
      <c r="I344" s="99"/>
      <c r="J344" s="141" t="str">
        <f>IF(BB343=0,"",IF(BB343="","",IF(BH343="ว่างเดิม","(ค่ากลางเงินเดือน)",IF(BH343="เงินอุดหนุน (ว่าง)","(ค่ากลางเงินเดือน)",IF(BH343="จ่ายจากเงินรายได้ (ว่าง)","(ค่ากลางเงินเดือน)",IF(BH343="ว่างยุบเลิก2568","(ค่ากลางเงินเดือน)",IF(BH343="ว่างยุบเลิก2569","(ค่ากลางเงินเดือน)",IF(M343="กำหนดเพิ่มปี 67","",IF(M343="กำหนดเพิ่มปี 68","",IF(M343="กำหนดเพิ่มปี 69","",IF(M343="เกษียณปี 66 ยุบเลิกปี 67","",IF(M343="ว่างเดิม ยุบเลิกปี 67","",TEXT(BE343,"(0,000"&amp;" x 12)")))))))))))))</f>
        <v/>
      </c>
      <c r="K344" s="141" t="str">
        <f>IF(BB343=0,"",IF(BB343="","",IF(M343="กำหนดเพิ่มปี 67","",IF(M343="กำหนดเพิ่มปี 68","",IF(M343="กำหนดเพิ่มปี 69","",IF(M343="เกษียณปี 66 ยุบเลิกปี 67","",IF(M343="ว่างเดิม ยุบเลิกปี 67","",TEXT(BF343,"(0,000"&amp;" x 12)"))))))))</f>
        <v/>
      </c>
      <c r="L344" s="141" t="str">
        <f>IF(BB343=0,"",IF(BB343="","",IF(M343="กำหนดเพิ่มปี 67","",IF(M343="กำหนดเพิ่มปี 68","",IF(M343="กำหนดเพิ่มปี 69","",IF(M343="เกษียณปี 66 ยุบเลิกปี 67","",IF(M343="ว่างเดิม ยุบเลิกปี 67","",TEXT(BG343,"(0,000"&amp;" x 12)"))))))))</f>
        <v/>
      </c>
      <c r="M344" s="140"/>
      <c r="N344" s="150"/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  <c r="AA344" s="150"/>
      <c r="AB344" s="150"/>
      <c r="AC344" s="150"/>
      <c r="AD344" s="150"/>
      <c r="AE344" s="150"/>
      <c r="AF344" s="150"/>
      <c r="AG344" s="150"/>
      <c r="AH344" s="150"/>
      <c r="AI344" s="150"/>
      <c r="AJ344" s="150"/>
      <c r="AK344" s="150"/>
      <c r="AL344" s="150"/>
      <c r="AM344" s="150"/>
      <c r="AN344" s="150"/>
      <c r="AO344" s="150"/>
      <c r="AP344" s="150"/>
      <c r="AQ344" s="150"/>
      <c r="AR344" s="150"/>
      <c r="AS344" s="150"/>
      <c r="AT344" s="150"/>
      <c r="AU344" s="150"/>
      <c r="AV344" s="150"/>
      <c r="AW344" s="150"/>
      <c r="AX344" s="150"/>
      <c r="AY344" s="150"/>
      <c r="AZ344" s="150"/>
      <c r="BA344" s="150"/>
    </row>
    <row r="345" spans="1:60" ht="25.5" customHeight="1">
      <c r="A345" s="101" t="str">
        <f>IF(B345="","",IF(M345="","",SUBTOTAL(3,$E$5:E345)*1)-COUNTBLANK($B$5:B345))</f>
        <v/>
      </c>
      <c r="B345" s="142" t="str">
        <f>IF(ฟอร์มกรอกข้อมูล!C177=0,"",IF(ฟอร์มกรอกข้อมูล!C177="สังกัด","",IF(M345="กำหนดเพิ่มปี 67","-",IF(M345="กำหนดเพิ่มปี 68","-",IF(M345="กำหนดเพิ่มปี 69","-",ฟอร์มกรอกข้อมูล!D177)))))</f>
        <v/>
      </c>
      <c r="C345" s="140" t="str">
        <f>IF(ฟอร์มกรอกข้อมูล!C177=0,"",IF(ฟอร์มกรอกข้อมูล!C177="สังกัด","",IF(M345="กำหนดเพิ่มปี 67","-",IF(M345="กำหนดเพิ่มปี 68","-",IF(M345="กำหนดเพิ่มปี 69","-",ฟอร์มกรอกข้อมูล!L177)))))</f>
        <v/>
      </c>
      <c r="D345" s="143" t="str">
        <f>IF(ฟอร์มกรอกข้อมูล!C177=0,"",IF(ฟอร์มกรอกข้อมูล!C177="สังกัด","",IF(ฟอร์มกรอกข้อมูล!B177="","-",IF(M345="กำหนดเพิ่มปี 67","-",IF(M345="กำหนดเพิ่มปี 68","-",IF(M345="กำหนดเพิ่มปี 69","-",ฟอร์มกรอกข้อมูล!B177))))))</f>
        <v/>
      </c>
      <c r="E345" s="140" t="str">
        <f>IF(ฟอร์มกรอกข้อมูล!C177=0,"",IF(M345="กำหนดเพิ่มปี 67","-",IF(M345="กำหนดเพิ่มปี 68","-",IF(M345="กำหนดเพิ่มปี 69","-",IF(ฟอร์มกรอกข้อมูล!C177="บริหารท้องถิ่น",ฟอร์มกรอกข้อมูล!F177,IF(ฟอร์มกรอกข้อมูล!C177="อำนวยการท้องถิ่น",ฟอร์มกรอกข้อมูล!F177,IF(ฟอร์มกรอกข้อมูล!C177="บริหารสถานศึกษา",ฟอร์มกรอกข้อมูล!F177,IF(ฟอร์มกรอกข้อมูล!C177&amp;ฟอร์มกรอกข้อมูล!G177="วิชาการหัวหน้ากลุ่มงาน",ฟอร์มกรอกข้อมูล!F177,ฟอร์มกรอกข้อมูล!E177))))))))</f>
        <v/>
      </c>
      <c r="F345" s="101" t="str">
        <f>IF(ฟอร์มกรอกข้อมูล!C177=0,"",IF(ฟอร์มกรอกข้อมูล!C177="สังกัด","",IF(ฟอร์มกรอกข้อมูล!H177="","-",IF(M345="กำหนดเพิ่มปี 67","-",IF(M345="กำหนดเพิ่มปี 68","-",IF(M345="กำหนดเพิ่มปี 69","-",ฟอร์มกรอกข้อมูล!H177))))))</f>
        <v/>
      </c>
      <c r="G345" s="143" t="str">
        <f>IF(ฟอร์มกรอกข้อมูล!C177=0,"",IF(ฟอร์มกรอกข้อมูล!C177="สังกัด","",IF(ฟอร์มกรอกข้อมูล!B177="","-",IF(M345="เกษียณปี 66 ยุบเลิกปี 67","-",IF(M345="ว่างเดิม ยุบเลิกปี 67","-",ฟอร์มกรอกข้อมูล!B177)))))</f>
        <v/>
      </c>
      <c r="H345" s="140" t="str">
        <f>IF(ฟอร์มกรอกข้อมูล!C177=0,"",IF(M345="เกษียณปี 66 ยุบเลิกปี 67","-",IF(M345="ว่างเดิม ยุบเลิกปี 67","-",IF(ฟอร์มกรอกข้อมูล!C177="บริหารท้องถิ่น",ฟอร์มกรอกข้อมูล!F177,IF(ฟอร์มกรอกข้อมูล!C177="อำนวยการท้องถิ่น",ฟอร์มกรอกข้อมูล!F177,IF(ฟอร์มกรอกข้อมูล!C177="บริหารสถานศึกษา",ฟอร์มกรอกข้อมูล!F177,IF(ฟอร์มกรอกข้อมูล!C177&amp;ฟอร์มกรอกข้อมูล!G177="วิชาการหัวหน้ากลุ่มงาน",ฟอร์มกรอกข้อมูล!F177,ฟอร์มกรอกข้อมูล!E177)))))))</f>
        <v/>
      </c>
      <c r="I345" s="101" t="str">
        <f>IF(ฟอร์มกรอกข้อมูล!C177=0,"",IF(ฟอร์มกรอกข้อมูล!C177="สังกัด","",IF(ฟอร์มกรอกข้อมูล!H177="","-",IF(M345="เกษียณปี 66 ยุบเลิกปี 67","-",IF(M345="ว่างเดิม ยุบเลิกปี 67","-",ฟอร์มกรอกข้อมูล!H177)))))</f>
        <v/>
      </c>
      <c r="J345" s="144" t="str">
        <f>IF(ฟอร์มกรอกข้อมูล!C177=0,"",IF(ฟอร์มกรอกข้อมูล!C177="สังกัด","",IF(M345="กำหนดเพิ่มปี 67",0,IF(M345="กำหนดเพิ่มปี 68",0,IF(M345="กำหนดเพิ่มปี 69",0,IF(M345="เกษียณปี 66 ยุบเลิกปี 67",0,IF(M345="ว่างเดิม ยุบเลิกปี 67",0,ฟอร์มกรอกข้อมูล!BE177)))))))</f>
        <v/>
      </c>
      <c r="K345" s="145" t="str">
        <f>IF(ฟอร์มกรอกข้อมูล!C177=0,"",IF(ฟอร์มกรอกข้อมูล!C177="สังกัด","",IF(M345="กำหนดเพิ่มปี 67",0,IF(M345="กำหนดเพิ่มปี 68",0,IF(M345="กำหนดเพิ่มปี 69",0,IF(M345="เกษียณปี 66 ยุบเลิกปี 67",0,IF(M345="ว่างเดิม ยุบเลิกปี 67",0,IF(ฟอร์มกรอกข้อมูล!J177=0,0,(BF345*12)))))))))</f>
        <v/>
      </c>
      <c r="L345" s="145" t="str">
        <f>IF(ฟอร์มกรอกข้อมูล!C177=0,"",IF(ฟอร์มกรอกข้อมูล!C177="สังกัด","",IF(M345="กำหนดเพิ่มปี 67",0,IF(M345="กำหนดเพิ่มปี 68",0,IF(M345="กำหนดเพิ่มปี 69",0,IF(M345="เกษียณปี 66 ยุบเลิกปี 67",0,IF(M345="ว่างเดิม ยุบเลิกปี 67",0,IF(ฟอร์มกรอกข้อมูล!K177=0,0,(BG345*12)))))))))</f>
        <v/>
      </c>
      <c r="M345" s="146" t="str">
        <f>IF(ฟอร์มกรอกข้อมูล!C177=0,"",IF(ฟอร์มกรอกข้อมูล!C177="สังกัด","",IF(ฟอร์มกรอกข้อมูล!M177="ว่างเดิม","(ว่างเดิม)",IF(ฟอร์มกรอกข้อมูล!M177="เงินอุดหนุน","(เงินอุดหนุน)",IF(ฟอร์มกรอกข้อมูล!M177="เงินอุดหนุน (ว่าง)","(เงินอุดหนุน)",IF(ฟอร์มกรอกข้อมูล!M177="จ่ายจากเงินรายได้","(จ่ายจากเงินรายได้)",IF(ฟอร์มกรอกข้อมูล!M177="จ่ายจากเงินรายได้ (ว่าง)","(จ่ายจากเงินรายได้ (ว่างเดิม))",IF(ฟอร์มกรอกข้อมูล!M177="กำหนดเพิ่ม2567","กำหนดเพิ่มปี 67",IF(ฟอร์มกรอกข้อมูล!M177="กำหนดเพิ่ม2568","กำหนดเพิ่มปี 68",IF(ฟอร์มกรอกข้อมูล!M177="กำหนดเพิ่ม2569","กำหนดเพิ่มปี 69",IF(ฟอร์มกรอกข้อมูล!M177="ว่างยุบเลิก2567","ว่างเดิม ยุบเลิกปี 67",IF(ฟอร์มกรอกข้อมูล!M177="ว่างยุบเลิก2568","ว่างเดิม ยุบเลิกปี 68",IF(ฟอร์มกรอกข้อมูล!M177="ว่างยุบเลิก2569","ว่างเดิม ยุบเลิกปี 69",IF(ฟอร์มกรอกข้อมูล!M177="ยุบเลิก2567","เกษียณปี 66 ยุบเลิกปี 67",IF(ฟอร์มกรอกข้อมูล!M177="ยุบเลิก2568","เกษียณปี 67 ยุบเลิกปี 68",IF(ฟอร์มกรอกข้อมูล!M177="ยุบเลิก2569","เกษียณปี 68 ยุบเลิกปี 69",(ฟอร์มกรอกข้อมูล!I177*12)+(ฟอร์มกรอกข้อมูล!J177*12)+(ฟอร์มกรอกข้อมูล!K177*12)))))))))))))))))</f>
        <v/>
      </c>
      <c r="N345" s="150"/>
      <c r="O345" s="150"/>
      <c r="P345" s="150"/>
      <c r="Q345" s="150"/>
      <c r="R345" s="150"/>
      <c r="S345" s="150"/>
      <c r="T345" s="150"/>
      <c r="U345" s="150"/>
      <c r="V345" s="150"/>
      <c r="W345" s="150"/>
      <c r="X345" s="150"/>
      <c r="Y345" s="150"/>
      <c r="Z345" s="150"/>
      <c r="AA345" s="150"/>
      <c r="AB345" s="150"/>
      <c r="AC345" s="150"/>
      <c r="AD345" s="150"/>
      <c r="AE345" s="150"/>
      <c r="AF345" s="150"/>
      <c r="AG345" s="150"/>
      <c r="AH345" s="150"/>
      <c r="AI345" s="150"/>
      <c r="AJ345" s="150"/>
      <c r="AK345" s="150"/>
      <c r="AL345" s="150"/>
      <c r="AM345" s="150"/>
      <c r="AN345" s="150"/>
      <c r="AO345" s="150"/>
      <c r="AP345" s="150"/>
      <c r="AQ345" s="150"/>
      <c r="AR345" s="150"/>
      <c r="AS345" s="150"/>
      <c r="AT345" s="150"/>
      <c r="AU345" s="150"/>
      <c r="AV345" s="150"/>
      <c r="AW345" s="150"/>
      <c r="AX345" s="150"/>
      <c r="AY345" s="150"/>
      <c r="AZ345" s="150"/>
      <c r="BA345" s="150"/>
      <c r="BB345" s="139" t="str">
        <f>IF(ฟอร์มกรอกข้อมูล!C177=0,"",ฟอร์มกรอกข้อมูล!C177)</f>
        <v/>
      </c>
      <c r="BC345" s="139" t="str">
        <f>IF(ฟอร์มกรอกข้อมูล!G177=0,"",ฟอร์มกรอกข้อมูล!G177)</f>
        <v/>
      </c>
      <c r="BD345" s="139" t="str">
        <f>IF(ฟอร์มกรอกข้อมูล!E177=0,"",ฟอร์มกรอกข้อมูล!E177)</f>
        <v/>
      </c>
      <c r="BE345" s="139" t="str">
        <f>IF(ฟอร์มกรอกข้อมูล!I177=0,"",ฟอร์มกรอกข้อมูล!I177)</f>
        <v/>
      </c>
      <c r="BF345" s="139" t="str">
        <f>IF(ฟอร์มกรอกข้อมูล!J177=0,"",ฟอร์มกรอกข้อมูล!J177)</f>
        <v/>
      </c>
      <c r="BG345" s="139" t="str">
        <f>IF(ฟอร์มกรอกข้อมูล!K177=0,"",ฟอร์มกรอกข้อมูล!K177)</f>
        <v/>
      </c>
      <c r="BH345" s="139" t="str">
        <f>IF(ฟอร์มกรอกข้อมูล!M177=0,"",ฟอร์มกรอกข้อมูล!M177)</f>
        <v/>
      </c>
    </row>
    <row r="346" spans="1:60" ht="25.5" customHeight="1">
      <c r="A346" s="99"/>
      <c r="B346" s="99"/>
      <c r="C346" s="140"/>
      <c r="D346" s="140"/>
      <c r="E346" s="140" t="str">
        <f>IF(BB345=0,"",IF(BB345="บริหารท้องถิ่น","("&amp;BD345&amp;")",IF(BB345="อำนวยการท้องถิ่น","("&amp;BD345&amp;")",IF(BB345="บริหารสถานศึกษา","("&amp;BD345&amp;")",IF(BB345&amp;BC345="วิชาการหัวหน้ากลุ่มงาน","("&amp;BD345&amp;")",IF(M345="กำหนดเพิ่มปี 67","-",IF(M345="กำหนดเพิ่มปี 68","",IF(M345="กำหนดเพิ่มปี 69","",""))))))))</f>
        <v/>
      </c>
      <c r="F346" s="99"/>
      <c r="G346" s="140"/>
      <c r="H346" s="140" t="str">
        <f>IF(BB345=0,"",IF(M345="เกษียณปี 66 ยุบเลิกปี 67","",IF(M345="ว่างเดิม ยุบเลิกปี 67","",IF(BB345="บริหารท้องถิ่น","("&amp;BD345&amp;")",IF(BB345="อำนวยการท้องถิ่น","("&amp;BD345&amp;")",IF(BB345="บริหารสถานศึกษา","("&amp;BD345&amp;")",IF(BB345&amp;BC345="วิชาการหัวหน้ากลุ่มงาน","("&amp;BD345&amp;")","")))))))</f>
        <v/>
      </c>
      <c r="I346" s="99"/>
      <c r="J346" s="141" t="str">
        <f>IF(BB345=0,"",IF(BB345="","",IF(BH345="ว่างเดิม","(ค่ากลางเงินเดือน)",IF(BH345="เงินอุดหนุน (ว่าง)","(ค่ากลางเงินเดือน)",IF(BH345="จ่ายจากเงินรายได้ (ว่าง)","(ค่ากลางเงินเดือน)",IF(BH345="ว่างยุบเลิก2568","(ค่ากลางเงินเดือน)",IF(BH345="ว่างยุบเลิก2569","(ค่ากลางเงินเดือน)",IF(M345="กำหนดเพิ่มปี 67","",IF(M345="กำหนดเพิ่มปี 68","",IF(M345="กำหนดเพิ่มปี 69","",IF(M345="เกษียณปี 66 ยุบเลิกปี 67","",IF(M345="ว่างเดิม ยุบเลิกปี 67","",TEXT(BE345,"(0,000"&amp;" x 12)")))))))))))))</f>
        <v/>
      </c>
      <c r="K346" s="141" t="str">
        <f>IF(BB345=0,"",IF(BB345="","",IF(M345="กำหนดเพิ่มปี 67","",IF(M345="กำหนดเพิ่มปี 68","",IF(M345="กำหนดเพิ่มปี 69","",IF(M345="เกษียณปี 66 ยุบเลิกปี 67","",IF(M345="ว่างเดิม ยุบเลิกปี 67","",TEXT(BF345,"(0,000"&amp;" x 12)"))))))))</f>
        <v/>
      </c>
      <c r="L346" s="141" t="str">
        <f>IF(BB345=0,"",IF(BB345="","",IF(M345="กำหนดเพิ่มปี 67","",IF(M345="กำหนดเพิ่มปี 68","",IF(M345="กำหนดเพิ่มปี 69","",IF(M345="เกษียณปี 66 ยุบเลิกปี 67","",IF(M345="ว่างเดิม ยุบเลิกปี 67","",TEXT(BG345,"(0,000"&amp;" x 12)"))))))))</f>
        <v/>
      </c>
      <c r="M346" s="140"/>
      <c r="N346" s="150"/>
      <c r="O346" s="150"/>
      <c r="P346" s="150"/>
      <c r="Q346" s="150"/>
      <c r="R346" s="150"/>
      <c r="S346" s="150"/>
      <c r="T346" s="150"/>
      <c r="U346" s="150"/>
      <c r="V346" s="150"/>
      <c r="W346" s="150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50"/>
      <c r="AH346" s="150"/>
      <c r="AI346" s="150"/>
      <c r="AJ346" s="150"/>
      <c r="AK346" s="150"/>
      <c r="AL346" s="150"/>
      <c r="AM346" s="150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50"/>
      <c r="AY346" s="150"/>
      <c r="AZ346" s="150"/>
      <c r="BA346" s="150"/>
    </row>
    <row r="347" spans="1:60" ht="25.5" customHeight="1">
      <c r="A347" s="101" t="str">
        <f>IF(B347="","",IF(M347="","",SUBTOTAL(3,$E$5:E347)*1)-COUNTBLANK($B$5:B347))</f>
        <v/>
      </c>
      <c r="B347" s="142" t="str">
        <f>IF(ฟอร์มกรอกข้อมูล!C178=0,"",IF(ฟอร์มกรอกข้อมูล!C178="สังกัด","",IF(M347="กำหนดเพิ่มปี 67","-",IF(M347="กำหนดเพิ่มปี 68","-",IF(M347="กำหนดเพิ่มปี 69","-",ฟอร์มกรอกข้อมูล!D178)))))</f>
        <v/>
      </c>
      <c r="C347" s="140" t="str">
        <f>IF(ฟอร์มกรอกข้อมูล!C178=0,"",IF(ฟอร์มกรอกข้อมูล!C178="สังกัด","",IF(M347="กำหนดเพิ่มปี 67","-",IF(M347="กำหนดเพิ่มปี 68","-",IF(M347="กำหนดเพิ่มปี 69","-",ฟอร์มกรอกข้อมูล!L178)))))</f>
        <v/>
      </c>
      <c r="D347" s="143" t="str">
        <f>IF(ฟอร์มกรอกข้อมูล!C178=0,"",IF(ฟอร์มกรอกข้อมูล!C178="สังกัด","",IF(ฟอร์มกรอกข้อมูล!B178="","-",IF(M347="กำหนดเพิ่มปี 67","-",IF(M347="กำหนดเพิ่มปี 68","-",IF(M347="กำหนดเพิ่มปี 69","-",ฟอร์มกรอกข้อมูล!B178))))))</f>
        <v/>
      </c>
      <c r="E347" s="140" t="str">
        <f>IF(ฟอร์มกรอกข้อมูล!C178=0,"",IF(M347="กำหนดเพิ่มปี 67","-",IF(M347="กำหนดเพิ่มปี 68","-",IF(M347="กำหนดเพิ่มปี 69","-",IF(ฟอร์มกรอกข้อมูล!C178="บริหารท้องถิ่น",ฟอร์มกรอกข้อมูล!F178,IF(ฟอร์มกรอกข้อมูล!C178="อำนวยการท้องถิ่น",ฟอร์มกรอกข้อมูล!F178,IF(ฟอร์มกรอกข้อมูล!C178="บริหารสถานศึกษา",ฟอร์มกรอกข้อมูล!F178,IF(ฟอร์มกรอกข้อมูล!C178&amp;ฟอร์มกรอกข้อมูล!G178="วิชาการหัวหน้ากลุ่มงาน",ฟอร์มกรอกข้อมูล!F178,ฟอร์มกรอกข้อมูล!E178))))))))</f>
        <v/>
      </c>
      <c r="F347" s="101" t="str">
        <f>IF(ฟอร์มกรอกข้อมูล!C178=0,"",IF(ฟอร์มกรอกข้อมูล!C178="สังกัด","",IF(ฟอร์มกรอกข้อมูล!H178="","-",IF(M347="กำหนดเพิ่มปี 67","-",IF(M347="กำหนดเพิ่มปี 68","-",IF(M347="กำหนดเพิ่มปี 69","-",ฟอร์มกรอกข้อมูล!H178))))))</f>
        <v/>
      </c>
      <c r="G347" s="143" t="str">
        <f>IF(ฟอร์มกรอกข้อมูล!C178=0,"",IF(ฟอร์มกรอกข้อมูล!C178="สังกัด","",IF(ฟอร์มกรอกข้อมูล!B178="","-",IF(M347="เกษียณปี 66 ยุบเลิกปี 67","-",IF(M347="ว่างเดิม ยุบเลิกปี 67","-",ฟอร์มกรอกข้อมูล!B178)))))</f>
        <v/>
      </c>
      <c r="H347" s="140" t="str">
        <f>IF(ฟอร์มกรอกข้อมูล!C178=0,"",IF(M347="เกษียณปี 66 ยุบเลิกปี 67","-",IF(M347="ว่างเดิม ยุบเลิกปี 67","-",IF(ฟอร์มกรอกข้อมูล!C178="บริหารท้องถิ่น",ฟอร์มกรอกข้อมูล!F178,IF(ฟอร์มกรอกข้อมูล!C178="อำนวยการท้องถิ่น",ฟอร์มกรอกข้อมูล!F178,IF(ฟอร์มกรอกข้อมูล!C178="บริหารสถานศึกษา",ฟอร์มกรอกข้อมูล!F178,IF(ฟอร์มกรอกข้อมูล!C178&amp;ฟอร์มกรอกข้อมูล!G178="วิชาการหัวหน้ากลุ่มงาน",ฟอร์มกรอกข้อมูล!F178,ฟอร์มกรอกข้อมูล!E178)))))))</f>
        <v/>
      </c>
      <c r="I347" s="101" t="str">
        <f>IF(ฟอร์มกรอกข้อมูล!C178=0,"",IF(ฟอร์มกรอกข้อมูล!C178="สังกัด","",IF(ฟอร์มกรอกข้อมูล!H178="","-",IF(M347="เกษียณปี 66 ยุบเลิกปี 67","-",IF(M347="ว่างเดิม ยุบเลิกปี 67","-",ฟอร์มกรอกข้อมูล!H178)))))</f>
        <v/>
      </c>
      <c r="J347" s="144" t="str">
        <f>IF(ฟอร์มกรอกข้อมูล!C178=0,"",IF(ฟอร์มกรอกข้อมูล!C178="สังกัด","",IF(M347="กำหนดเพิ่มปี 67",0,IF(M347="กำหนดเพิ่มปี 68",0,IF(M347="กำหนดเพิ่มปี 69",0,IF(M347="เกษียณปี 66 ยุบเลิกปี 67",0,IF(M347="ว่างเดิม ยุบเลิกปี 67",0,ฟอร์มกรอกข้อมูล!BE178)))))))</f>
        <v/>
      </c>
      <c r="K347" s="145" t="str">
        <f>IF(ฟอร์มกรอกข้อมูล!C178=0,"",IF(ฟอร์มกรอกข้อมูล!C178="สังกัด","",IF(M347="กำหนดเพิ่มปี 67",0,IF(M347="กำหนดเพิ่มปี 68",0,IF(M347="กำหนดเพิ่มปี 69",0,IF(M347="เกษียณปี 66 ยุบเลิกปี 67",0,IF(M347="ว่างเดิม ยุบเลิกปี 67",0,IF(ฟอร์มกรอกข้อมูล!J178=0,0,(BF347*12)))))))))</f>
        <v/>
      </c>
      <c r="L347" s="145" t="str">
        <f>IF(ฟอร์มกรอกข้อมูล!C178=0,"",IF(ฟอร์มกรอกข้อมูล!C178="สังกัด","",IF(M347="กำหนดเพิ่มปี 67",0,IF(M347="กำหนดเพิ่มปี 68",0,IF(M347="กำหนดเพิ่มปี 69",0,IF(M347="เกษียณปี 66 ยุบเลิกปี 67",0,IF(M347="ว่างเดิม ยุบเลิกปี 67",0,IF(ฟอร์มกรอกข้อมูล!K178=0,0,(BG347*12)))))))))</f>
        <v/>
      </c>
      <c r="M347" s="146" t="str">
        <f>IF(ฟอร์มกรอกข้อมูล!C178=0,"",IF(ฟอร์มกรอกข้อมูล!C178="สังกัด","",IF(ฟอร์มกรอกข้อมูล!M178="ว่างเดิม","(ว่างเดิม)",IF(ฟอร์มกรอกข้อมูล!M178="เงินอุดหนุน","(เงินอุดหนุน)",IF(ฟอร์มกรอกข้อมูล!M178="เงินอุดหนุน (ว่าง)","(เงินอุดหนุน)",IF(ฟอร์มกรอกข้อมูล!M178="จ่ายจากเงินรายได้","(จ่ายจากเงินรายได้)",IF(ฟอร์มกรอกข้อมูล!M178="จ่ายจากเงินรายได้ (ว่าง)","(จ่ายจากเงินรายได้ (ว่างเดิม))",IF(ฟอร์มกรอกข้อมูล!M178="กำหนดเพิ่ม2567","กำหนดเพิ่มปี 67",IF(ฟอร์มกรอกข้อมูล!M178="กำหนดเพิ่ม2568","กำหนดเพิ่มปี 68",IF(ฟอร์มกรอกข้อมูล!M178="กำหนดเพิ่ม2569","กำหนดเพิ่มปี 69",IF(ฟอร์มกรอกข้อมูล!M178="ว่างยุบเลิก2567","ว่างเดิม ยุบเลิกปี 67",IF(ฟอร์มกรอกข้อมูล!M178="ว่างยุบเลิก2568","ว่างเดิม ยุบเลิกปี 68",IF(ฟอร์มกรอกข้อมูล!M178="ว่างยุบเลิก2569","ว่างเดิม ยุบเลิกปี 69",IF(ฟอร์มกรอกข้อมูล!M178="ยุบเลิก2567","เกษียณปี 66 ยุบเลิกปี 67",IF(ฟอร์มกรอกข้อมูล!M178="ยุบเลิก2568","เกษียณปี 67 ยุบเลิกปี 68",IF(ฟอร์มกรอกข้อมูล!M178="ยุบเลิก2569","เกษียณปี 68 ยุบเลิกปี 69",(ฟอร์มกรอกข้อมูล!I178*12)+(ฟอร์มกรอกข้อมูล!J178*12)+(ฟอร์มกรอกข้อมูล!K178*12)))))))))))))))))</f>
        <v/>
      </c>
      <c r="N347" s="150"/>
      <c r="O347" s="150"/>
      <c r="P347" s="150"/>
      <c r="Q347" s="150"/>
      <c r="R347" s="150"/>
      <c r="S347" s="150"/>
      <c r="T347" s="150"/>
      <c r="U347" s="150"/>
      <c r="V347" s="150"/>
      <c r="W347" s="150"/>
      <c r="X347" s="150"/>
      <c r="Y347" s="150"/>
      <c r="Z347" s="150"/>
      <c r="AA347" s="150"/>
      <c r="AB347" s="150"/>
      <c r="AC347" s="150"/>
      <c r="AD347" s="150"/>
      <c r="AE347" s="150"/>
      <c r="AF347" s="150"/>
      <c r="AG347" s="150"/>
      <c r="AH347" s="150"/>
      <c r="AI347" s="150"/>
      <c r="AJ347" s="150"/>
      <c r="AK347" s="150"/>
      <c r="AL347" s="150"/>
      <c r="AM347" s="150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50"/>
      <c r="AY347" s="150"/>
      <c r="AZ347" s="150"/>
      <c r="BA347" s="150"/>
      <c r="BB347" s="139" t="str">
        <f>IF(ฟอร์มกรอกข้อมูล!C178=0,"",ฟอร์มกรอกข้อมูล!C178)</f>
        <v/>
      </c>
      <c r="BC347" s="139" t="str">
        <f>IF(ฟอร์มกรอกข้อมูล!G178=0,"",ฟอร์มกรอกข้อมูล!G178)</f>
        <v/>
      </c>
      <c r="BD347" s="139" t="str">
        <f>IF(ฟอร์มกรอกข้อมูล!E178=0,"",ฟอร์มกรอกข้อมูล!E178)</f>
        <v/>
      </c>
      <c r="BE347" s="139" t="str">
        <f>IF(ฟอร์มกรอกข้อมูล!I178=0,"",ฟอร์มกรอกข้อมูล!I178)</f>
        <v/>
      </c>
      <c r="BF347" s="139" t="str">
        <f>IF(ฟอร์มกรอกข้อมูล!J178=0,"",ฟอร์มกรอกข้อมูล!J178)</f>
        <v/>
      </c>
      <c r="BG347" s="139" t="str">
        <f>IF(ฟอร์มกรอกข้อมูล!K178=0,"",ฟอร์มกรอกข้อมูล!K178)</f>
        <v/>
      </c>
      <c r="BH347" s="139" t="str">
        <f>IF(ฟอร์มกรอกข้อมูล!M178=0,"",ฟอร์มกรอกข้อมูล!M178)</f>
        <v/>
      </c>
    </row>
    <row r="348" spans="1:60" ht="25.5" customHeight="1">
      <c r="A348" s="99"/>
      <c r="B348" s="99"/>
      <c r="C348" s="140"/>
      <c r="D348" s="140"/>
      <c r="E348" s="140" t="str">
        <f>IF(BB347=0,"",IF(BB347="บริหารท้องถิ่น","("&amp;BD347&amp;")",IF(BB347="อำนวยการท้องถิ่น","("&amp;BD347&amp;")",IF(BB347="บริหารสถานศึกษา","("&amp;BD347&amp;")",IF(BB347&amp;BC347="วิชาการหัวหน้ากลุ่มงาน","("&amp;BD347&amp;")",IF(M347="กำหนดเพิ่มปี 67","-",IF(M347="กำหนดเพิ่มปี 68","",IF(M347="กำหนดเพิ่มปี 69","",""))))))))</f>
        <v/>
      </c>
      <c r="F348" s="99"/>
      <c r="G348" s="140"/>
      <c r="H348" s="140" t="str">
        <f>IF(BB347=0,"",IF(M347="เกษียณปี 66 ยุบเลิกปี 67","",IF(M347="ว่างเดิม ยุบเลิกปี 67","",IF(BB347="บริหารท้องถิ่น","("&amp;BD347&amp;")",IF(BB347="อำนวยการท้องถิ่น","("&amp;BD347&amp;")",IF(BB347="บริหารสถานศึกษา","("&amp;BD347&amp;")",IF(BB347&amp;BC347="วิชาการหัวหน้ากลุ่มงาน","("&amp;BD347&amp;")","")))))))</f>
        <v/>
      </c>
      <c r="I348" s="99"/>
      <c r="J348" s="141" t="str">
        <f>IF(BB347=0,"",IF(BB347="","",IF(BH347="ว่างเดิม","(ค่ากลางเงินเดือน)",IF(BH347="เงินอุดหนุน (ว่าง)","(ค่ากลางเงินเดือน)",IF(BH347="จ่ายจากเงินรายได้ (ว่าง)","(ค่ากลางเงินเดือน)",IF(BH347="ว่างยุบเลิก2568","(ค่ากลางเงินเดือน)",IF(BH347="ว่างยุบเลิก2569","(ค่ากลางเงินเดือน)",IF(M347="กำหนดเพิ่มปี 67","",IF(M347="กำหนดเพิ่มปี 68","",IF(M347="กำหนดเพิ่มปี 69","",IF(M347="เกษียณปี 66 ยุบเลิกปี 67","",IF(M347="ว่างเดิม ยุบเลิกปี 67","",TEXT(BE347,"(0,000"&amp;" x 12)")))))))))))))</f>
        <v/>
      </c>
      <c r="K348" s="141" t="str">
        <f>IF(BB347=0,"",IF(BB347="","",IF(M347="กำหนดเพิ่มปี 67","",IF(M347="กำหนดเพิ่มปี 68","",IF(M347="กำหนดเพิ่มปี 69","",IF(M347="เกษียณปี 66 ยุบเลิกปี 67","",IF(M347="ว่างเดิม ยุบเลิกปี 67","",TEXT(BF347,"(0,000"&amp;" x 12)"))))))))</f>
        <v/>
      </c>
      <c r="L348" s="141" t="str">
        <f>IF(BB347=0,"",IF(BB347="","",IF(M347="กำหนดเพิ่มปี 67","",IF(M347="กำหนดเพิ่มปี 68","",IF(M347="กำหนดเพิ่มปี 69","",IF(M347="เกษียณปี 66 ยุบเลิกปี 67","",IF(M347="ว่างเดิม ยุบเลิกปี 67","",TEXT(BG347,"(0,000"&amp;" x 12)"))))))))</f>
        <v/>
      </c>
      <c r="M348" s="140"/>
      <c r="N348" s="150"/>
      <c r="O348" s="150"/>
      <c r="P348" s="150"/>
      <c r="Q348" s="150"/>
      <c r="R348" s="150"/>
      <c r="S348" s="150"/>
      <c r="T348" s="150"/>
      <c r="U348" s="150"/>
      <c r="V348" s="150"/>
      <c r="W348" s="150"/>
      <c r="X348" s="150"/>
      <c r="Y348" s="150"/>
      <c r="Z348" s="150"/>
      <c r="AA348" s="150"/>
      <c r="AB348" s="150"/>
      <c r="AC348" s="150"/>
      <c r="AD348" s="150"/>
      <c r="AE348" s="150"/>
      <c r="AF348" s="150"/>
      <c r="AG348" s="150"/>
      <c r="AH348" s="150"/>
      <c r="AI348" s="150"/>
      <c r="AJ348" s="150"/>
      <c r="AK348" s="150"/>
      <c r="AL348" s="150"/>
      <c r="AM348" s="150"/>
      <c r="AN348" s="150"/>
      <c r="AO348" s="150"/>
      <c r="AP348" s="150"/>
      <c r="AQ348" s="150"/>
      <c r="AR348" s="150"/>
      <c r="AS348" s="150"/>
      <c r="AT348" s="150"/>
      <c r="AU348" s="150"/>
      <c r="AV348" s="150"/>
      <c r="AW348" s="150"/>
      <c r="AX348" s="150"/>
      <c r="AY348" s="150"/>
      <c r="AZ348" s="150"/>
      <c r="BA348" s="150"/>
    </row>
    <row r="349" spans="1:60" ht="25.5" customHeight="1">
      <c r="A349" s="101" t="str">
        <f>IF(B349="","",IF(M349="","",SUBTOTAL(3,$E$5:E349)*1)-COUNTBLANK($B$5:B349))</f>
        <v/>
      </c>
      <c r="B349" s="142" t="str">
        <f>IF(ฟอร์มกรอกข้อมูล!C179=0,"",IF(ฟอร์มกรอกข้อมูล!C179="สังกัด","",IF(M349="กำหนดเพิ่มปี 67","-",IF(M349="กำหนดเพิ่มปี 68","-",IF(M349="กำหนดเพิ่มปี 69","-",ฟอร์มกรอกข้อมูล!D179)))))</f>
        <v/>
      </c>
      <c r="C349" s="140" t="str">
        <f>IF(ฟอร์มกรอกข้อมูล!C179=0,"",IF(ฟอร์มกรอกข้อมูล!C179="สังกัด","",IF(M349="กำหนดเพิ่มปี 67","-",IF(M349="กำหนดเพิ่มปี 68","-",IF(M349="กำหนดเพิ่มปี 69","-",ฟอร์มกรอกข้อมูล!L179)))))</f>
        <v/>
      </c>
      <c r="D349" s="143" t="str">
        <f>IF(ฟอร์มกรอกข้อมูล!C179=0,"",IF(ฟอร์มกรอกข้อมูล!C179="สังกัด","",IF(ฟอร์มกรอกข้อมูล!B179="","-",IF(M349="กำหนดเพิ่มปี 67","-",IF(M349="กำหนดเพิ่มปี 68","-",IF(M349="กำหนดเพิ่มปี 69","-",ฟอร์มกรอกข้อมูล!B179))))))</f>
        <v/>
      </c>
      <c r="E349" s="140" t="str">
        <f>IF(ฟอร์มกรอกข้อมูล!C179=0,"",IF(M349="กำหนดเพิ่มปี 67","-",IF(M349="กำหนดเพิ่มปี 68","-",IF(M349="กำหนดเพิ่มปี 69","-",IF(ฟอร์มกรอกข้อมูล!C179="บริหารท้องถิ่น",ฟอร์มกรอกข้อมูล!F179,IF(ฟอร์มกรอกข้อมูล!C179="อำนวยการท้องถิ่น",ฟอร์มกรอกข้อมูล!F179,IF(ฟอร์มกรอกข้อมูล!C179="บริหารสถานศึกษา",ฟอร์มกรอกข้อมูล!F179,IF(ฟอร์มกรอกข้อมูล!C179&amp;ฟอร์มกรอกข้อมูล!G179="วิชาการหัวหน้ากลุ่มงาน",ฟอร์มกรอกข้อมูล!F179,ฟอร์มกรอกข้อมูล!E179))))))))</f>
        <v/>
      </c>
      <c r="F349" s="101" t="str">
        <f>IF(ฟอร์มกรอกข้อมูล!C179=0,"",IF(ฟอร์มกรอกข้อมูล!C179="สังกัด","",IF(ฟอร์มกรอกข้อมูล!H179="","-",IF(M349="กำหนดเพิ่มปี 67","-",IF(M349="กำหนดเพิ่มปี 68","-",IF(M349="กำหนดเพิ่มปี 69","-",ฟอร์มกรอกข้อมูล!H179))))))</f>
        <v/>
      </c>
      <c r="G349" s="143" t="str">
        <f>IF(ฟอร์มกรอกข้อมูล!C179=0,"",IF(ฟอร์มกรอกข้อมูล!C179="สังกัด","",IF(ฟอร์มกรอกข้อมูล!B179="","-",IF(M349="เกษียณปี 66 ยุบเลิกปี 67","-",IF(M349="ว่างเดิม ยุบเลิกปี 67","-",ฟอร์มกรอกข้อมูล!B179)))))</f>
        <v/>
      </c>
      <c r="H349" s="140" t="str">
        <f>IF(ฟอร์มกรอกข้อมูล!C179=0,"",IF(M349="เกษียณปี 66 ยุบเลิกปี 67","-",IF(M349="ว่างเดิม ยุบเลิกปี 67","-",IF(ฟอร์มกรอกข้อมูล!C179="บริหารท้องถิ่น",ฟอร์มกรอกข้อมูล!F179,IF(ฟอร์มกรอกข้อมูล!C179="อำนวยการท้องถิ่น",ฟอร์มกรอกข้อมูล!F179,IF(ฟอร์มกรอกข้อมูล!C179="บริหารสถานศึกษา",ฟอร์มกรอกข้อมูล!F179,IF(ฟอร์มกรอกข้อมูล!C179&amp;ฟอร์มกรอกข้อมูล!G179="วิชาการหัวหน้ากลุ่มงาน",ฟอร์มกรอกข้อมูล!F179,ฟอร์มกรอกข้อมูล!E179)))))))</f>
        <v/>
      </c>
      <c r="I349" s="101" t="str">
        <f>IF(ฟอร์มกรอกข้อมูล!C179=0,"",IF(ฟอร์มกรอกข้อมูล!C179="สังกัด","",IF(ฟอร์มกรอกข้อมูล!H179="","-",IF(M349="เกษียณปี 66 ยุบเลิกปี 67","-",IF(M349="ว่างเดิม ยุบเลิกปี 67","-",ฟอร์มกรอกข้อมูล!H179)))))</f>
        <v/>
      </c>
      <c r="J349" s="144" t="str">
        <f>IF(ฟอร์มกรอกข้อมูล!C179=0,"",IF(ฟอร์มกรอกข้อมูล!C179="สังกัด","",IF(M349="กำหนดเพิ่มปี 67",0,IF(M349="กำหนดเพิ่มปี 68",0,IF(M349="กำหนดเพิ่มปี 69",0,IF(M349="เกษียณปี 66 ยุบเลิกปี 67",0,IF(M349="ว่างเดิม ยุบเลิกปี 67",0,ฟอร์มกรอกข้อมูล!BE179)))))))</f>
        <v/>
      </c>
      <c r="K349" s="145" t="str">
        <f>IF(ฟอร์มกรอกข้อมูล!C179=0,"",IF(ฟอร์มกรอกข้อมูล!C179="สังกัด","",IF(M349="กำหนดเพิ่มปี 67",0,IF(M349="กำหนดเพิ่มปี 68",0,IF(M349="กำหนดเพิ่มปี 69",0,IF(M349="เกษียณปี 66 ยุบเลิกปี 67",0,IF(M349="ว่างเดิม ยุบเลิกปี 67",0,IF(ฟอร์มกรอกข้อมูล!J179=0,0,(BF349*12)))))))))</f>
        <v/>
      </c>
      <c r="L349" s="145" t="str">
        <f>IF(ฟอร์มกรอกข้อมูล!C179=0,"",IF(ฟอร์มกรอกข้อมูล!C179="สังกัด","",IF(M349="กำหนดเพิ่มปี 67",0,IF(M349="กำหนดเพิ่มปี 68",0,IF(M349="กำหนดเพิ่มปี 69",0,IF(M349="เกษียณปี 66 ยุบเลิกปี 67",0,IF(M349="ว่างเดิม ยุบเลิกปี 67",0,IF(ฟอร์มกรอกข้อมูล!K179=0,0,(BG349*12)))))))))</f>
        <v/>
      </c>
      <c r="M349" s="146" t="str">
        <f>IF(ฟอร์มกรอกข้อมูล!C179=0,"",IF(ฟอร์มกรอกข้อมูล!C179="สังกัด","",IF(ฟอร์มกรอกข้อมูล!M179="ว่างเดิม","(ว่างเดิม)",IF(ฟอร์มกรอกข้อมูล!M179="เงินอุดหนุน","(เงินอุดหนุน)",IF(ฟอร์มกรอกข้อมูล!M179="เงินอุดหนุน (ว่าง)","(เงินอุดหนุน)",IF(ฟอร์มกรอกข้อมูล!M179="จ่ายจากเงินรายได้","(จ่ายจากเงินรายได้)",IF(ฟอร์มกรอกข้อมูล!M179="จ่ายจากเงินรายได้ (ว่าง)","(จ่ายจากเงินรายได้ (ว่างเดิม))",IF(ฟอร์มกรอกข้อมูล!M179="กำหนดเพิ่ม2567","กำหนดเพิ่มปี 67",IF(ฟอร์มกรอกข้อมูล!M179="กำหนดเพิ่ม2568","กำหนดเพิ่มปี 68",IF(ฟอร์มกรอกข้อมูล!M179="กำหนดเพิ่ม2569","กำหนดเพิ่มปี 69",IF(ฟอร์มกรอกข้อมูล!M179="ว่างยุบเลิก2567","ว่างเดิม ยุบเลิกปี 67",IF(ฟอร์มกรอกข้อมูล!M179="ว่างยุบเลิก2568","ว่างเดิม ยุบเลิกปี 68",IF(ฟอร์มกรอกข้อมูล!M179="ว่างยุบเลิก2569","ว่างเดิม ยุบเลิกปี 69",IF(ฟอร์มกรอกข้อมูล!M179="ยุบเลิก2567","เกษียณปี 66 ยุบเลิกปี 67",IF(ฟอร์มกรอกข้อมูล!M179="ยุบเลิก2568","เกษียณปี 67 ยุบเลิกปี 68",IF(ฟอร์มกรอกข้อมูล!M179="ยุบเลิก2569","เกษียณปี 68 ยุบเลิกปี 69",(ฟอร์มกรอกข้อมูล!I179*12)+(ฟอร์มกรอกข้อมูล!J179*12)+(ฟอร์มกรอกข้อมูล!K179*12)))))))))))))))))</f>
        <v/>
      </c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50"/>
      <c r="AJ349" s="150"/>
      <c r="AK349" s="150"/>
      <c r="AL349" s="150"/>
      <c r="AM349" s="150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50"/>
      <c r="AY349" s="150"/>
      <c r="AZ349" s="150"/>
      <c r="BA349" s="150"/>
      <c r="BB349" s="139" t="str">
        <f>IF(ฟอร์มกรอกข้อมูล!C179=0,"",ฟอร์มกรอกข้อมูล!C179)</f>
        <v/>
      </c>
      <c r="BC349" s="139" t="str">
        <f>IF(ฟอร์มกรอกข้อมูล!G179=0,"",ฟอร์มกรอกข้อมูล!G179)</f>
        <v/>
      </c>
      <c r="BD349" s="139" t="str">
        <f>IF(ฟอร์มกรอกข้อมูล!E179=0,"",ฟอร์มกรอกข้อมูล!E179)</f>
        <v/>
      </c>
      <c r="BE349" s="139" t="str">
        <f>IF(ฟอร์มกรอกข้อมูล!I179=0,"",ฟอร์มกรอกข้อมูล!I179)</f>
        <v/>
      </c>
      <c r="BF349" s="139" t="str">
        <f>IF(ฟอร์มกรอกข้อมูล!J179=0,"",ฟอร์มกรอกข้อมูล!J179)</f>
        <v/>
      </c>
      <c r="BG349" s="139" t="str">
        <f>IF(ฟอร์มกรอกข้อมูล!K179=0,"",ฟอร์มกรอกข้อมูล!K179)</f>
        <v/>
      </c>
      <c r="BH349" s="139" t="str">
        <f>IF(ฟอร์มกรอกข้อมูล!M179=0,"",ฟอร์มกรอกข้อมูล!M179)</f>
        <v/>
      </c>
    </row>
    <row r="350" spans="1:60" ht="25.5" customHeight="1">
      <c r="A350" s="99"/>
      <c r="B350" s="99"/>
      <c r="C350" s="140"/>
      <c r="D350" s="140"/>
      <c r="E350" s="140" t="str">
        <f>IF(BB349=0,"",IF(BB349="บริหารท้องถิ่น","("&amp;BD349&amp;")",IF(BB349="อำนวยการท้องถิ่น","("&amp;BD349&amp;")",IF(BB349="บริหารสถานศึกษา","("&amp;BD349&amp;")",IF(BB349&amp;BC349="วิชาการหัวหน้ากลุ่มงาน","("&amp;BD349&amp;")",IF(M349="กำหนดเพิ่มปี 67","-",IF(M349="กำหนดเพิ่มปี 68","",IF(M349="กำหนดเพิ่มปี 69","",""))))))))</f>
        <v/>
      </c>
      <c r="F350" s="99"/>
      <c r="G350" s="140"/>
      <c r="H350" s="140" t="str">
        <f>IF(BB349=0,"",IF(M349="เกษียณปี 66 ยุบเลิกปี 67","",IF(M349="ว่างเดิม ยุบเลิกปี 67","",IF(BB349="บริหารท้องถิ่น","("&amp;BD349&amp;")",IF(BB349="อำนวยการท้องถิ่น","("&amp;BD349&amp;")",IF(BB349="บริหารสถานศึกษา","("&amp;BD349&amp;")",IF(BB349&amp;BC349="วิชาการหัวหน้ากลุ่มงาน","("&amp;BD349&amp;")","")))))))</f>
        <v/>
      </c>
      <c r="I350" s="99"/>
      <c r="J350" s="141" t="str">
        <f>IF(BB349=0,"",IF(BB349="","",IF(BH349="ว่างเดิม","(ค่ากลางเงินเดือน)",IF(BH349="เงินอุดหนุน (ว่าง)","(ค่ากลางเงินเดือน)",IF(BH349="จ่ายจากเงินรายได้ (ว่าง)","(ค่ากลางเงินเดือน)",IF(BH349="ว่างยุบเลิก2568","(ค่ากลางเงินเดือน)",IF(BH349="ว่างยุบเลิก2569","(ค่ากลางเงินเดือน)",IF(M349="กำหนดเพิ่มปี 67","",IF(M349="กำหนดเพิ่มปี 68","",IF(M349="กำหนดเพิ่มปี 69","",IF(M349="เกษียณปี 66 ยุบเลิกปี 67","",IF(M349="ว่างเดิม ยุบเลิกปี 67","",TEXT(BE349,"(0,000"&amp;" x 12)")))))))))))))</f>
        <v/>
      </c>
      <c r="K350" s="141" t="str">
        <f>IF(BB349=0,"",IF(BB349="","",IF(M349="กำหนดเพิ่มปี 67","",IF(M349="กำหนดเพิ่มปี 68","",IF(M349="กำหนดเพิ่มปี 69","",IF(M349="เกษียณปี 66 ยุบเลิกปี 67","",IF(M349="ว่างเดิม ยุบเลิกปี 67","",TEXT(BF349,"(0,000"&amp;" x 12)"))))))))</f>
        <v/>
      </c>
      <c r="L350" s="141" t="str">
        <f>IF(BB349=0,"",IF(BB349="","",IF(M349="กำหนดเพิ่มปี 67","",IF(M349="กำหนดเพิ่มปี 68","",IF(M349="กำหนดเพิ่มปี 69","",IF(M349="เกษียณปี 66 ยุบเลิกปี 67","",IF(M349="ว่างเดิม ยุบเลิกปี 67","",TEXT(BG349,"(0,000"&amp;" x 12)"))))))))</f>
        <v/>
      </c>
      <c r="M350" s="14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50"/>
      <c r="AK350" s="150"/>
      <c r="AL350" s="150"/>
      <c r="AM350" s="150"/>
      <c r="AN350" s="150"/>
      <c r="AO350" s="150"/>
      <c r="AP350" s="150"/>
      <c r="AQ350" s="150"/>
      <c r="AR350" s="150"/>
      <c r="AS350" s="150"/>
      <c r="AT350" s="150"/>
      <c r="AU350" s="150"/>
      <c r="AV350" s="150"/>
      <c r="AW350" s="150"/>
      <c r="AX350" s="150"/>
      <c r="AY350" s="150"/>
      <c r="AZ350" s="150"/>
      <c r="BA350" s="150"/>
    </row>
    <row r="351" spans="1:60" ht="25.5" customHeight="1">
      <c r="A351" s="101" t="str">
        <f>IF(B351="","",IF(M351="","",SUBTOTAL(3,$E$5:E351)*1)-COUNTBLANK($B$5:B351))</f>
        <v/>
      </c>
      <c r="B351" s="142" t="str">
        <f>IF(ฟอร์มกรอกข้อมูล!C180=0,"",IF(ฟอร์มกรอกข้อมูล!C180="สังกัด","",IF(M351="กำหนดเพิ่มปี 67","-",IF(M351="กำหนดเพิ่มปี 68","-",IF(M351="กำหนดเพิ่มปี 69","-",ฟอร์มกรอกข้อมูล!D180)))))</f>
        <v/>
      </c>
      <c r="C351" s="140" t="str">
        <f>IF(ฟอร์มกรอกข้อมูล!C180=0,"",IF(ฟอร์มกรอกข้อมูล!C180="สังกัด","",IF(M351="กำหนดเพิ่มปี 67","-",IF(M351="กำหนดเพิ่มปี 68","-",IF(M351="กำหนดเพิ่มปี 69","-",ฟอร์มกรอกข้อมูล!L180)))))</f>
        <v/>
      </c>
      <c r="D351" s="143" t="str">
        <f>IF(ฟอร์มกรอกข้อมูล!C180=0,"",IF(ฟอร์มกรอกข้อมูล!C180="สังกัด","",IF(ฟอร์มกรอกข้อมูล!B180="","-",IF(M351="กำหนดเพิ่มปี 67","-",IF(M351="กำหนดเพิ่มปี 68","-",IF(M351="กำหนดเพิ่มปี 69","-",ฟอร์มกรอกข้อมูล!B180))))))</f>
        <v/>
      </c>
      <c r="E351" s="140" t="str">
        <f>IF(ฟอร์มกรอกข้อมูล!C180=0,"",IF(M351="กำหนดเพิ่มปี 67","-",IF(M351="กำหนดเพิ่มปี 68","-",IF(M351="กำหนดเพิ่มปี 69","-",IF(ฟอร์มกรอกข้อมูล!C180="บริหารท้องถิ่น",ฟอร์มกรอกข้อมูล!F180,IF(ฟอร์มกรอกข้อมูล!C180="อำนวยการท้องถิ่น",ฟอร์มกรอกข้อมูล!F180,IF(ฟอร์มกรอกข้อมูล!C180="บริหารสถานศึกษา",ฟอร์มกรอกข้อมูล!F180,IF(ฟอร์มกรอกข้อมูล!C180&amp;ฟอร์มกรอกข้อมูล!G180="วิชาการหัวหน้ากลุ่มงาน",ฟอร์มกรอกข้อมูล!F180,ฟอร์มกรอกข้อมูล!E180))))))))</f>
        <v/>
      </c>
      <c r="F351" s="101" t="str">
        <f>IF(ฟอร์มกรอกข้อมูล!C180=0,"",IF(ฟอร์มกรอกข้อมูล!C180="สังกัด","",IF(ฟอร์มกรอกข้อมูล!H180="","-",IF(M351="กำหนดเพิ่มปี 67","-",IF(M351="กำหนดเพิ่มปี 68","-",IF(M351="กำหนดเพิ่มปี 69","-",ฟอร์มกรอกข้อมูล!H180))))))</f>
        <v/>
      </c>
      <c r="G351" s="143" t="str">
        <f>IF(ฟอร์มกรอกข้อมูล!C180=0,"",IF(ฟอร์มกรอกข้อมูล!C180="สังกัด","",IF(ฟอร์มกรอกข้อมูล!B180="","-",IF(M351="เกษียณปี 66 ยุบเลิกปี 67","-",IF(M351="ว่างเดิม ยุบเลิกปี 67","-",ฟอร์มกรอกข้อมูล!B180)))))</f>
        <v/>
      </c>
      <c r="H351" s="140" t="str">
        <f>IF(ฟอร์มกรอกข้อมูล!C180=0,"",IF(M351="เกษียณปี 66 ยุบเลิกปี 67","-",IF(M351="ว่างเดิม ยุบเลิกปี 67","-",IF(ฟอร์มกรอกข้อมูล!C180="บริหารท้องถิ่น",ฟอร์มกรอกข้อมูล!F180,IF(ฟอร์มกรอกข้อมูล!C180="อำนวยการท้องถิ่น",ฟอร์มกรอกข้อมูล!F180,IF(ฟอร์มกรอกข้อมูล!C180="บริหารสถานศึกษา",ฟอร์มกรอกข้อมูล!F180,IF(ฟอร์มกรอกข้อมูล!C180&amp;ฟอร์มกรอกข้อมูล!G180="วิชาการหัวหน้ากลุ่มงาน",ฟอร์มกรอกข้อมูล!F180,ฟอร์มกรอกข้อมูล!E180)))))))</f>
        <v/>
      </c>
      <c r="I351" s="101" t="str">
        <f>IF(ฟอร์มกรอกข้อมูล!C180=0,"",IF(ฟอร์มกรอกข้อมูล!C180="สังกัด","",IF(ฟอร์มกรอกข้อมูล!H180="","-",IF(M351="เกษียณปี 66 ยุบเลิกปี 67","-",IF(M351="ว่างเดิม ยุบเลิกปี 67","-",ฟอร์มกรอกข้อมูล!H180)))))</f>
        <v/>
      </c>
      <c r="J351" s="144" t="str">
        <f>IF(ฟอร์มกรอกข้อมูล!C180=0,"",IF(ฟอร์มกรอกข้อมูล!C180="สังกัด","",IF(M351="กำหนดเพิ่มปี 67",0,IF(M351="กำหนดเพิ่มปี 68",0,IF(M351="กำหนดเพิ่มปี 69",0,IF(M351="เกษียณปี 66 ยุบเลิกปี 67",0,IF(M351="ว่างเดิม ยุบเลิกปี 67",0,ฟอร์มกรอกข้อมูล!BE180)))))))</f>
        <v/>
      </c>
      <c r="K351" s="145" t="str">
        <f>IF(ฟอร์มกรอกข้อมูล!C180=0,"",IF(ฟอร์มกรอกข้อมูล!C180="สังกัด","",IF(M351="กำหนดเพิ่มปี 67",0,IF(M351="กำหนดเพิ่มปี 68",0,IF(M351="กำหนดเพิ่มปี 69",0,IF(M351="เกษียณปี 66 ยุบเลิกปี 67",0,IF(M351="ว่างเดิม ยุบเลิกปี 67",0,IF(ฟอร์มกรอกข้อมูล!J180=0,0,(BF351*12)))))))))</f>
        <v/>
      </c>
      <c r="L351" s="145" t="str">
        <f>IF(ฟอร์มกรอกข้อมูล!C180=0,"",IF(ฟอร์มกรอกข้อมูล!C180="สังกัด","",IF(M351="กำหนดเพิ่มปี 67",0,IF(M351="กำหนดเพิ่มปี 68",0,IF(M351="กำหนดเพิ่มปี 69",0,IF(M351="เกษียณปี 66 ยุบเลิกปี 67",0,IF(M351="ว่างเดิม ยุบเลิกปี 67",0,IF(ฟอร์มกรอกข้อมูล!K180=0,0,(BG351*12)))))))))</f>
        <v/>
      </c>
      <c r="M351" s="146" t="str">
        <f>IF(ฟอร์มกรอกข้อมูล!C180=0,"",IF(ฟอร์มกรอกข้อมูล!C180="สังกัด","",IF(ฟอร์มกรอกข้อมูล!M180="ว่างเดิม","(ว่างเดิม)",IF(ฟอร์มกรอกข้อมูล!M180="เงินอุดหนุน","(เงินอุดหนุน)",IF(ฟอร์มกรอกข้อมูล!M180="เงินอุดหนุน (ว่าง)","(เงินอุดหนุน)",IF(ฟอร์มกรอกข้อมูล!M180="จ่ายจากเงินรายได้","(จ่ายจากเงินรายได้)",IF(ฟอร์มกรอกข้อมูล!M180="จ่ายจากเงินรายได้ (ว่าง)","(จ่ายจากเงินรายได้ (ว่างเดิม))",IF(ฟอร์มกรอกข้อมูล!M180="กำหนดเพิ่ม2567","กำหนดเพิ่มปี 67",IF(ฟอร์มกรอกข้อมูล!M180="กำหนดเพิ่ม2568","กำหนดเพิ่มปี 68",IF(ฟอร์มกรอกข้อมูล!M180="กำหนดเพิ่ม2569","กำหนดเพิ่มปี 69",IF(ฟอร์มกรอกข้อมูล!M180="ว่างยุบเลิก2567","ว่างเดิม ยุบเลิกปี 67",IF(ฟอร์มกรอกข้อมูล!M180="ว่างยุบเลิก2568","ว่างเดิม ยุบเลิกปี 68",IF(ฟอร์มกรอกข้อมูล!M180="ว่างยุบเลิก2569","ว่างเดิม ยุบเลิกปี 69",IF(ฟอร์มกรอกข้อมูล!M180="ยุบเลิก2567","เกษียณปี 66 ยุบเลิกปี 67",IF(ฟอร์มกรอกข้อมูล!M180="ยุบเลิก2568","เกษียณปี 67 ยุบเลิกปี 68",IF(ฟอร์มกรอกข้อมูล!M180="ยุบเลิก2569","เกษียณปี 68 ยุบเลิกปี 69",(ฟอร์มกรอกข้อมูล!I180*12)+(ฟอร์มกรอกข้อมูล!J180*12)+(ฟอร์มกรอกข้อมูล!K180*12)))))))))))))))))</f>
        <v/>
      </c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50"/>
      <c r="AH351" s="150"/>
      <c r="AI351" s="150"/>
      <c r="AJ351" s="150"/>
      <c r="AK351" s="150"/>
      <c r="AL351" s="150"/>
      <c r="AM351" s="150"/>
      <c r="AN351" s="150"/>
      <c r="AO351" s="150"/>
      <c r="AP351" s="150"/>
      <c r="AQ351" s="150"/>
      <c r="AR351" s="150"/>
      <c r="AS351" s="150"/>
      <c r="AT351" s="150"/>
      <c r="AU351" s="150"/>
      <c r="AV351" s="150"/>
      <c r="AW351" s="150"/>
      <c r="AX351" s="150"/>
      <c r="AY351" s="150"/>
      <c r="AZ351" s="150"/>
      <c r="BA351" s="150"/>
      <c r="BB351" s="139" t="str">
        <f>IF(ฟอร์มกรอกข้อมูล!C180=0,"",ฟอร์มกรอกข้อมูล!C180)</f>
        <v/>
      </c>
      <c r="BC351" s="139" t="str">
        <f>IF(ฟอร์มกรอกข้อมูล!G180=0,"",ฟอร์มกรอกข้อมูล!G180)</f>
        <v/>
      </c>
      <c r="BD351" s="139" t="str">
        <f>IF(ฟอร์มกรอกข้อมูล!E180=0,"",ฟอร์มกรอกข้อมูล!E180)</f>
        <v/>
      </c>
      <c r="BE351" s="139" t="str">
        <f>IF(ฟอร์มกรอกข้อมูล!I180=0,"",ฟอร์มกรอกข้อมูล!I180)</f>
        <v/>
      </c>
      <c r="BF351" s="139" t="str">
        <f>IF(ฟอร์มกรอกข้อมูล!J180=0,"",ฟอร์มกรอกข้อมูล!J180)</f>
        <v/>
      </c>
      <c r="BG351" s="139" t="str">
        <f>IF(ฟอร์มกรอกข้อมูล!K180=0,"",ฟอร์มกรอกข้อมูล!K180)</f>
        <v/>
      </c>
      <c r="BH351" s="139" t="str">
        <f>IF(ฟอร์มกรอกข้อมูล!M180=0,"",ฟอร์มกรอกข้อมูล!M180)</f>
        <v/>
      </c>
    </row>
    <row r="352" spans="1:60" ht="25.5" customHeight="1">
      <c r="A352" s="99"/>
      <c r="B352" s="99"/>
      <c r="C352" s="140"/>
      <c r="D352" s="140"/>
      <c r="E352" s="140" t="str">
        <f>IF(BB351=0,"",IF(BB351="บริหารท้องถิ่น","("&amp;BD351&amp;")",IF(BB351="อำนวยการท้องถิ่น","("&amp;BD351&amp;")",IF(BB351="บริหารสถานศึกษา","("&amp;BD351&amp;")",IF(BB351&amp;BC351="วิชาการหัวหน้ากลุ่มงาน","("&amp;BD351&amp;")",IF(M351="กำหนดเพิ่มปี 67","-",IF(M351="กำหนดเพิ่มปี 68","",IF(M351="กำหนดเพิ่มปี 69","",""))))))))</f>
        <v/>
      </c>
      <c r="F352" s="99"/>
      <c r="G352" s="140"/>
      <c r="H352" s="140" t="str">
        <f>IF(BB351=0,"",IF(M351="เกษียณปี 66 ยุบเลิกปี 67","",IF(M351="ว่างเดิม ยุบเลิกปี 67","",IF(BB351="บริหารท้องถิ่น","("&amp;BD351&amp;")",IF(BB351="อำนวยการท้องถิ่น","("&amp;BD351&amp;")",IF(BB351="บริหารสถานศึกษา","("&amp;BD351&amp;")",IF(BB351&amp;BC351="วิชาการหัวหน้ากลุ่มงาน","("&amp;BD351&amp;")","")))))))</f>
        <v/>
      </c>
      <c r="I352" s="99"/>
      <c r="J352" s="141" t="str">
        <f>IF(BB351=0,"",IF(BB351="","",IF(BH351="ว่างเดิม","(ค่ากลางเงินเดือน)",IF(BH351="เงินอุดหนุน (ว่าง)","(ค่ากลางเงินเดือน)",IF(BH351="จ่ายจากเงินรายได้ (ว่าง)","(ค่ากลางเงินเดือน)",IF(BH351="ว่างยุบเลิก2568","(ค่ากลางเงินเดือน)",IF(BH351="ว่างยุบเลิก2569","(ค่ากลางเงินเดือน)",IF(M351="กำหนดเพิ่มปี 67","",IF(M351="กำหนดเพิ่มปี 68","",IF(M351="กำหนดเพิ่มปี 69","",IF(M351="เกษียณปี 66 ยุบเลิกปี 67","",IF(M351="ว่างเดิม ยุบเลิกปี 67","",TEXT(BE351,"(0,000"&amp;" x 12)")))))))))))))</f>
        <v/>
      </c>
      <c r="K352" s="141" t="str">
        <f>IF(BB351=0,"",IF(BB351="","",IF(M351="กำหนดเพิ่มปี 67","",IF(M351="กำหนดเพิ่มปี 68","",IF(M351="กำหนดเพิ่มปี 69","",IF(M351="เกษียณปี 66 ยุบเลิกปี 67","",IF(M351="ว่างเดิม ยุบเลิกปี 67","",TEXT(BF351,"(0,000"&amp;" x 12)"))))))))</f>
        <v/>
      </c>
      <c r="L352" s="141" t="str">
        <f>IF(BB351=0,"",IF(BB351="","",IF(M351="กำหนดเพิ่มปี 67","",IF(M351="กำหนดเพิ่มปี 68","",IF(M351="กำหนดเพิ่มปี 69","",IF(M351="เกษียณปี 66 ยุบเลิกปี 67","",IF(M351="ว่างเดิม ยุบเลิกปี 67","",TEXT(BG351,"(0,000"&amp;" x 12)"))))))))</f>
        <v/>
      </c>
      <c r="M352" s="14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  <c r="AA352" s="150"/>
      <c r="AB352" s="150"/>
      <c r="AC352" s="150"/>
      <c r="AD352" s="150"/>
      <c r="AE352" s="150"/>
      <c r="AF352" s="150"/>
      <c r="AG352" s="150"/>
      <c r="AH352" s="150"/>
      <c r="AI352" s="150"/>
      <c r="AJ352" s="150"/>
      <c r="AK352" s="150"/>
      <c r="AL352" s="150"/>
      <c r="AM352" s="150"/>
      <c r="AN352" s="150"/>
      <c r="AO352" s="150"/>
      <c r="AP352" s="150"/>
      <c r="AQ352" s="150"/>
      <c r="AR352" s="150"/>
      <c r="AS352" s="150"/>
      <c r="AT352" s="150"/>
      <c r="AU352" s="150"/>
      <c r="AV352" s="150"/>
      <c r="AW352" s="150"/>
      <c r="AX352" s="150"/>
      <c r="AY352" s="150"/>
      <c r="AZ352" s="150"/>
      <c r="BA352" s="150"/>
    </row>
    <row r="353" spans="1:60" ht="25.5" customHeight="1">
      <c r="A353" s="101" t="str">
        <f>IF(B353="","",IF(M353="","",SUBTOTAL(3,$E$5:E353)*1)-COUNTBLANK($B$5:B353))</f>
        <v/>
      </c>
      <c r="B353" s="142" t="str">
        <f>IF(ฟอร์มกรอกข้อมูล!C181=0,"",IF(ฟอร์มกรอกข้อมูล!C181="สังกัด","",IF(M353="กำหนดเพิ่มปี 67","-",IF(M353="กำหนดเพิ่มปี 68","-",IF(M353="กำหนดเพิ่มปี 69","-",ฟอร์มกรอกข้อมูล!D181)))))</f>
        <v/>
      </c>
      <c r="C353" s="140" t="str">
        <f>IF(ฟอร์มกรอกข้อมูล!C181=0,"",IF(ฟอร์มกรอกข้อมูล!C181="สังกัด","",IF(M353="กำหนดเพิ่มปี 67","-",IF(M353="กำหนดเพิ่มปี 68","-",IF(M353="กำหนดเพิ่มปี 69","-",ฟอร์มกรอกข้อมูล!L181)))))</f>
        <v/>
      </c>
      <c r="D353" s="143" t="str">
        <f>IF(ฟอร์มกรอกข้อมูล!C181=0,"",IF(ฟอร์มกรอกข้อมูล!C181="สังกัด","",IF(ฟอร์มกรอกข้อมูล!B181="","-",IF(M353="กำหนดเพิ่มปี 67","-",IF(M353="กำหนดเพิ่มปี 68","-",IF(M353="กำหนดเพิ่มปี 69","-",ฟอร์มกรอกข้อมูล!B181))))))</f>
        <v/>
      </c>
      <c r="E353" s="140" t="str">
        <f>IF(ฟอร์มกรอกข้อมูล!C181=0,"",IF(M353="กำหนดเพิ่มปี 67","-",IF(M353="กำหนดเพิ่มปี 68","-",IF(M353="กำหนดเพิ่มปี 69","-",IF(ฟอร์มกรอกข้อมูล!C181="บริหารท้องถิ่น",ฟอร์มกรอกข้อมูล!F181,IF(ฟอร์มกรอกข้อมูล!C181="อำนวยการท้องถิ่น",ฟอร์มกรอกข้อมูล!F181,IF(ฟอร์มกรอกข้อมูล!C181="บริหารสถานศึกษา",ฟอร์มกรอกข้อมูล!F181,IF(ฟอร์มกรอกข้อมูล!C181&amp;ฟอร์มกรอกข้อมูล!G181="วิชาการหัวหน้ากลุ่มงาน",ฟอร์มกรอกข้อมูล!F181,ฟอร์มกรอกข้อมูล!E181))))))))</f>
        <v/>
      </c>
      <c r="F353" s="101" t="str">
        <f>IF(ฟอร์มกรอกข้อมูล!C181=0,"",IF(ฟอร์มกรอกข้อมูล!C181="สังกัด","",IF(ฟอร์มกรอกข้อมูล!H181="","-",IF(M353="กำหนดเพิ่มปี 67","-",IF(M353="กำหนดเพิ่มปี 68","-",IF(M353="กำหนดเพิ่มปี 69","-",ฟอร์มกรอกข้อมูล!H181))))))</f>
        <v/>
      </c>
      <c r="G353" s="143" t="str">
        <f>IF(ฟอร์มกรอกข้อมูล!C181=0,"",IF(ฟอร์มกรอกข้อมูล!C181="สังกัด","",IF(ฟอร์มกรอกข้อมูล!B181="","-",IF(M353="เกษียณปี 66 ยุบเลิกปี 67","-",IF(M353="ว่างเดิม ยุบเลิกปี 67","-",ฟอร์มกรอกข้อมูล!B181)))))</f>
        <v/>
      </c>
      <c r="H353" s="140" t="str">
        <f>IF(ฟอร์มกรอกข้อมูล!C181=0,"",IF(M353="เกษียณปี 66 ยุบเลิกปี 67","-",IF(M353="ว่างเดิม ยุบเลิกปี 67","-",IF(ฟอร์มกรอกข้อมูล!C181="บริหารท้องถิ่น",ฟอร์มกรอกข้อมูล!F181,IF(ฟอร์มกรอกข้อมูล!C181="อำนวยการท้องถิ่น",ฟอร์มกรอกข้อมูล!F181,IF(ฟอร์มกรอกข้อมูล!C181="บริหารสถานศึกษา",ฟอร์มกรอกข้อมูล!F181,IF(ฟอร์มกรอกข้อมูล!C181&amp;ฟอร์มกรอกข้อมูล!G181="วิชาการหัวหน้ากลุ่มงาน",ฟอร์มกรอกข้อมูล!F181,ฟอร์มกรอกข้อมูล!E181)))))))</f>
        <v/>
      </c>
      <c r="I353" s="101" t="str">
        <f>IF(ฟอร์มกรอกข้อมูล!C181=0,"",IF(ฟอร์มกรอกข้อมูล!C181="สังกัด","",IF(ฟอร์มกรอกข้อมูล!H181="","-",IF(M353="เกษียณปี 66 ยุบเลิกปี 67","-",IF(M353="ว่างเดิม ยุบเลิกปี 67","-",ฟอร์มกรอกข้อมูล!H181)))))</f>
        <v/>
      </c>
      <c r="J353" s="144" t="str">
        <f>IF(ฟอร์มกรอกข้อมูล!C181=0,"",IF(ฟอร์มกรอกข้อมูล!C181="สังกัด","",IF(M353="กำหนดเพิ่มปี 67",0,IF(M353="กำหนดเพิ่มปี 68",0,IF(M353="กำหนดเพิ่มปี 69",0,IF(M353="เกษียณปี 66 ยุบเลิกปี 67",0,IF(M353="ว่างเดิม ยุบเลิกปี 67",0,ฟอร์มกรอกข้อมูล!BE181)))))))</f>
        <v/>
      </c>
      <c r="K353" s="145" t="str">
        <f>IF(ฟอร์มกรอกข้อมูล!C181=0,"",IF(ฟอร์มกรอกข้อมูล!C181="สังกัด","",IF(M353="กำหนดเพิ่มปี 67",0,IF(M353="กำหนดเพิ่มปี 68",0,IF(M353="กำหนดเพิ่มปี 69",0,IF(M353="เกษียณปี 66 ยุบเลิกปี 67",0,IF(M353="ว่างเดิม ยุบเลิกปี 67",0,IF(ฟอร์มกรอกข้อมูล!J181=0,0,(BF353*12)))))))))</f>
        <v/>
      </c>
      <c r="L353" s="145" t="str">
        <f>IF(ฟอร์มกรอกข้อมูล!C181=0,"",IF(ฟอร์มกรอกข้อมูล!C181="สังกัด","",IF(M353="กำหนดเพิ่มปี 67",0,IF(M353="กำหนดเพิ่มปี 68",0,IF(M353="กำหนดเพิ่มปี 69",0,IF(M353="เกษียณปี 66 ยุบเลิกปี 67",0,IF(M353="ว่างเดิม ยุบเลิกปี 67",0,IF(ฟอร์มกรอกข้อมูล!K181=0,0,(BG353*12)))))))))</f>
        <v/>
      </c>
      <c r="M353" s="146" t="str">
        <f>IF(ฟอร์มกรอกข้อมูล!C181=0,"",IF(ฟอร์มกรอกข้อมูล!C181="สังกัด","",IF(ฟอร์มกรอกข้อมูล!M181="ว่างเดิม","(ว่างเดิม)",IF(ฟอร์มกรอกข้อมูล!M181="เงินอุดหนุน","(เงินอุดหนุน)",IF(ฟอร์มกรอกข้อมูล!M181="เงินอุดหนุน (ว่าง)","(เงินอุดหนุน)",IF(ฟอร์มกรอกข้อมูล!M181="จ่ายจากเงินรายได้","(จ่ายจากเงินรายได้)",IF(ฟอร์มกรอกข้อมูล!M181="จ่ายจากเงินรายได้ (ว่าง)","(จ่ายจากเงินรายได้ (ว่างเดิม))",IF(ฟอร์มกรอกข้อมูล!M181="กำหนดเพิ่ม2567","กำหนดเพิ่มปี 67",IF(ฟอร์มกรอกข้อมูล!M181="กำหนดเพิ่ม2568","กำหนดเพิ่มปี 68",IF(ฟอร์มกรอกข้อมูล!M181="กำหนดเพิ่ม2569","กำหนดเพิ่มปี 69",IF(ฟอร์มกรอกข้อมูล!M181="ว่างยุบเลิก2567","ว่างเดิม ยุบเลิกปี 67",IF(ฟอร์มกรอกข้อมูล!M181="ว่างยุบเลิก2568","ว่างเดิม ยุบเลิกปี 68",IF(ฟอร์มกรอกข้อมูล!M181="ว่างยุบเลิก2569","ว่างเดิม ยุบเลิกปี 69",IF(ฟอร์มกรอกข้อมูล!M181="ยุบเลิก2567","เกษียณปี 66 ยุบเลิกปี 67",IF(ฟอร์มกรอกข้อมูล!M181="ยุบเลิก2568","เกษียณปี 67 ยุบเลิกปี 68",IF(ฟอร์มกรอกข้อมูล!M181="ยุบเลิก2569","เกษียณปี 68 ยุบเลิกปี 69",(ฟอร์มกรอกข้อมูล!I181*12)+(ฟอร์มกรอกข้อมูล!J181*12)+(ฟอร์มกรอกข้อมูล!K181*12)))))))))))))))))</f>
        <v/>
      </c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50"/>
      <c r="AH353" s="150"/>
      <c r="AI353" s="150"/>
      <c r="AJ353" s="150"/>
      <c r="AK353" s="150"/>
      <c r="AL353" s="150"/>
      <c r="AM353" s="150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50"/>
      <c r="AY353" s="150"/>
      <c r="AZ353" s="150"/>
      <c r="BA353" s="150"/>
      <c r="BB353" s="139" t="str">
        <f>IF(ฟอร์มกรอกข้อมูล!C181=0,"",ฟอร์มกรอกข้อมูล!C181)</f>
        <v/>
      </c>
      <c r="BC353" s="139" t="str">
        <f>IF(ฟอร์มกรอกข้อมูล!G181=0,"",ฟอร์มกรอกข้อมูล!G181)</f>
        <v/>
      </c>
      <c r="BD353" s="139" t="str">
        <f>IF(ฟอร์มกรอกข้อมูล!E181=0,"",ฟอร์มกรอกข้อมูล!E181)</f>
        <v/>
      </c>
      <c r="BE353" s="139" t="str">
        <f>IF(ฟอร์มกรอกข้อมูล!I181=0,"",ฟอร์มกรอกข้อมูล!I181)</f>
        <v/>
      </c>
      <c r="BF353" s="139" t="str">
        <f>IF(ฟอร์มกรอกข้อมูล!J181=0,"",ฟอร์มกรอกข้อมูล!J181)</f>
        <v/>
      </c>
      <c r="BG353" s="139" t="str">
        <f>IF(ฟอร์มกรอกข้อมูล!K181=0,"",ฟอร์มกรอกข้อมูล!K181)</f>
        <v/>
      </c>
      <c r="BH353" s="139" t="str">
        <f>IF(ฟอร์มกรอกข้อมูล!M181=0,"",ฟอร์มกรอกข้อมูล!M181)</f>
        <v/>
      </c>
    </row>
    <row r="354" spans="1:60" ht="25.5" customHeight="1">
      <c r="A354" s="99"/>
      <c r="B354" s="99"/>
      <c r="C354" s="140"/>
      <c r="D354" s="140"/>
      <c r="E354" s="140" t="str">
        <f>IF(BB353=0,"",IF(BB353="บริหารท้องถิ่น","("&amp;BD353&amp;")",IF(BB353="อำนวยการท้องถิ่น","("&amp;BD353&amp;")",IF(BB353="บริหารสถานศึกษา","("&amp;BD353&amp;")",IF(BB353&amp;BC353="วิชาการหัวหน้ากลุ่มงาน","("&amp;BD353&amp;")",IF(M353="กำหนดเพิ่มปี 67","-",IF(M353="กำหนดเพิ่มปี 68","",IF(M353="กำหนดเพิ่มปี 69","",""))))))))</f>
        <v/>
      </c>
      <c r="F354" s="99"/>
      <c r="G354" s="140"/>
      <c r="H354" s="140" t="str">
        <f>IF(BB353=0,"",IF(M353="เกษียณปี 66 ยุบเลิกปี 67","",IF(M353="ว่างเดิม ยุบเลิกปี 67","",IF(BB353="บริหารท้องถิ่น","("&amp;BD353&amp;")",IF(BB353="อำนวยการท้องถิ่น","("&amp;BD353&amp;")",IF(BB353="บริหารสถานศึกษา","("&amp;BD353&amp;")",IF(BB353&amp;BC353="วิชาการหัวหน้ากลุ่มงาน","("&amp;BD353&amp;")","")))))))</f>
        <v/>
      </c>
      <c r="I354" s="99"/>
      <c r="J354" s="141" t="str">
        <f>IF(BB353=0,"",IF(BB353="","",IF(BH353="ว่างเดิม","(ค่ากลางเงินเดือน)",IF(BH353="เงินอุดหนุน (ว่าง)","(ค่ากลางเงินเดือน)",IF(BH353="จ่ายจากเงินรายได้ (ว่าง)","(ค่ากลางเงินเดือน)",IF(BH353="ว่างยุบเลิก2568","(ค่ากลางเงินเดือน)",IF(BH353="ว่างยุบเลิก2569","(ค่ากลางเงินเดือน)",IF(M353="กำหนดเพิ่มปี 67","",IF(M353="กำหนดเพิ่มปี 68","",IF(M353="กำหนดเพิ่มปี 69","",IF(M353="เกษียณปี 66 ยุบเลิกปี 67","",IF(M353="ว่างเดิม ยุบเลิกปี 67","",TEXT(BE353,"(0,000"&amp;" x 12)")))))))))))))</f>
        <v/>
      </c>
      <c r="K354" s="141" t="str">
        <f>IF(BB353=0,"",IF(BB353="","",IF(M353="กำหนดเพิ่มปี 67","",IF(M353="กำหนดเพิ่มปี 68","",IF(M353="กำหนดเพิ่มปี 69","",IF(M353="เกษียณปี 66 ยุบเลิกปี 67","",IF(M353="ว่างเดิม ยุบเลิกปี 67","",TEXT(BF353,"(0,000"&amp;" x 12)"))))))))</f>
        <v/>
      </c>
      <c r="L354" s="141" t="str">
        <f>IF(BB353=0,"",IF(BB353="","",IF(M353="กำหนดเพิ่มปี 67","",IF(M353="กำหนดเพิ่มปี 68","",IF(M353="กำหนดเพิ่มปี 69","",IF(M353="เกษียณปี 66 ยุบเลิกปี 67","",IF(M353="ว่างเดิม ยุบเลิกปี 67","",TEXT(BG353,"(0,000"&amp;" x 12)"))))))))</f>
        <v/>
      </c>
      <c r="M354" s="14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50"/>
      <c r="AK354" s="150"/>
      <c r="AL354" s="150"/>
      <c r="AM354" s="150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50"/>
      <c r="AY354" s="150"/>
      <c r="AZ354" s="150"/>
      <c r="BA354" s="150"/>
    </row>
    <row r="355" spans="1:60" ht="25.5" customHeight="1">
      <c r="A355" s="101" t="str">
        <f>IF(B355="","",IF(M355="","",SUBTOTAL(3,$E$5:E355)*1)-COUNTBLANK($B$5:B355))</f>
        <v/>
      </c>
      <c r="B355" s="142" t="str">
        <f>IF(ฟอร์มกรอกข้อมูล!C182=0,"",IF(ฟอร์มกรอกข้อมูล!C182="สังกัด","",IF(M355="กำหนดเพิ่มปี 67","-",IF(M355="กำหนดเพิ่มปี 68","-",IF(M355="กำหนดเพิ่มปี 69","-",ฟอร์มกรอกข้อมูล!D182)))))</f>
        <v/>
      </c>
      <c r="C355" s="140" t="str">
        <f>IF(ฟอร์มกรอกข้อมูล!C182=0,"",IF(ฟอร์มกรอกข้อมูล!C182="สังกัด","",IF(M355="กำหนดเพิ่มปี 67","-",IF(M355="กำหนดเพิ่มปี 68","-",IF(M355="กำหนดเพิ่มปี 69","-",ฟอร์มกรอกข้อมูล!L182)))))</f>
        <v/>
      </c>
      <c r="D355" s="143" t="str">
        <f>IF(ฟอร์มกรอกข้อมูล!C182=0,"",IF(ฟอร์มกรอกข้อมูล!C182="สังกัด","",IF(ฟอร์มกรอกข้อมูล!B182="","-",IF(M355="กำหนดเพิ่มปี 67","-",IF(M355="กำหนดเพิ่มปี 68","-",IF(M355="กำหนดเพิ่มปี 69","-",ฟอร์มกรอกข้อมูล!B182))))))</f>
        <v/>
      </c>
      <c r="E355" s="140" t="str">
        <f>IF(ฟอร์มกรอกข้อมูล!C182=0,"",IF(M355="กำหนดเพิ่มปี 67","-",IF(M355="กำหนดเพิ่มปี 68","-",IF(M355="กำหนดเพิ่มปี 69","-",IF(ฟอร์มกรอกข้อมูล!C182="บริหารท้องถิ่น",ฟอร์มกรอกข้อมูล!F182,IF(ฟอร์มกรอกข้อมูล!C182="อำนวยการท้องถิ่น",ฟอร์มกรอกข้อมูล!F182,IF(ฟอร์มกรอกข้อมูล!C182="บริหารสถานศึกษา",ฟอร์มกรอกข้อมูล!F182,IF(ฟอร์มกรอกข้อมูล!C182&amp;ฟอร์มกรอกข้อมูล!G182="วิชาการหัวหน้ากลุ่มงาน",ฟอร์มกรอกข้อมูล!F182,ฟอร์มกรอกข้อมูล!E182))))))))</f>
        <v/>
      </c>
      <c r="F355" s="101" t="str">
        <f>IF(ฟอร์มกรอกข้อมูล!C182=0,"",IF(ฟอร์มกรอกข้อมูล!C182="สังกัด","",IF(ฟอร์มกรอกข้อมูล!H182="","-",IF(M355="กำหนดเพิ่มปี 67","-",IF(M355="กำหนดเพิ่มปี 68","-",IF(M355="กำหนดเพิ่มปี 69","-",ฟอร์มกรอกข้อมูล!H182))))))</f>
        <v/>
      </c>
      <c r="G355" s="143" t="str">
        <f>IF(ฟอร์มกรอกข้อมูล!C182=0,"",IF(ฟอร์มกรอกข้อมูล!C182="สังกัด","",IF(ฟอร์มกรอกข้อมูล!B182="","-",IF(M355="เกษียณปี 66 ยุบเลิกปี 67","-",IF(M355="ว่างเดิม ยุบเลิกปี 67","-",ฟอร์มกรอกข้อมูล!B182)))))</f>
        <v/>
      </c>
      <c r="H355" s="140" t="str">
        <f>IF(ฟอร์มกรอกข้อมูล!C182=0,"",IF(M355="เกษียณปี 66 ยุบเลิกปี 67","-",IF(M355="ว่างเดิม ยุบเลิกปี 67","-",IF(ฟอร์มกรอกข้อมูล!C182="บริหารท้องถิ่น",ฟอร์มกรอกข้อมูล!F182,IF(ฟอร์มกรอกข้อมูล!C182="อำนวยการท้องถิ่น",ฟอร์มกรอกข้อมูล!F182,IF(ฟอร์มกรอกข้อมูล!C182="บริหารสถานศึกษา",ฟอร์มกรอกข้อมูล!F182,IF(ฟอร์มกรอกข้อมูล!C182&amp;ฟอร์มกรอกข้อมูล!G182="วิชาการหัวหน้ากลุ่มงาน",ฟอร์มกรอกข้อมูล!F182,ฟอร์มกรอกข้อมูล!E182)))))))</f>
        <v/>
      </c>
      <c r="I355" s="101" t="str">
        <f>IF(ฟอร์มกรอกข้อมูล!C182=0,"",IF(ฟอร์มกรอกข้อมูล!C182="สังกัด","",IF(ฟอร์มกรอกข้อมูล!H182="","-",IF(M355="เกษียณปี 66 ยุบเลิกปี 67","-",IF(M355="ว่างเดิม ยุบเลิกปี 67","-",ฟอร์มกรอกข้อมูล!H182)))))</f>
        <v/>
      </c>
      <c r="J355" s="144" t="str">
        <f>IF(ฟอร์มกรอกข้อมูล!C182=0,"",IF(ฟอร์มกรอกข้อมูล!C182="สังกัด","",IF(M355="กำหนดเพิ่มปี 67",0,IF(M355="กำหนดเพิ่มปี 68",0,IF(M355="กำหนดเพิ่มปี 69",0,IF(M355="เกษียณปี 66 ยุบเลิกปี 67",0,IF(M355="ว่างเดิม ยุบเลิกปี 67",0,ฟอร์มกรอกข้อมูล!BE182)))))))</f>
        <v/>
      </c>
      <c r="K355" s="145" t="str">
        <f>IF(ฟอร์มกรอกข้อมูล!C182=0,"",IF(ฟอร์มกรอกข้อมูล!C182="สังกัด","",IF(M355="กำหนดเพิ่มปี 67",0,IF(M355="กำหนดเพิ่มปี 68",0,IF(M355="กำหนดเพิ่มปี 69",0,IF(M355="เกษียณปี 66 ยุบเลิกปี 67",0,IF(M355="ว่างเดิม ยุบเลิกปี 67",0,IF(ฟอร์มกรอกข้อมูล!J182=0,0,(BF355*12)))))))))</f>
        <v/>
      </c>
      <c r="L355" s="145" t="str">
        <f>IF(ฟอร์มกรอกข้อมูล!C182=0,"",IF(ฟอร์มกรอกข้อมูล!C182="สังกัด","",IF(M355="กำหนดเพิ่มปี 67",0,IF(M355="กำหนดเพิ่มปี 68",0,IF(M355="กำหนดเพิ่มปี 69",0,IF(M355="เกษียณปี 66 ยุบเลิกปี 67",0,IF(M355="ว่างเดิม ยุบเลิกปี 67",0,IF(ฟอร์มกรอกข้อมูล!K182=0,0,(BG355*12)))))))))</f>
        <v/>
      </c>
      <c r="M355" s="146" t="str">
        <f>IF(ฟอร์มกรอกข้อมูล!C182=0,"",IF(ฟอร์มกรอกข้อมูล!C182="สังกัด","",IF(ฟอร์มกรอกข้อมูล!M182="ว่างเดิม","(ว่างเดิม)",IF(ฟอร์มกรอกข้อมูล!M182="เงินอุดหนุน","(เงินอุดหนุน)",IF(ฟอร์มกรอกข้อมูล!M182="เงินอุดหนุน (ว่าง)","(เงินอุดหนุน)",IF(ฟอร์มกรอกข้อมูล!M182="จ่ายจากเงินรายได้","(จ่ายจากเงินรายได้)",IF(ฟอร์มกรอกข้อมูล!M182="จ่ายจากเงินรายได้ (ว่าง)","(จ่ายจากเงินรายได้ (ว่างเดิม))",IF(ฟอร์มกรอกข้อมูล!M182="กำหนดเพิ่ม2567","กำหนดเพิ่มปี 67",IF(ฟอร์มกรอกข้อมูล!M182="กำหนดเพิ่ม2568","กำหนดเพิ่มปี 68",IF(ฟอร์มกรอกข้อมูล!M182="กำหนดเพิ่ม2569","กำหนดเพิ่มปี 69",IF(ฟอร์มกรอกข้อมูล!M182="ว่างยุบเลิก2567","ว่างเดิม ยุบเลิกปี 67",IF(ฟอร์มกรอกข้อมูล!M182="ว่างยุบเลิก2568","ว่างเดิม ยุบเลิกปี 68",IF(ฟอร์มกรอกข้อมูล!M182="ว่างยุบเลิก2569","ว่างเดิม ยุบเลิกปี 69",IF(ฟอร์มกรอกข้อมูล!M182="ยุบเลิก2567","เกษียณปี 66 ยุบเลิกปี 67",IF(ฟอร์มกรอกข้อมูล!M182="ยุบเลิก2568","เกษียณปี 67 ยุบเลิกปี 68",IF(ฟอร์มกรอกข้อมูล!M182="ยุบเลิก2569","เกษียณปี 68 ยุบเลิกปี 69",(ฟอร์มกรอกข้อมูล!I182*12)+(ฟอร์มกรอกข้อมูล!J182*12)+(ฟอร์มกรอกข้อมูล!K182*12)))))))))))))))))</f>
        <v/>
      </c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  <c r="AA355" s="150"/>
      <c r="AB355" s="150"/>
      <c r="AC355" s="150"/>
      <c r="AD355" s="150"/>
      <c r="AE355" s="150"/>
      <c r="AF355" s="150"/>
      <c r="AG355" s="150"/>
      <c r="AH355" s="150"/>
      <c r="AI355" s="150"/>
      <c r="AJ355" s="150"/>
      <c r="AK355" s="150"/>
      <c r="AL355" s="150"/>
      <c r="AM355" s="150"/>
      <c r="AN355" s="150"/>
      <c r="AO355" s="150"/>
      <c r="AP355" s="150"/>
      <c r="AQ355" s="150"/>
      <c r="AR355" s="150"/>
      <c r="AS355" s="150"/>
      <c r="AT355" s="150"/>
      <c r="AU355" s="150"/>
      <c r="AV355" s="150"/>
      <c r="AW355" s="150"/>
      <c r="AX355" s="150"/>
      <c r="AY355" s="150"/>
      <c r="AZ355" s="150"/>
      <c r="BA355" s="150"/>
      <c r="BB355" s="139" t="str">
        <f>IF(ฟอร์มกรอกข้อมูล!C182=0,"",ฟอร์มกรอกข้อมูล!C182)</f>
        <v/>
      </c>
      <c r="BC355" s="139" t="str">
        <f>IF(ฟอร์มกรอกข้อมูล!G182=0,"",ฟอร์มกรอกข้อมูล!G182)</f>
        <v/>
      </c>
      <c r="BD355" s="139" t="str">
        <f>IF(ฟอร์มกรอกข้อมูล!E182=0,"",ฟอร์มกรอกข้อมูล!E182)</f>
        <v/>
      </c>
      <c r="BE355" s="139" t="str">
        <f>IF(ฟอร์มกรอกข้อมูล!I182=0,"",ฟอร์มกรอกข้อมูล!I182)</f>
        <v/>
      </c>
      <c r="BF355" s="139" t="str">
        <f>IF(ฟอร์มกรอกข้อมูล!J182=0,"",ฟอร์มกรอกข้อมูล!J182)</f>
        <v/>
      </c>
      <c r="BG355" s="139" t="str">
        <f>IF(ฟอร์มกรอกข้อมูล!K182=0,"",ฟอร์มกรอกข้อมูล!K182)</f>
        <v/>
      </c>
      <c r="BH355" s="139" t="str">
        <f>IF(ฟอร์มกรอกข้อมูล!M182=0,"",ฟอร์มกรอกข้อมูล!M182)</f>
        <v/>
      </c>
    </row>
    <row r="356" spans="1:60" ht="25.5" customHeight="1">
      <c r="A356" s="99"/>
      <c r="B356" s="99"/>
      <c r="C356" s="140"/>
      <c r="D356" s="140"/>
      <c r="E356" s="140" t="str">
        <f>IF(BB355=0,"",IF(BB355="บริหารท้องถิ่น","("&amp;BD355&amp;")",IF(BB355="อำนวยการท้องถิ่น","("&amp;BD355&amp;")",IF(BB355="บริหารสถานศึกษา","("&amp;BD355&amp;")",IF(BB355&amp;BC355="วิชาการหัวหน้ากลุ่มงาน","("&amp;BD355&amp;")",IF(M355="กำหนดเพิ่มปี 67","-",IF(M355="กำหนดเพิ่มปี 68","",IF(M355="กำหนดเพิ่มปี 69","",""))))))))</f>
        <v/>
      </c>
      <c r="F356" s="99"/>
      <c r="G356" s="140"/>
      <c r="H356" s="140" t="str">
        <f>IF(BB355=0,"",IF(M355="เกษียณปี 66 ยุบเลิกปี 67","",IF(M355="ว่างเดิม ยุบเลิกปี 67","",IF(BB355="บริหารท้องถิ่น","("&amp;BD355&amp;")",IF(BB355="อำนวยการท้องถิ่น","("&amp;BD355&amp;")",IF(BB355="บริหารสถานศึกษา","("&amp;BD355&amp;")",IF(BB355&amp;BC355="วิชาการหัวหน้ากลุ่มงาน","("&amp;BD355&amp;")","")))))))</f>
        <v/>
      </c>
      <c r="I356" s="99"/>
      <c r="J356" s="141" t="str">
        <f>IF(BB355=0,"",IF(BB355="","",IF(BH355="ว่างเดิม","(ค่ากลางเงินเดือน)",IF(BH355="เงินอุดหนุน (ว่าง)","(ค่ากลางเงินเดือน)",IF(BH355="จ่ายจากเงินรายได้ (ว่าง)","(ค่ากลางเงินเดือน)",IF(BH355="ว่างยุบเลิก2568","(ค่ากลางเงินเดือน)",IF(BH355="ว่างยุบเลิก2569","(ค่ากลางเงินเดือน)",IF(M355="กำหนดเพิ่มปี 67","",IF(M355="กำหนดเพิ่มปี 68","",IF(M355="กำหนดเพิ่มปี 69","",IF(M355="เกษียณปี 66 ยุบเลิกปี 67","",IF(M355="ว่างเดิม ยุบเลิกปี 67","",TEXT(BE355,"(0,000"&amp;" x 12)")))))))))))))</f>
        <v/>
      </c>
      <c r="K356" s="141" t="str">
        <f>IF(BB355=0,"",IF(BB355="","",IF(M355="กำหนดเพิ่มปี 67","",IF(M355="กำหนดเพิ่มปี 68","",IF(M355="กำหนดเพิ่มปี 69","",IF(M355="เกษียณปี 66 ยุบเลิกปี 67","",IF(M355="ว่างเดิม ยุบเลิกปี 67","",TEXT(BF355,"(0,000"&amp;" x 12)"))))))))</f>
        <v/>
      </c>
      <c r="L356" s="141" t="str">
        <f>IF(BB355=0,"",IF(BB355="","",IF(M355="กำหนดเพิ่มปี 67","",IF(M355="กำหนดเพิ่มปี 68","",IF(M355="กำหนดเพิ่มปี 69","",IF(M355="เกษียณปี 66 ยุบเลิกปี 67","",IF(M355="ว่างเดิม ยุบเลิกปี 67","",TEXT(BG355,"(0,000"&amp;" x 12)"))))))))</f>
        <v/>
      </c>
      <c r="M356" s="14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50"/>
      <c r="AK356" s="150"/>
      <c r="AL356" s="150"/>
      <c r="AM356" s="150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0"/>
      <c r="AX356" s="150"/>
      <c r="AY356" s="150"/>
      <c r="AZ356" s="150"/>
      <c r="BA356" s="150"/>
    </row>
    <row r="357" spans="1:60" ht="25.5" customHeight="1">
      <c r="A357" s="101" t="str">
        <f>IF(B357="","",IF(M357="","",SUBTOTAL(3,$E$5:E357)*1)-COUNTBLANK($B$5:B357))</f>
        <v/>
      </c>
      <c r="B357" s="142" t="str">
        <f>IF(ฟอร์มกรอกข้อมูล!C183=0,"",IF(ฟอร์มกรอกข้อมูล!C183="สังกัด","",IF(M357="กำหนดเพิ่มปี 67","-",IF(M357="กำหนดเพิ่มปี 68","-",IF(M357="กำหนดเพิ่มปี 69","-",ฟอร์มกรอกข้อมูล!D183)))))</f>
        <v/>
      </c>
      <c r="C357" s="140" t="str">
        <f>IF(ฟอร์มกรอกข้อมูล!C183=0,"",IF(ฟอร์มกรอกข้อมูล!C183="สังกัด","",IF(M357="กำหนดเพิ่มปี 67","-",IF(M357="กำหนดเพิ่มปี 68","-",IF(M357="กำหนดเพิ่มปี 69","-",ฟอร์มกรอกข้อมูล!L183)))))</f>
        <v/>
      </c>
      <c r="D357" s="143" t="str">
        <f>IF(ฟอร์มกรอกข้อมูล!C183=0,"",IF(ฟอร์มกรอกข้อมูล!C183="สังกัด","",IF(ฟอร์มกรอกข้อมูล!B183="","-",IF(M357="กำหนดเพิ่มปี 67","-",IF(M357="กำหนดเพิ่มปี 68","-",IF(M357="กำหนดเพิ่มปี 69","-",ฟอร์มกรอกข้อมูล!B183))))))</f>
        <v/>
      </c>
      <c r="E357" s="140" t="str">
        <f>IF(ฟอร์มกรอกข้อมูล!C183=0,"",IF(M357="กำหนดเพิ่มปี 67","-",IF(M357="กำหนดเพิ่มปี 68","-",IF(M357="กำหนดเพิ่มปี 69","-",IF(ฟอร์มกรอกข้อมูล!C183="บริหารท้องถิ่น",ฟอร์มกรอกข้อมูล!F183,IF(ฟอร์มกรอกข้อมูล!C183="อำนวยการท้องถิ่น",ฟอร์มกรอกข้อมูล!F183,IF(ฟอร์มกรอกข้อมูล!C183="บริหารสถานศึกษา",ฟอร์มกรอกข้อมูล!F183,IF(ฟอร์มกรอกข้อมูล!C183&amp;ฟอร์มกรอกข้อมูล!G183="วิชาการหัวหน้ากลุ่มงาน",ฟอร์มกรอกข้อมูล!F183,ฟอร์มกรอกข้อมูล!E183))))))))</f>
        <v/>
      </c>
      <c r="F357" s="101" t="str">
        <f>IF(ฟอร์มกรอกข้อมูล!C183=0,"",IF(ฟอร์มกรอกข้อมูล!C183="สังกัด","",IF(ฟอร์มกรอกข้อมูล!H183="","-",IF(M357="กำหนดเพิ่มปี 67","-",IF(M357="กำหนดเพิ่มปี 68","-",IF(M357="กำหนดเพิ่มปี 69","-",ฟอร์มกรอกข้อมูล!H183))))))</f>
        <v/>
      </c>
      <c r="G357" s="143" t="str">
        <f>IF(ฟอร์มกรอกข้อมูล!C183=0,"",IF(ฟอร์มกรอกข้อมูล!C183="สังกัด","",IF(ฟอร์มกรอกข้อมูล!B183="","-",IF(M357="เกษียณปี 66 ยุบเลิกปี 67","-",IF(M357="ว่างเดิม ยุบเลิกปี 67","-",ฟอร์มกรอกข้อมูล!B183)))))</f>
        <v/>
      </c>
      <c r="H357" s="140" t="str">
        <f>IF(ฟอร์มกรอกข้อมูล!C183=0,"",IF(M357="เกษียณปี 66 ยุบเลิกปี 67","-",IF(M357="ว่างเดิม ยุบเลิกปี 67","-",IF(ฟอร์มกรอกข้อมูล!C183="บริหารท้องถิ่น",ฟอร์มกรอกข้อมูล!F183,IF(ฟอร์มกรอกข้อมูล!C183="อำนวยการท้องถิ่น",ฟอร์มกรอกข้อมูล!F183,IF(ฟอร์มกรอกข้อมูล!C183="บริหารสถานศึกษา",ฟอร์มกรอกข้อมูล!F183,IF(ฟอร์มกรอกข้อมูล!C183&amp;ฟอร์มกรอกข้อมูล!G183="วิชาการหัวหน้ากลุ่มงาน",ฟอร์มกรอกข้อมูล!F183,ฟอร์มกรอกข้อมูล!E183)))))))</f>
        <v/>
      </c>
      <c r="I357" s="101" t="str">
        <f>IF(ฟอร์มกรอกข้อมูล!C183=0,"",IF(ฟอร์มกรอกข้อมูล!C183="สังกัด","",IF(ฟอร์มกรอกข้อมูล!H183="","-",IF(M357="เกษียณปี 66 ยุบเลิกปี 67","-",IF(M357="ว่างเดิม ยุบเลิกปี 67","-",ฟอร์มกรอกข้อมูล!H183)))))</f>
        <v/>
      </c>
      <c r="J357" s="144" t="str">
        <f>IF(ฟอร์มกรอกข้อมูล!C183=0,"",IF(ฟอร์มกรอกข้อมูล!C183="สังกัด","",IF(M357="กำหนดเพิ่มปี 67",0,IF(M357="กำหนดเพิ่มปี 68",0,IF(M357="กำหนดเพิ่มปี 69",0,IF(M357="เกษียณปี 66 ยุบเลิกปี 67",0,IF(M357="ว่างเดิม ยุบเลิกปี 67",0,ฟอร์มกรอกข้อมูล!BE183)))))))</f>
        <v/>
      </c>
      <c r="K357" s="145" t="str">
        <f>IF(ฟอร์มกรอกข้อมูล!C183=0,"",IF(ฟอร์มกรอกข้อมูล!C183="สังกัด","",IF(M357="กำหนดเพิ่มปี 67",0,IF(M357="กำหนดเพิ่มปี 68",0,IF(M357="กำหนดเพิ่มปี 69",0,IF(M357="เกษียณปี 66 ยุบเลิกปี 67",0,IF(M357="ว่างเดิม ยุบเลิกปี 67",0,IF(ฟอร์มกรอกข้อมูล!J183=0,0,(BF357*12)))))))))</f>
        <v/>
      </c>
      <c r="L357" s="145" t="str">
        <f>IF(ฟอร์มกรอกข้อมูล!C183=0,"",IF(ฟอร์มกรอกข้อมูล!C183="สังกัด","",IF(M357="กำหนดเพิ่มปี 67",0,IF(M357="กำหนดเพิ่มปี 68",0,IF(M357="กำหนดเพิ่มปี 69",0,IF(M357="เกษียณปี 66 ยุบเลิกปี 67",0,IF(M357="ว่างเดิม ยุบเลิกปี 67",0,IF(ฟอร์มกรอกข้อมูล!K183=0,0,(BG357*12)))))))))</f>
        <v/>
      </c>
      <c r="M357" s="146" t="str">
        <f>IF(ฟอร์มกรอกข้อมูล!C183=0,"",IF(ฟอร์มกรอกข้อมูล!C183="สังกัด","",IF(ฟอร์มกรอกข้อมูล!M183="ว่างเดิม","(ว่างเดิม)",IF(ฟอร์มกรอกข้อมูล!M183="เงินอุดหนุน","(เงินอุดหนุน)",IF(ฟอร์มกรอกข้อมูล!M183="เงินอุดหนุน (ว่าง)","(เงินอุดหนุน)",IF(ฟอร์มกรอกข้อมูล!M183="จ่ายจากเงินรายได้","(จ่ายจากเงินรายได้)",IF(ฟอร์มกรอกข้อมูล!M183="จ่ายจากเงินรายได้ (ว่าง)","(จ่ายจากเงินรายได้ (ว่างเดิม))",IF(ฟอร์มกรอกข้อมูล!M183="กำหนดเพิ่ม2567","กำหนดเพิ่มปี 67",IF(ฟอร์มกรอกข้อมูล!M183="กำหนดเพิ่ม2568","กำหนดเพิ่มปี 68",IF(ฟอร์มกรอกข้อมูล!M183="กำหนดเพิ่ม2569","กำหนดเพิ่มปี 69",IF(ฟอร์มกรอกข้อมูล!M183="ว่างยุบเลิก2567","ว่างเดิม ยุบเลิกปี 67",IF(ฟอร์มกรอกข้อมูล!M183="ว่างยุบเลิก2568","ว่างเดิม ยุบเลิกปี 68",IF(ฟอร์มกรอกข้อมูล!M183="ว่างยุบเลิก2569","ว่างเดิม ยุบเลิกปี 69",IF(ฟอร์มกรอกข้อมูล!M183="ยุบเลิก2567","เกษียณปี 66 ยุบเลิกปี 67",IF(ฟอร์มกรอกข้อมูล!M183="ยุบเลิก2568","เกษียณปี 67 ยุบเลิกปี 68",IF(ฟอร์มกรอกข้อมูล!M183="ยุบเลิก2569","เกษียณปี 68 ยุบเลิกปี 69",(ฟอร์มกรอกข้อมูล!I183*12)+(ฟอร์มกรอกข้อมูล!J183*12)+(ฟอร์มกรอกข้อมูล!K183*12)))))))))))))))))</f>
        <v/>
      </c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  <c r="AA357" s="150"/>
      <c r="AB357" s="150"/>
      <c r="AC357" s="150"/>
      <c r="AD357" s="150"/>
      <c r="AE357" s="150"/>
      <c r="AF357" s="150"/>
      <c r="AG357" s="150"/>
      <c r="AH357" s="150"/>
      <c r="AI357" s="150"/>
      <c r="AJ357" s="150"/>
      <c r="AK357" s="150"/>
      <c r="AL357" s="150"/>
      <c r="AM357" s="150"/>
      <c r="AN357" s="150"/>
      <c r="AO357" s="150"/>
      <c r="AP357" s="150"/>
      <c r="AQ357" s="150"/>
      <c r="AR357" s="150"/>
      <c r="AS357" s="150"/>
      <c r="AT357" s="150"/>
      <c r="AU357" s="150"/>
      <c r="AV357" s="150"/>
      <c r="AW357" s="150"/>
      <c r="AX357" s="150"/>
      <c r="AY357" s="150"/>
      <c r="AZ357" s="150"/>
      <c r="BA357" s="150"/>
      <c r="BB357" s="139" t="str">
        <f>IF(ฟอร์มกรอกข้อมูล!C183=0,"",ฟอร์มกรอกข้อมูล!C183)</f>
        <v/>
      </c>
      <c r="BC357" s="139" t="str">
        <f>IF(ฟอร์มกรอกข้อมูล!G183=0,"",ฟอร์มกรอกข้อมูล!G183)</f>
        <v/>
      </c>
      <c r="BD357" s="139" t="str">
        <f>IF(ฟอร์มกรอกข้อมูล!E183=0,"",ฟอร์มกรอกข้อมูล!E183)</f>
        <v/>
      </c>
      <c r="BE357" s="139" t="str">
        <f>IF(ฟอร์มกรอกข้อมูล!I183=0,"",ฟอร์มกรอกข้อมูล!I183)</f>
        <v/>
      </c>
      <c r="BF357" s="139" t="str">
        <f>IF(ฟอร์มกรอกข้อมูล!J183=0,"",ฟอร์มกรอกข้อมูล!J183)</f>
        <v/>
      </c>
      <c r="BG357" s="139" t="str">
        <f>IF(ฟอร์มกรอกข้อมูล!K183=0,"",ฟอร์มกรอกข้อมูล!K183)</f>
        <v/>
      </c>
      <c r="BH357" s="139" t="str">
        <f>IF(ฟอร์มกรอกข้อมูล!M183=0,"",ฟอร์มกรอกข้อมูล!M183)</f>
        <v/>
      </c>
    </row>
    <row r="358" spans="1:60" ht="25.5" customHeight="1">
      <c r="A358" s="99"/>
      <c r="B358" s="99"/>
      <c r="C358" s="140"/>
      <c r="D358" s="140"/>
      <c r="E358" s="140" t="str">
        <f>IF(BB357=0,"",IF(BB357="บริหารท้องถิ่น","("&amp;BD357&amp;")",IF(BB357="อำนวยการท้องถิ่น","("&amp;BD357&amp;")",IF(BB357="บริหารสถานศึกษา","("&amp;BD357&amp;")",IF(BB357&amp;BC357="วิชาการหัวหน้ากลุ่มงาน","("&amp;BD357&amp;")",IF(M357="กำหนดเพิ่มปี 67","-",IF(M357="กำหนดเพิ่มปี 68","",IF(M357="กำหนดเพิ่มปี 69","",""))))))))</f>
        <v/>
      </c>
      <c r="F358" s="99"/>
      <c r="G358" s="140"/>
      <c r="H358" s="140" t="str">
        <f>IF(BB357=0,"",IF(M357="เกษียณปี 66 ยุบเลิกปี 67","",IF(M357="ว่างเดิม ยุบเลิกปี 67","",IF(BB357="บริหารท้องถิ่น","("&amp;BD357&amp;")",IF(BB357="อำนวยการท้องถิ่น","("&amp;BD357&amp;")",IF(BB357="บริหารสถานศึกษา","("&amp;BD357&amp;")",IF(BB357&amp;BC357="วิชาการหัวหน้ากลุ่มงาน","("&amp;BD357&amp;")","")))))))</f>
        <v/>
      </c>
      <c r="I358" s="99"/>
      <c r="J358" s="141" t="str">
        <f>IF(BB357=0,"",IF(BB357="","",IF(BH357="ว่างเดิม","(ค่ากลางเงินเดือน)",IF(BH357="เงินอุดหนุน (ว่าง)","(ค่ากลางเงินเดือน)",IF(BH357="จ่ายจากเงินรายได้ (ว่าง)","(ค่ากลางเงินเดือน)",IF(BH357="ว่างยุบเลิก2568","(ค่ากลางเงินเดือน)",IF(BH357="ว่างยุบเลิก2569","(ค่ากลางเงินเดือน)",IF(M357="กำหนดเพิ่มปี 67","",IF(M357="กำหนดเพิ่มปี 68","",IF(M357="กำหนดเพิ่มปี 69","",IF(M357="เกษียณปี 66 ยุบเลิกปี 67","",IF(M357="ว่างเดิม ยุบเลิกปี 67","",TEXT(BE357,"(0,000"&amp;" x 12)")))))))))))))</f>
        <v/>
      </c>
      <c r="K358" s="141" t="str">
        <f>IF(BB357=0,"",IF(BB357="","",IF(M357="กำหนดเพิ่มปี 67","",IF(M357="กำหนดเพิ่มปี 68","",IF(M357="กำหนดเพิ่มปี 69","",IF(M357="เกษียณปี 66 ยุบเลิกปี 67","",IF(M357="ว่างเดิม ยุบเลิกปี 67","",TEXT(BF357,"(0,000"&amp;" x 12)"))))))))</f>
        <v/>
      </c>
      <c r="L358" s="141" t="str">
        <f>IF(BB357=0,"",IF(BB357="","",IF(M357="กำหนดเพิ่มปี 67","",IF(M357="กำหนดเพิ่มปี 68","",IF(M357="กำหนดเพิ่มปี 69","",IF(M357="เกษียณปี 66 ยุบเลิกปี 67","",IF(M357="ว่างเดิม ยุบเลิกปี 67","",TEXT(BG357,"(0,000"&amp;" x 12)"))))))))</f>
        <v/>
      </c>
      <c r="M358" s="140"/>
      <c r="N358" s="150"/>
      <c r="O358" s="150"/>
      <c r="P358" s="150"/>
      <c r="Q358" s="150"/>
      <c r="R358" s="150"/>
      <c r="S358" s="150"/>
      <c r="T358" s="150"/>
      <c r="U358" s="150"/>
      <c r="V358" s="150"/>
      <c r="W358" s="150"/>
      <c r="X358" s="150"/>
      <c r="Y358" s="150"/>
      <c r="Z358" s="150"/>
      <c r="AA358" s="150"/>
      <c r="AB358" s="150"/>
      <c r="AC358" s="150"/>
      <c r="AD358" s="150"/>
      <c r="AE358" s="150"/>
      <c r="AF358" s="150"/>
      <c r="AG358" s="150"/>
      <c r="AH358" s="150"/>
      <c r="AI358" s="150"/>
      <c r="AJ358" s="150"/>
      <c r="AK358" s="150"/>
      <c r="AL358" s="150"/>
      <c r="AM358" s="150"/>
      <c r="AN358" s="150"/>
      <c r="AO358" s="150"/>
      <c r="AP358" s="150"/>
      <c r="AQ358" s="150"/>
      <c r="AR358" s="150"/>
      <c r="AS358" s="150"/>
      <c r="AT358" s="150"/>
      <c r="AU358" s="150"/>
      <c r="AV358" s="150"/>
      <c r="AW358" s="150"/>
      <c r="AX358" s="150"/>
      <c r="AY358" s="150"/>
      <c r="AZ358" s="150"/>
      <c r="BA358" s="150"/>
    </row>
    <row r="359" spans="1:60" ht="25.5" customHeight="1">
      <c r="A359" s="101" t="str">
        <f>IF(B359="","",IF(M359="","",SUBTOTAL(3,$E$5:E359)*1)-COUNTBLANK($B$5:B359))</f>
        <v/>
      </c>
      <c r="B359" s="142" t="str">
        <f>IF(ฟอร์มกรอกข้อมูล!C184=0,"",IF(ฟอร์มกรอกข้อมูล!C184="สังกัด","",IF(M359="กำหนดเพิ่มปี 67","-",IF(M359="กำหนดเพิ่มปี 68","-",IF(M359="กำหนดเพิ่มปี 69","-",ฟอร์มกรอกข้อมูล!D184)))))</f>
        <v/>
      </c>
      <c r="C359" s="140" t="str">
        <f>IF(ฟอร์มกรอกข้อมูล!C184=0,"",IF(ฟอร์มกรอกข้อมูล!C184="สังกัด","",IF(M359="กำหนดเพิ่มปี 67","-",IF(M359="กำหนดเพิ่มปี 68","-",IF(M359="กำหนดเพิ่มปี 69","-",ฟอร์มกรอกข้อมูล!L184)))))</f>
        <v/>
      </c>
      <c r="D359" s="143" t="str">
        <f>IF(ฟอร์มกรอกข้อมูล!C184=0,"",IF(ฟอร์มกรอกข้อมูล!C184="สังกัด","",IF(ฟอร์มกรอกข้อมูล!B184="","-",IF(M359="กำหนดเพิ่มปี 67","-",IF(M359="กำหนดเพิ่มปี 68","-",IF(M359="กำหนดเพิ่มปี 69","-",ฟอร์มกรอกข้อมูล!B184))))))</f>
        <v/>
      </c>
      <c r="E359" s="140" t="str">
        <f>IF(ฟอร์มกรอกข้อมูล!C184=0,"",IF(M359="กำหนดเพิ่มปี 67","-",IF(M359="กำหนดเพิ่มปี 68","-",IF(M359="กำหนดเพิ่มปี 69","-",IF(ฟอร์มกรอกข้อมูล!C184="บริหารท้องถิ่น",ฟอร์มกรอกข้อมูล!F184,IF(ฟอร์มกรอกข้อมูล!C184="อำนวยการท้องถิ่น",ฟอร์มกรอกข้อมูล!F184,IF(ฟอร์มกรอกข้อมูล!C184="บริหารสถานศึกษา",ฟอร์มกรอกข้อมูล!F184,IF(ฟอร์มกรอกข้อมูล!C184&amp;ฟอร์มกรอกข้อมูล!G184="วิชาการหัวหน้ากลุ่มงาน",ฟอร์มกรอกข้อมูล!F184,ฟอร์มกรอกข้อมูล!E184))))))))</f>
        <v/>
      </c>
      <c r="F359" s="101" t="str">
        <f>IF(ฟอร์มกรอกข้อมูล!C184=0,"",IF(ฟอร์มกรอกข้อมูล!C184="สังกัด","",IF(ฟอร์มกรอกข้อมูล!H184="","-",IF(M359="กำหนดเพิ่มปี 67","-",IF(M359="กำหนดเพิ่มปี 68","-",IF(M359="กำหนดเพิ่มปี 69","-",ฟอร์มกรอกข้อมูล!H184))))))</f>
        <v/>
      </c>
      <c r="G359" s="143" t="str">
        <f>IF(ฟอร์มกรอกข้อมูล!C184=0,"",IF(ฟอร์มกรอกข้อมูล!C184="สังกัด","",IF(ฟอร์มกรอกข้อมูล!B184="","-",IF(M359="เกษียณปี 66 ยุบเลิกปี 67","-",IF(M359="ว่างเดิม ยุบเลิกปี 67","-",ฟอร์มกรอกข้อมูล!B184)))))</f>
        <v/>
      </c>
      <c r="H359" s="140" t="str">
        <f>IF(ฟอร์มกรอกข้อมูล!C184=0,"",IF(M359="เกษียณปี 66 ยุบเลิกปี 67","-",IF(M359="ว่างเดิม ยุบเลิกปี 67","-",IF(ฟอร์มกรอกข้อมูล!C184="บริหารท้องถิ่น",ฟอร์มกรอกข้อมูล!F184,IF(ฟอร์มกรอกข้อมูล!C184="อำนวยการท้องถิ่น",ฟอร์มกรอกข้อมูล!F184,IF(ฟอร์มกรอกข้อมูล!C184="บริหารสถานศึกษา",ฟอร์มกรอกข้อมูล!F184,IF(ฟอร์มกรอกข้อมูล!C184&amp;ฟอร์มกรอกข้อมูล!G184="วิชาการหัวหน้ากลุ่มงาน",ฟอร์มกรอกข้อมูล!F184,ฟอร์มกรอกข้อมูล!E184)))))))</f>
        <v/>
      </c>
      <c r="I359" s="101" t="str">
        <f>IF(ฟอร์มกรอกข้อมูล!C184=0,"",IF(ฟอร์มกรอกข้อมูล!C184="สังกัด","",IF(ฟอร์มกรอกข้อมูล!H184="","-",IF(M359="เกษียณปี 66 ยุบเลิกปี 67","-",IF(M359="ว่างเดิม ยุบเลิกปี 67","-",ฟอร์มกรอกข้อมูล!H184)))))</f>
        <v/>
      </c>
      <c r="J359" s="144" t="str">
        <f>IF(ฟอร์มกรอกข้อมูล!C184=0,"",IF(ฟอร์มกรอกข้อมูล!C184="สังกัด","",IF(M359="กำหนดเพิ่มปี 67",0,IF(M359="กำหนดเพิ่มปี 68",0,IF(M359="กำหนดเพิ่มปี 69",0,IF(M359="เกษียณปี 66 ยุบเลิกปี 67",0,IF(M359="ว่างเดิม ยุบเลิกปี 67",0,ฟอร์มกรอกข้อมูล!BE184)))))))</f>
        <v/>
      </c>
      <c r="K359" s="145" t="str">
        <f>IF(ฟอร์มกรอกข้อมูล!C184=0,"",IF(ฟอร์มกรอกข้อมูล!C184="สังกัด","",IF(M359="กำหนดเพิ่มปี 67",0,IF(M359="กำหนดเพิ่มปี 68",0,IF(M359="กำหนดเพิ่มปี 69",0,IF(M359="เกษียณปี 66 ยุบเลิกปี 67",0,IF(M359="ว่างเดิม ยุบเลิกปี 67",0,IF(ฟอร์มกรอกข้อมูล!J184=0,0,(BF359*12)))))))))</f>
        <v/>
      </c>
      <c r="L359" s="145" t="str">
        <f>IF(ฟอร์มกรอกข้อมูล!C184=0,"",IF(ฟอร์มกรอกข้อมูล!C184="สังกัด","",IF(M359="กำหนดเพิ่มปี 67",0,IF(M359="กำหนดเพิ่มปี 68",0,IF(M359="กำหนดเพิ่มปี 69",0,IF(M359="เกษียณปี 66 ยุบเลิกปี 67",0,IF(M359="ว่างเดิม ยุบเลิกปี 67",0,IF(ฟอร์มกรอกข้อมูล!K184=0,0,(BG359*12)))))))))</f>
        <v/>
      </c>
      <c r="M359" s="146" t="str">
        <f>IF(ฟอร์มกรอกข้อมูล!C184=0,"",IF(ฟอร์มกรอกข้อมูล!C184="สังกัด","",IF(ฟอร์มกรอกข้อมูล!M184="ว่างเดิม","(ว่างเดิม)",IF(ฟอร์มกรอกข้อมูล!M184="เงินอุดหนุน","(เงินอุดหนุน)",IF(ฟอร์มกรอกข้อมูล!M184="เงินอุดหนุน (ว่าง)","(เงินอุดหนุน)",IF(ฟอร์มกรอกข้อมูล!M184="จ่ายจากเงินรายได้","(จ่ายจากเงินรายได้)",IF(ฟอร์มกรอกข้อมูล!M184="จ่ายจากเงินรายได้ (ว่าง)","(จ่ายจากเงินรายได้ (ว่างเดิม))",IF(ฟอร์มกรอกข้อมูล!M184="กำหนดเพิ่ม2567","กำหนดเพิ่มปี 67",IF(ฟอร์มกรอกข้อมูล!M184="กำหนดเพิ่ม2568","กำหนดเพิ่มปี 68",IF(ฟอร์มกรอกข้อมูล!M184="กำหนดเพิ่ม2569","กำหนดเพิ่มปี 69",IF(ฟอร์มกรอกข้อมูล!M184="ว่างยุบเลิก2567","ว่างเดิม ยุบเลิกปี 67",IF(ฟอร์มกรอกข้อมูล!M184="ว่างยุบเลิก2568","ว่างเดิม ยุบเลิกปี 68",IF(ฟอร์มกรอกข้อมูล!M184="ว่างยุบเลิก2569","ว่างเดิม ยุบเลิกปี 69",IF(ฟอร์มกรอกข้อมูล!M184="ยุบเลิก2567","เกษียณปี 66 ยุบเลิกปี 67",IF(ฟอร์มกรอกข้อมูล!M184="ยุบเลิก2568","เกษียณปี 67 ยุบเลิกปี 68",IF(ฟอร์มกรอกข้อมูล!M184="ยุบเลิก2569","เกษียณปี 68 ยุบเลิกปี 69",(ฟอร์มกรอกข้อมูล!I184*12)+(ฟอร์มกรอกข้อมูล!J184*12)+(ฟอร์มกรอกข้อมูล!K184*12)))))))))))))))))</f>
        <v/>
      </c>
      <c r="N359" s="150"/>
      <c r="O359" s="150"/>
      <c r="P359" s="150"/>
      <c r="Q359" s="150"/>
      <c r="R359" s="150"/>
      <c r="S359" s="150"/>
      <c r="T359" s="150"/>
      <c r="U359" s="150"/>
      <c r="V359" s="150"/>
      <c r="W359" s="150"/>
      <c r="X359" s="150"/>
      <c r="Y359" s="150"/>
      <c r="Z359" s="150"/>
      <c r="AA359" s="150"/>
      <c r="AB359" s="150"/>
      <c r="AC359" s="150"/>
      <c r="AD359" s="150"/>
      <c r="AE359" s="150"/>
      <c r="AF359" s="150"/>
      <c r="AG359" s="150"/>
      <c r="AH359" s="150"/>
      <c r="AI359" s="150"/>
      <c r="AJ359" s="150"/>
      <c r="AK359" s="150"/>
      <c r="AL359" s="150"/>
      <c r="AM359" s="150"/>
      <c r="AN359" s="150"/>
      <c r="AO359" s="150"/>
      <c r="AP359" s="150"/>
      <c r="AQ359" s="150"/>
      <c r="AR359" s="150"/>
      <c r="AS359" s="150"/>
      <c r="AT359" s="150"/>
      <c r="AU359" s="150"/>
      <c r="AV359" s="150"/>
      <c r="AW359" s="150"/>
      <c r="AX359" s="150"/>
      <c r="AY359" s="150"/>
      <c r="AZ359" s="150"/>
      <c r="BA359" s="150"/>
      <c r="BB359" s="139" t="str">
        <f>IF(ฟอร์มกรอกข้อมูล!C184=0,"",ฟอร์มกรอกข้อมูล!C184)</f>
        <v/>
      </c>
      <c r="BC359" s="139" t="str">
        <f>IF(ฟอร์มกรอกข้อมูล!G184=0,"",ฟอร์มกรอกข้อมูล!G184)</f>
        <v/>
      </c>
      <c r="BD359" s="139" t="str">
        <f>IF(ฟอร์มกรอกข้อมูล!E184=0,"",ฟอร์มกรอกข้อมูล!E184)</f>
        <v/>
      </c>
      <c r="BE359" s="139" t="str">
        <f>IF(ฟอร์มกรอกข้อมูล!I184=0,"",ฟอร์มกรอกข้อมูล!I184)</f>
        <v/>
      </c>
      <c r="BF359" s="139" t="str">
        <f>IF(ฟอร์มกรอกข้อมูล!J184=0,"",ฟอร์มกรอกข้อมูล!J184)</f>
        <v/>
      </c>
      <c r="BG359" s="139" t="str">
        <f>IF(ฟอร์มกรอกข้อมูล!K184=0,"",ฟอร์มกรอกข้อมูล!K184)</f>
        <v/>
      </c>
      <c r="BH359" s="139" t="str">
        <f>IF(ฟอร์มกรอกข้อมูล!M184=0,"",ฟอร์มกรอกข้อมูล!M184)</f>
        <v/>
      </c>
    </row>
    <row r="360" spans="1:60" ht="25.5" customHeight="1">
      <c r="A360" s="99"/>
      <c r="B360" s="99"/>
      <c r="C360" s="140"/>
      <c r="D360" s="140"/>
      <c r="E360" s="140" t="str">
        <f>IF(BB359=0,"",IF(BB359="บริหารท้องถิ่น","("&amp;BD359&amp;")",IF(BB359="อำนวยการท้องถิ่น","("&amp;BD359&amp;")",IF(BB359="บริหารสถานศึกษา","("&amp;BD359&amp;")",IF(BB359&amp;BC359="วิชาการหัวหน้ากลุ่มงาน","("&amp;BD359&amp;")",IF(M359="กำหนดเพิ่มปี 67","-",IF(M359="กำหนดเพิ่มปี 68","",IF(M359="กำหนดเพิ่มปี 69","",""))))))))</f>
        <v/>
      </c>
      <c r="F360" s="99"/>
      <c r="G360" s="140"/>
      <c r="H360" s="140" t="str">
        <f>IF(BB359=0,"",IF(M359="เกษียณปี 66 ยุบเลิกปี 67","",IF(M359="ว่างเดิม ยุบเลิกปี 67","",IF(BB359="บริหารท้องถิ่น","("&amp;BD359&amp;")",IF(BB359="อำนวยการท้องถิ่น","("&amp;BD359&amp;")",IF(BB359="บริหารสถานศึกษา","("&amp;BD359&amp;")",IF(BB359&amp;BC359="วิชาการหัวหน้ากลุ่มงาน","("&amp;BD359&amp;")","")))))))</f>
        <v/>
      </c>
      <c r="I360" s="99"/>
      <c r="J360" s="141" t="str">
        <f>IF(BB359=0,"",IF(BB359="","",IF(BH359="ว่างเดิม","(ค่ากลางเงินเดือน)",IF(BH359="เงินอุดหนุน (ว่าง)","(ค่ากลางเงินเดือน)",IF(BH359="จ่ายจากเงินรายได้ (ว่าง)","(ค่ากลางเงินเดือน)",IF(BH359="ว่างยุบเลิก2568","(ค่ากลางเงินเดือน)",IF(BH359="ว่างยุบเลิก2569","(ค่ากลางเงินเดือน)",IF(M359="กำหนดเพิ่มปี 67","",IF(M359="กำหนดเพิ่มปี 68","",IF(M359="กำหนดเพิ่มปี 69","",IF(M359="เกษียณปี 66 ยุบเลิกปี 67","",IF(M359="ว่างเดิม ยุบเลิกปี 67","",TEXT(BE359,"(0,000"&amp;" x 12)")))))))))))))</f>
        <v/>
      </c>
      <c r="K360" s="141" t="str">
        <f>IF(BB359=0,"",IF(BB359="","",IF(M359="กำหนดเพิ่มปี 67","",IF(M359="กำหนดเพิ่มปี 68","",IF(M359="กำหนดเพิ่มปี 69","",IF(M359="เกษียณปี 66 ยุบเลิกปี 67","",IF(M359="ว่างเดิม ยุบเลิกปี 67","",TEXT(BF359,"(0,000"&amp;" x 12)"))))))))</f>
        <v/>
      </c>
      <c r="L360" s="141" t="str">
        <f>IF(BB359=0,"",IF(BB359="","",IF(M359="กำหนดเพิ่มปี 67","",IF(M359="กำหนดเพิ่มปี 68","",IF(M359="กำหนดเพิ่มปี 69","",IF(M359="เกษียณปี 66 ยุบเลิกปี 67","",IF(M359="ว่างเดิม ยุบเลิกปี 67","",TEXT(BG359,"(0,000"&amp;" x 12)"))))))))</f>
        <v/>
      </c>
      <c r="M360" s="140"/>
      <c r="N360" s="150"/>
      <c r="O360" s="150"/>
      <c r="P360" s="150"/>
      <c r="Q360" s="150"/>
      <c r="R360" s="150"/>
      <c r="S360" s="150"/>
      <c r="T360" s="150"/>
      <c r="U360" s="150"/>
      <c r="V360" s="150"/>
      <c r="W360" s="150"/>
      <c r="X360" s="150"/>
      <c r="Y360" s="150"/>
      <c r="Z360" s="150"/>
      <c r="AA360" s="150"/>
      <c r="AB360" s="150"/>
      <c r="AC360" s="150"/>
      <c r="AD360" s="150"/>
      <c r="AE360" s="150"/>
      <c r="AF360" s="150"/>
      <c r="AG360" s="150"/>
      <c r="AH360" s="150"/>
      <c r="AI360" s="150"/>
      <c r="AJ360" s="150"/>
      <c r="AK360" s="150"/>
      <c r="AL360" s="150"/>
      <c r="AM360" s="150"/>
      <c r="AN360" s="150"/>
      <c r="AO360" s="150"/>
      <c r="AP360" s="150"/>
      <c r="AQ360" s="150"/>
      <c r="AR360" s="150"/>
      <c r="AS360" s="150"/>
      <c r="AT360" s="150"/>
      <c r="AU360" s="150"/>
      <c r="AV360" s="150"/>
      <c r="AW360" s="150"/>
      <c r="AX360" s="150"/>
      <c r="AY360" s="150"/>
      <c r="AZ360" s="150"/>
      <c r="BA360" s="150"/>
    </row>
    <row r="361" spans="1:60" ht="25.5" customHeight="1">
      <c r="A361" s="101" t="str">
        <f>IF(B361="","",IF(M361="","",SUBTOTAL(3,$E$5:E361)*1)-COUNTBLANK($B$5:B361))</f>
        <v/>
      </c>
      <c r="B361" s="142" t="str">
        <f>IF(ฟอร์มกรอกข้อมูล!C185=0,"",IF(ฟอร์มกรอกข้อมูล!C185="สังกัด","",IF(M361="กำหนดเพิ่มปี 67","-",IF(M361="กำหนดเพิ่มปี 68","-",IF(M361="กำหนดเพิ่มปี 69","-",ฟอร์มกรอกข้อมูล!D185)))))</f>
        <v/>
      </c>
      <c r="C361" s="140" t="str">
        <f>IF(ฟอร์มกรอกข้อมูล!C185=0,"",IF(ฟอร์มกรอกข้อมูล!C185="สังกัด","",IF(M361="กำหนดเพิ่มปี 67","-",IF(M361="กำหนดเพิ่มปี 68","-",IF(M361="กำหนดเพิ่มปี 69","-",ฟอร์มกรอกข้อมูล!L185)))))</f>
        <v/>
      </c>
      <c r="D361" s="143" t="str">
        <f>IF(ฟอร์มกรอกข้อมูล!C185=0,"",IF(ฟอร์มกรอกข้อมูล!C185="สังกัด","",IF(ฟอร์มกรอกข้อมูล!B185="","-",IF(M361="กำหนดเพิ่มปี 67","-",IF(M361="กำหนดเพิ่มปี 68","-",IF(M361="กำหนดเพิ่มปี 69","-",ฟอร์มกรอกข้อมูล!B185))))))</f>
        <v/>
      </c>
      <c r="E361" s="140" t="str">
        <f>IF(ฟอร์มกรอกข้อมูล!C185=0,"",IF(M361="กำหนดเพิ่มปี 67","-",IF(M361="กำหนดเพิ่มปี 68","-",IF(M361="กำหนดเพิ่มปี 69","-",IF(ฟอร์มกรอกข้อมูล!C185="บริหารท้องถิ่น",ฟอร์มกรอกข้อมูล!F185,IF(ฟอร์มกรอกข้อมูล!C185="อำนวยการท้องถิ่น",ฟอร์มกรอกข้อมูล!F185,IF(ฟอร์มกรอกข้อมูล!C185="บริหารสถานศึกษา",ฟอร์มกรอกข้อมูล!F185,IF(ฟอร์มกรอกข้อมูล!C185&amp;ฟอร์มกรอกข้อมูล!G185="วิชาการหัวหน้ากลุ่มงาน",ฟอร์มกรอกข้อมูล!F185,ฟอร์มกรอกข้อมูล!E185))))))))</f>
        <v/>
      </c>
      <c r="F361" s="101" t="str">
        <f>IF(ฟอร์มกรอกข้อมูล!C185=0,"",IF(ฟอร์มกรอกข้อมูล!C185="สังกัด","",IF(ฟอร์มกรอกข้อมูล!H185="","-",IF(M361="กำหนดเพิ่มปี 67","-",IF(M361="กำหนดเพิ่มปี 68","-",IF(M361="กำหนดเพิ่มปี 69","-",ฟอร์มกรอกข้อมูล!H185))))))</f>
        <v/>
      </c>
      <c r="G361" s="143" t="str">
        <f>IF(ฟอร์มกรอกข้อมูล!C185=0,"",IF(ฟอร์มกรอกข้อมูล!C185="สังกัด","",IF(ฟอร์มกรอกข้อมูล!B185="","-",IF(M361="เกษียณปี 66 ยุบเลิกปี 67","-",IF(M361="ว่างเดิม ยุบเลิกปี 67","-",ฟอร์มกรอกข้อมูล!B185)))))</f>
        <v/>
      </c>
      <c r="H361" s="140" t="str">
        <f>IF(ฟอร์มกรอกข้อมูล!C185=0,"",IF(M361="เกษียณปี 66 ยุบเลิกปี 67","-",IF(M361="ว่างเดิม ยุบเลิกปี 67","-",IF(ฟอร์มกรอกข้อมูล!C185="บริหารท้องถิ่น",ฟอร์มกรอกข้อมูล!F185,IF(ฟอร์มกรอกข้อมูล!C185="อำนวยการท้องถิ่น",ฟอร์มกรอกข้อมูล!F185,IF(ฟอร์มกรอกข้อมูล!C185="บริหารสถานศึกษา",ฟอร์มกรอกข้อมูล!F185,IF(ฟอร์มกรอกข้อมูล!C185&amp;ฟอร์มกรอกข้อมูล!G185="วิชาการหัวหน้ากลุ่มงาน",ฟอร์มกรอกข้อมูล!F185,ฟอร์มกรอกข้อมูล!E185)))))))</f>
        <v/>
      </c>
      <c r="I361" s="101" t="str">
        <f>IF(ฟอร์มกรอกข้อมูล!C185=0,"",IF(ฟอร์มกรอกข้อมูล!C185="สังกัด","",IF(ฟอร์มกรอกข้อมูล!H185="","-",IF(M361="เกษียณปี 66 ยุบเลิกปี 67","-",IF(M361="ว่างเดิม ยุบเลิกปี 67","-",ฟอร์มกรอกข้อมูล!H185)))))</f>
        <v/>
      </c>
      <c r="J361" s="144" t="str">
        <f>IF(ฟอร์มกรอกข้อมูล!C185=0,"",IF(ฟอร์มกรอกข้อมูล!C185="สังกัด","",IF(M361="กำหนดเพิ่มปี 67",0,IF(M361="กำหนดเพิ่มปี 68",0,IF(M361="กำหนดเพิ่มปี 69",0,IF(M361="เกษียณปี 66 ยุบเลิกปี 67",0,IF(M361="ว่างเดิม ยุบเลิกปี 67",0,ฟอร์มกรอกข้อมูล!BE185)))))))</f>
        <v/>
      </c>
      <c r="K361" s="145" t="str">
        <f>IF(ฟอร์มกรอกข้อมูล!C185=0,"",IF(ฟอร์มกรอกข้อมูล!C185="สังกัด","",IF(M361="กำหนดเพิ่มปี 67",0,IF(M361="กำหนดเพิ่มปี 68",0,IF(M361="กำหนดเพิ่มปี 69",0,IF(M361="เกษียณปี 66 ยุบเลิกปี 67",0,IF(M361="ว่างเดิม ยุบเลิกปี 67",0,IF(ฟอร์มกรอกข้อมูล!J185=0,0,(BF361*12)))))))))</f>
        <v/>
      </c>
      <c r="L361" s="145" t="str">
        <f>IF(ฟอร์มกรอกข้อมูล!C185=0,"",IF(ฟอร์มกรอกข้อมูล!C185="สังกัด","",IF(M361="กำหนดเพิ่มปี 67",0,IF(M361="กำหนดเพิ่มปี 68",0,IF(M361="กำหนดเพิ่มปี 69",0,IF(M361="เกษียณปี 66 ยุบเลิกปี 67",0,IF(M361="ว่างเดิม ยุบเลิกปี 67",0,IF(ฟอร์มกรอกข้อมูล!K185=0,0,(BG361*12)))))))))</f>
        <v/>
      </c>
      <c r="M361" s="146" t="str">
        <f>IF(ฟอร์มกรอกข้อมูล!C185=0,"",IF(ฟอร์มกรอกข้อมูล!C185="สังกัด","",IF(ฟอร์มกรอกข้อมูล!M185="ว่างเดิม","(ว่างเดิม)",IF(ฟอร์มกรอกข้อมูล!M185="เงินอุดหนุน","(เงินอุดหนุน)",IF(ฟอร์มกรอกข้อมูล!M185="เงินอุดหนุน (ว่าง)","(เงินอุดหนุน)",IF(ฟอร์มกรอกข้อมูล!M185="จ่ายจากเงินรายได้","(จ่ายจากเงินรายได้)",IF(ฟอร์มกรอกข้อมูล!M185="จ่ายจากเงินรายได้ (ว่าง)","(จ่ายจากเงินรายได้ (ว่างเดิม))",IF(ฟอร์มกรอกข้อมูล!M185="กำหนดเพิ่ม2567","กำหนดเพิ่มปี 67",IF(ฟอร์มกรอกข้อมูล!M185="กำหนดเพิ่ม2568","กำหนดเพิ่มปี 68",IF(ฟอร์มกรอกข้อมูล!M185="กำหนดเพิ่ม2569","กำหนดเพิ่มปี 69",IF(ฟอร์มกรอกข้อมูล!M185="ว่างยุบเลิก2567","ว่างเดิม ยุบเลิกปี 67",IF(ฟอร์มกรอกข้อมูล!M185="ว่างยุบเลิก2568","ว่างเดิม ยุบเลิกปี 68",IF(ฟอร์มกรอกข้อมูล!M185="ว่างยุบเลิก2569","ว่างเดิม ยุบเลิกปี 69",IF(ฟอร์มกรอกข้อมูล!M185="ยุบเลิก2567","เกษียณปี 66 ยุบเลิกปี 67",IF(ฟอร์มกรอกข้อมูล!M185="ยุบเลิก2568","เกษียณปี 67 ยุบเลิกปี 68",IF(ฟอร์มกรอกข้อมูล!M185="ยุบเลิก2569","เกษียณปี 68 ยุบเลิกปี 69",(ฟอร์มกรอกข้อมูล!I185*12)+(ฟอร์มกรอกข้อมูล!J185*12)+(ฟอร์มกรอกข้อมูล!K185*12)))))))))))))))))</f>
        <v/>
      </c>
      <c r="N361" s="150"/>
      <c r="O361" s="150"/>
      <c r="P361" s="150"/>
      <c r="Q361" s="150"/>
      <c r="R361" s="150"/>
      <c r="S361" s="150"/>
      <c r="T361" s="150"/>
      <c r="U361" s="150"/>
      <c r="V361" s="150"/>
      <c r="W361" s="150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50"/>
      <c r="AH361" s="150"/>
      <c r="AI361" s="150"/>
      <c r="AJ361" s="150"/>
      <c r="AK361" s="150"/>
      <c r="AL361" s="150"/>
      <c r="AM361" s="150"/>
      <c r="AN361" s="150"/>
      <c r="AO361" s="150"/>
      <c r="AP361" s="150"/>
      <c r="AQ361" s="150"/>
      <c r="AR361" s="150"/>
      <c r="AS361" s="150"/>
      <c r="AT361" s="150"/>
      <c r="AU361" s="150"/>
      <c r="AV361" s="150"/>
      <c r="AW361" s="150"/>
      <c r="AX361" s="150"/>
      <c r="AY361" s="150"/>
      <c r="AZ361" s="150"/>
      <c r="BA361" s="150"/>
      <c r="BB361" s="139" t="str">
        <f>IF(ฟอร์มกรอกข้อมูล!C185=0,"",ฟอร์มกรอกข้อมูล!C185)</f>
        <v/>
      </c>
      <c r="BC361" s="139" t="str">
        <f>IF(ฟอร์มกรอกข้อมูล!G185=0,"",ฟอร์มกรอกข้อมูล!G185)</f>
        <v/>
      </c>
      <c r="BD361" s="139" t="str">
        <f>IF(ฟอร์มกรอกข้อมูล!E185=0,"",ฟอร์มกรอกข้อมูล!E185)</f>
        <v/>
      </c>
      <c r="BE361" s="139" t="str">
        <f>IF(ฟอร์มกรอกข้อมูล!I185=0,"",ฟอร์มกรอกข้อมูล!I185)</f>
        <v/>
      </c>
      <c r="BF361" s="139" t="str">
        <f>IF(ฟอร์มกรอกข้อมูล!J185=0,"",ฟอร์มกรอกข้อมูล!J185)</f>
        <v/>
      </c>
      <c r="BG361" s="139" t="str">
        <f>IF(ฟอร์มกรอกข้อมูล!K185=0,"",ฟอร์มกรอกข้อมูล!K185)</f>
        <v/>
      </c>
      <c r="BH361" s="139" t="str">
        <f>IF(ฟอร์มกรอกข้อมูล!M185=0,"",ฟอร์มกรอกข้อมูล!M185)</f>
        <v/>
      </c>
    </row>
    <row r="362" spans="1:60" ht="25.5" customHeight="1">
      <c r="A362" s="99"/>
      <c r="B362" s="99"/>
      <c r="C362" s="140"/>
      <c r="D362" s="140"/>
      <c r="E362" s="140" t="str">
        <f>IF(BB361=0,"",IF(BB361="บริหารท้องถิ่น","("&amp;BD361&amp;")",IF(BB361="อำนวยการท้องถิ่น","("&amp;BD361&amp;")",IF(BB361="บริหารสถานศึกษา","("&amp;BD361&amp;")",IF(BB361&amp;BC361="วิชาการหัวหน้ากลุ่มงาน","("&amp;BD361&amp;")",IF(M361="กำหนดเพิ่มปี 67","-",IF(M361="กำหนดเพิ่มปี 68","",IF(M361="กำหนดเพิ่มปี 69","",""))))))))</f>
        <v/>
      </c>
      <c r="F362" s="99"/>
      <c r="G362" s="140"/>
      <c r="H362" s="140" t="str">
        <f>IF(BB361=0,"",IF(M361="เกษียณปี 66 ยุบเลิกปี 67","",IF(M361="ว่างเดิม ยุบเลิกปี 67","",IF(BB361="บริหารท้องถิ่น","("&amp;BD361&amp;")",IF(BB361="อำนวยการท้องถิ่น","("&amp;BD361&amp;")",IF(BB361="บริหารสถานศึกษา","("&amp;BD361&amp;")",IF(BB361&amp;BC361="วิชาการหัวหน้ากลุ่มงาน","("&amp;BD361&amp;")","")))))))</f>
        <v/>
      </c>
      <c r="I362" s="99"/>
      <c r="J362" s="141" t="str">
        <f>IF(BB361=0,"",IF(BB361="","",IF(BH361="ว่างเดิม","(ค่ากลางเงินเดือน)",IF(BH361="เงินอุดหนุน (ว่าง)","(ค่ากลางเงินเดือน)",IF(BH361="จ่ายจากเงินรายได้ (ว่าง)","(ค่ากลางเงินเดือน)",IF(BH361="ว่างยุบเลิก2568","(ค่ากลางเงินเดือน)",IF(BH361="ว่างยุบเลิก2569","(ค่ากลางเงินเดือน)",IF(M361="กำหนดเพิ่มปี 67","",IF(M361="กำหนดเพิ่มปี 68","",IF(M361="กำหนดเพิ่มปี 69","",IF(M361="เกษียณปี 66 ยุบเลิกปี 67","",IF(M361="ว่างเดิม ยุบเลิกปี 67","",TEXT(BE361,"(0,000"&amp;" x 12)")))))))))))))</f>
        <v/>
      </c>
      <c r="K362" s="141" t="str">
        <f>IF(BB361=0,"",IF(BB361="","",IF(M361="กำหนดเพิ่มปี 67","",IF(M361="กำหนดเพิ่มปี 68","",IF(M361="กำหนดเพิ่มปี 69","",IF(M361="เกษียณปี 66 ยุบเลิกปี 67","",IF(M361="ว่างเดิม ยุบเลิกปี 67","",TEXT(BF361,"(0,000"&amp;" x 12)"))))))))</f>
        <v/>
      </c>
      <c r="L362" s="141" t="str">
        <f>IF(BB361=0,"",IF(BB361="","",IF(M361="กำหนดเพิ่มปี 67","",IF(M361="กำหนดเพิ่มปี 68","",IF(M361="กำหนดเพิ่มปี 69","",IF(M361="เกษียณปี 66 ยุบเลิกปี 67","",IF(M361="ว่างเดิม ยุบเลิกปี 67","",TEXT(BG361,"(0,000"&amp;" x 12)"))))))))</f>
        <v/>
      </c>
      <c r="M362" s="140"/>
      <c r="N362" s="150"/>
      <c r="O362" s="150"/>
      <c r="P362" s="150"/>
      <c r="Q362" s="150"/>
      <c r="R362" s="150"/>
      <c r="S362" s="150"/>
      <c r="T362" s="150"/>
      <c r="U362" s="150"/>
      <c r="V362" s="150"/>
      <c r="W362" s="150"/>
      <c r="X362" s="150"/>
      <c r="Y362" s="150"/>
      <c r="Z362" s="150"/>
      <c r="AA362" s="150"/>
      <c r="AB362" s="150"/>
      <c r="AC362" s="150"/>
      <c r="AD362" s="150"/>
      <c r="AE362" s="150"/>
      <c r="AF362" s="150"/>
      <c r="AG362" s="150"/>
      <c r="AH362" s="150"/>
      <c r="AI362" s="150"/>
      <c r="AJ362" s="150"/>
      <c r="AK362" s="150"/>
      <c r="AL362" s="150"/>
      <c r="AM362" s="150"/>
      <c r="AN362" s="150"/>
      <c r="AO362" s="150"/>
      <c r="AP362" s="150"/>
      <c r="AQ362" s="150"/>
      <c r="AR362" s="150"/>
      <c r="AS362" s="150"/>
      <c r="AT362" s="150"/>
      <c r="AU362" s="150"/>
      <c r="AV362" s="150"/>
      <c r="AW362" s="150"/>
      <c r="AX362" s="150"/>
      <c r="AY362" s="150"/>
      <c r="AZ362" s="150"/>
      <c r="BA362" s="150"/>
    </row>
    <row r="363" spans="1:60" ht="25.5" customHeight="1">
      <c r="A363" s="101" t="str">
        <f>IF(B363="","",IF(M363="","",SUBTOTAL(3,$E$5:E363)*1)-COUNTBLANK($B$5:B363))</f>
        <v/>
      </c>
      <c r="B363" s="142" t="str">
        <f>IF(ฟอร์มกรอกข้อมูล!C186=0,"",IF(ฟอร์มกรอกข้อมูล!C186="สังกัด","",IF(M363="กำหนดเพิ่มปี 67","-",IF(M363="กำหนดเพิ่มปี 68","-",IF(M363="กำหนดเพิ่มปี 69","-",ฟอร์มกรอกข้อมูล!D186)))))</f>
        <v/>
      </c>
      <c r="C363" s="140" t="str">
        <f>IF(ฟอร์มกรอกข้อมูล!C186=0,"",IF(ฟอร์มกรอกข้อมูล!C186="สังกัด","",IF(M363="กำหนดเพิ่มปี 67","-",IF(M363="กำหนดเพิ่มปี 68","-",IF(M363="กำหนดเพิ่มปี 69","-",ฟอร์มกรอกข้อมูล!L186)))))</f>
        <v/>
      </c>
      <c r="D363" s="143" t="str">
        <f>IF(ฟอร์มกรอกข้อมูล!C186=0,"",IF(ฟอร์มกรอกข้อมูล!C186="สังกัด","",IF(ฟอร์มกรอกข้อมูล!B186="","-",IF(M363="กำหนดเพิ่มปี 67","-",IF(M363="กำหนดเพิ่มปี 68","-",IF(M363="กำหนดเพิ่มปี 69","-",ฟอร์มกรอกข้อมูล!B186))))))</f>
        <v/>
      </c>
      <c r="E363" s="140" t="str">
        <f>IF(ฟอร์มกรอกข้อมูล!C186=0,"",IF(M363="กำหนดเพิ่มปี 67","-",IF(M363="กำหนดเพิ่มปี 68","-",IF(M363="กำหนดเพิ่มปี 69","-",IF(ฟอร์มกรอกข้อมูล!C186="บริหารท้องถิ่น",ฟอร์มกรอกข้อมูล!F186,IF(ฟอร์มกรอกข้อมูล!C186="อำนวยการท้องถิ่น",ฟอร์มกรอกข้อมูล!F186,IF(ฟอร์มกรอกข้อมูล!C186="บริหารสถานศึกษา",ฟอร์มกรอกข้อมูล!F186,IF(ฟอร์มกรอกข้อมูล!C186&amp;ฟอร์มกรอกข้อมูล!G186="วิชาการหัวหน้ากลุ่มงาน",ฟอร์มกรอกข้อมูล!F186,ฟอร์มกรอกข้อมูล!E186))))))))</f>
        <v/>
      </c>
      <c r="F363" s="101" t="str">
        <f>IF(ฟอร์มกรอกข้อมูล!C186=0,"",IF(ฟอร์มกรอกข้อมูล!C186="สังกัด","",IF(ฟอร์มกรอกข้อมูล!H186="","-",IF(M363="กำหนดเพิ่มปี 67","-",IF(M363="กำหนดเพิ่มปี 68","-",IF(M363="กำหนดเพิ่มปี 69","-",ฟอร์มกรอกข้อมูล!H186))))))</f>
        <v/>
      </c>
      <c r="G363" s="143" t="str">
        <f>IF(ฟอร์มกรอกข้อมูล!C186=0,"",IF(ฟอร์มกรอกข้อมูล!C186="สังกัด","",IF(ฟอร์มกรอกข้อมูล!B186="","-",IF(M363="เกษียณปี 66 ยุบเลิกปี 67","-",IF(M363="ว่างเดิม ยุบเลิกปี 67","-",ฟอร์มกรอกข้อมูล!B186)))))</f>
        <v/>
      </c>
      <c r="H363" s="140" t="str">
        <f>IF(ฟอร์มกรอกข้อมูล!C186=0,"",IF(M363="เกษียณปี 66 ยุบเลิกปี 67","-",IF(M363="ว่างเดิม ยุบเลิกปี 67","-",IF(ฟอร์มกรอกข้อมูล!C186="บริหารท้องถิ่น",ฟอร์มกรอกข้อมูล!F186,IF(ฟอร์มกรอกข้อมูล!C186="อำนวยการท้องถิ่น",ฟอร์มกรอกข้อมูล!F186,IF(ฟอร์มกรอกข้อมูล!C186="บริหารสถานศึกษา",ฟอร์มกรอกข้อมูล!F186,IF(ฟอร์มกรอกข้อมูล!C186&amp;ฟอร์มกรอกข้อมูล!G186="วิชาการหัวหน้ากลุ่มงาน",ฟอร์มกรอกข้อมูล!F186,ฟอร์มกรอกข้อมูล!E186)))))))</f>
        <v/>
      </c>
      <c r="I363" s="101" t="str">
        <f>IF(ฟอร์มกรอกข้อมูล!C186=0,"",IF(ฟอร์มกรอกข้อมูล!C186="สังกัด","",IF(ฟอร์มกรอกข้อมูล!H186="","-",IF(M363="เกษียณปี 66 ยุบเลิกปี 67","-",IF(M363="ว่างเดิม ยุบเลิกปี 67","-",ฟอร์มกรอกข้อมูล!H186)))))</f>
        <v/>
      </c>
      <c r="J363" s="144" t="str">
        <f>IF(ฟอร์มกรอกข้อมูล!C186=0,"",IF(ฟอร์มกรอกข้อมูล!C186="สังกัด","",IF(M363="กำหนดเพิ่มปี 67",0,IF(M363="กำหนดเพิ่มปี 68",0,IF(M363="กำหนดเพิ่มปี 69",0,IF(M363="เกษียณปี 66 ยุบเลิกปี 67",0,IF(M363="ว่างเดิม ยุบเลิกปี 67",0,ฟอร์มกรอกข้อมูล!BE186)))))))</f>
        <v/>
      </c>
      <c r="K363" s="145" t="str">
        <f>IF(ฟอร์มกรอกข้อมูล!C186=0,"",IF(ฟอร์มกรอกข้อมูล!C186="สังกัด","",IF(M363="กำหนดเพิ่มปี 67",0,IF(M363="กำหนดเพิ่มปี 68",0,IF(M363="กำหนดเพิ่มปี 69",0,IF(M363="เกษียณปี 66 ยุบเลิกปี 67",0,IF(M363="ว่างเดิม ยุบเลิกปี 67",0,IF(ฟอร์มกรอกข้อมูล!J186=0,0,(BF363*12)))))))))</f>
        <v/>
      </c>
      <c r="L363" s="145" t="str">
        <f>IF(ฟอร์มกรอกข้อมูล!C186=0,"",IF(ฟอร์มกรอกข้อมูล!C186="สังกัด","",IF(M363="กำหนดเพิ่มปี 67",0,IF(M363="กำหนดเพิ่มปี 68",0,IF(M363="กำหนดเพิ่มปี 69",0,IF(M363="เกษียณปี 66 ยุบเลิกปี 67",0,IF(M363="ว่างเดิม ยุบเลิกปี 67",0,IF(ฟอร์มกรอกข้อมูล!K186=0,0,(BG363*12)))))))))</f>
        <v/>
      </c>
      <c r="M363" s="146" t="str">
        <f>IF(ฟอร์มกรอกข้อมูล!C186=0,"",IF(ฟอร์มกรอกข้อมูล!C186="สังกัด","",IF(ฟอร์มกรอกข้อมูล!M186="ว่างเดิม","(ว่างเดิม)",IF(ฟอร์มกรอกข้อมูล!M186="เงินอุดหนุน","(เงินอุดหนุน)",IF(ฟอร์มกรอกข้อมูล!M186="เงินอุดหนุน (ว่าง)","(เงินอุดหนุน)",IF(ฟอร์มกรอกข้อมูล!M186="จ่ายจากเงินรายได้","(จ่ายจากเงินรายได้)",IF(ฟอร์มกรอกข้อมูล!M186="จ่ายจากเงินรายได้ (ว่าง)","(จ่ายจากเงินรายได้ (ว่างเดิม))",IF(ฟอร์มกรอกข้อมูล!M186="กำหนดเพิ่ม2567","กำหนดเพิ่มปี 67",IF(ฟอร์มกรอกข้อมูล!M186="กำหนดเพิ่ม2568","กำหนดเพิ่มปี 68",IF(ฟอร์มกรอกข้อมูล!M186="กำหนดเพิ่ม2569","กำหนดเพิ่มปี 69",IF(ฟอร์มกรอกข้อมูล!M186="ว่างยุบเลิก2567","ว่างเดิม ยุบเลิกปี 67",IF(ฟอร์มกรอกข้อมูล!M186="ว่างยุบเลิก2568","ว่างเดิม ยุบเลิกปี 68",IF(ฟอร์มกรอกข้อมูล!M186="ว่างยุบเลิก2569","ว่างเดิม ยุบเลิกปี 69",IF(ฟอร์มกรอกข้อมูล!M186="ยุบเลิก2567","เกษียณปี 66 ยุบเลิกปี 67",IF(ฟอร์มกรอกข้อมูล!M186="ยุบเลิก2568","เกษียณปี 67 ยุบเลิกปี 68",IF(ฟอร์มกรอกข้อมูล!M186="ยุบเลิก2569","เกษียณปี 68 ยุบเลิกปี 69",(ฟอร์มกรอกข้อมูล!I186*12)+(ฟอร์มกรอกข้อมูล!J186*12)+(ฟอร์มกรอกข้อมูล!K186*12)))))))))))))))))</f>
        <v/>
      </c>
      <c r="N363" s="150"/>
      <c r="O363" s="150"/>
      <c r="P363" s="150"/>
      <c r="Q363" s="150"/>
      <c r="R363" s="150"/>
      <c r="S363" s="150"/>
      <c r="T363" s="150"/>
      <c r="U363" s="150"/>
      <c r="V363" s="150"/>
      <c r="W363" s="150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50"/>
      <c r="AH363" s="150"/>
      <c r="AI363" s="150"/>
      <c r="AJ363" s="150"/>
      <c r="AK363" s="150"/>
      <c r="AL363" s="150"/>
      <c r="AM363" s="150"/>
      <c r="AN363" s="150"/>
      <c r="AO363" s="150"/>
      <c r="AP363" s="150"/>
      <c r="AQ363" s="150"/>
      <c r="AR363" s="150"/>
      <c r="AS363" s="150"/>
      <c r="AT363" s="150"/>
      <c r="AU363" s="150"/>
      <c r="AV363" s="150"/>
      <c r="AW363" s="150"/>
      <c r="AX363" s="150"/>
      <c r="AY363" s="150"/>
      <c r="AZ363" s="150"/>
      <c r="BA363" s="150"/>
      <c r="BB363" s="139" t="str">
        <f>IF(ฟอร์มกรอกข้อมูล!C186=0,"",ฟอร์มกรอกข้อมูล!C186)</f>
        <v/>
      </c>
      <c r="BC363" s="139" t="str">
        <f>IF(ฟอร์มกรอกข้อมูล!G186=0,"",ฟอร์มกรอกข้อมูล!G186)</f>
        <v/>
      </c>
      <c r="BD363" s="139" t="str">
        <f>IF(ฟอร์มกรอกข้อมูล!E186=0,"",ฟอร์มกรอกข้อมูล!E186)</f>
        <v/>
      </c>
      <c r="BE363" s="139" t="str">
        <f>IF(ฟอร์มกรอกข้อมูล!I186=0,"",ฟอร์มกรอกข้อมูล!I186)</f>
        <v/>
      </c>
      <c r="BF363" s="139" t="str">
        <f>IF(ฟอร์มกรอกข้อมูล!J186=0,"",ฟอร์มกรอกข้อมูล!J186)</f>
        <v/>
      </c>
      <c r="BG363" s="139" t="str">
        <f>IF(ฟอร์มกรอกข้อมูล!K186=0,"",ฟอร์มกรอกข้อมูล!K186)</f>
        <v/>
      </c>
      <c r="BH363" s="139" t="str">
        <f>IF(ฟอร์มกรอกข้อมูล!M186=0,"",ฟอร์มกรอกข้อมูล!M186)</f>
        <v/>
      </c>
    </row>
    <row r="364" spans="1:60" ht="25.5" customHeight="1">
      <c r="A364" s="99"/>
      <c r="B364" s="99"/>
      <c r="C364" s="140"/>
      <c r="D364" s="140"/>
      <c r="E364" s="140" t="str">
        <f>IF(BB363=0,"",IF(BB363="บริหารท้องถิ่น","("&amp;BD363&amp;")",IF(BB363="อำนวยการท้องถิ่น","("&amp;BD363&amp;")",IF(BB363="บริหารสถานศึกษา","("&amp;BD363&amp;")",IF(BB363&amp;BC363="วิชาการหัวหน้ากลุ่มงาน","("&amp;BD363&amp;")",IF(M363="กำหนดเพิ่มปี 67","-",IF(M363="กำหนดเพิ่มปี 68","",IF(M363="กำหนดเพิ่มปี 69","",""))))))))</f>
        <v/>
      </c>
      <c r="F364" s="99"/>
      <c r="G364" s="140"/>
      <c r="H364" s="140" t="str">
        <f>IF(BB363=0,"",IF(M363="เกษียณปี 66 ยุบเลิกปี 67","",IF(M363="ว่างเดิม ยุบเลิกปี 67","",IF(BB363="บริหารท้องถิ่น","("&amp;BD363&amp;")",IF(BB363="อำนวยการท้องถิ่น","("&amp;BD363&amp;")",IF(BB363="บริหารสถานศึกษา","("&amp;BD363&amp;")",IF(BB363&amp;BC363="วิชาการหัวหน้ากลุ่มงาน","("&amp;BD363&amp;")","")))))))</f>
        <v/>
      </c>
      <c r="I364" s="99"/>
      <c r="J364" s="141" t="str">
        <f>IF(BB363=0,"",IF(BB363="","",IF(BH363="ว่างเดิม","(ค่ากลางเงินเดือน)",IF(BH363="เงินอุดหนุน (ว่าง)","(ค่ากลางเงินเดือน)",IF(BH363="จ่ายจากเงินรายได้ (ว่าง)","(ค่ากลางเงินเดือน)",IF(BH363="ว่างยุบเลิก2568","(ค่ากลางเงินเดือน)",IF(BH363="ว่างยุบเลิก2569","(ค่ากลางเงินเดือน)",IF(M363="กำหนดเพิ่มปี 67","",IF(M363="กำหนดเพิ่มปี 68","",IF(M363="กำหนดเพิ่มปี 69","",IF(M363="เกษียณปี 66 ยุบเลิกปี 67","",IF(M363="ว่างเดิม ยุบเลิกปี 67","",TEXT(BE363,"(0,000"&amp;" x 12)")))))))))))))</f>
        <v/>
      </c>
      <c r="K364" s="141" t="str">
        <f>IF(BB363=0,"",IF(BB363="","",IF(M363="กำหนดเพิ่มปี 67","",IF(M363="กำหนดเพิ่มปี 68","",IF(M363="กำหนดเพิ่มปี 69","",IF(M363="เกษียณปี 66 ยุบเลิกปี 67","",IF(M363="ว่างเดิม ยุบเลิกปี 67","",TEXT(BF363,"(0,000"&amp;" x 12)"))))))))</f>
        <v/>
      </c>
      <c r="L364" s="141" t="str">
        <f>IF(BB363=0,"",IF(BB363="","",IF(M363="กำหนดเพิ่มปี 67","",IF(M363="กำหนดเพิ่มปี 68","",IF(M363="กำหนดเพิ่มปี 69","",IF(M363="เกษียณปี 66 ยุบเลิกปี 67","",IF(M363="ว่างเดิม ยุบเลิกปี 67","",TEXT(BG363,"(0,000"&amp;" x 12)"))))))))</f>
        <v/>
      </c>
      <c r="M364" s="140"/>
      <c r="N364" s="150"/>
      <c r="O364" s="150"/>
      <c r="P364" s="150"/>
      <c r="Q364" s="150"/>
      <c r="R364" s="150"/>
      <c r="S364" s="150"/>
      <c r="T364" s="150"/>
      <c r="U364" s="150"/>
      <c r="V364" s="150"/>
      <c r="W364" s="150"/>
      <c r="X364" s="150"/>
      <c r="Y364" s="150"/>
      <c r="Z364" s="150"/>
      <c r="AA364" s="150"/>
      <c r="AB364" s="150"/>
      <c r="AC364" s="150"/>
      <c r="AD364" s="150"/>
      <c r="AE364" s="150"/>
      <c r="AF364" s="150"/>
      <c r="AG364" s="150"/>
      <c r="AH364" s="150"/>
      <c r="AI364" s="150"/>
      <c r="AJ364" s="150"/>
      <c r="AK364" s="150"/>
      <c r="AL364" s="150"/>
      <c r="AM364" s="150"/>
      <c r="AN364" s="150"/>
      <c r="AO364" s="150"/>
      <c r="AP364" s="150"/>
      <c r="AQ364" s="150"/>
      <c r="AR364" s="150"/>
      <c r="AS364" s="150"/>
      <c r="AT364" s="150"/>
      <c r="AU364" s="150"/>
      <c r="AV364" s="150"/>
      <c r="AW364" s="150"/>
      <c r="AX364" s="150"/>
      <c r="AY364" s="150"/>
      <c r="AZ364" s="150"/>
      <c r="BA364" s="150"/>
    </row>
    <row r="365" spans="1:60" ht="25.5" customHeight="1">
      <c r="A365" s="101" t="str">
        <f>IF(B365="","",IF(M365="","",SUBTOTAL(3,$E$5:E365)*1)-COUNTBLANK($B$5:B365))</f>
        <v/>
      </c>
      <c r="B365" s="142" t="str">
        <f>IF(ฟอร์มกรอกข้อมูล!C187=0,"",IF(ฟอร์มกรอกข้อมูล!C187="สังกัด","",IF(M365="กำหนดเพิ่มปี 67","-",IF(M365="กำหนดเพิ่มปี 68","-",IF(M365="กำหนดเพิ่มปี 69","-",ฟอร์มกรอกข้อมูล!D187)))))</f>
        <v/>
      </c>
      <c r="C365" s="140" t="str">
        <f>IF(ฟอร์มกรอกข้อมูล!C187=0,"",IF(ฟอร์มกรอกข้อมูล!C187="สังกัด","",IF(M365="กำหนดเพิ่มปี 67","-",IF(M365="กำหนดเพิ่มปี 68","-",IF(M365="กำหนดเพิ่มปี 69","-",ฟอร์มกรอกข้อมูล!L187)))))</f>
        <v/>
      </c>
      <c r="D365" s="143" t="str">
        <f>IF(ฟอร์มกรอกข้อมูล!C187=0,"",IF(ฟอร์มกรอกข้อมูล!C187="สังกัด","",IF(ฟอร์มกรอกข้อมูล!B187="","-",IF(M365="กำหนดเพิ่มปี 67","-",IF(M365="กำหนดเพิ่มปี 68","-",IF(M365="กำหนดเพิ่มปี 69","-",ฟอร์มกรอกข้อมูล!B187))))))</f>
        <v/>
      </c>
      <c r="E365" s="140" t="str">
        <f>IF(ฟอร์มกรอกข้อมูล!C187=0,"",IF(M365="กำหนดเพิ่มปี 67","-",IF(M365="กำหนดเพิ่มปี 68","-",IF(M365="กำหนดเพิ่มปี 69","-",IF(ฟอร์มกรอกข้อมูล!C187="บริหารท้องถิ่น",ฟอร์มกรอกข้อมูล!F187,IF(ฟอร์มกรอกข้อมูล!C187="อำนวยการท้องถิ่น",ฟอร์มกรอกข้อมูล!F187,IF(ฟอร์มกรอกข้อมูล!C187="บริหารสถานศึกษา",ฟอร์มกรอกข้อมูล!F187,IF(ฟอร์มกรอกข้อมูล!C187&amp;ฟอร์มกรอกข้อมูล!G187="วิชาการหัวหน้ากลุ่มงาน",ฟอร์มกรอกข้อมูล!F187,ฟอร์มกรอกข้อมูล!E187))))))))</f>
        <v/>
      </c>
      <c r="F365" s="101" t="str">
        <f>IF(ฟอร์มกรอกข้อมูล!C187=0,"",IF(ฟอร์มกรอกข้อมูล!C187="สังกัด","",IF(ฟอร์มกรอกข้อมูล!H187="","-",IF(M365="กำหนดเพิ่มปี 67","-",IF(M365="กำหนดเพิ่มปี 68","-",IF(M365="กำหนดเพิ่มปี 69","-",ฟอร์มกรอกข้อมูล!H187))))))</f>
        <v/>
      </c>
      <c r="G365" s="143" t="str">
        <f>IF(ฟอร์มกรอกข้อมูล!C187=0,"",IF(ฟอร์มกรอกข้อมูล!C187="สังกัด","",IF(ฟอร์มกรอกข้อมูล!B187="","-",IF(M365="เกษียณปี 66 ยุบเลิกปี 67","-",IF(M365="ว่างเดิม ยุบเลิกปี 67","-",ฟอร์มกรอกข้อมูล!B187)))))</f>
        <v/>
      </c>
      <c r="H365" s="140" t="str">
        <f>IF(ฟอร์มกรอกข้อมูล!C187=0,"",IF(M365="เกษียณปี 66 ยุบเลิกปี 67","-",IF(M365="ว่างเดิม ยุบเลิกปี 67","-",IF(ฟอร์มกรอกข้อมูล!C187="บริหารท้องถิ่น",ฟอร์มกรอกข้อมูล!F187,IF(ฟอร์มกรอกข้อมูล!C187="อำนวยการท้องถิ่น",ฟอร์มกรอกข้อมูล!F187,IF(ฟอร์มกรอกข้อมูล!C187="บริหารสถานศึกษา",ฟอร์มกรอกข้อมูล!F187,IF(ฟอร์มกรอกข้อมูล!C187&amp;ฟอร์มกรอกข้อมูล!G187="วิชาการหัวหน้ากลุ่มงาน",ฟอร์มกรอกข้อมูล!F187,ฟอร์มกรอกข้อมูล!E187)))))))</f>
        <v/>
      </c>
      <c r="I365" s="101" t="str">
        <f>IF(ฟอร์มกรอกข้อมูล!C187=0,"",IF(ฟอร์มกรอกข้อมูล!C187="สังกัด","",IF(ฟอร์มกรอกข้อมูล!H187="","-",IF(M365="เกษียณปี 66 ยุบเลิกปี 67","-",IF(M365="ว่างเดิม ยุบเลิกปี 67","-",ฟอร์มกรอกข้อมูล!H187)))))</f>
        <v/>
      </c>
      <c r="J365" s="144" t="str">
        <f>IF(ฟอร์มกรอกข้อมูล!C187=0,"",IF(ฟอร์มกรอกข้อมูล!C187="สังกัด","",IF(M365="กำหนดเพิ่มปี 67",0,IF(M365="กำหนดเพิ่มปี 68",0,IF(M365="กำหนดเพิ่มปี 69",0,IF(M365="เกษียณปี 66 ยุบเลิกปี 67",0,IF(M365="ว่างเดิม ยุบเลิกปี 67",0,ฟอร์มกรอกข้อมูล!BE187)))))))</f>
        <v/>
      </c>
      <c r="K365" s="145" t="str">
        <f>IF(ฟอร์มกรอกข้อมูล!C187=0,"",IF(ฟอร์มกรอกข้อมูล!C187="สังกัด","",IF(M365="กำหนดเพิ่มปี 67",0,IF(M365="กำหนดเพิ่มปี 68",0,IF(M365="กำหนดเพิ่มปี 69",0,IF(M365="เกษียณปี 66 ยุบเลิกปี 67",0,IF(M365="ว่างเดิม ยุบเลิกปี 67",0,IF(ฟอร์มกรอกข้อมูล!J187=0,0,(BF365*12)))))))))</f>
        <v/>
      </c>
      <c r="L365" s="145" t="str">
        <f>IF(ฟอร์มกรอกข้อมูล!C187=0,"",IF(ฟอร์มกรอกข้อมูล!C187="สังกัด","",IF(M365="กำหนดเพิ่มปี 67",0,IF(M365="กำหนดเพิ่มปี 68",0,IF(M365="กำหนดเพิ่มปี 69",0,IF(M365="เกษียณปี 66 ยุบเลิกปี 67",0,IF(M365="ว่างเดิม ยุบเลิกปี 67",0,IF(ฟอร์มกรอกข้อมูล!K187=0,0,(BG365*12)))))))))</f>
        <v/>
      </c>
      <c r="M365" s="146" t="str">
        <f>IF(ฟอร์มกรอกข้อมูล!C187=0,"",IF(ฟอร์มกรอกข้อมูล!C187="สังกัด","",IF(ฟอร์มกรอกข้อมูล!M187="ว่างเดิม","(ว่างเดิม)",IF(ฟอร์มกรอกข้อมูล!M187="เงินอุดหนุน","(เงินอุดหนุน)",IF(ฟอร์มกรอกข้อมูล!M187="เงินอุดหนุน (ว่าง)","(เงินอุดหนุน)",IF(ฟอร์มกรอกข้อมูล!M187="จ่ายจากเงินรายได้","(จ่ายจากเงินรายได้)",IF(ฟอร์มกรอกข้อมูล!M187="จ่ายจากเงินรายได้ (ว่าง)","(จ่ายจากเงินรายได้ (ว่างเดิม))",IF(ฟอร์มกรอกข้อมูล!M187="กำหนดเพิ่ม2567","กำหนดเพิ่มปี 67",IF(ฟอร์มกรอกข้อมูล!M187="กำหนดเพิ่ม2568","กำหนดเพิ่มปี 68",IF(ฟอร์มกรอกข้อมูล!M187="กำหนดเพิ่ม2569","กำหนดเพิ่มปี 69",IF(ฟอร์มกรอกข้อมูล!M187="ว่างยุบเลิก2567","ว่างเดิม ยุบเลิกปี 67",IF(ฟอร์มกรอกข้อมูล!M187="ว่างยุบเลิก2568","ว่างเดิม ยุบเลิกปี 68",IF(ฟอร์มกรอกข้อมูล!M187="ว่างยุบเลิก2569","ว่างเดิม ยุบเลิกปี 69",IF(ฟอร์มกรอกข้อมูล!M187="ยุบเลิก2567","เกษียณปี 66 ยุบเลิกปี 67",IF(ฟอร์มกรอกข้อมูล!M187="ยุบเลิก2568","เกษียณปี 67 ยุบเลิกปี 68",IF(ฟอร์มกรอกข้อมูล!M187="ยุบเลิก2569","เกษียณปี 68 ยุบเลิกปี 69",(ฟอร์มกรอกข้อมูล!I187*12)+(ฟอร์มกรอกข้อมูล!J187*12)+(ฟอร์มกรอกข้อมูล!K187*12)))))))))))))))))</f>
        <v/>
      </c>
      <c r="N365" s="150"/>
      <c r="O365" s="150"/>
      <c r="P365" s="150"/>
      <c r="Q365" s="150"/>
      <c r="R365" s="150"/>
      <c r="S365" s="150"/>
      <c r="T365" s="150"/>
      <c r="U365" s="150"/>
      <c r="V365" s="150"/>
      <c r="W365" s="150"/>
      <c r="X365" s="150"/>
      <c r="Y365" s="150"/>
      <c r="Z365" s="150"/>
      <c r="AA365" s="150"/>
      <c r="AB365" s="150"/>
      <c r="AC365" s="150"/>
      <c r="AD365" s="150"/>
      <c r="AE365" s="150"/>
      <c r="AF365" s="150"/>
      <c r="AG365" s="150"/>
      <c r="AH365" s="150"/>
      <c r="AI365" s="150"/>
      <c r="AJ365" s="150"/>
      <c r="AK365" s="150"/>
      <c r="AL365" s="150"/>
      <c r="AM365" s="150"/>
      <c r="AN365" s="150"/>
      <c r="AO365" s="150"/>
      <c r="AP365" s="150"/>
      <c r="AQ365" s="150"/>
      <c r="AR365" s="150"/>
      <c r="AS365" s="150"/>
      <c r="AT365" s="150"/>
      <c r="AU365" s="150"/>
      <c r="AV365" s="150"/>
      <c r="AW365" s="150"/>
      <c r="AX365" s="150"/>
      <c r="AY365" s="150"/>
      <c r="AZ365" s="150"/>
      <c r="BA365" s="150"/>
      <c r="BB365" s="139" t="str">
        <f>IF(ฟอร์มกรอกข้อมูล!C187=0,"",ฟอร์มกรอกข้อมูล!C187)</f>
        <v/>
      </c>
      <c r="BC365" s="139" t="str">
        <f>IF(ฟอร์มกรอกข้อมูล!G187=0,"",ฟอร์มกรอกข้อมูล!G187)</f>
        <v/>
      </c>
      <c r="BD365" s="139" t="str">
        <f>IF(ฟอร์มกรอกข้อมูล!E187=0,"",ฟอร์มกรอกข้อมูล!E187)</f>
        <v/>
      </c>
      <c r="BE365" s="139" t="str">
        <f>IF(ฟอร์มกรอกข้อมูล!I187=0,"",ฟอร์มกรอกข้อมูล!I187)</f>
        <v/>
      </c>
      <c r="BF365" s="139" t="str">
        <f>IF(ฟอร์มกรอกข้อมูล!J187=0,"",ฟอร์มกรอกข้อมูล!J187)</f>
        <v/>
      </c>
      <c r="BG365" s="139" t="str">
        <f>IF(ฟอร์มกรอกข้อมูล!K187=0,"",ฟอร์มกรอกข้อมูล!K187)</f>
        <v/>
      </c>
      <c r="BH365" s="139" t="str">
        <f>IF(ฟอร์มกรอกข้อมูล!M187=0,"",ฟอร์มกรอกข้อมูล!M187)</f>
        <v/>
      </c>
    </row>
    <row r="366" spans="1:60" ht="25.5" customHeight="1">
      <c r="A366" s="99"/>
      <c r="B366" s="99"/>
      <c r="C366" s="140"/>
      <c r="D366" s="140"/>
      <c r="E366" s="140" t="str">
        <f>IF(BB365=0,"",IF(BB365="บริหารท้องถิ่น","("&amp;BD365&amp;")",IF(BB365="อำนวยการท้องถิ่น","("&amp;BD365&amp;")",IF(BB365="บริหารสถานศึกษา","("&amp;BD365&amp;")",IF(BB365&amp;BC365="วิชาการหัวหน้ากลุ่มงาน","("&amp;BD365&amp;")",IF(M365="กำหนดเพิ่มปี 67","-",IF(M365="กำหนดเพิ่มปี 68","",IF(M365="กำหนดเพิ่มปี 69","",""))))))))</f>
        <v/>
      </c>
      <c r="F366" s="99"/>
      <c r="G366" s="140"/>
      <c r="H366" s="140" t="str">
        <f>IF(BB365=0,"",IF(M365="เกษียณปี 66 ยุบเลิกปี 67","",IF(M365="ว่างเดิม ยุบเลิกปี 67","",IF(BB365="บริหารท้องถิ่น","("&amp;BD365&amp;")",IF(BB365="อำนวยการท้องถิ่น","("&amp;BD365&amp;")",IF(BB365="บริหารสถานศึกษา","("&amp;BD365&amp;")",IF(BB365&amp;BC365="วิชาการหัวหน้ากลุ่มงาน","("&amp;BD365&amp;")","")))))))</f>
        <v/>
      </c>
      <c r="I366" s="99"/>
      <c r="J366" s="141" t="str">
        <f>IF(BB365=0,"",IF(BB365="","",IF(BH365="ว่างเดิม","(ค่ากลางเงินเดือน)",IF(BH365="เงินอุดหนุน (ว่าง)","(ค่ากลางเงินเดือน)",IF(BH365="จ่ายจากเงินรายได้ (ว่าง)","(ค่ากลางเงินเดือน)",IF(BH365="ว่างยุบเลิก2568","(ค่ากลางเงินเดือน)",IF(BH365="ว่างยุบเลิก2569","(ค่ากลางเงินเดือน)",IF(M365="กำหนดเพิ่มปี 67","",IF(M365="กำหนดเพิ่มปี 68","",IF(M365="กำหนดเพิ่มปี 69","",IF(M365="เกษียณปี 66 ยุบเลิกปี 67","",IF(M365="ว่างเดิม ยุบเลิกปี 67","",TEXT(BE365,"(0,000"&amp;" x 12)")))))))))))))</f>
        <v/>
      </c>
      <c r="K366" s="141" t="str">
        <f>IF(BB365=0,"",IF(BB365="","",IF(M365="กำหนดเพิ่มปี 67","",IF(M365="กำหนดเพิ่มปี 68","",IF(M365="กำหนดเพิ่มปี 69","",IF(M365="เกษียณปี 66 ยุบเลิกปี 67","",IF(M365="ว่างเดิม ยุบเลิกปี 67","",TEXT(BF365,"(0,000"&amp;" x 12)"))))))))</f>
        <v/>
      </c>
      <c r="L366" s="141" t="str">
        <f>IF(BB365=0,"",IF(BB365="","",IF(M365="กำหนดเพิ่มปี 67","",IF(M365="กำหนดเพิ่มปี 68","",IF(M365="กำหนดเพิ่มปี 69","",IF(M365="เกษียณปี 66 ยุบเลิกปี 67","",IF(M365="ว่างเดิม ยุบเลิกปี 67","",TEXT(BG365,"(0,000"&amp;" x 12)"))))))))</f>
        <v/>
      </c>
      <c r="M366" s="140"/>
      <c r="N366" s="150"/>
      <c r="O366" s="150"/>
      <c r="P366" s="150"/>
      <c r="Q366" s="150"/>
      <c r="R366" s="150"/>
      <c r="S366" s="150"/>
      <c r="T366" s="150"/>
      <c r="U366" s="150"/>
      <c r="V366" s="150"/>
      <c r="W366" s="150"/>
      <c r="X366" s="150"/>
      <c r="Y366" s="150"/>
      <c r="Z366" s="150"/>
      <c r="AA366" s="150"/>
      <c r="AB366" s="150"/>
      <c r="AC366" s="150"/>
      <c r="AD366" s="150"/>
      <c r="AE366" s="150"/>
      <c r="AF366" s="150"/>
      <c r="AG366" s="150"/>
      <c r="AH366" s="150"/>
      <c r="AI366" s="150"/>
      <c r="AJ366" s="150"/>
      <c r="AK366" s="150"/>
      <c r="AL366" s="150"/>
      <c r="AM366" s="150"/>
      <c r="AN366" s="150"/>
      <c r="AO366" s="150"/>
      <c r="AP366" s="150"/>
      <c r="AQ366" s="150"/>
      <c r="AR366" s="150"/>
      <c r="AS366" s="150"/>
      <c r="AT366" s="150"/>
      <c r="AU366" s="150"/>
      <c r="AV366" s="150"/>
      <c r="AW366" s="150"/>
      <c r="AX366" s="150"/>
      <c r="AY366" s="150"/>
      <c r="AZ366" s="150"/>
      <c r="BA366" s="150"/>
    </row>
    <row r="367" spans="1:60" ht="25.5" customHeight="1">
      <c r="A367" s="101" t="str">
        <f>IF(B367="","",IF(M367="","",SUBTOTAL(3,$E$5:E367)*1)-COUNTBLANK($B$5:B367))</f>
        <v/>
      </c>
      <c r="B367" s="142" t="str">
        <f>IF(ฟอร์มกรอกข้อมูล!C188=0,"",IF(ฟอร์มกรอกข้อมูล!C188="สังกัด","",IF(M367="กำหนดเพิ่มปี 67","-",IF(M367="กำหนดเพิ่มปี 68","-",IF(M367="กำหนดเพิ่มปี 69","-",ฟอร์มกรอกข้อมูล!D188)))))</f>
        <v/>
      </c>
      <c r="C367" s="140" t="str">
        <f>IF(ฟอร์มกรอกข้อมูล!C188=0,"",IF(ฟอร์มกรอกข้อมูล!C188="สังกัด","",IF(M367="กำหนดเพิ่มปี 67","-",IF(M367="กำหนดเพิ่มปี 68","-",IF(M367="กำหนดเพิ่มปี 69","-",ฟอร์มกรอกข้อมูล!L188)))))</f>
        <v/>
      </c>
      <c r="D367" s="143" t="str">
        <f>IF(ฟอร์มกรอกข้อมูล!C188=0,"",IF(ฟอร์มกรอกข้อมูล!C188="สังกัด","",IF(ฟอร์มกรอกข้อมูล!B188="","-",IF(M367="กำหนดเพิ่มปี 67","-",IF(M367="กำหนดเพิ่มปี 68","-",IF(M367="กำหนดเพิ่มปี 69","-",ฟอร์มกรอกข้อมูล!B188))))))</f>
        <v/>
      </c>
      <c r="E367" s="140" t="str">
        <f>IF(ฟอร์มกรอกข้อมูล!C188=0,"",IF(M367="กำหนดเพิ่มปี 67","-",IF(M367="กำหนดเพิ่มปี 68","-",IF(M367="กำหนดเพิ่มปี 69","-",IF(ฟอร์มกรอกข้อมูล!C188="บริหารท้องถิ่น",ฟอร์มกรอกข้อมูล!F188,IF(ฟอร์มกรอกข้อมูล!C188="อำนวยการท้องถิ่น",ฟอร์มกรอกข้อมูล!F188,IF(ฟอร์มกรอกข้อมูล!C188="บริหารสถานศึกษา",ฟอร์มกรอกข้อมูล!F188,IF(ฟอร์มกรอกข้อมูล!C188&amp;ฟอร์มกรอกข้อมูล!G188="วิชาการหัวหน้ากลุ่มงาน",ฟอร์มกรอกข้อมูล!F188,ฟอร์มกรอกข้อมูล!E188))))))))</f>
        <v/>
      </c>
      <c r="F367" s="101" t="str">
        <f>IF(ฟอร์มกรอกข้อมูล!C188=0,"",IF(ฟอร์มกรอกข้อมูล!C188="สังกัด","",IF(ฟอร์มกรอกข้อมูล!H188="","-",IF(M367="กำหนดเพิ่มปี 67","-",IF(M367="กำหนดเพิ่มปี 68","-",IF(M367="กำหนดเพิ่มปี 69","-",ฟอร์มกรอกข้อมูล!H188))))))</f>
        <v/>
      </c>
      <c r="G367" s="143" t="str">
        <f>IF(ฟอร์มกรอกข้อมูล!C188=0,"",IF(ฟอร์มกรอกข้อมูล!C188="สังกัด","",IF(ฟอร์มกรอกข้อมูล!B188="","-",IF(M367="เกษียณปี 66 ยุบเลิกปี 67","-",IF(M367="ว่างเดิม ยุบเลิกปี 67","-",ฟอร์มกรอกข้อมูล!B188)))))</f>
        <v/>
      </c>
      <c r="H367" s="140" t="str">
        <f>IF(ฟอร์มกรอกข้อมูล!C188=0,"",IF(M367="เกษียณปี 66 ยุบเลิกปี 67","-",IF(M367="ว่างเดิม ยุบเลิกปี 67","-",IF(ฟอร์มกรอกข้อมูล!C188="บริหารท้องถิ่น",ฟอร์มกรอกข้อมูล!F188,IF(ฟอร์มกรอกข้อมูล!C188="อำนวยการท้องถิ่น",ฟอร์มกรอกข้อมูล!F188,IF(ฟอร์มกรอกข้อมูล!C188="บริหารสถานศึกษา",ฟอร์มกรอกข้อมูล!F188,IF(ฟอร์มกรอกข้อมูล!C188&amp;ฟอร์มกรอกข้อมูล!G188="วิชาการหัวหน้ากลุ่มงาน",ฟอร์มกรอกข้อมูล!F188,ฟอร์มกรอกข้อมูล!E188)))))))</f>
        <v/>
      </c>
      <c r="I367" s="101" t="str">
        <f>IF(ฟอร์มกรอกข้อมูล!C188=0,"",IF(ฟอร์มกรอกข้อมูล!C188="สังกัด","",IF(ฟอร์มกรอกข้อมูล!H188="","-",IF(M367="เกษียณปี 66 ยุบเลิกปี 67","-",IF(M367="ว่างเดิม ยุบเลิกปี 67","-",ฟอร์มกรอกข้อมูล!H188)))))</f>
        <v/>
      </c>
      <c r="J367" s="144" t="str">
        <f>IF(ฟอร์มกรอกข้อมูล!C188=0,"",IF(ฟอร์มกรอกข้อมูล!C188="สังกัด","",IF(M367="กำหนดเพิ่มปี 67",0,IF(M367="กำหนดเพิ่มปี 68",0,IF(M367="กำหนดเพิ่มปี 69",0,IF(M367="เกษียณปี 66 ยุบเลิกปี 67",0,IF(M367="ว่างเดิม ยุบเลิกปี 67",0,ฟอร์มกรอกข้อมูล!BE188)))))))</f>
        <v/>
      </c>
      <c r="K367" s="145" t="str">
        <f>IF(ฟอร์มกรอกข้อมูล!C188=0,"",IF(ฟอร์มกรอกข้อมูล!C188="สังกัด","",IF(M367="กำหนดเพิ่มปี 67",0,IF(M367="กำหนดเพิ่มปี 68",0,IF(M367="กำหนดเพิ่มปี 69",0,IF(M367="เกษียณปี 66 ยุบเลิกปี 67",0,IF(M367="ว่างเดิม ยุบเลิกปี 67",0,IF(ฟอร์มกรอกข้อมูล!J188=0,0,(BF367*12)))))))))</f>
        <v/>
      </c>
      <c r="L367" s="145" t="str">
        <f>IF(ฟอร์มกรอกข้อมูล!C188=0,"",IF(ฟอร์มกรอกข้อมูล!C188="สังกัด","",IF(M367="กำหนดเพิ่มปี 67",0,IF(M367="กำหนดเพิ่มปี 68",0,IF(M367="กำหนดเพิ่มปี 69",0,IF(M367="เกษียณปี 66 ยุบเลิกปี 67",0,IF(M367="ว่างเดิม ยุบเลิกปี 67",0,IF(ฟอร์มกรอกข้อมูล!K188=0,0,(BG367*12)))))))))</f>
        <v/>
      </c>
      <c r="M367" s="146" t="str">
        <f>IF(ฟอร์มกรอกข้อมูล!C188=0,"",IF(ฟอร์มกรอกข้อมูล!C188="สังกัด","",IF(ฟอร์มกรอกข้อมูล!M188="ว่างเดิม","(ว่างเดิม)",IF(ฟอร์มกรอกข้อมูล!M188="เงินอุดหนุน","(เงินอุดหนุน)",IF(ฟอร์มกรอกข้อมูล!M188="เงินอุดหนุน (ว่าง)","(เงินอุดหนุน)",IF(ฟอร์มกรอกข้อมูล!M188="จ่ายจากเงินรายได้","(จ่ายจากเงินรายได้)",IF(ฟอร์มกรอกข้อมูล!M188="จ่ายจากเงินรายได้ (ว่าง)","(จ่ายจากเงินรายได้ (ว่างเดิม))",IF(ฟอร์มกรอกข้อมูล!M188="กำหนดเพิ่ม2567","กำหนดเพิ่มปี 67",IF(ฟอร์มกรอกข้อมูล!M188="กำหนดเพิ่ม2568","กำหนดเพิ่มปี 68",IF(ฟอร์มกรอกข้อมูล!M188="กำหนดเพิ่ม2569","กำหนดเพิ่มปี 69",IF(ฟอร์มกรอกข้อมูล!M188="ว่างยุบเลิก2567","ว่างเดิม ยุบเลิกปี 67",IF(ฟอร์มกรอกข้อมูล!M188="ว่างยุบเลิก2568","ว่างเดิม ยุบเลิกปี 68",IF(ฟอร์มกรอกข้อมูล!M188="ว่างยุบเลิก2569","ว่างเดิม ยุบเลิกปี 69",IF(ฟอร์มกรอกข้อมูล!M188="ยุบเลิก2567","เกษียณปี 66 ยุบเลิกปี 67",IF(ฟอร์มกรอกข้อมูล!M188="ยุบเลิก2568","เกษียณปี 67 ยุบเลิกปี 68",IF(ฟอร์มกรอกข้อมูล!M188="ยุบเลิก2569","เกษียณปี 68 ยุบเลิกปี 69",(ฟอร์มกรอกข้อมูล!I188*12)+(ฟอร์มกรอกข้อมูล!J188*12)+(ฟอร์มกรอกข้อมูล!K188*12)))))))))))))))))</f>
        <v/>
      </c>
      <c r="N367" s="150"/>
      <c r="O367" s="150"/>
      <c r="P367" s="150"/>
      <c r="Q367" s="150"/>
      <c r="R367" s="150"/>
      <c r="S367" s="150"/>
      <c r="T367" s="150"/>
      <c r="U367" s="150"/>
      <c r="V367" s="150"/>
      <c r="W367" s="150"/>
      <c r="X367" s="150"/>
      <c r="Y367" s="150"/>
      <c r="Z367" s="150"/>
      <c r="AA367" s="150"/>
      <c r="AB367" s="150"/>
      <c r="AC367" s="150"/>
      <c r="AD367" s="150"/>
      <c r="AE367" s="150"/>
      <c r="AF367" s="150"/>
      <c r="AG367" s="150"/>
      <c r="AH367" s="150"/>
      <c r="AI367" s="150"/>
      <c r="AJ367" s="150"/>
      <c r="AK367" s="150"/>
      <c r="AL367" s="150"/>
      <c r="AM367" s="150"/>
      <c r="AN367" s="150"/>
      <c r="AO367" s="150"/>
      <c r="AP367" s="150"/>
      <c r="AQ367" s="150"/>
      <c r="AR367" s="150"/>
      <c r="AS367" s="150"/>
      <c r="AT367" s="150"/>
      <c r="AU367" s="150"/>
      <c r="AV367" s="150"/>
      <c r="AW367" s="150"/>
      <c r="AX367" s="150"/>
      <c r="AY367" s="150"/>
      <c r="AZ367" s="150"/>
      <c r="BA367" s="150"/>
      <c r="BB367" s="139" t="str">
        <f>IF(ฟอร์มกรอกข้อมูล!C188=0,"",ฟอร์มกรอกข้อมูล!C188)</f>
        <v/>
      </c>
      <c r="BC367" s="139" t="str">
        <f>IF(ฟอร์มกรอกข้อมูล!G188=0,"",ฟอร์มกรอกข้อมูล!G188)</f>
        <v/>
      </c>
      <c r="BD367" s="139" t="str">
        <f>IF(ฟอร์มกรอกข้อมูล!E188=0,"",ฟอร์มกรอกข้อมูล!E188)</f>
        <v/>
      </c>
      <c r="BE367" s="139" t="str">
        <f>IF(ฟอร์มกรอกข้อมูล!I188=0,"",ฟอร์มกรอกข้อมูล!I188)</f>
        <v/>
      </c>
      <c r="BF367" s="139" t="str">
        <f>IF(ฟอร์มกรอกข้อมูล!J188=0,"",ฟอร์มกรอกข้อมูล!J188)</f>
        <v/>
      </c>
      <c r="BG367" s="139" t="str">
        <f>IF(ฟอร์มกรอกข้อมูล!K188=0,"",ฟอร์มกรอกข้อมูล!K188)</f>
        <v/>
      </c>
      <c r="BH367" s="139" t="str">
        <f>IF(ฟอร์มกรอกข้อมูล!M188=0,"",ฟอร์มกรอกข้อมูล!M188)</f>
        <v/>
      </c>
    </row>
    <row r="368" spans="1:60" ht="25.5" customHeight="1">
      <c r="A368" s="99"/>
      <c r="B368" s="99"/>
      <c r="C368" s="140"/>
      <c r="D368" s="140"/>
      <c r="E368" s="140" t="str">
        <f>IF(BB367=0,"",IF(BB367="บริหารท้องถิ่น","("&amp;BD367&amp;")",IF(BB367="อำนวยการท้องถิ่น","("&amp;BD367&amp;")",IF(BB367="บริหารสถานศึกษา","("&amp;BD367&amp;")",IF(BB367&amp;BC367="วิชาการหัวหน้ากลุ่มงาน","("&amp;BD367&amp;")",IF(M367="กำหนดเพิ่มปี 67","-",IF(M367="กำหนดเพิ่มปี 68","",IF(M367="กำหนดเพิ่มปี 69","",""))))))))</f>
        <v/>
      </c>
      <c r="F368" s="99"/>
      <c r="G368" s="140"/>
      <c r="H368" s="140" t="str">
        <f>IF(BB367=0,"",IF(M367="เกษียณปี 66 ยุบเลิกปี 67","",IF(M367="ว่างเดิม ยุบเลิกปี 67","",IF(BB367="บริหารท้องถิ่น","("&amp;BD367&amp;")",IF(BB367="อำนวยการท้องถิ่น","("&amp;BD367&amp;")",IF(BB367="บริหารสถานศึกษา","("&amp;BD367&amp;")",IF(BB367&amp;BC367="วิชาการหัวหน้ากลุ่มงาน","("&amp;BD367&amp;")","")))))))</f>
        <v/>
      </c>
      <c r="I368" s="99"/>
      <c r="J368" s="141" t="str">
        <f>IF(BB367=0,"",IF(BB367="","",IF(BH367="ว่างเดิม","(ค่ากลางเงินเดือน)",IF(BH367="เงินอุดหนุน (ว่าง)","(ค่ากลางเงินเดือน)",IF(BH367="จ่ายจากเงินรายได้ (ว่าง)","(ค่ากลางเงินเดือน)",IF(BH367="ว่างยุบเลิก2568","(ค่ากลางเงินเดือน)",IF(BH367="ว่างยุบเลิก2569","(ค่ากลางเงินเดือน)",IF(M367="กำหนดเพิ่มปี 67","",IF(M367="กำหนดเพิ่มปี 68","",IF(M367="กำหนดเพิ่มปี 69","",IF(M367="เกษียณปี 66 ยุบเลิกปี 67","",IF(M367="ว่างเดิม ยุบเลิกปี 67","",TEXT(BE367,"(0,000"&amp;" x 12)")))))))))))))</f>
        <v/>
      </c>
      <c r="K368" s="141" t="str">
        <f>IF(BB367=0,"",IF(BB367="","",IF(M367="กำหนดเพิ่มปี 67","",IF(M367="กำหนดเพิ่มปี 68","",IF(M367="กำหนดเพิ่มปี 69","",IF(M367="เกษียณปี 66 ยุบเลิกปี 67","",IF(M367="ว่างเดิม ยุบเลิกปี 67","",TEXT(BF367,"(0,000"&amp;" x 12)"))))))))</f>
        <v/>
      </c>
      <c r="L368" s="141" t="str">
        <f>IF(BB367=0,"",IF(BB367="","",IF(M367="กำหนดเพิ่มปี 67","",IF(M367="กำหนดเพิ่มปี 68","",IF(M367="กำหนดเพิ่มปี 69","",IF(M367="เกษียณปี 66 ยุบเลิกปี 67","",IF(M367="ว่างเดิม ยุบเลิกปี 67","",TEXT(BG367,"(0,000"&amp;" x 12)"))))))))</f>
        <v/>
      </c>
      <c r="M368" s="140"/>
      <c r="N368" s="150"/>
      <c r="O368" s="150"/>
      <c r="P368" s="150"/>
      <c r="Q368" s="150"/>
      <c r="R368" s="150"/>
      <c r="S368" s="150"/>
      <c r="T368" s="150"/>
      <c r="U368" s="150"/>
      <c r="V368" s="150"/>
      <c r="W368" s="150"/>
      <c r="X368" s="150"/>
      <c r="Y368" s="150"/>
      <c r="Z368" s="150"/>
      <c r="AA368" s="150"/>
      <c r="AB368" s="150"/>
      <c r="AC368" s="150"/>
      <c r="AD368" s="150"/>
      <c r="AE368" s="150"/>
      <c r="AF368" s="150"/>
      <c r="AG368" s="150"/>
      <c r="AH368" s="150"/>
      <c r="AI368" s="150"/>
      <c r="AJ368" s="150"/>
      <c r="AK368" s="150"/>
      <c r="AL368" s="150"/>
      <c r="AM368" s="150"/>
      <c r="AN368" s="150"/>
      <c r="AO368" s="150"/>
      <c r="AP368" s="150"/>
      <c r="AQ368" s="150"/>
      <c r="AR368" s="150"/>
      <c r="AS368" s="150"/>
      <c r="AT368" s="150"/>
      <c r="AU368" s="150"/>
      <c r="AV368" s="150"/>
      <c r="AW368" s="150"/>
      <c r="AX368" s="150"/>
      <c r="AY368" s="150"/>
      <c r="AZ368" s="150"/>
      <c r="BA368" s="150"/>
    </row>
    <row r="369" spans="1:60" ht="25.5" customHeight="1">
      <c r="A369" s="101" t="str">
        <f>IF(B369="","",IF(M369="","",SUBTOTAL(3,$E$5:E369)*1)-COUNTBLANK($B$5:B369))</f>
        <v/>
      </c>
      <c r="B369" s="142" t="str">
        <f>IF(ฟอร์มกรอกข้อมูล!C189=0,"",IF(ฟอร์มกรอกข้อมูล!C189="สังกัด","",IF(M369="กำหนดเพิ่มปี 67","-",IF(M369="กำหนดเพิ่มปี 68","-",IF(M369="กำหนดเพิ่มปี 69","-",ฟอร์มกรอกข้อมูล!D189)))))</f>
        <v/>
      </c>
      <c r="C369" s="140" t="str">
        <f>IF(ฟอร์มกรอกข้อมูล!C189=0,"",IF(ฟอร์มกรอกข้อมูล!C189="สังกัด","",IF(M369="กำหนดเพิ่มปี 67","-",IF(M369="กำหนดเพิ่มปี 68","-",IF(M369="กำหนดเพิ่มปี 69","-",ฟอร์มกรอกข้อมูล!L189)))))</f>
        <v/>
      </c>
      <c r="D369" s="143" t="str">
        <f>IF(ฟอร์มกรอกข้อมูล!C189=0,"",IF(ฟอร์มกรอกข้อมูล!C189="สังกัด","",IF(ฟอร์มกรอกข้อมูล!B189="","-",IF(M369="กำหนดเพิ่มปี 67","-",IF(M369="กำหนดเพิ่มปี 68","-",IF(M369="กำหนดเพิ่มปี 69","-",ฟอร์มกรอกข้อมูล!B189))))))</f>
        <v/>
      </c>
      <c r="E369" s="140" t="str">
        <f>IF(ฟอร์มกรอกข้อมูล!C189=0,"",IF(M369="กำหนดเพิ่มปี 67","-",IF(M369="กำหนดเพิ่มปี 68","-",IF(M369="กำหนดเพิ่มปี 69","-",IF(ฟอร์มกรอกข้อมูล!C189="บริหารท้องถิ่น",ฟอร์มกรอกข้อมูล!F189,IF(ฟอร์มกรอกข้อมูล!C189="อำนวยการท้องถิ่น",ฟอร์มกรอกข้อมูล!F189,IF(ฟอร์มกรอกข้อมูล!C189="บริหารสถานศึกษา",ฟอร์มกรอกข้อมูล!F189,IF(ฟอร์มกรอกข้อมูล!C189&amp;ฟอร์มกรอกข้อมูล!G189="วิชาการหัวหน้ากลุ่มงาน",ฟอร์มกรอกข้อมูล!F189,ฟอร์มกรอกข้อมูล!E189))))))))</f>
        <v/>
      </c>
      <c r="F369" s="101" t="str">
        <f>IF(ฟอร์มกรอกข้อมูล!C189=0,"",IF(ฟอร์มกรอกข้อมูล!C189="สังกัด","",IF(ฟอร์มกรอกข้อมูล!H189="","-",IF(M369="กำหนดเพิ่มปี 67","-",IF(M369="กำหนดเพิ่มปี 68","-",IF(M369="กำหนดเพิ่มปี 69","-",ฟอร์มกรอกข้อมูล!H189))))))</f>
        <v/>
      </c>
      <c r="G369" s="143" t="str">
        <f>IF(ฟอร์มกรอกข้อมูล!C189=0,"",IF(ฟอร์มกรอกข้อมูล!C189="สังกัด","",IF(ฟอร์มกรอกข้อมูล!B189="","-",IF(M369="เกษียณปี 66 ยุบเลิกปี 67","-",IF(M369="ว่างเดิม ยุบเลิกปี 67","-",ฟอร์มกรอกข้อมูล!B189)))))</f>
        <v/>
      </c>
      <c r="H369" s="140" t="str">
        <f>IF(ฟอร์มกรอกข้อมูล!C189=0,"",IF(M369="เกษียณปี 66 ยุบเลิกปี 67","-",IF(M369="ว่างเดิม ยุบเลิกปี 67","-",IF(ฟอร์มกรอกข้อมูล!C189="บริหารท้องถิ่น",ฟอร์มกรอกข้อมูล!F189,IF(ฟอร์มกรอกข้อมูล!C189="อำนวยการท้องถิ่น",ฟอร์มกรอกข้อมูล!F189,IF(ฟอร์มกรอกข้อมูล!C189="บริหารสถานศึกษา",ฟอร์มกรอกข้อมูล!F189,IF(ฟอร์มกรอกข้อมูล!C189&amp;ฟอร์มกรอกข้อมูล!G189="วิชาการหัวหน้ากลุ่มงาน",ฟอร์มกรอกข้อมูล!F189,ฟอร์มกรอกข้อมูล!E189)))))))</f>
        <v/>
      </c>
      <c r="I369" s="101" t="str">
        <f>IF(ฟอร์มกรอกข้อมูล!C189=0,"",IF(ฟอร์มกรอกข้อมูล!C189="สังกัด","",IF(ฟอร์มกรอกข้อมูล!H189="","-",IF(M369="เกษียณปี 66 ยุบเลิกปี 67","-",IF(M369="ว่างเดิม ยุบเลิกปี 67","-",ฟอร์มกรอกข้อมูล!H189)))))</f>
        <v/>
      </c>
      <c r="J369" s="144" t="str">
        <f>IF(ฟอร์มกรอกข้อมูล!C189=0,"",IF(ฟอร์มกรอกข้อมูล!C189="สังกัด","",IF(M369="กำหนดเพิ่มปี 67",0,IF(M369="กำหนดเพิ่มปี 68",0,IF(M369="กำหนดเพิ่มปี 69",0,IF(M369="เกษียณปี 66 ยุบเลิกปี 67",0,IF(M369="ว่างเดิม ยุบเลิกปี 67",0,ฟอร์มกรอกข้อมูล!BE189)))))))</f>
        <v/>
      </c>
      <c r="K369" s="145" t="str">
        <f>IF(ฟอร์มกรอกข้อมูล!C189=0,"",IF(ฟอร์มกรอกข้อมูล!C189="สังกัด","",IF(M369="กำหนดเพิ่มปี 67",0,IF(M369="กำหนดเพิ่มปี 68",0,IF(M369="กำหนดเพิ่มปี 69",0,IF(M369="เกษียณปี 66 ยุบเลิกปี 67",0,IF(M369="ว่างเดิม ยุบเลิกปี 67",0,IF(ฟอร์มกรอกข้อมูล!J189=0,0,(BF369*12)))))))))</f>
        <v/>
      </c>
      <c r="L369" s="145" t="str">
        <f>IF(ฟอร์มกรอกข้อมูล!C189=0,"",IF(ฟอร์มกรอกข้อมูล!C189="สังกัด","",IF(M369="กำหนดเพิ่มปี 67",0,IF(M369="กำหนดเพิ่มปี 68",0,IF(M369="กำหนดเพิ่มปี 69",0,IF(M369="เกษียณปี 66 ยุบเลิกปี 67",0,IF(M369="ว่างเดิม ยุบเลิกปี 67",0,IF(ฟอร์มกรอกข้อมูล!K189=0,0,(BG369*12)))))))))</f>
        <v/>
      </c>
      <c r="M369" s="146" t="str">
        <f>IF(ฟอร์มกรอกข้อมูล!C189=0,"",IF(ฟอร์มกรอกข้อมูล!C189="สังกัด","",IF(ฟอร์มกรอกข้อมูล!M189="ว่างเดิม","(ว่างเดิม)",IF(ฟอร์มกรอกข้อมูล!M189="เงินอุดหนุน","(เงินอุดหนุน)",IF(ฟอร์มกรอกข้อมูล!M189="เงินอุดหนุน (ว่าง)","(เงินอุดหนุน)",IF(ฟอร์มกรอกข้อมูล!M189="จ่ายจากเงินรายได้","(จ่ายจากเงินรายได้)",IF(ฟอร์มกรอกข้อมูล!M189="จ่ายจากเงินรายได้ (ว่าง)","(จ่ายจากเงินรายได้ (ว่างเดิม))",IF(ฟอร์มกรอกข้อมูล!M189="กำหนดเพิ่ม2567","กำหนดเพิ่มปี 67",IF(ฟอร์มกรอกข้อมูล!M189="กำหนดเพิ่ม2568","กำหนดเพิ่มปี 68",IF(ฟอร์มกรอกข้อมูล!M189="กำหนดเพิ่ม2569","กำหนดเพิ่มปี 69",IF(ฟอร์มกรอกข้อมูล!M189="ว่างยุบเลิก2567","ว่างเดิม ยุบเลิกปี 67",IF(ฟอร์มกรอกข้อมูล!M189="ว่างยุบเลิก2568","ว่างเดิม ยุบเลิกปี 68",IF(ฟอร์มกรอกข้อมูล!M189="ว่างยุบเลิก2569","ว่างเดิม ยุบเลิกปี 69",IF(ฟอร์มกรอกข้อมูล!M189="ยุบเลิก2567","เกษียณปี 66 ยุบเลิกปี 67",IF(ฟอร์มกรอกข้อมูล!M189="ยุบเลิก2568","เกษียณปี 67 ยุบเลิกปี 68",IF(ฟอร์มกรอกข้อมูล!M189="ยุบเลิก2569","เกษียณปี 68 ยุบเลิกปี 69",(ฟอร์มกรอกข้อมูล!I189*12)+(ฟอร์มกรอกข้อมูล!J189*12)+(ฟอร์มกรอกข้อมูล!K189*12)))))))))))))))))</f>
        <v/>
      </c>
      <c r="N369" s="150"/>
      <c r="O369" s="150"/>
      <c r="P369" s="150"/>
      <c r="Q369" s="150"/>
      <c r="R369" s="150"/>
      <c r="S369" s="150"/>
      <c r="T369" s="150"/>
      <c r="U369" s="150"/>
      <c r="V369" s="150"/>
      <c r="W369" s="150"/>
      <c r="X369" s="150"/>
      <c r="Y369" s="150"/>
      <c r="Z369" s="150"/>
      <c r="AA369" s="150"/>
      <c r="AB369" s="150"/>
      <c r="AC369" s="150"/>
      <c r="AD369" s="150"/>
      <c r="AE369" s="150"/>
      <c r="AF369" s="150"/>
      <c r="AG369" s="150"/>
      <c r="AH369" s="150"/>
      <c r="AI369" s="150"/>
      <c r="AJ369" s="150"/>
      <c r="AK369" s="150"/>
      <c r="AL369" s="150"/>
      <c r="AM369" s="150"/>
      <c r="AN369" s="150"/>
      <c r="AO369" s="150"/>
      <c r="AP369" s="150"/>
      <c r="AQ369" s="150"/>
      <c r="AR369" s="150"/>
      <c r="AS369" s="150"/>
      <c r="AT369" s="150"/>
      <c r="AU369" s="150"/>
      <c r="AV369" s="150"/>
      <c r="AW369" s="150"/>
      <c r="AX369" s="150"/>
      <c r="AY369" s="150"/>
      <c r="AZ369" s="150"/>
      <c r="BA369" s="150"/>
      <c r="BB369" s="139" t="str">
        <f>IF(ฟอร์มกรอกข้อมูล!C189=0,"",ฟอร์มกรอกข้อมูล!C189)</f>
        <v/>
      </c>
      <c r="BC369" s="139" t="str">
        <f>IF(ฟอร์มกรอกข้อมูล!G189=0,"",ฟอร์มกรอกข้อมูล!G189)</f>
        <v/>
      </c>
      <c r="BD369" s="139" t="str">
        <f>IF(ฟอร์มกรอกข้อมูล!E189=0,"",ฟอร์มกรอกข้อมูล!E189)</f>
        <v/>
      </c>
      <c r="BE369" s="139" t="str">
        <f>IF(ฟอร์มกรอกข้อมูล!I189=0,"",ฟอร์มกรอกข้อมูล!I189)</f>
        <v/>
      </c>
      <c r="BF369" s="139" t="str">
        <f>IF(ฟอร์มกรอกข้อมูล!J189=0,"",ฟอร์มกรอกข้อมูล!J189)</f>
        <v/>
      </c>
      <c r="BG369" s="139" t="str">
        <f>IF(ฟอร์มกรอกข้อมูล!K189=0,"",ฟอร์มกรอกข้อมูล!K189)</f>
        <v/>
      </c>
      <c r="BH369" s="139" t="str">
        <f>IF(ฟอร์มกรอกข้อมูล!M189=0,"",ฟอร์มกรอกข้อมูล!M189)</f>
        <v/>
      </c>
    </row>
    <row r="370" spans="1:60" ht="25.5" customHeight="1">
      <c r="A370" s="99"/>
      <c r="B370" s="99"/>
      <c r="C370" s="140"/>
      <c r="D370" s="140"/>
      <c r="E370" s="140" t="str">
        <f>IF(BB369=0,"",IF(BB369="บริหารท้องถิ่น","("&amp;BD369&amp;")",IF(BB369="อำนวยการท้องถิ่น","("&amp;BD369&amp;")",IF(BB369="บริหารสถานศึกษา","("&amp;BD369&amp;")",IF(BB369&amp;BC369="วิชาการหัวหน้ากลุ่มงาน","("&amp;BD369&amp;")",IF(M369="กำหนดเพิ่มปี 67","-",IF(M369="กำหนดเพิ่มปี 68","",IF(M369="กำหนดเพิ่มปี 69","",""))))))))</f>
        <v/>
      </c>
      <c r="F370" s="99"/>
      <c r="G370" s="140"/>
      <c r="H370" s="140" t="str">
        <f>IF(BB369=0,"",IF(M369="เกษียณปี 66 ยุบเลิกปี 67","",IF(M369="ว่างเดิม ยุบเลิกปี 67","",IF(BB369="บริหารท้องถิ่น","("&amp;BD369&amp;")",IF(BB369="อำนวยการท้องถิ่น","("&amp;BD369&amp;")",IF(BB369="บริหารสถานศึกษา","("&amp;BD369&amp;")",IF(BB369&amp;BC369="วิชาการหัวหน้ากลุ่มงาน","("&amp;BD369&amp;")","")))))))</f>
        <v/>
      </c>
      <c r="I370" s="99"/>
      <c r="J370" s="141" t="str">
        <f>IF(BB369=0,"",IF(BB369="","",IF(BH369="ว่างเดิม","(ค่ากลางเงินเดือน)",IF(BH369="เงินอุดหนุน (ว่าง)","(ค่ากลางเงินเดือน)",IF(BH369="จ่ายจากเงินรายได้ (ว่าง)","(ค่ากลางเงินเดือน)",IF(BH369="ว่างยุบเลิก2568","(ค่ากลางเงินเดือน)",IF(BH369="ว่างยุบเลิก2569","(ค่ากลางเงินเดือน)",IF(M369="กำหนดเพิ่มปี 67","",IF(M369="กำหนดเพิ่มปี 68","",IF(M369="กำหนดเพิ่มปี 69","",IF(M369="เกษียณปี 66 ยุบเลิกปี 67","",IF(M369="ว่างเดิม ยุบเลิกปี 67","",TEXT(BE369,"(0,000"&amp;" x 12)")))))))))))))</f>
        <v/>
      </c>
      <c r="K370" s="141" t="str">
        <f>IF(BB369=0,"",IF(BB369="","",IF(M369="กำหนดเพิ่มปี 67","",IF(M369="กำหนดเพิ่มปี 68","",IF(M369="กำหนดเพิ่มปี 69","",IF(M369="เกษียณปี 66 ยุบเลิกปี 67","",IF(M369="ว่างเดิม ยุบเลิกปี 67","",TEXT(BF369,"(0,000"&amp;" x 12)"))))))))</f>
        <v/>
      </c>
      <c r="L370" s="141" t="str">
        <f>IF(BB369=0,"",IF(BB369="","",IF(M369="กำหนดเพิ่มปี 67","",IF(M369="กำหนดเพิ่มปี 68","",IF(M369="กำหนดเพิ่มปี 69","",IF(M369="เกษียณปี 66 ยุบเลิกปี 67","",IF(M369="ว่างเดิม ยุบเลิกปี 67","",TEXT(BG369,"(0,000"&amp;" x 12)"))))))))</f>
        <v/>
      </c>
      <c r="M370" s="140"/>
      <c r="N370" s="150"/>
      <c r="O370" s="150"/>
      <c r="P370" s="150"/>
      <c r="Q370" s="150"/>
      <c r="R370" s="150"/>
      <c r="S370" s="150"/>
      <c r="T370" s="150"/>
      <c r="U370" s="150"/>
      <c r="V370" s="150"/>
      <c r="W370" s="150"/>
      <c r="X370" s="150"/>
      <c r="Y370" s="150"/>
      <c r="Z370" s="150"/>
      <c r="AA370" s="150"/>
      <c r="AB370" s="150"/>
      <c r="AC370" s="150"/>
      <c r="AD370" s="150"/>
      <c r="AE370" s="150"/>
      <c r="AF370" s="150"/>
      <c r="AG370" s="150"/>
      <c r="AH370" s="150"/>
      <c r="AI370" s="150"/>
      <c r="AJ370" s="150"/>
      <c r="AK370" s="150"/>
      <c r="AL370" s="150"/>
      <c r="AM370" s="150"/>
      <c r="AN370" s="150"/>
      <c r="AO370" s="150"/>
      <c r="AP370" s="150"/>
      <c r="AQ370" s="150"/>
      <c r="AR370" s="150"/>
      <c r="AS370" s="150"/>
      <c r="AT370" s="150"/>
      <c r="AU370" s="150"/>
      <c r="AV370" s="150"/>
      <c r="AW370" s="150"/>
      <c r="AX370" s="150"/>
      <c r="AY370" s="150"/>
      <c r="AZ370" s="150"/>
      <c r="BA370" s="150"/>
    </row>
    <row r="371" spans="1:60" ht="25.5" customHeight="1">
      <c r="A371" s="101" t="str">
        <f>IF(B371="","",IF(M371="","",SUBTOTAL(3,$E$5:E371)*1)-COUNTBLANK($B$5:B371))</f>
        <v/>
      </c>
      <c r="B371" s="142" t="str">
        <f>IF(ฟอร์มกรอกข้อมูล!C190=0,"",IF(ฟอร์มกรอกข้อมูล!C190="สังกัด","",IF(M371="กำหนดเพิ่มปี 67","-",IF(M371="กำหนดเพิ่มปี 68","-",IF(M371="กำหนดเพิ่มปี 69","-",ฟอร์มกรอกข้อมูล!D190)))))</f>
        <v/>
      </c>
      <c r="C371" s="140" t="str">
        <f>IF(ฟอร์มกรอกข้อมูล!C190=0,"",IF(ฟอร์มกรอกข้อมูล!C190="สังกัด","",IF(M371="กำหนดเพิ่มปี 67","-",IF(M371="กำหนดเพิ่มปี 68","-",IF(M371="กำหนดเพิ่มปี 69","-",ฟอร์มกรอกข้อมูล!L190)))))</f>
        <v/>
      </c>
      <c r="D371" s="143" t="str">
        <f>IF(ฟอร์มกรอกข้อมูล!C190=0,"",IF(ฟอร์มกรอกข้อมูล!C190="สังกัด","",IF(ฟอร์มกรอกข้อมูล!B190="","-",IF(M371="กำหนดเพิ่มปี 67","-",IF(M371="กำหนดเพิ่มปี 68","-",IF(M371="กำหนดเพิ่มปี 69","-",ฟอร์มกรอกข้อมูล!B190))))))</f>
        <v/>
      </c>
      <c r="E371" s="140" t="str">
        <f>IF(ฟอร์มกรอกข้อมูล!C190=0,"",IF(M371="กำหนดเพิ่มปี 67","-",IF(M371="กำหนดเพิ่มปี 68","-",IF(M371="กำหนดเพิ่มปี 69","-",IF(ฟอร์มกรอกข้อมูล!C190="บริหารท้องถิ่น",ฟอร์มกรอกข้อมูล!F190,IF(ฟอร์มกรอกข้อมูล!C190="อำนวยการท้องถิ่น",ฟอร์มกรอกข้อมูล!F190,IF(ฟอร์มกรอกข้อมูล!C190="บริหารสถานศึกษา",ฟอร์มกรอกข้อมูล!F190,IF(ฟอร์มกรอกข้อมูล!C190&amp;ฟอร์มกรอกข้อมูล!G190="วิชาการหัวหน้ากลุ่มงาน",ฟอร์มกรอกข้อมูล!F190,ฟอร์มกรอกข้อมูล!E190))))))))</f>
        <v/>
      </c>
      <c r="F371" s="101" t="str">
        <f>IF(ฟอร์มกรอกข้อมูล!C190=0,"",IF(ฟอร์มกรอกข้อมูล!C190="สังกัด","",IF(ฟอร์มกรอกข้อมูล!H190="","-",IF(M371="กำหนดเพิ่มปี 67","-",IF(M371="กำหนดเพิ่มปี 68","-",IF(M371="กำหนดเพิ่มปี 69","-",ฟอร์มกรอกข้อมูล!H190))))))</f>
        <v/>
      </c>
      <c r="G371" s="143" t="str">
        <f>IF(ฟอร์มกรอกข้อมูล!C190=0,"",IF(ฟอร์มกรอกข้อมูล!C190="สังกัด","",IF(ฟอร์มกรอกข้อมูล!B190="","-",IF(M371="เกษียณปี 66 ยุบเลิกปี 67","-",IF(M371="ว่างเดิม ยุบเลิกปี 67","-",ฟอร์มกรอกข้อมูล!B190)))))</f>
        <v/>
      </c>
      <c r="H371" s="140" t="str">
        <f>IF(ฟอร์มกรอกข้อมูล!C190=0,"",IF(M371="เกษียณปี 66 ยุบเลิกปี 67","-",IF(M371="ว่างเดิม ยุบเลิกปี 67","-",IF(ฟอร์มกรอกข้อมูล!C190="บริหารท้องถิ่น",ฟอร์มกรอกข้อมูล!F190,IF(ฟอร์มกรอกข้อมูล!C190="อำนวยการท้องถิ่น",ฟอร์มกรอกข้อมูล!F190,IF(ฟอร์มกรอกข้อมูล!C190="บริหารสถานศึกษา",ฟอร์มกรอกข้อมูล!F190,IF(ฟอร์มกรอกข้อมูล!C190&amp;ฟอร์มกรอกข้อมูล!G190="วิชาการหัวหน้ากลุ่มงาน",ฟอร์มกรอกข้อมูล!F190,ฟอร์มกรอกข้อมูล!E190)))))))</f>
        <v/>
      </c>
      <c r="I371" s="101" t="str">
        <f>IF(ฟอร์มกรอกข้อมูล!C190=0,"",IF(ฟอร์มกรอกข้อมูล!C190="สังกัด","",IF(ฟอร์มกรอกข้อมูล!H190="","-",IF(M371="เกษียณปี 66 ยุบเลิกปี 67","-",IF(M371="ว่างเดิม ยุบเลิกปี 67","-",ฟอร์มกรอกข้อมูล!H190)))))</f>
        <v/>
      </c>
      <c r="J371" s="144" t="str">
        <f>IF(ฟอร์มกรอกข้อมูล!C190=0,"",IF(ฟอร์มกรอกข้อมูล!C190="สังกัด","",IF(M371="กำหนดเพิ่มปี 67",0,IF(M371="กำหนดเพิ่มปี 68",0,IF(M371="กำหนดเพิ่มปี 69",0,IF(M371="เกษียณปี 66 ยุบเลิกปี 67",0,IF(M371="ว่างเดิม ยุบเลิกปี 67",0,ฟอร์มกรอกข้อมูล!BE190)))))))</f>
        <v/>
      </c>
      <c r="K371" s="145" t="str">
        <f>IF(ฟอร์มกรอกข้อมูล!C190=0,"",IF(ฟอร์มกรอกข้อมูล!C190="สังกัด","",IF(M371="กำหนดเพิ่มปี 67",0,IF(M371="กำหนดเพิ่มปี 68",0,IF(M371="กำหนดเพิ่มปี 69",0,IF(M371="เกษียณปี 66 ยุบเลิกปี 67",0,IF(M371="ว่างเดิม ยุบเลิกปี 67",0,IF(ฟอร์มกรอกข้อมูล!J190=0,0,(BF371*12)))))))))</f>
        <v/>
      </c>
      <c r="L371" s="145" t="str">
        <f>IF(ฟอร์มกรอกข้อมูล!C190=0,"",IF(ฟอร์มกรอกข้อมูล!C190="สังกัด","",IF(M371="กำหนดเพิ่มปี 67",0,IF(M371="กำหนดเพิ่มปี 68",0,IF(M371="กำหนดเพิ่มปี 69",0,IF(M371="เกษียณปี 66 ยุบเลิกปี 67",0,IF(M371="ว่างเดิม ยุบเลิกปี 67",0,IF(ฟอร์มกรอกข้อมูล!K190=0,0,(BG371*12)))))))))</f>
        <v/>
      </c>
      <c r="M371" s="146" t="str">
        <f>IF(ฟอร์มกรอกข้อมูล!C190=0,"",IF(ฟอร์มกรอกข้อมูล!C190="สังกัด","",IF(ฟอร์มกรอกข้อมูล!M190="ว่างเดิม","(ว่างเดิม)",IF(ฟอร์มกรอกข้อมูล!M190="เงินอุดหนุน","(เงินอุดหนุน)",IF(ฟอร์มกรอกข้อมูล!M190="เงินอุดหนุน (ว่าง)","(เงินอุดหนุน)",IF(ฟอร์มกรอกข้อมูล!M190="จ่ายจากเงินรายได้","(จ่ายจากเงินรายได้)",IF(ฟอร์มกรอกข้อมูล!M190="จ่ายจากเงินรายได้ (ว่าง)","(จ่ายจากเงินรายได้ (ว่างเดิม))",IF(ฟอร์มกรอกข้อมูล!M190="กำหนดเพิ่ม2567","กำหนดเพิ่มปี 67",IF(ฟอร์มกรอกข้อมูล!M190="กำหนดเพิ่ม2568","กำหนดเพิ่มปี 68",IF(ฟอร์มกรอกข้อมูล!M190="กำหนดเพิ่ม2569","กำหนดเพิ่มปี 69",IF(ฟอร์มกรอกข้อมูล!M190="ว่างยุบเลิก2567","ว่างเดิม ยุบเลิกปี 67",IF(ฟอร์มกรอกข้อมูล!M190="ว่างยุบเลิก2568","ว่างเดิม ยุบเลิกปี 68",IF(ฟอร์มกรอกข้อมูล!M190="ว่างยุบเลิก2569","ว่างเดิม ยุบเลิกปี 69",IF(ฟอร์มกรอกข้อมูล!M190="ยุบเลิก2567","เกษียณปี 66 ยุบเลิกปี 67",IF(ฟอร์มกรอกข้อมูล!M190="ยุบเลิก2568","เกษียณปี 67 ยุบเลิกปี 68",IF(ฟอร์มกรอกข้อมูล!M190="ยุบเลิก2569","เกษียณปี 68 ยุบเลิกปี 69",(ฟอร์มกรอกข้อมูล!I190*12)+(ฟอร์มกรอกข้อมูล!J190*12)+(ฟอร์มกรอกข้อมูล!K190*12)))))))))))))))))</f>
        <v/>
      </c>
      <c r="N371" s="150"/>
      <c r="O371" s="150"/>
      <c r="P371" s="150"/>
      <c r="Q371" s="150"/>
      <c r="R371" s="150"/>
      <c r="S371" s="150"/>
      <c r="T371" s="150"/>
      <c r="U371" s="150"/>
      <c r="V371" s="150"/>
      <c r="W371" s="150"/>
      <c r="X371" s="150"/>
      <c r="Y371" s="150"/>
      <c r="Z371" s="150"/>
      <c r="AA371" s="150"/>
      <c r="AB371" s="150"/>
      <c r="AC371" s="150"/>
      <c r="AD371" s="150"/>
      <c r="AE371" s="150"/>
      <c r="AF371" s="150"/>
      <c r="AG371" s="150"/>
      <c r="AH371" s="150"/>
      <c r="AI371" s="150"/>
      <c r="AJ371" s="150"/>
      <c r="AK371" s="150"/>
      <c r="AL371" s="150"/>
      <c r="AM371" s="150"/>
      <c r="AN371" s="150"/>
      <c r="AO371" s="150"/>
      <c r="AP371" s="150"/>
      <c r="AQ371" s="150"/>
      <c r="AR371" s="150"/>
      <c r="AS371" s="150"/>
      <c r="AT371" s="150"/>
      <c r="AU371" s="150"/>
      <c r="AV371" s="150"/>
      <c r="AW371" s="150"/>
      <c r="AX371" s="150"/>
      <c r="AY371" s="150"/>
      <c r="AZ371" s="150"/>
      <c r="BA371" s="150"/>
      <c r="BB371" s="139" t="str">
        <f>IF(ฟอร์มกรอกข้อมูล!C190=0,"",ฟอร์มกรอกข้อมูล!C190)</f>
        <v/>
      </c>
      <c r="BC371" s="139" t="str">
        <f>IF(ฟอร์มกรอกข้อมูล!G190=0,"",ฟอร์มกรอกข้อมูล!G190)</f>
        <v/>
      </c>
      <c r="BD371" s="139" t="str">
        <f>IF(ฟอร์มกรอกข้อมูล!E190=0,"",ฟอร์มกรอกข้อมูล!E190)</f>
        <v/>
      </c>
      <c r="BE371" s="139" t="str">
        <f>IF(ฟอร์มกรอกข้อมูล!I190=0,"",ฟอร์มกรอกข้อมูล!I190)</f>
        <v/>
      </c>
      <c r="BF371" s="139" t="str">
        <f>IF(ฟอร์มกรอกข้อมูล!J190=0,"",ฟอร์มกรอกข้อมูล!J190)</f>
        <v/>
      </c>
      <c r="BG371" s="139" t="str">
        <f>IF(ฟอร์มกรอกข้อมูล!K190=0,"",ฟอร์มกรอกข้อมูล!K190)</f>
        <v/>
      </c>
      <c r="BH371" s="139" t="str">
        <f>IF(ฟอร์มกรอกข้อมูล!M190=0,"",ฟอร์มกรอกข้อมูล!M190)</f>
        <v/>
      </c>
    </row>
    <row r="372" spans="1:60" ht="25.5" customHeight="1">
      <c r="A372" s="99"/>
      <c r="B372" s="99"/>
      <c r="C372" s="140"/>
      <c r="D372" s="140"/>
      <c r="E372" s="140" t="str">
        <f>IF(BB371=0,"",IF(BB371="บริหารท้องถิ่น","("&amp;BD371&amp;")",IF(BB371="อำนวยการท้องถิ่น","("&amp;BD371&amp;")",IF(BB371="บริหารสถานศึกษา","("&amp;BD371&amp;")",IF(BB371&amp;BC371="วิชาการหัวหน้ากลุ่มงาน","("&amp;BD371&amp;")",IF(M371="กำหนดเพิ่มปี 67","-",IF(M371="กำหนดเพิ่มปี 68","",IF(M371="กำหนดเพิ่มปี 69","",""))))))))</f>
        <v/>
      </c>
      <c r="F372" s="99"/>
      <c r="G372" s="140"/>
      <c r="H372" s="140" t="str">
        <f>IF(BB371=0,"",IF(M371="เกษียณปี 66 ยุบเลิกปี 67","",IF(M371="ว่างเดิม ยุบเลิกปี 67","",IF(BB371="บริหารท้องถิ่น","("&amp;BD371&amp;")",IF(BB371="อำนวยการท้องถิ่น","("&amp;BD371&amp;")",IF(BB371="บริหารสถานศึกษา","("&amp;BD371&amp;")",IF(BB371&amp;BC371="วิชาการหัวหน้ากลุ่มงาน","("&amp;BD371&amp;")","")))))))</f>
        <v/>
      </c>
      <c r="I372" s="99"/>
      <c r="J372" s="141" t="str">
        <f>IF(BB371=0,"",IF(BB371="","",IF(BH371="ว่างเดิม","(ค่ากลางเงินเดือน)",IF(BH371="เงินอุดหนุน (ว่าง)","(ค่ากลางเงินเดือน)",IF(BH371="จ่ายจากเงินรายได้ (ว่าง)","(ค่ากลางเงินเดือน)",IF(BH371="ว่างยุบเลิก2568","(ค่ากลางเงินเดือน)",IF(BH371="ว่างยุบเลิก2569","(ค่ากลางเงินเดือน)",IF(M371="กำหนดเพิ่มปี 67","",IF(M371="กำหนดเพิ่มปี 68","",IF(M371="กำหนดเพิ่มปี 69","",IF(M371="เกษียณปี 66 ยุบเลิกปี 67","",IF(M371="ว่างเดิม ยุบเลิกปี 67","",TEXT(BE371,"(0,000"&amp;" x 12)")))))))))))))</f>
        <v/>
      </c>
      <c r="K372" s="141" t="str">
        <f>IF(BB371=0,"",IF(BB371="","",IF(M371="กำหนดเพิ่มปี 67","",IF(M371="กำหนดเพิ่มปี 68","",IF(M371="กำหนดเพิ่มปี 69","",IF(M371="เกษียณปี 66 ยุบเลิกปี 67","",IF(M371="ว่างเดิม ยุบเลิกปี 67","",TEXT(BF371,"(0,000"&amp;" x 12)"))))))))</f>
        <v/>
      </c>
      <c r="L372" s="141" t="str">
        <f>IF(BB371=0,"",IF(BB371="","",IF(M371="กำหนดเพิ่มปี 67","",IF(M371="กำหนดเพิ่มปี 68","",IF(M371="กำหนดเพิ่มปี 69","",IF(M371="เกษียณปี 66 ยุบเลิกปี 67","",IF(M371="ว่างเดิม ยุบเลิกปี 67","",TEXT(BG371,"(0,000"&amp;" x 12)"))))))))</f>
        <v/>
      </c>
      <c r="M372" s="140"/>
      <c r="N372" s="150"/>
      <c r="O372" s="150"/>
      <c r="P372" s="150"/>
      <c r="Q372" s="150"/>
      <c r="R372" s="150"/>
      <c r="S372" s="150"/>
      <c r="T372" s="150"/>
      <c r="U372" s="150"/>
      <c r="V372" s="150"/>
      <c r="W372" s="150"/>
      <c r="X372" s="150"/>
      <c r="Y372" s="150"/>
      <c r="Z372" s="150"/>
      <c r="AA372" s="150"/>
      <c r="AB372" s="150"/>
      <c r="AC372" s="150"/>
      <c r="AD372" s="150"/>
      <c r="AE372" s="150"/>
      <c r="AF372" s="150"/>
      <c r="AG372" s="150"/>
      <c r="AH372" s="150"/>
      <c r="AI372" s="150"/>
      <c r="AJ372" s="150"/>
      <c r="AK372" s="150"/>
      <c r="AL372" s="150"/>
      <c r="AM372" s="150"/>
      <c r="AN372" s="150"/>
      <c r="AO372" s="150"/>
      <c r="AP372" s="150"/>
      <c r="AQ372" s="150"/>
      <c r="AR372" s="150"/>
      <c r="AS372" s="150"/>
      <c r="AT372" s="150"/>
      <c r="AU372" s="150"/>
      <c r="AV372" s="150"/>
      <c r="AW372" s="150"/>
      <c r="AX372" s="150"/>
      <c r="AY372" s="150"/>
      <c r="AZ372" s="150"/>
      <c r="BA372" s="150"/>
    </row>
    <row r="373" spans="1:60" ht="25.5" customHeight="1">
      <c r="A373" s="101" t="str">
        <f>IF(B373="","",IF(M373="","",SUBTOTAL(3,$E$5:E373)*1)-COUNTBLANK($B$5:B373))</f>
        <v/>
      </c>
      <c r="B373" s="142" t="str">
        <f>IF(ฟอร์มกรอกข้อมูล!C191=0,"",IF(ฟอร์มกรอกข้อมูล!C191="สังกัด","",IF(M373="กำหนดเพิ่มปี 67","-",IF(M373="กำหนดเพิ่มปี 68","-",IF(M373="กำหนดเพิ่มปี 69","-",ฟอร์มกรอกข้อมูล!D191)))))</f>
        <v/>
      </c>
      <c r="C373" s="140" t="str">
        <f>IF(ฟอร์มกรอกข้อมูล!C191=0,"",IF(ฟอร์มกรอกข้อมูล!C191="สังกัด","",IF(M373="กำหนดเพิ่มปี 67","-",IF(M373="กำหนดเพิ่มปี 68","-",IF(M373="กำหนดเพิ่มปี 69","-",ฟอร์มกรอกข้อมูล!L191)))))</f>
        <v/>
      </c>
      <c r="D373" s="143" t="str">
        <f>IF(ฟอร์มกรอกข้อมูล!C191=0,"",IF(ฟอร์มกรอกข้อมูล!C191="สังกัด","",IF(ฟอร์มกรอกข้อมูล!B191="","-",IF(M373="กำหนดเพิ่มปี 67","-",IF(M373="กำหนดเพิ่มปี 68","-",IF(M373="กำหนดเพิ่มปี 69","-",ฟอร์มกรอกข้อมูล!B191))))))</f>
        <v/>
      </c>
      <c r="E373" s="140" t="str">
        <f>IF(ฟอร์มกรอกข้อมูล!C191=0,"",IF(M373="กำหนดเพิ่มปี 67","-",IF(M373="กำหนดเพิ่มปี 68","-",IF(M373="กำหนดเพิ่มปี 69","-",IF(ฟอร์มกรอกข้อมูล!C191="บริหารท้องถิ่น",ฟอร์มกรอกข้อมูล!F191,IF(ฟอร์มกรอกข้อมูล!C191="อำนวยการท้องถิ่น",ฟอร์มกรอกข้อมูล!F191,IF(ฟอร์มกรอกข้อมูล!C191="บริหารสถานศึกษา",ฟอร์มกรอกข้อมูล!F191,IF(ฟอร์มกรอกข้อมูล!C191&amp;ฟอร์มกรอกข้อมูล!G191="วิชาการหัวหน้ากลุ่มงาน",ฟอร์มกรอกข้อมูล!F191,ฟอร์มกรอกข้อมูล!E191))))))))</f>
        <v/>
      </c>
      <c r="F373" s="101" t="str">
        <f>IF(ฟอร์มกรอกข้อมูล!C191=0,"",IF(ฟอร์มกรอกข้อมูล!C191="สังกัด","",IF(ฟอร์มกรอกข้อมูล!H191="","-",IF(M373="กำหนดเพิ่มปี 67","-",IF(M373="กำหนดเพิ่มปี 68","-",IF(M373="กำหนดเพิ่มปี 69","-",ฟอร์มกรอกข้อมูล!H191))))))</f>
        <v/>
      </c>
      <c r="G373" s="143" t="str">
        <f>IF(ฟอร์มกรอกข้อมูล!C191=0,"",IF(ฟอร์มกรอกข้อมูล!C191="สังกัด","",IF(ฟอร์มกรอกข้อมูล!B191="","-",IF(M373="เกษียณปี 66 ยุบเลิกปี 67","-",IF(M373="ว่างเดิม ยุบเลิกปี 67","-",ฟอร์มกรอกข้อมูล!B191)))))</f>
        <v/>
      </c>
      <c r="H373" s="140" t="str">
        <f>IF(ฟอร์มกรอกข้อมูล!C191=0,"",IF(M373="เกษียณปี 66 ยุบเลิกปี 67","-",IF(M373="ว่างเดิม ยุบเลิกปี 67","-",IF(ฟอร์มกรอกข้อมูล!C191="บริหารท้องถิ่น",ฟอร์มกรอกข้อมูล!F191,IF(ฟอร์มกรอกข้อมูล!C191="อำนวยการท้องถิ่น",ฟอร์มกรอกข้อมูล!F191,IF(ฟอร์มกรอกข้อมูล!C191="บริหารสถานศึกษา",ฟอร์มกรอกข้อมูล!F191,IF(ฟอร์มกรอกข้อมูล!C191&amp;ฟอร์มกรอกข้อมูล!G191="วิชาการหัวหน้ากลุ่มงาน",ฟอร์มกรอกข้อมูล!F191,ฟอร์มกรอกข้อมูล!E191)))))))</f>
        <v/>
      </c>
      <c r="I373" s="101" t="str">
        <f>IF(ฟอร์มกรอกข้อมูล!C191=0,"",IF(ฟอร์มกรอกข้อมูล!C191="สังกัด","",IF(ฟอร์มกรอกข้อมูล!H191="","-",IF(M373="เกษียณปี 66 ยุบเลิกปี 67","-",IF(M373="ว่างเดิม ยุบเลิกปี 67","-",ฟอร์มกรอกข้อมูล!H191)))))</f>
        <v/>
      </c>
      <c r="J373" s="144" t="str">
        <f>IF(ฟอร์มกรอกข้อมูล!C191=0,"",IF(ฟอร์มกรอกข้อมูล!C191="สังกัด","",IF(M373="กำหนดเพิ่มปี 67",0,IF(M373="กำหนดเพิ่มปี 68",0,IF(M373="กำหนดเพิ่มปี 69",0,IF(M373="เกษียณปี 66 ยุบเลิกปี 67",0,IF(M373="ว่างเดิม ยุบเลิกปี 67",0,ฟอร์มกรอกข้อมูล!BE191)))))))</f>
        <v/>
      </c>
      <c r="K373" s="145" t="str">
        <f>IF(ฟอร์มกรอกข้อมูล!C191=0,"",IF(ฟอร์มกรอกข้อมูล!C191="สังกัด","",IF(M373="กำหนดเพิ่มปี 67",0,IF(M373="กำหนดเพิ่มปี 68",0,IF(M373="กำหนดเพิ่มปี 69",0,IF(M373="เกษียณปี 66 ยุบเลิกปี 67",0,IF(M373="ว่างเดิม ยุบเลิกปี 67",0,IF(ฟอร์มกรอกข้อมูล!J191=0,0,(BF373*12)))))))))</f>
        <v/>
      </c>
      <c r="L373" s="145" t="str">
        <f>IF(ฟอร์มกรอกข้อมูล!C191=0,"",IF(ฟอร์มกรอกข้อมูล!C191="สังกัด","",IF(M373="กำหนดเพิ่มปี 67",0,IF(M373="กำหนดเพิ่มปี 68",0,IF(M373="กำหนดเพิ่มปี 69",0,IF(M373="เกษียณปี 66 ยุบเลิกปี 67",0,IF(M373="ว่างเดิม ยุบเลิกปี 67",0,IF(ฟอร์มกรอกข้อมูล!K191=0,0,(BG373*12)))))))))</f>
        <v/>
      </c>
      <c r="M373" s="146" t="str">
        <f>IF(ฟอร์มกรอกข้อมูล!C191=0,"",IF(ฟอร์มกรอกข้อมูล!C191="สังกัด","",IF(ฟอร์มกรอกข้อมูล!M191="ว่างเดิม","(ว่างเดิม)",IF(ฟอร์มกรอกข้อมูล!M191="เงินอุดหนุน","(เงินอุดหนุน)",IF(ฟอร์มกรอกข้อมูล!M191="เงินอุดหนุน (ว่าง)","(เงินอุดหนุน)",IF(ฟอร์มกรอกข้อมูล!M191="จ่ายจากเงินรายได้","(จ่ายจากเงินรายได้)",IF(ฟอร์มกรอกข้อมูล!M191="จ่ายจากเงินรายได้ (ว่าง)","(จ่ายจากเงินรายได้ (ว่างเดิม))",IF(ฟอร์มกรอกข้อมูล!M191="กำหนดเพิ่ม2567","กำหนดเพิ่มปี 67",IF(ฟอร์มกรอกข้อมูล!M191="กำหนดเพิ่ม2568","กำหนดเพิ่มปี 68",IF(ฟอร์มกรอกข้อมูล!M191="กำหนดเพิ่ม2569","กำหนดเพิ่มปี 69",IF(ฟอร์มกรอกข้อมูล!M191="ว่างยุบเลิก2567","ว่างเดิม ยุบเลิกปี 67",IF(ฟอร์มกรอกข้อมูล!M191="ว่างยุบเลิก2568","ว่างเดิม ยุบเลิกปี 68",IF(ฟอร์มกรอกข้อมูล!M191="ว่างยุบเลิก2569","ว่างเดิม ยุบเลิกปี 69",IF(ฟอร์มกรอกข้อมูล!M191="ยุบเลิก2567","เกษียณปี 66 ยุบเลิกปี 67",IF(ฟอร์มกรอกข้อมูล!M191="ยุบเลิก2568","เกษียณปี 67 ยุบเลิกปี 68",IF(ฟอร์มกรอกข้อมูล!M191="ยุบเลิก2569","เกษียณปี 68 ยุบเลิกปี 69",(ฟอร์มกรอกข้อมูล!I191*12)+(ฟอร์มกรอกข้อมูล!J191*12)+(ฟอร์มกรอกข้อมูล!K191*12)))))))))))))))))</f>
        <v/>
      </c>
      <c r="N373" s="150"/>
      <c r="O373" s="150"/>
      <c r="P373" s="150"/>
      <c r="Q373" s="150"/>
      <c r="R373" s="150"/>
      <c r="S373" s="150"/>
      <c r="T373" s="150"/>
      <c r="U373" s="150"/>
      <c r="V373" s="150"/>
      <c r="W373" s="150"/>
      <c r="X373" s="150"/>
      <c r="Y373" s="150"/>
      <c r="Z373" s="150"/>
      <c r="AA373" s="150"/>
      <c r="AB373" s="150"/>
      <c r="AC373" s="150"/>
      <c r="AD373" s="150"/>
      <c r="AE373" s="150"/>
      <c r="AF373" s="150"/>
      <c r="AG373" s="150"/>
      <c r="AH373" s="150"/>
      <c r="AI373" s="150"/>
      <c r="AJ373" s="150"/>
      <c r="AK373" s="150"/>
      <c r="AL373" s="150"/>
      <c r="AM373" s="150"/>
      <c r="AN373" s="150"/>
      <c r="AO373" s="150"/>
      <c r="AP373" s="150"/>
      <c r="AQ373" s="150"/>
      <c r="AR373" s="150"/>
      <c r="AS373" s="150"/>
      <c r="AT373" s="150"/>
      <c r="AU373" s="150"/>
      <c r="AV373" s="150"/>
      <c r="AW373" s="150"/>
      <c r="AX373" s="150"/>
      <c r="AY373" s="150"/>
      <c r="AZ373" s="150"/>
      <c r="BA373" s="150"/>
      <c r="BB373" s="139" t="str">
        <f>IF(ฟอร์มกรอกข้อมูล!C191=0,"",ฟอร์มกรอกข้อมูล!C191)</f>
        <v/>
      </c>
      <c r="BC373" s="139" t="str">
        <f>IF(ฟอร์มกรอกข้อมูล!G191=0,"",ฟอร์มกรอกข้อมูล!G191)</f>
        <v/>
      </c>
      <c r="BD373" s="139" t="str">
        <f>IF(ฟอร์มกรอกข้อมูล!E191=0,"",ฟอร์มกรอกข้อมูล!E191)</f>
        <v/>
      </c>
      <c r="BE373" s="139" t="str">
        <f>IF(ฟอร์มกรอกข้อมูล!I191=0,"",ฟอร์มกรอกข้อมูล!I191)</f>
        <v/>
      </c>
      <c r="BF373" s="139" t="str">
        <f>IF(ฟอร์มกรอกข้อมูล!J191=0,"",ฟอร์มกรอกข้อมูล!J191)</f>
        <v/>
      </c>
      <c r="BG373" s="139" t="str">
        <f>IF(ฟอร์มกรอกข้อมูล!K191=0,"",ฟอร์มกรอกข้อมูล!K191)</f>
        <v/>
      </c>
      <c r="BH373" s="139" t="str">
        <f>IF(ฟอร์มกรอกข้อมูล!M191=0,"",ฟอร์มกรอกข้อมูล!M191)</f>
        <v/>
      </c>
    </row>
    <row r="374" spans="1:60" ht="25.5" customHeight="1">
      <c r="A374" s="99"/>
      <c r="B374" s="99"/>
      <c r="C374" s="140"/>
      <c r="D374" s="140"/>
      <c r="E374" s="140" t="str">
        <f>IF(BB373=0,"",IF(BB373="บริหารท้องถิ่น","("&amp;BD373&amp;")",IF(BB373="อำนวยการท้องถิ่น","("&amp;BD373&amp;")",IF(BB373="บริหารสถานศึกษา","("&amp;BD373&amp;")",IF(BB373&amp;BC373="วิชาการหัวหน้ากลุ่มงาน","("&amp;BD373&amp;")",IF(M373="กำหนดเพิ่มปี 67","-",IF(M373="กำหนดเพิ่มปี 68","",IF(M373="กำหนดเพิ่มปี 69","",""))))))))</f>
        <v/>
      </c>
      <c r="F374" s="99"/>
      <c r="G374" s="140"/>
      <c r="H374" s="140" t="str">
        <f>IF(BB373=0,"",IF(M373="เกษียณปี 66 ยุบเลิกปี 67","",IF(M373="ว่างเดิม ยุบเลิกปี 67","",IF(BB373="บริหารท้องถิ่น","("&amp;BD373&amp;")",IF(BB373="อำนวยการท้องถิ่น","("&amp;BD373&amp;")",IF(BB373="บริหารสถานศึกษา","("&amp;BD373&amp;")",IF(BB373&amp;BC373="วิชาการหัวหน้ากลุ่มงาน","("&amp;BD373&amp;")","")))))))</f>
        <v/>
      </c>
      <c r="I374" s="99"/>
      <c r="J374" s="141" t="str">
        <f>IF(BB373=0,"",IF(BB373="","",IF(BH373="ว่างเดิม","(ค่ากลางเงินเดือน)",IF(BH373="เงินอุดหนุน (ว่าง)","(ค่ากลางเงินเดือน)",IF(BH373="จ่ายจากเงินรายได้ (ว่าง)","(ค่ากลางเงินเดือน)",IF(BH373="ว่างยุบเลิก2568","(ค่ากลางเงินเดือน)",IF(BH373="ว่างยุบเลิก2569","(ค่ากลางเงินเดือน)",IF(M373="กำหนดเพิ่มปี 67","",IF(M373="กำหนดเพิ่มปี 68","",IF(M373="กำหนดเพิ่มปี 69","",IF(M373="เกษียณปี 66 ยุบเลิกปี 67","",IF(M373="ว่างเดิม ยุบเลิกปี 67","",TEXT(BE373,"(0,000"&amp;" x 12)")))))))))))))</f>
        <v/>
      </c>
      <c r="K374" s="141" t="str">
        <f>IF(BB373=0,"",IF(BB373="","",IF(M373="กำหนดเพิ่มปี 67","",IF(M373="กำหนดเพิ่มปี 68","",IF(M373="กำหนดเพิ่มปี 69","",IF(M373="เกษียณปี 66 ยุบเลิกปี 67","",IF(M373="ว่างเดิม ยุบเลิกปี 67","",TEXT(BF373,"(0,000"&amp;" x 12)"))))))))</f>
        <v/>
      </c>
      <c r="L374" s="141" t="str">
        <f>IF(BB373=0,"",IF(BB373="","",IF(M373="กำหนดเพิ่มปี 67","",IF(M373="กำหนดเพิ่มปี 68","",IF(M373="กำหนดเพิ่มปี 69","",IF(M373="เกษียณปี 66 ยุบเลิกปี 67","",IF(M373="ว่างเดิม ยุบเลิกปี 67","",TEXT(BG373,"(0,000"&amp;" x 12)"))))))))</f>
        <v/>
      </c>
      <c r="M374" s="140"/>
      <c r="N374" s="150"/>
      <c r="O374" s="150"/>
      <c r="P374" s="150"/>
      <c r="Q374" s="150"/>
      <c r="R374" s="150"/>
      <c r="S374" s="150"/>
      <c r="T374" s="150"/>
      <c r="U374" s="150"/>
      <c r="V374" s="150"/>
      <c r="W374" s="150"/>
      <c r="X374" s="150"/>
      <c r="Y374" s="150"/>
      <c r="Z374" s="150"/>
      <c r="AA374" s="150"/>
      <c r="AB374" s="150"/>
      <c r="AC374" s="150"/>
      <c r="AD374" s="150"/>
      <c r="AE374" s="150"/>
      <c r="AF374" s="150"/>
      <c r="AG374" s="150"/>
      <c r="AH374" s="150"/>
      <c r="AI374" s="150"/>
      <c r="AJ374" s="150"/>
      <c r="AK374" s="150"/>
      <c r="AL374" s="150"/>
      <c r="AM374" s="150"/>
      <c r="AN374" s="150"/>
      <c r="AO374" s="150"/>
      <c r="AP374" s="150"/>
      <c r="AQ374" s="150"/>
      <c r="AR374" s="150"/>
      <c r="AS374" s="150"/>
      <c r="AT374" s="150"/>
      <c r="AU374" s="150"/>
      <c r="AV374" s="150"/>
      <c r="AW374" s="150"/>
      <c r="AX374" s="150"/>
      <c r="AY374" s="150"/>
      <c r="AZ374" s="150"/>
      <c r="BA374" s="150"/>
    </row>
    <row r="375" spans="1:60" ht="25.5" customHeight="1">
      <c r="A375" s="101" t="str">
        <f>IF(B375="","",IF(M375="","",SUBTOTAL(3,$E$5:E375)*1)-COUNTBLANK($B$5:B375))</f>
        <v/>
      </c>
      <c r="B375" s="142" t="str">
        <f>IF(ฟอร์มกรอกข้อมูล!C192=0,"",IF(ฟอร์มกรอกข้อมูล!C192="สังกัด","",IF(M375="กำหนดเพิ่มปี 67","-",IF(M375="กำหนดเพิ่มปี 68","-",IF(M375="กำหนดเพิ่มปี 69","-",ฟอร์มกรอกข้อมูล!D192)))))</f>
        <v/>
      </c>
      <c r="C375" s="140" t="str">
        <f>IF(ฟอร์มกรอกข้อมูล!C192=0,"",IF(ฟอร์มกรอกข้อมูล!C192="สังกัด","",IF(M375="กำหนดเพิ่มปี 67","-",IF(M375="กำหนดเพิ่มปี 68","-",IF(M375="กำหนดเพิ่มปี 69","-",ฟอร์มกรอกข้อมูล!L192)))))</f>
        <v/>
      </c>
      <c r="D375" s="143" t="str">
        <f>IF(ฟอร์มกรอกข้อมูล!C192=0,"",IF(ฟอร์มกรอกข้อมูล!C192="สังกัด","",IF(ฟอร์มกรอกข้อมูล!B192="","-",IF(M375="กำหนดเพิ่มปี 67","-",IF(M375="กำหนดเพิ่มปี 68","-",IF(M375="กำหนดเพิ่มปี 69","-",ฟอร์มกรอกข้อมูล!B192))))))</f>
        <v/>
      </c>
      <c r="E375" s="140" t="str">
        <f>IF(ฟอร์มกรอกข้อมูล!C192=0,"",IF(M375="กำหนดเพิ่มปี 67","-",IF(M375="กำหนดเพิ่มปี 68","-",IF(M375="กำหนดเพิ่มปี 69","-",IF(ฟอร์มกรอกข้อมูล!C192="บริหารท้องถิ่น",ฟอร์มกรอกข้อมูล!F192,IF(ฟอร์มกรอกข้อมูล!C192="อำนวยการท้องถิ่น",ฟอร์มกรอกข้อมูล!F192,IF(ฟอร์มกรอกข้อมูล!C192="บริหารสถานศึกษา",ฟอร์มกรอกข้อมูล!F192,IF(ฟอร์มกรอกข้อมูล!C192&amp;ฟอร์มกรอกข้อมูล!G192="วิชาการหัวหน้ากลุ่มงาน",ฟอร์มกรอกข้อมูล!F192,ฟอร์มกรอกข้อมูล!E192))))))))</f>
        <v/>
      </c>
      <c r="F375" s="101" t="str">
        <f>IF(ฟอร์มกรอกข้อมูล!C192=0,"",IF(ฟอร์มกรอกข้อมูล!C192="สังกัด","",IF(ฟอร์มกรอกข้อมูล!H192="","-",IF(M375="กำหนดเพิ่มปี 67","-",IF(M375="กำหนดเพิ่มปี 68","-",IF(M375="กำหนดเพิ่มปี 69","-",ฟอร์มกรอกข้อมูล!H192))))))</f>
        <v/>
      </c>
      <c r="G375" s="143" t="str">
        <f>IF(ฟอร์มกรอกข้อมูล!C192=0,"",IF(ฟอร์มกรอกข้อมูล!C192="สังกัด","",IF(ฟอร์มกรอกข้อมูล!B192="","-",IF(M375="เกษียณปี 66 ยุบเลิกปี 67","-",IF(M375="ว่างเดิม ยุบเลิกปี 67","-",ฟอร์มกรอกข้อมูล!B192)))))</f>
        <v/>
      </c>
      <c r="H375" s="140" t="str">
        <f>IF(ฟอร์มกรอกข้อมูล!C192=0,"",IF(M375="เกษียณปี 66 ยุบเลิกปี 67","-",IF(M375="ว่างเดิม ยุบเลิกปี 67","-",IF(ฟอร์มกรอกข้อมูล!C192="บริหารท้องถิ่น",ฟอร์มกรอกข้อมูล!F192,IF(ฟอร์มกรอกข้อมูล!C192="อำนวยการท้องถิ่น",ฟอร์มกรอกข้อมูล!F192,IF(ฟอร์มกรอกข้อมูล!C192="บริหารสถานศึกษา",ฟอร์มกรอกข้อมูล!F192,IF(ฟอร์มกรอกข้อมูล!C192&amp;ฟอร์มกรอกข้อมูล!G192="วิชาการหัวหน้ากลุ่มงาน",ฟอร์มกรอกข้อมูล!F192,ฟอร์มกรอกข้อมูล!E192)))))))</f>
        <v/>
      </c>
      <c r="I375" s="101" t="str">
        <f>IF(ฟอร์มกรอกข้อมูล!C192=0,"",IF(ฟอร์มกรอกข้อมูล!C192="สังกัด","",IF(ฟอร์มกรอกข้อมูล!H192="","-",IF(M375="เกษียณปี 66 ยุบเลิกปี 67","-",IF(M375="ว่างเดิม ยุบเลิกปี 67","-",ฟอร์มกรอกข้อมูล!H192)))))</f>
        <v/>
      </c>
      <c r="J375" s="144" t="str">
        <f>IF(ฟอร์มกรอกข้อมูล!C192=0,"",IF(ฟอร์มกรอกข้อมูล!C192="สังกัด","",IF(M375="กำหนดเพิ่มปี 67",0,IF(M375="กำหนดเพิ่มปี 68",0,IF(M375="กำหนดเพิ่มปี 69",0,IF(M375="เกษียณปี 66 ยุบเลิกปี 67",0,IF(M375="ว่างเดิม ยุบเลิกปี 67",0,ฟอร์มกรอกข้อมูล!BE192)))))))</f>
        <v/>
      </c>
      <c r="K375" s="145" t="str">
        <f>IF(ฟอร์มกรอกข้อมูล!C192=0,"",IF(ฟอร์มกรอกข้อมูล!C192="สังกัด","",IF(M375="กำหนดเพิ่มปี 67",0,IF(M375="กำหนดเพิ่มปี 68",0,IF(M375="กำหนดเพิ่มปี 69",0,IF(M375="เกษียณปี 66 ยุบเลิกปี 67",0,IF(M375="ว่างเดิม ยุบเลิกปี 67",0,IF(ฟอร์มกรอกข้อมูล!J192=0,0,(BF375*12)))))))))</f>
        <v/>
      </c>
      <c r="L375" s="145" t="str">
        <f>IF(ฟอร์มกรอกข้อมูล!C192=0,"",IF(ฟอร์มกรอกข้อมูล!C192="สังกัด","",IF(M375="กำหนดเพิ่มปี 67",0,IF(M375="กำหนดเพิ่มปี 68",0,IF(M375="กำหนดเพิ่มปี 69",0,IF(M375="เกษียณปี 66 ยุบเลิกปี 67",0,IF(M375="ว่างเดิม ยุบเลิกปี 67",0,IF(ฟอร์มกรอกข้อมูล!K192=0,0,(BG375*12)))))))))</f>
        <v/>
      </c>
      <c r="M375" s="146" t="str">
        <f>IF(ฟอร์มกรอกข้อมูล!C192=0,"",IF(ฟอร์มกรอกข้อมูล!C192="สังกัด","",IF(ฟอร์มกรอกข้อมูล!M192="ว่างเดิม","(ว่างเดิม)",IF(ฟอร์มกรอกข้อมูล!M192="เงินอุดหนุน","(เงินอุดหนุน)",IF(ฟอร์มกรอกข้อมูล!M192="เงินอุดหนุน (ว่าง)","(เงินอุดหนุน)",IF(ฟอร์มกรอกข้อมูล!M192="จ่ายจากเงินรายได้","(จ่ายจากเงินรายได้)",IF(ฟอร์มกรอกข้อมูล!M192="จ่ายจากเงินรายได้ (ว่าง)","(จ่ายจากเงินรายได้ (ว่างเดิม))",IF(ฟอร์มกรอกข้อมูล!M192="กำหนดเพิ่ม2567","กำหนดเพิ่มปี 67",IF(ฟอร์มกรอกข้อมูล!M192="กำหนดเพิ่ม2568","กำหนดเพิ่มปี 68",IF(ฟอร์มกรอกข้อมูล!M192="กำหนดเพิ่ม2569","กำหนดเพิ่มปี 69",IF(ฟอร์มกรอกข้อมูล!M192="ว่างยุบเลิก2567","ว่างเดิม ยุบเลิกปี 67",IF(ฟอร์มกรอกข้อมูล!M192="ว่างยุบเลิก2568","ว่างเดิม ยุบเลิกปี 68",IF(ฟอร์มกรอกข้อมูล!M192="ว่างยุบเลิก2569","ว่างเดิม ยุบเลิกปี 69",IF(ฟอร์มกรอกข้อมูล!M192="ยุบเลิก2567","เกษียณปี 66 ยุบเลิกปี 67",IF(ฟอร์มกรอกข้อมูล!M192="ยุบเลิก2568","เกษียณปี 67 ยุบเลิกปี 68",IF(ฟอร์มกรอกข้อมูล!M192="ยุบเลิก2569","เกษียณปี 68 ยุบเลิกปี 69",(ฟอร์มกรอกข้อมูล!I192*12)+(ฟอร์มกรอกข้อมูล!J192*12)+(ฟอร์มกรอกข้อมูล!K192*12)))))))))))))))))</f>
        <v/>
      </c>
      <c r="N375" s="150"/>
      <c r="O375" s="150"/>
      <c r="P375" s="150"/>
      <c r="Q375" s="150"/>
      <c r="R375" s="150"/>
      <c r="S375" s="150"/>
      <c r="T375" s="150"/>
      <c r="U375" s="150"/>
      <c r="V375" s="150"/>
      <c r="W375" s="150"/>
      <c r="X375" s="150"/>
      <c r="Y375" s="150"/>
      <c r="Z375" s="150"/>
      <c r="AA375" s="150"/>
      <c r="AB375" s="150"/>
      <c r="AC375" s="150"/>
      <c r="AD375" s="150"/>
      <c r="AE375" s="150"/>
      <c r="AF375" s="150"/>
      <c r="AG375" s="150"/>
      <c r="AH375" s="150"/>
      <c r="AI375" s="150"/>
      <c r="AJ375" s="150"/>
      <c r="AK375" s="150"/>
      <c r="AL375" s="150"/>
      <c r="AM375" s="150"/>
      <c r="AN375" s="150"/>
      <c r="AO375" s="150"/>
      <c r="AP375" s="150"/>
      <c r="AQ375" s="150"/>
      <c r="AR375" s="150"/>
      <c r="AS375" s="150"/>
      <c r="AT375" s="150"/>
      <c r="AU375" s="150"/>
      <c r="AV375" s="150"/>
      <c r="AW375" s="150"/>
      <c r="AX375" s="150"/>
      <c r="AY375" s="150"/>
      <c r="AZ375" s="150"/>
      <c r="BA375" s="150"/>
      <c r="BB375" s="139" t="str">
        <f>IF(ฟอร์มกรอกข้อมูล!C192=0,"",ฟอร์มกรอกข้อมูล!C192)</f>
        <v/>
      </c>
      <c r="BC375" s="139" t="str">
        <f>IF(ฟอร์มกรอกข้อมูล!G192=0,"",ฟอร์มกรอกข้อมูล!G192)</f>
        <v/>
      </c>
      <c r="BD375" s="139" t="str">
        <f>IF(ฟอร์มกรอกข้อมูล!E192=0,"",ฟอร์มกรอกข้อมูล!E192)</f>
        <v/>
      </c>
      <c r="BE375" s="139" t="str">
        <f>IF(ฟอร์มกรอกข้อมูล!I192=0,"",ฟอร์มกรอกข้อมูล!I192)</f>
        <v/>
      </c>
      <c r="BF375" s="139" t="str">
        <f>IF(ฟอร์มกรอกข้อมูล!J192=0,"",ฟอร์มกรอกข้อมูล!J192)</f>
        <v/>
      </c>
      <c r="BG375" s="139" t="str">
        <f>IF(ฟอร์มกรอกข้อมูล!K192=0,"",ฟอร์มกรอกข้อมูล!K192)</f>
        <v/>
      </c>
      <c r="BH375" s="139" t="str">
        <f>IF(ฟอร์มกรอกข้อมูล!M192=0,"",ฟอร์มกรอกข้อมูล!M192)</f>
        <v/>
      </c>
    </row>
    <row r="376" spans="1:60" ht="25.5" customHeight="1">
      <c r="A376" s="99"/>
      <c r="B376" s="99"/>
      <c r="C376" s="140"/>
      <c r="D376" s="140"/>
      <c r="E376" s="140" t="str">
        <f>IF(BB375=0,"",IF(BB375="บริหารท้องถิ่น","("&amp;BD375&amp;")",IF(BB375="อำนวยการท้องถิ่น","("&amp;BD375&amp;")",IF(BB375="บริหารสถานศึกษา","("&amp;BD375&amp;")",IF(BB375&amp;BC375="วิชาการหัวหน้ากลุ่มงาน","("&amp;BD375&amp;")",IF(M375="กำหนดเพิ่มปี 67","-",IF(M375="กำหนดเพิ่มปี 68","",IF(M375="กำหนดเพิ่มปี 69","",""))))))))</f>
        <v/>
      </c>
      <c r="F376" s="99"/>
      <c r="G376" s="140"/>
      <c r="H376" s="140" t="str">
        <f>IF(BB375=0,"",IF(M375="เกษียณปี 66 ยุบเลิกปี 67","",IF(M375="ว่างเดิม ยุบเลิกปี 67","",IF(BB375="บริหารท้องถิ่น","("&amp;BD375&amp;")",IF(BB375="อำนวยการท้องถิ่น","("&amp;BD375&amp;")",IF(BB375="บริหารสถานศึกษา","("&amp;BD375&amp;")",IF(BB375&amp;BC375="วิชาการหัวหน้ากลุ่มงาน","("&amp;BD375&amp;")","")))))))</f>
        <v/>
      </c>
      <c r="I376" s="99"/>
      <c r="J376" s="141" t="str">
        <f>IF(BB375=0,"",IF(BB375="","",IF(BH375="ว่างเดิม","(ค่ากลางเงินเดือน)",IF(BH375="เงินอุดหนุน (ว่าง)","(ค่ากลางเงินเดือน)",IF(BH375="จ่ายจากเงินรายได้ (ว่าง)","(ค่ากลางเงินเดือน)",IF(BH375="ว่างยุบเลิก2568","(ค่ากลางเงินเดือน)",IF(BH375="ว่างยุบเลิก2569","(ค่ากลางเงินเดือน)",IF(M375="กำหนดเพิ่มปี 67","",IF(M375="กำหนดเพิ่มปี 68","",IF(M375="กำหนดเพิ่มปี 69","",IF(M375="เกษียณปี 66 ยุบเลิกปี 67","",IF(M375="ว่างเดิม ยุบเลิกปี 67","",TEXT(BE375,"(0,000"&amp;" x 12)")))))))))))))</f>
        <v/>
      </c>
      <c r="K376" s="141" t="str">
        <f>IF(BB375=0,"",IF(BB375="","",IF(M375="กำหนดเพิ่มปี 67","",IF(M375="กำหนดเพิ่มปี 68","",IF(M375="กำหนดเพิ่มปี 69","",IF(M375="เกษียณปี 66 ยุบเลิกปี 67","",IF(M375="ว่างเดิม ยุบเลิกปี 67","",TEXT(BF375,"(0,000"&amp;" x 12)"))))))))</f>
        <v/>
      </c>
      <c r="L376" s="141" t="str">
        <f>IF(BB375=0,"",IF(BB375="","",IF(M375="กำหนดเพิ่มปี 67","",IF(M375="กำหนดเพิ่มปี 68","",IF(M375="กำหนดเพิ่มปี 69","",IF(M375="เกษียณปี 66 ยุบเลิกปี 67","",IF(M375="ว่างเดิม ยุบเลิกปี 67","",TEXT(BG375,"(0,000"&amp;" x 12)"))))))))</f>
        <v/>
      </c>
      <c r="M376" s="14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  <c r="AA376" s="150"/>
      <c r="AB376" s="150"/>
      <c r="AC376" s="150"/>
      <c r="AD376" s="150"/>
      <c r="AE376" s="150"/>
      <c r="AF376" s="150"/>
      <c r="AG376" s="150"/>
      <c r="AH376" s="150"/>
      <c r="AI376" s="150"/>
      <c r="AJ376" s="150"/>
      <c r="AK376" s="150"/>
      <c r="AL376" s="150"/>
      <c r="AM376" s="150"/>
      <c r="AN376" s="150"/>
      <c r="AO376" s="150"/>
      <c r="AP376" s="150"/>
      <c r="AQ376" s="150"/>
      <c r="AR376" s="150"/>
      <c r="AS376" s="150"/>
      <c r="AT376" s="150"/>
      <c r="AU376" s="150"/>
      <c r="AV376" s="150"/>
      <c r="AW376" s="150"/>
      <c r="AX376" s="150"/>
      <c r="AY376" s="150"/>
      <c r="AZ376" s="150"/>
      <c r="BA376" s="150"/>
    </row>
    <row r="377" spans="1:60" ht="25.5" customHeight="1">
      <c r="A377" s="101" t="str">
        <f>IF(B377="","",IF(M377="","",SUBTOTAL(3,$E$5:E377)*1)-COUNTBLANK($B$5:B377))</f>
        <v/>
      </c>
      <c r="B377" s="142" t="str">
        <f>IF(ฟอร์มกรอกข้อมูล!C193=0,"",IF(ฟอร์มกรอกข้อมูล!C193="สังกัด","",IF(M377="กำหนดเพิ่มปี 67","-",IF(M377="กำหนดเพิ่มปี 68","-",IF(M377="กำหนดเพิ่มปี 69","-",ฟอร์มกรอกข้อมูล!D193)))))</f>
        <v/>
      </c>
      <c r="C377" s="140" t="str">
        <f>IF(ฟอร์มกรอกข้อมูล!C193=0,"",IF(ฟอร์มกรอกข้อมูล!C193="สังกัด","",IF(M377="กำหนดเพิ่มปี 67","-",IF(M377="กำหนดเพิ่มปี 68","-",IF(M377="กำหนดเพิ่มปี 69","-",ฟอร์มกรอกข้อมูล!L193)))))</f>
        <v/>
      </c>
      <c r="D377" s="143" t="str">
        <f>IF(ฟอร์มกรอกข้อมูล!C193=0,"",IF(ฟอร์มกรอกข้อมูล!C193="สังกัด","",IF(ฟอร์มกรอกข้อมูล!B193="","-",IF(M377="กำหนดเพิ่มปี 67","-",IF(M377="กำหนดเพิ่มปี 68","-",IF(M377="กำหนดเพิ่มปี 69","-",ฟอร์มกรอกข้อมูล!B193))))))</f>
        <v/>
      </c>
      <c r="E377" s="140" t="str">
        <f>IF(ฟอร์มกรอกข้อมูล!C193=0,"",IF(M377="กำหนดเพิ่มปี 67","-",IF(M377="กำหนดเพิ่มปี 68","-",IF(M377="กำหนดเพิ่มปี 69","-",IF(ฟอร์มกรอกข้อมูล!C193="บริหารท้องถิ่น",ฟอร์มกรอกข้อมูล!F193,IF(ฟอร์มกรอกข้อมูล!C193="อำนวยการท้องถิ่น",ฟอร์มกรอกข้อมูล!F193,IF(ฟอร์มกรอกข้อมูล!C193="บริหารสถานศึกษา",ฟอร์มกรอกข้อมูล!F193,IF(ฟอร์มกรอกข้อมูล!C193&amp;ฟอร์มกรอกข้อมูล!G193="วิชาการหัวหน้ากลุ่มงาน",ฟอร์มกรอกข้อมูล!F193,ฟอร์มกรอกข้อมูล!E193))))))))</f>
        <v/>
      </c>
      <c r="F377" s="101" t="str">
        <f>IF(ฟอร์มกรอกข้อมูล!C193=0,"",IF(ฟอร์มกรอกข้อมูล!C193="สังกัด","",IF(ฟอร์มกรอกข้อมูล!H193="","-",IF(M377="กำหนดเพิ่มปี 67","-",IF(M377="กำหนดเพิ่มปี 68","-",IF(M377="กำหนดเพิ่มปี 69","-",ฟอร์มกรอกข้อมูล!H193))))))</f>
        <v/>
      </c>
      <c r="G377" s="143" t="str">
        <f>IF(ฟอร์มกรอกข้อมูล!C193=0,"",IF(ฟอร์มกรอกข้อมูล!C193="สังกัด","",IF(ฟอร์มกรอกข้อมูล!B193="","-",IF(M377="เกษียณปี 66 ยุบเลิกปี 67","-",IF(M377="ว่างเดิม ยุบเลิกปี 67","-",ฟอร์มกรอกข้อมูล!B193)))))</f>
        <v/>
      </c>
      <c r="H377" s="140" t="str">
        <f>IF(ฟอร์มกรอกข้อมูล!C193=0,"",IF(M377="เกษียณปี 66 ยุบเลิกปี 67","-",IF(M377="ว่างเดิม ยุบเลิกปี 67","-",IF(ฟอร์มกรอกข้อมูล!C193="บริหารท้องถิ่น",ฟอร์มกรอกข้อมูล!F193,IF(ฟอร์มกรอกข้อมูล!C193="อำนวยการท้องถิ่น",ฟอร์มกรอกข้อมูล!F193,IF(ฟอร์มกรอกข้อมูล!C193="บริหารสถานศึกษา",ฟอร์มกรอกข้อมูล!F193,IF(ฟอร์มกรอกข้อมูล!C193&amp;ฟอร์มกรอกข้อมูล!G193="วิชาการหัวหน้ากลุ่มงาน",ฟอร์มกรอกข้อมูล!F193,ฟอร์มกรอกข้อมูล!E193)))))))</f>
        <v/>
      </c>
      <c r="I377" s="101" t="str">
        <f>IF(ฟอร์มกรอกข้อมูล!C193=0,"",IF(ฟอร์มกรอกข้อมูล!C193="สังกัด","",IF(ฟอร์มกรอกข้อมูล!H193="","-",IF(M377="เกษียณปี 66 ยุบเลิกปี 67","-",IF(M377="ว่างเดิม ยุบเลิกปี 67","-",ฟอร์มกรอกข้อมูล!H193)))))</f>
        <v/>
      </c>
      <c r="J377" s="144" t="str">
        <f>IF(ฟอร์มกรอกข้อมูล!C193=0,"",IF(ฟอร์มกรอกข้อมูล!C193="สังกัด","",IF(M377="กำหนดเพิ่มปี 67",0,IF(M377="กำหนดเพิ่มปี 68",0,IF(M377="กำหนดเพิ่มปี 69",0,IF(M377="เกษียณปี 66 ยุบเลิกปี 67",0,IF(M377="ว่างเดิม ยุบเลิกปี 67",0,ฟอร์มกรอกข้อมูล!BE193)))))))</f>
        <v/>
      </c>
      <c r="K377" s="145" t="str">
        <f>IF(ฟอร์มกรอกข้อมูล!C193=0,"",IF(ฟอร์มกรอกข้อมูล!C193="สังกัด","",IF(M377="กำหนดเพิ่มปี 67",0,IF(M377="กำหนดเพิ่มปี 68",0,IF(M377="กำหนดเพิ่มปี 69",0,IF(M377="เกษียณปี 66 ยุบเลิกปี 67",0,IF(M377="ว่างเดิม ยุบเลิกปี 67",0,IF(ฟอร์มกรอกข้อมูล!J193=0,0,(BF377*12)))))))))</f>
        <v/>
      </c>
      <c r="L377" s="145" t="str">
        <f>IF(ฟอร์มกรอกข้อมูล!C193=0,"",IF(ฟอร์มกรอกข้อมูล!C193="สังกัด","",IF(M377="กำหนดเพิ่มปี 67",0,IF(M377="กำหนดเพิ่มปี 68",0,IF(M377="กำหนดเพิ่มปี 69",0,IF(M377="เกษียณปี 66 ยุบเลิกปี 67",0,IF(M377="ว่างเดิม ยุบเลิกปี 67",0,IF(ฟอร์มกรอกข้อมูล!K193=0,0,(BG377*12)))))))))</f>
        <v/>
      </c>
      <c r="M377" s="146" t="str">
        <f>IF(ฟอร์มกรอกข้อมูล!C193=0,"",IF(ฟอร์มกรอกข้อมูล!C193="สังกัด","",IF(ฟอร์มกรอกข้อมูล!M193="ว่างเดิม","(ว่างเดิม)",IF(ฟอร์มกรอกข้อมูล!M193="เงินอุดหนุน","(เงินอุดหนุน)",IF(ฟอร์มกรอกข้อมูล!M193="เงินอุดหนุน (ว่าง)","(เงินอุดหนุน)",IF(ฟอร์มกรอกข้อมูล!M193="จ่ายจากเงินรายได้","(จ่ายจากเงินรายได้)",IF(ฟอร์มกรอกข้อมูล!M193="จ่ายจากเงินรายได้ (ว่าง)","(จ่ายจากเงินรายได้ (ว่างเดิม))",IF(ฟอร์มกรอกข้อมูล!M193="กำหนดเพิ่ม2567","กำหนดเพิ่มปี 67",IF(ฟอร์มกรอกข้อมูล!M193="กำหนดเพิ่ม2568","กำหนดเพิ่มปี 68",IF(ฟอร์มกรอกข้อมูล!M193="กำหนดเพิ่ม2569","กำหนดเพิ่มปี 69",IF(ฟอร์มกรอกข้อมูล!M193="ว่างยุบเลิก2567","ว่างเดิม ยุบเลิกปี 67",IF(ฟอร์มกรอกข้อมูล!M193="ว่างยุบเลิก2568","ว่างเดิม ยุบเลิกปี 68",IF(ฟอร์มกรอกข้อมูล!M193="ว่างยุบเลิก2569","ว่างเดิม ยุบเลิกปี 69",IF(ฟอร์มกรอกข้อมูล!M193="ยุบเลิก2567","เกษียณปี 66 ยุบเลิกปี 67",IF(ฟอร์มกรอกข้อมูล!M193="ยุบเลิก2568","เกษียณปี 67 ยุบเลิกปี 68",IF(ฟอร์มกรอกข้อมูล!M193="ยุบเลิก2569","เกษียณปี 68 ยุบเลิกปี 69",(ฟอร์มกรอกข้อมูล!I193*12)+(ฟอร์มกรอกข้อมูล!J193*12)+(ฟอร์มกรอกข้อมูล!K193*12)))))))))))))))))</f>
        <v/>
      </c>
      <c r="N377" s="150"/>
      <c r="O377" s="150"/>
      <c r="P377" s="150"/>
      <c r="Q377" s="150"/>
      <c r="R377" s="150"/>
      <c r="S377" s="150"/>
      <c r="T377" s="150"/>
      <c r="U377" s="150"/>
      <c r="V377" s="150"/>
      <c r="W377" s="150"/>
      <c r="X377" s="150"/>
      <c r="Y377" s="150"/>
      <c r="Z377" s="150"/>
      <c r="AA377" s="150"/>
      <c r="AB377" s="150"/>
      <c r="AC377" s="150"/>
      <c r="AD377" s="150"/>
      <c r="AE377" s="150"/>
      <c r="AF377" s="150"/>
      <c r="AG377" s="150"/>
      <c r="AH377" s="150"/>
      <c r="AI377" s="150"/>
      <c r="AJ377" s="150"/>
      <c r="AK377" s="150"/>
      <c r="AL377" s="150"/>
      <c r="AM377" s="150"/>
      <c r="AN377" s="150"/>
      <c r="AO377" s="150"/>
      <c r="AP377" s="150"/>
      <c r="AQ377" s="150"/>
      <c r="AR377" s="150"/>
      <c r="AS377" s="150"/>
      <c r="AT377" s="150"/>
      <c r="AU377" s="150"/>
      <c r="AV377" s="150"/>
      <c r="AW377" s="150"/>
      <c r="AX377" s="150"/>
      <c r="AY377" s="150"/>
      <c r="AZ377" s="150"/>
      <c r="BA377" s="150"/>
      <c r="BB377" s="139" t="str">
        <f>IF(ฟอร์มกรอกข้อมูล!C193=0,"",ฟอร์มกรอกข้อมูล!C193)</f>
        <v/>
      </c>
      <c r="BC377" s="139" t="str">
        <f>IF(ฟอร์มกรอกข้อมูล!G193=0,"",ฟอร์มกรอกข้อมูล!G193)</f>
        <v/>
      </c>
      <c r="BD377" s="139" t="str">
        <f>IF(ฟอร์มกรอกข้อมูล!E193=0,"",ฟอร์มกรอกข้อมูล!E193)</f>
        <v/>
      </c>
      <c r="BE377" s="139" t="str">
        <f>IF(ฟอร์มกรอกข้อมูล!I193=0,"",ฟอร์มกรอกข้อมูล!I193)</f>
        <v/>
      </c>
      <c r="BF377" s="139" t="str">
        <f>IF(ฟอร์มกรอกข้อมูล!J193=0,"",ฟอร์มกรอกข้อมูล!J193)</f>
        <v/>
      </c>
      <c r="BG377" s="139" t="str">
        <f>IF(ฟอร์มกรอกข้อมูล!K193=0,"",ฟอร์มกรอกข้อมูล!K193)</f>
        <v/>
      </c>
      <c r="BH377" s="139" t="str">
        <f>IF(ฟอร์มกรอกข้อมูล!M193=0,"",ฟอร์มกรอกข้อมูล!M193)</f>
        <v/>
      </c>
    </row>
    <row r="378" spans="1:60" ht="25.5" customHeight="1">
      <c r="A378" s="99"/>
      <c r="B378" s="99"/>
      <c r="C378" s="140"/>
      <c r="D378" s="140"/>
      <c r="E378" s="140" t="str">
        <f>IF(BB377=0,"",IF(BB377="บริหารท้องถิ่น","("&amp;BD377&amp;")",IF(BB377="อำนวยการท้องถิ่น","("&amp;BD377&amp;")",IF(BB377="บริหารสถานศึกษา","("&amp;BD377&amp;")",IF(BB377&amp;BC377="วิชาการหัวหน้ากลุ่มงาน","("&amp;BD377&amp;")",IF(M377="กำหนดเพิ่มปี 67","-",IF(M377="กำหนดเพิ่มปี 68","",IF(M377="กำหนดเพิ่มปี 69","",""))))))))</f>
        <v/>
      </c>
      <c r="F378" s="99"/>
      <c r="G378" s="140"/>
      <c r="H378" s="140" t="str">
        <f>IF(BB377=0,"",IF(M377="เกษียณปี 66 ยุบเลิกปี 67","",IF(M377="ว่างเดิม ยุบเลิกปี 67","",IF(BB377="บริหารท้องถิ่น","("&amp;BD377&amp;")",IF(BB377="อำนวยการท้องถิ่น","("&amp;BD377&amp;")",IF(BB377="บริหารสถานศึกษา","("&amp;BD377&amp;")",IF(BB377&amp;BC377="วิชาการหัวหน้ากลุ่มงาน","("&amp;BD377&amp;")","")))))))</f>
        <v/>
      </c>
      <c r="I378" s="99"/>
      <c r="J378" s="141" t="str">
        <f>IF(BB377=0,"",IF(BB377="","",IF(BH377="ว่างเดิม","(ค่ากลางเงินเดือน)",IF(BH377="เงินอุดหนุน (ว่าง)","(ค่ากลางเงินเดือน)",IF(BH377="จ่ายจากเงินรายได้ (ว่าง)","(ค่ากลางเงินเดือน)",IF(BH377="ว่างยุบเลิก2568","(ค่ากลางเงินเดือน)",IF(BH377="ว่างยุบเลิก2569","(ค่ากลางเงินเดือน)",IF(M377="กำหนดเพิ่มปี 67","",IF(M377="กำหนดเพิ่มปี 68","",IF(M377="กำหนดเพิ่มปี 69","",IF(M377="เกษียณปี 66 ยุบเลิกปี 67","",IF(M377="ว่างเดิม ยุบเลิกปี 67","",TEXT(BE377,"(0,000"&amp;" x 12)")))))))))))))</f>
        <v/>
      </c>
      <c r="K378" s="141" t="str">
        <f>IF(BB377=0,"",IF(BB377="","",IF(M377="กำหนดเพิ่มปี 67","",IF(M377="กำหนดเพิ่มปี 68","",IF(M377="กำหนดเพิ่มปี 69","",IF(M377="เกษียณปี 66 ยุบเลิกปี 67","",IF(M377="ว่างเดิม ยุบเลิกปี 67","",TEXT(BF377,"(0,000"&amp;" x 12)"))))))))</f>
        <v/>
      </c>
      <c r="L378" s="141" t="str">
        <f>IF(BB377=0,"",IF(BB377="","",IF(M377="กำหนดเพิ่มปี 67","",IF(M377="กำหนดเพิ่มปี 68","",IF(M377="กำหนดเพิ่มปี 69","",IF(M377="เกษียณปี 66 ยุบเลิกปี 67","",IF(M377="ว่างเดิม ยุบเลิกปี 67","",TEXT(BG377,"(0,000"&amp;" x 12)"))))))))</f>
        <v/>
      </c>
      <c r="M378" s="14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  <c r="AA378" s="150"/>
      <c r="AB378" s="150"/>
      <c r="AC378" s="150"/>
      <c r="AD378" s="150"/>
      <c r="AE378" s="150"/>
      <c r="AF378" s="150"/>
      <c r="AG378" s="150"/>
      <c r="AH378" s="150"/>
      <c r="AI378" s="150"/>
      <c r="AJ378" s="150"/>
      <c r="AK378" s="150"/>
      <c r="AL378" s="150"/>
      <c r="AM378" s="150"/>
      <c r="AN378" s="150"/>
      <c r="AO378" s="150"/>
      <c r="AP378" s="150"/>
      <c r="AQ378" s="150"/>
      <c r="AR378" s="150"/>
      <c r="AS378" s="150"/>
      <c r="AT378" s="150"/>
      <c r="AU378" s="150"/>
      <c r="AV378" s="150"/>
      <c r="AW378" s="150"/>
      <c r="AX378" s="150"/>
      <c r="AY378" s="150"/>
      <c r="AZ378" s="150"/>
      <c r="BA378" s="150"/>
    </row>
    <row r="379" spans="1:60" ht="25.5" customHeight="1">
      <c r="A379" s="101" t="str">
        <f>IF(B379="","",IF(M379="","",SUBTOTAL(3,$E$5:E379)*1)-COUNTBLANK($B$5:B379))</f>
        <v/>
      </c>
      <c r="B379" s="142" t="str">
        <f>IF(ฟอร์มกรอกข้อมูล!C194=0,"",IF(ฟอร์มกรอกข้อมูล!C194="สังกัด","",IF(M379="กำหนดเพิ่มปี 67","-",IF(M379="กำหนดเพิ่มปี 68","-",IF(M379="กำหนดเพิ่มปี 69","-",ฟอร์มกรอกข้อมูล!D194)))))</f>
        <v/>
      </c>
      <c r="C379" s="140" t="str">
        <f>IF(ฟอร์มกรอกข้อมูล!C194=0,"",IF(ฟอร์มกรอกข้อมูล!C194="สังกัด","",IF(M379="กำหนดเพิ่มปี 67","-",IF(M379="กำหนดเพิ่มปี 68","-",IF(M379="กำหนดเพิ่มปี 69","-",ฟอร์มกรอกข้อมูล!L194)))))</f>
        <v/>
      </c>
      <c r="D379" s="143" t="str">
        <f>IF(ฟอร์มกรอกข้อมูล!C194=0,"",IF(ฟอร์มกรอกข้อมูล!C194="สังกัด","",IF(ฟอร์มกรอกข้อมูล!B194="","-",IF(M379="กำหนดเพิ่มปี 67","-",IF(M379="กำหนดเพิ่มปี 68","-",IF(M379="กำหนดเพิ่มปี 69","-",ฟอร์มกรอกข้อมูล!B194))))))</f>
        <v/>
      </c>
      <c r="E379" s="140" t="str">
        <f>IF(ฟอร์มกรอกข้อมูล!C194=0,"",IF(M379="กำหนดเพิ่มปี 67","-",IF(M379="กำหนดเพิ่มปี 68","-",IF(M379="กำหนดเพิ่มปี 69","-",IF(ฟอร์มกรอกข้อมูล!C194="บริหารท้องถิ่น",ฟอร์มกรอกข้อมูล!F194,IF(ฟอร์มกรอกข้อมูล!C194="อำนวยการท้องถิ่น",ฟอร์มกรอกข้อมูล!F194,IF(ฟอร์มกรอกข้อมูล!C194="บริหารสถานศึกษา",ฟอร์มกรอกข้อมูล!F194,IF(ฟอร์มกรอกข้อมูล!C194&amp;ฟอร์มกรอกข้อมูล!G194="วิชาการหัวหน้ากลุ่มงาน",ฟอร์มกรอกข้อมูล!F194,ฟอร์มกรอกข้อมูล!E194))))))))</f>
        <v/>
      </c>
      <c r="F379" s="101" t="str">
        <f>IF(ฟอร์มกรอกข้อมูล!C194=0,"",IF(ฟอร์มกรอกข้อมูล!C194="สังกัด","",IF(ฟอร์มกรอกข้อมูล!H194="","-",IF(M379="กำหนดเพิ่มปี 67","-",IF(M379="กำหนดเพิ่มปี 68","-",IF(M379="กำหนดเพิ่มปี 69","-",ฟอร์มกรอกข้อมูล!H194))))))</f>
        <v/>
      </c>
      <c r="G379" s="143" t="str">
        <f>IF(ฟอร์มกรอกข้อมูล!C194=0,"",IF(ฟอร์มกรอกข้อมูล!C194="สังกัด","",IF(ฟอร์มกรอกข้อมูล!B194="","-",IF(M379="เกษียณปี 66 ยุบเลิกปี 67","-",IF(M379="ว่างเดิม ยุบเลิกปี 67","-",ฟอร์มกรอกข้อมูล!B194)))))</f>
        <v/>
      </c>
      <c r="H379" s="140" t="str">
        <f>IF(ฟอร์มกรอกข้อมูล!C194=0,"",IF(M379="เกษียณปี 66 ยุบเลิกปี 67","-",IF(M379="ว่างเดิม ยุบเลิกปี 67","-",IF(ฟอร์มกรอกข้อมูล!C194="บริหารท้องถิ่น",ฟอร์มกรอกข้อมูล!F194,IF(ฟอร์มกรอกข้อมูล!C194="อำนวยการท้องถิ่น",ฟอร์มกรอกข้อมูล!F194,IF(ฟอร์มกรอกข้อมูล!C194="บริหารสถานศึกษา",ฟอร์มกรอกข้อมูล!F194,IF(ฟอร์มกรอกข้อมูล!C194&amp;ฟอร์มกรอกข้อมูล!G194="วิชาการหัวหน้ากลุ่มงาน",ฟอร์มกรอกข้อมูล!F194,ฟอร์มกรอกข้อมูล!E194)))))))</f>
        <v/>
      </c>
      <c r="I379" s="101" t="str">
        <f>IF(ฟอร์มกรอกข้อมูล!C194=0,"",IF(ฟอร์มกรอกข้อมูล!C194="สังกัด","",IF(ฟอร์มกรอกข้อมูล!H194="","-",IF(M379="เกษียณปี 66 ยุบเลิกปี 67","-",IF(M379="ว่างเดิม ยุบเลิกปี 67","-",ฟอร์มกรอกข้อมูล!H194)))))</f>
        <v/>
      </c>
      <c r="J379" s="144" t="str">
        <f>IF(ฟอร์มกรอกข้อมูล!C194=0,"",IF(ฟอร์มกรอกข้อมูล!C194="สังกัด","",IF(M379="กำหนดเพิ่มปี 67",0,IF(M379="กำหนดเพิ่มปี 68",0,IF(M379="กำหนดเพิ่มปี 69",0,IF(M379="เกษียณปี 66 ยุบเลิกปี 67",0,IF(M379="ว่างเดิม ยุบเลิกปี 67",0,ฟอร์มกรอกข้อมูล!BE194)))))))</f>
        <v/>
      </c>
      <c r="K379" s="145" t="str">
        <f>IF(ฟอร์มกรอกข้อมูล!C194=0,"",IF(ฟอร์มกรอกข้อมูล!C194="สังกัด","",IF(M379="กำหนดเพิ่มปี 67",0,IF(M379="กำหนดเพิ่มปี 68",0,IF(M379="กำหนดเพิ่มปี 69",0,IF(M379="เกษียณปี 66 ยุบเลิกปี 67",0,IF(M379="ว่างเดิม ยุบเลิกปี 67",0,IF(ฟอร์มกรอกข้อมูล!J194=0,0,(BF379*12)))))))))</f>
        <v/>
      </c>
      <c r="L379" s="145" t="str">
        <f>IF(ฟอร์มกรอกข้อมูล!C194=0,"",IF(ฟอร์มกรอกข้อมูล!C194="สังกัด","",IF(M379="กำหนดเพิ่มปี 67",0,IF(M379="กำหนดเพิ่มปี 68",0,IF(M379="กำหนดเพิ่มปี 69",0,IF(M379="เกษียณปี 66 ยุบเลิกปี 67",0,IF(M379="ว่างเดิม ยุบเลิกปี 67",0,IF(ฟอร์มกรอกข้อมูล!K194=0,0,(BG379*12)))))))))</f>
        <v/>
      </c>
      <c r="M379" s="146" t="str">
        <f>IF(ฟอร์มกรอกข้อมูล!C194=0,"",IF(ฟอร์มกรอกข้อมูล!C194="สังกัด","",IF(ฟอร์มกรอกข้อมูล!M194="ว่างเดิม","(ว่างเดิม)",IF(ฟอร์มกรอกข้อมูล!M194="เงินอุดหนุน","(เงินอุดหนุน)",IF(ฟอร์มกรอกข้อมูล!M194="เงินอุดหนุน (ว่าง)","(เงินอุดหนุน)",IF(ฟอร์มกรอกข้อมูล!M194="จ่ายจากเงินรายได้","(จ่ายจากเงินรายได้)",IF(ฟอร์มกรอกข้อมูล!M194="จ่ายจากเงินรายได้ (ว่าง)","(จ่ายจากเงินรายได้ (ว่างเดิม))",IF(ฟอร์มกรอกข้อมูล!M194="กำหนดเพิ่ม2567","กำหนดเพิ่มปี 67",IF(ฟอร์มกรอกข้อมูล!M194="กำหนดเพิ่ม2568","กำหนดเพิ่มปี 68",IF(ฟอร์มกรอกข้อมูล!M194="กำหนดเพิ่ม2569","กำหนดเพิ่มปี 69",IF(ฟอร์มกรอกข้อมูล!M194="ว่างยุบเลิก2567","ว่างเดิม ยุบเลิกปี 67",IF(ฟอร์มกรอกข้อมูล!M194="ว่างยุบเลิก2568","ว่างเดิม ยุบเลิกปี 68",IF(ฟอร์มกรอกข้อมูล!M194="ว่างยุบเลิก2569","ว่างเดิม ยุบเลิกปี 69",IF(ฟอร์มกรอกข้อมูล!M194="ยุบเลิก2567","เกษียณปี 66 ยุบเลิกปี 67",IF(ฟอร์มกรอกข้อมูล!M194="ยุบเลิก2568","เกษียณปี 67 ยุบเลิกปี 68",IF(ฟอร์มกรอกข้อมูล!M194="ยุบเลิก2569","เกษียณปี 68 ยุบเลิกปี 69",(ฟอร์มกรอกข้อมูล!I194*12)+(ฟอร์มกรอกข้อมูล!J194*12)+(ฟอร์มกรอกข้อมูล!K194*12)))))))))))))))))</f>
        <v/>
      </c>
      <c r="N379" s="150"/>
      <c r="O379" s="150"/>
      <c r="P379" s="150"/>
      <c r="Q379" s="150"/>
      <c r="R379" s="150"/>
      <c r="S379" s="150"/>
      <c r="T379" s="150"/>
      <c r="U379" s="150"/>
      <c r="V379" s="150"/>
      <c r="W379" s="150"/>
      <c r="X379" s="150"/>
      <c r="Y379" s="150"/>
      <c r="Z379" s="150"/>
      <c r="AA379" s="150"/>
      <c r="AB379" s="150"/>
      <c r="AC379" s="150"/>
      <c r="AD379" s="150"/>
      <c r="AE379" s="150"/>
      <c r="AF379" s="150"/>
      <c r="AG379" s="150"/>
      <c r="AH379" s="150"/>
      <c r="AI379" s="150"/>
      <c r="AJ379" s="150"/>
      <c r="AK379" s="150"/>
      <c r="AL379" s="150"/>
      <c r="AM379" s="150"/>
      <c r="AN379" s="150"/>
      <c r="AO379" s="150"/>
      <c r="AP379" s="150"/>
      <c r="AQ379" s="150"/>
      <c r="AR379" s="150"/>
      <c r="AS379" s="150"/>
      <c r="AT379" s="150"/>
      <c r="AU379" s="150"/>
      <c r="AV379" s="150"/>
      <c r="AW379" s="150"/>
      <c r="AX379" s="150"/>
      <c r="AY379" s="150"/>
      <c r="AZ379" s="150"/>
      <c r="BA379" s="150"/>
      <c r="BB379" s="139" t="str">
        <f>IF(ฟอร์มกรอกข้อมูล!C194=0,"",ฟอร์มกรอกข้อมูล!C194)</f>
        <v/>
      </c>
      <c r="BC379" s="139" t="str">
        <f>IF(ฟอร์มกรอกข้อมูล!G194=0,"",ฟอร์มกรอกข้อมูล!G194)</f>
        <v/>
      </c>
      <c r="BD379" s="139" t="str">
        <f>IF(ฟอร์มกรอกข้อมูล!E194=0,"",ฟอร์มกรอกข้อมูล!E194)</f>
        <v/>
      </c>
      <c r="BE379" s="139" t="str">
        <f>IF(ฟอร์มกรอกข้อมูล!I194=0,"",ฟอร์มกรอกข้อมูล!I194)</f>
        <v/>
      </c>
      <c r="BF379" s="139" t="str">
        <f>IF(ฟอร์มกรอกข้อมูล!J194=0,"",ฟอร์มกรอกข้อมูล!J194)</f>
        <v/>
      </c>
      <c r="BG379" s="139" t="str">
        <f>IF(ฟอร์มกรอกข้อมูล!K194=0,"",ฟอร์มกรอกข้อมูล!K194)</f>
        <v/>
      </c>
      <c r="BH379" s="139" t="str">
        <f>IF(ฟอร์มกรอกข้อมูล!M194=0,"",ฟอร์มกรอกข้อมูล!M194)</f>
        <v/>
      </c>
    </row>
    <row r="380" spans="1:60" ht="25.5" customHeight="1">
      <c r="A380" s="99"/>
      <c r="B380" s="99"/>
      <c r="C380" s="140"/>
      <c r="D380" s="140"/>
      <c r="E380" s="140" t="str">
        <f>IF(BB379=0,"",IF(BB379="บริหารท้องถิ่น","("&amp;BD379&amp;")",IF(BB379="อำนวยการท้องถิ่น","("&amp;BD379&amp;")",IF(BB379="บริหารสถานศึกษา","("&amp;BD379&amp;")",IF(BB379&amp;BC379="วิชาการหัวหน้ากลุ่มงาน","("&amp;BD379&amp;")",IF(M379="กำหนดเพิ่มปี 67","-",IF(M379="กำหนดเพิ่มปี 68","",IF(M379="กำหนดเพิ่มปี 69","",""))))))))</f>
        <v/>
      </c>
      <c r="F380" s="99"/>
      <c r="G380" s="140"/>
      <c r="H380" s="140" t="str">
        <f>IF(BB379=0,"",IF(M379="เกษียณปี 66 ยุบเลิกปี 67","",IF(M379="ว่างเดิม ยุบเลิกปี 67","",IF(BB379="บริหารท้องถิ่น","("&amp;BD379&amp;")",IF(BB379="อำนวยการท้องถิ่น","("&amp;BD379&amp;")",IF(BB379="บริหารสถานศึกษา","("&amp;BD379&amp;")",IF(BB379&amp;BC379="วิชาการหัวหน้ากลุ่มงาน","("&amp;BD379&amp;")","")))))))</f>
        <v/>
      </c>
      <c r="I380" s="99"/>
      <c r="J380" s="141" t="str">
        <f>IF(BB379=0,"",IF(BB379="","",IF(BH379="ว่างเดิม","(ค่ากลางเงินเดือน)",IF(BH379="เงินอุดหนุน (ว่าง)","(ค่ากลางเงินเดือน)",IF(BH379="จ่ายจากเงินรายได้ (ว่าง)","(ค่ากลางเงินเดือน)",IF(BH379="ว่างยุบเลิก2568","(ค่ากลางเงินเดือน)",IF(BH379="ว่างยุบเลิก2569","(ค่ากลางเงินเดือน)",IF(M379="กำหนดเพิ่มปี 67","",IF(M379="กำหนดเพิ่มปี 68","",IF(M379="กำหนดเพิ่มปี 69","",IF(M379="เกษียณปี 66 ยุบเลิกปี 67","",IF(M379="ว่างเดิม ยุบเลิกปี 67","",TEXT(BE379,"(0,000"&amp;" x 12)")))))))))))))</f>
        <v/>
      </c>
      <c r="K380" s="141" t="str">
        <f>IF(BB379=0,"",IF(BB379="","",IF(M379="กำหนดเพิ่มปี 67","",IF(M379="กำหนดเพิ่มปี 68","",IF(M379="กำหนดเพิ่มปี 69","",IF(M379="เกษียณปี 66 ยุบเลิกปี 67","",IF(M379="ว่างเดิม ยุบเลิกปี 67","",TEXT(BF379,"(0,000"&amp;" x 12)"))))))))</f>
        <v/>
      </c>
      <c r="L380" s="141" t="str">
        <f>IF(BB379=0,"",IF(BB379="","",IF(M379="กำหนดเพิ่มปี 67","",IF(M379="กำหนดเพิ่มปี 68","",IF(M379="กำหนดเพิ่มปี 69","",IF(M379="เกษียณปี 66 ยุบเลิกปี 67","",IF(M379="ว่างเดิม ยุบเลิกปี 67","",TEXT(BG379,"(0,000"&amp;" x 12)"))))))))</f>
        <v/>
      </c>
      <c r="M380" s="14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  <c r="Z380" s="150"/>
      <c r="AA380" s="150"/>
      <c r="AB380" s="150"/>
      <c r="AC380" s="150"/>
      <c r="AD380" s="150"/>
      <c r="AE380" s="150"/>
      <c r="AF380" s="150"/>
      <c r="AG380" s="150"/>
      <c r="AH380" s="150"/>
      <c r="AI380" s="150"/>
      <c r="AJ380" s="150"/>
      <c r="AK380" s="150"/>
      <c r="AL380" s="150"/>
      <c r="AM380" s="150"/>
      <c r="AN380" s="150"/>
      <c r="AO380" s="150"/>
      <c r="AP380" s="150"/>
      <c r="AQ380" s="150"/>
      <c r="AR380" s="150"/>
      <c r="AS380" s="150"/>
      <c r="AT380" s="150"/>
      <c r="AU380" s="150"/>
      <c r="AV380" s="150"/>
      <c r="AW380" s="150"/>
      <c r="AX380" s="150"/>
      <c r="AY380" s="150"/>
      <c r="AZ380" s="150"/>
      <c r="BA380" s="150"/>
    </row>
    <row r="381" spans="1:60" ht="25.5" customHeight="1">
      <c r="A381" s="101" t="str">
        <f>IF(B381="","",IF(M381="","",SUBTOTAL(3,$E$5:E381)*1)-COUNTBLANK($B$5:B381))</f>
        <v/>
      </c>
      <c r="B381" s="142" t="str">
        <f>IF(ฟอร์มกรอกข้อมูล!C195=0,"",IF(ฟอร์มกรอกข้อมูล!C195="สังกัด","",IF(M381="กำหนดเพิ่มปี 67","-",IF(M381="กำหนดเพิ่มปี 68","-",IF(M381="กำหนดเพิ่มปี 69","-",ฟอร์มกรอกข้อมูล!D195)))))</f>
        <v/>
      </c>
      <c r="C381" s="140" t="str">
        <f>IF(ฟอร์มกรอกข้อมูล!C195=0,"",IF(ฟอร์มกรอกข้อมูล!C195="สังกัด","",IF(M381="กำหนดเพิ่มปี 67","-",IF(M381="กำหนดเพิ่มปี 68","-",IF(M381="กำหนดเพิ่มปี 69","-",ฟอร์มกรอกข้อมูล!L195)))))</f>
        <v/>
      </c>
      <c r="D381" s="143" t="str">
        <f>IF(ฟอร์มกรอกข้อมูล!C195=0,"",IF(ฟอร์มกรอกข้อมูล!C195="สังกัด","",IF(ฟอร์มกรอกข้อมูล!B195="","-",IF(M381="กำหนดเพิ่มปี 67","-",IF(M381="กำหนดเพิ่มปี 68","-",IF(M381="กำหนดเพิ่มปี 69","-",ฟอร์มกรอกข้อมูล!B195))))))</f>
        <v/>
      </c>
      <c r="E381" s="140" t="str">
        <f>IF(ฟอร์มกรอกข้อมูล!C195=0,"",IF(M381="กำหนดเพิ่มปี 67","-",IF(M381="กำหนดเพิ่มปี 68","-",IF(M381="กำหนดเพิ่มปี 69","-",IF(ฟอร์มกรอกข้อมูล!C195="บริหารท้องถิ่น",ฟอร์มกรอกข้อมูล!F195,IF(ฟอร์มกรอกข้อมูล!C195="อำนวยการท้องถิ่น",ฟอร์มกรอกข้อมูล!F195,IF(ฟอร์มกรอกข้อมูล!C195="บริหารสถานศึกษา",ฟอร์มกรอกข้อมูล!F195,IF(ฟอร์มกรอกข้อมูล!C195&amp;ฟอร์มกรอกข้อมูล!G195="วิชาการหัวหน้ากลุ่มงาน",ฟอร์มกรอกข้อมูล!F195,ฟอร์มกรอกข้อมูล!E195))))))))</f>
        <v/>
      </c>
      <c r="F381" s="101" t="str">
        <f>IF(ฟอร์มกรอกข้อมูล!C195=0,"",IF(ฟอร์มกรอกข้อมูล!C195="สังกัด","",IF(ฟอร์มกรอกข้อมูล!H195="","-",IF(M381="กำหนดเพิ่มปี 67","-",IF(M381="กำหนดเพิ่มปี 68","-",IF(M381="กำหนดเพิ่มปี 69","-",ฟอร์มกรอกข้อมูล!H195))))))</f>
        <v/>
      </c>
      <c r="G381" s="143" t="str">
        <f>IF(ฟอร์มกรอกข้อมูล!C195=0,"",IF(ฟอร์มกรอกข้อมูล!C195="สังกัด","",IF(ฟอร์มกรอกข้อมูล!B195="","-",IF(M381="เกษียณปี 66 ยุบเลิกปี 67","-",IF(M381="ว่างเดิม ยุบเลิกปี 67","-",ฟอร์มกรอกข้อมูล!B195)))))</f>
        <v/>
      </c>
      <c r="H381" s="140" t="str">
        <f>IF(ฟอร์มกรอกข้อมูล!C195=0,"",IF(M381="เกษียณปี 66 ยุบเลิกปี 67","-",IF(M381="ว่างเดิม ยุบเลิกปี 67","-",IF(ฟอร์มกรอกข้อมูล!C195="บริหารท้องถิ่น",ฟอร์มกรอกข้อมูล!F195,IF(ฟอร์มกรอกข้อมูล!C195="อำนวยการท้องถิ่น",ฟอร์มกรอกข้อมูล!F195,IF(ฟอร์มกรอกข้อมูล!C195="บริหารสถานศึกษา",ฟอร์มกรอกข้อมูล!F195,IF(ฟอร์มกรอกข้อมูล!C195&amp;ฟอร์มกรอกข้อมูล!G195="วิชาการหัวหน้ากลุ่มงาน",ฟอร์มกรอกข้อมูล!F195,ฟอร์มกรอกข้อมูล!E195)))))))</f>
        <v/>
      </c>
      <c r="I381" s="101" t="str">
        <f>IF(ฟอร์มกรอกข้อมูล!C195=0,"",IF(ฟอร์มกรอกข้อมูล!C195="สังกัด","",IF(ฟอร์มกรอกข้อมูล!H195="","-",IF(M381="เกษียณปี 66 ยุบเลิกปี 67","-",IF(M381="ว่างเดิม ยุบเลิกปี 67","-",ฟอร์มกรอกข้อมูล!H195)))))</f>
        <v/>
      </c>
      <c r="J381" s="144" t="str">
        <f>IF(ฟอร์มกรอกข้อมูล!C195=0,"",IF(ฟอร์มกรอกข้อมูล!C195="สังกัด","",IF(M381="กำหนดเพิ่มปี 67",0,IF(M381="กำหนดเพิ่มปี 68",0,IF(M381="กำหนดเพิ่มปี 69",0,IF(M381="เกษียณปี 66 ยุบเลิกปี 67",0,IF(M381="ว่างเดิม ยุบเลิกปี 67",0,ฟอร์มกรอกข้อมูล!BE195)))))))</f>
        <v/>
      </c>
      <c r="K381" s="145" t="str">
        <f>IF(ฟอร์มกรอกข้อมูล!C195=0,"",IF(ฟอร์มกรอกข้อมูล!C195="สังกัด","",IF(M381="กำหนดเพิ่มปี 67",0,IF(M381="กำหนดเพิ่มปี 68",0,IF(M381="กำหนดเพิ่มปี 69",0,IF(M381="เกษียณปี 66 ยุบเลิกปี 67",0,IF(M381="ว่างเดิม ยุบเลิกปี 67",0,IF(ฟอร์มกรอกข้อมูล!J195=0,0,(BF381*12)))))))))</f>
        <v/>
      </c>
      <c r="L381" s="145" t="str">
        <f>IF(ฟอร์มกรอกข้อมูล!C195=0,"",IF(ฟอร์มกรอกข้อมูล!C195="สังกัด","",IF(M381="กำหนดเพิ่มปี 67",0,IF(M381="กำหนดเพิ่มปี 68",0,IF(M381="กำหนดเพิ่มปี 69",0,IF(M381="เกษียณปี 66 ยุบเลิกปี 67",0,IF(M381="ว่างเดิม ยุบเลิกปี 67",0,IF(ฟอร์มกรอกข้อมูล!K195=0,0,(BG381*12)))))))))</f>
        <v/>
      </c>
      <c r="M381" s="146" t="str">
        <f>IF(ฟอร์มกรอกข้อมูล!C195=0,"",IF(ฟอร์มกรอกข้อมูล!C195="สังกัด","",IF(ฟอร์มกรอกข้อมูล!M195="ว่างเดิม","(ว่างเดิม)",IF(ฟอร์มกรอกข้อมูล!M195="เงินอุดหนุน","(เงินอุดหนุน)",IF(ฟอร์มกรอกข้อมูล!M195="เงินอุดหนุน (ว่าง)","(เงินอุดหนุน)",IF(ฟอร์มกรอกข้อมูล!M195="จ่ายจากเงินรายได้","(จ่ายจากเงินรายได้)",IF(ฟอร์มกรอกข้อมูล!M195="จ่ายจากเงินรายได้ (ว่าง)","(จ่ายจากเงินรายได้ (ว่างเดิม))",IF(ฟอร์มกรอกข้อมูล!M195="กำหนดเพิ่ม2567","กำหนดเพิ่มปี 67",IF(ฟอร์มกรอกข้อมูล!M195="กำหนดเพิ่ม2568","กำหนดเพิ่มปี 68",IF(ฟอร์มกรอกข้อมูล!M195="กำหนดเพิ่ม2569","กำหนดเพิ่มปี 69",IF(ฟอร์มกรอกข้อมูล!M195="ว่างยุบเลิก2567","ว่างเดิม ยุบเลิกปี 67",IF(ฟอร์มกรอกข้อมูล!M195="ว่างยุบเลิก2568","ว่างเดิม ยุบเลิกปี 68",IF(ฟอร์มกรอกข้อมูล!M195="ว่างยุบเลิก2569","ว่างเดิม ยุบเลิกปี 69",IF(ฟอร์มกรอกข้อมูล!M195="ยุบเลิก2567","เกษียณปี 66 ยุบเลิกปี 67",IF(ฟอร์มกรอกข้อมูล!M195="ยุบเลิก2568","เกษียณปี 67 ยุบเลิกปี 68",IF(ฟอร์มกรอกข้อมูล!M195="ยุบเลิก2569","เกษียณปี 68 ยุบเลิกปี 69",(ฟอร์มกรอกข้อมูล!I195*12)+(ฟอร์มกรอกข้อมูล!J195*12)+(ฟอร์มกรอกข้อมูล!K195*12)))))))))))))))))</f>
        <v/>
      </c>
      <c r="N381" s="150"/>
      <c r="O381" s="150"/>
      <c r="P381" s="150"/>
      <c r="Q381" s="150"/>
      <c r="R381" s="150"/>
      <c r="S381" s="150"/>
      <c r="T381" s="150"/>
      <c r="U381" s="150"/>
      <c r="V381" s="150"/>
      <c r="W381" s="150"/>
      <c r="X381" s="150"/>
      <c r="Y381" s="150"/>
      <c r="Z381" s="150"/>
      <c r="AA381" s="150"/>
      <c r="AB381" s="150"/>
      <c r="AC381" s="150"/>
      <c r="AD381" s="150"/>
      <c r="AE381" s="150"/>
      <c r="AF381" s="150"/>
      <c r="AG381" s="150"/>
      <c r="AH381" s="150"/>
      <c r="AI381" s="150"/>
      <c r="AJ381" s="150"/>
      <c r="AK381" s="150"/>
      <c r="AL381" s="150"/>
      <c r="AM381" s="150"/>
      <c r="AN381" s="150"/>
      <c r="AO381" s="150"/>
      <c r="AP381" s="150"/>
      <c r="AQ381" s="150"/>
      <c r="AR381" s="150"/>
      <c r="AS381" s="150"/>
      <c r="AT381" s="150"/>
      <c r="AU381" s="150"/>
      <c r="AV381" s="150"/>
      <c r="AW381" s="150"/>
      <c r="AX381" s="150"/>
      <c r="AY381" s="150"/>
      <c r="AZ381" s="150"/>
      <c r="BA381" s="150"/>
      <c r="BB381" s="139" t="str">
        <f>IF(ฟอร์มกรอกข้อมูล!C195=0,"",ฟอร์มกรอกข้อมูล!C195)</f>
        <v/>
      </c>
      <c r="BC381" s="139" t="str">
        <f>IF(ฟอร์มกรอกข้อมูล!G195=0,"",ฟอร์มกรอกข้อมูล!G195)</f>
        <v/>
      </c>
      <c r="BD381" s="139" t="str">
        <f>IF(ฟอร์มกรอกข้อมูล!E195=0,"",ฟอร์มกรอกข้อมูล!E195)</f>
        <v/>
      </c>
      <c r="BE381" s="139" t="str">
        <f>IF(ฟอร์มกรอกข้อมูล!I195=0,"",ฟอร์มกรอกข้อมูล!I195)</f>
        <v/>
      </c>
      <c r="BF381" s="139" t="str">
        <f>IF(ฟอร์มกรอกข้อมูล!J195=0,"",ฟอร์มกรอกข้อมูล!J195)</f>
        <v/>
      </c>
      <c r="BG381" s="139" t="str">
        <f>IF(ฟอร์มกรอกข้อมูล!K195=0,"",ฟอร์มกรอกข้อมูล!K195)</f>
        <v/>
      </c>
      <c r="BH381" s="139" t="str">
        <f>IF(ฟอร์มกรอกข้อมูล!M195=0,"",ฟอร์มกรอกข้อมูล!M195)</f>
        <v/>
      </c>
    </row>
    <row r="382" spans="1:60" ht="25.5" customHeight="1">
      <c r="A382" s="99"/>
      <c r="B382" s="99"/>
      <c r="C382" s="140"/>
      <c r="D382" s="140"/>
      <c r="E382" s="140" t="str">
        <f>IF(BB381=0,"",IF(BB381="บริหารท้องถิ่น","("&amp;BD381&amp;")",IF(BB381="อำนวยการท้องถิ่น","("&amp;BD381&amp;")",IF(BB381="บริหารสถานศึกษา","("&amp;BD381&amp;")",IF(BB381&amp;BC381="วิชาการหัวหน้ากลุ่มงาน","("&amp;BD381&amp;")",IF(M381="กำหนดเพิ่มปี 67","-",IF(M381="กำหนดเพิ่มปี 68","",IF(M381="กำหนดเพิ่มปี 69","",""))))))))</f>
        <v/>
      </c>
      <c r="F382" s="99"/>
      <c r="G382" s="140"/>
      <c r="H382" s="140" t="str">
        <f>IF(BB381=0,"",IF(M381="เกษียณปี 66 ยุบเลิกปี 67","",IF(M381="ว่างเดิม ยุบเลิกปี 67","",IF(BB381="บริหารท้องถิ่น","("&amp;BD381&amp;")",IF(BB381="อำนวยการท้องถิ่น","("&amp;BD381&amp;")",IF(BB381="บริหารสถานศึกษา","("&amp;BD381&amp;")",IF(BB381&amp;BC381="วิชาการหัวหน้ากลุ่มงาน","("&amp;BD381&amp;")","")))))))</f>
        <v/>
      </c>
      <c r="I382" s="99"/>
      <c r="J382" s="141" t="str">
        <f>IF(BB381=0,"",IF(BB381="","",IF(BH381="ว่างเดิม","(ค่ากลางเงินเดือน)",IF(BH381="เงินอุดหนุน (ว่าง)","(ค่ากลางเงินเดือน)",IF(BH381="จ่ายจากเงินรายได้ (ว่าง)","(ค่ากลางเงินเดือน)",IF(BH381="ว่างยุบเลิก2568","(ค่ากลางเงินเดือน)",IF(BH381="ว่างยุบเลิก2569","(ค่ากลางเงินเดือน)",IF(M381="กำหนดเพิ่มปี 67","",IF(M381="กำหนดเพิ่มปี 68","",IF(M381="กำหนดเพิ่มปี 69","",IF(M381="เกษียณปี 66 ยุบเลิกปี 67","",IF(M381="ว่างเดิม ยุบเลิกปี 67","",TEXT(BE381,"(0,000"&amp;" x 12)")))))))))))))</f>
        <v/>
      </c>
      <c r="K382" s="141" t="str">
        <f>IF(BB381=0,"",IF(BB381="","",IF(M381="กำหนดเพิ่มปี 67","",IF(M381="กำหนดเพิ่มปี 68","",IF(M381="กำหนดเพิ่มปี 69","",IF(M381="เกษียณปี 66 ยุบเลิกปี 67","",IF(M381="ว่างเดิม ยุบเลิกปี 67","",TEXT(BF381,"(0,000"&amp;" x 12)"))))))))</f>
        <v/>
      </c>
      <c r="L382" s="141" t="str">
        <f>IF(BB381=0,"",IF(BB381="","",IF(M381="กำหนดเพิ่มปี 67","",IF(M381="กำหนดเพิ่มปี 68","",IF(M381="กำหนดเพิ่มปี 69","",IF(M381="เกษียณปี 66 ยุบเลิกปี 67","",IF(M381="ว่างเดิม ยุบเลิกปี 67","",TEXT(BG381,"(0,000"&amp;" x 12)"))))))))</f>
        <v/>
      </c>
      <c r="M382" s="140"/>
      <c r="N382" s="150"/>
      <c r="O382" s="150"/>
      <c r="P382" s="150"/>
      <c r="Q382" s="150"/>
      <c r="R382" s="150"/>
      <c r="S382" s="150"/>
      <c r="T382" s="150"/>
      <c r="U382" s="150"/>
      <c r="V382" s="150"/>
      <c r="W382" s="150"/>
      <c r="X382" s="150"/>
      <c r="Y382" s="150"/>
      <c r="Z382" s="150"/>
      <c r="AA382" s="150"/>
      <c r="AB382" s="150"/>
      <c r="AC382" s="150"/>
      <c r="AD382" s="150"/>
      <c r="AE382" s="150"/>
      <c r="AF382" s="150"/>
      <c r="AG382" s="150"/>
      <c r="AH382" s="150"/>
      <c r="AI382" s="150"/>
      <c r="AJ382" s="150"/>
      <c r="AK382" s="150"/>
      <c r="AL382" s="150"/>
      <c r="AM382" s="150"/>
      <c r="AN382" s="150"/>
      <c r="AO382" s="150"/>
      <c r="AP382" s="150"/>
      <c r="AQ382" s="150"/>
      <c r="AR382" s="150"/>
      <c r="AS382" s="150"/>
      <c r="AT382" s="150"/>
      <c r="AU382" s="150"/>
      <c r="AV382" s="150"/>
      <c r="AW382" s="150"/>
      <c r="AX382" s="150"/>
      <c r="AY382" s="150"/>
      <c r="AZ382" s="150"/>
      <c r="BA382" s="150"/>
    </row>
    <row r="383" spans="1:60" ht="25.5" customHeight="1">
      <c r="A383" s="101" t="str">
        <f>IF(B383="","",IF(M383="","",SUBTOTAL(3,$E$5:E383)*1)-COUNTBLANK($B$5:B383))</f>
        <v/>
      </c>
      <c r="B383" s="142" t="str">
        <f>IF(ฟอร์มกรอกข้อมูล!C196=0,"",IF(ฟอร์มกรอกข้อมูล!C196="สังกัด","",IF(M383="กำหนดเพิ่มปี 67","-",IF(M383="กำหนดเพิ่มปี 68","-",IF(M383="กำหนดเพิ่มปี 69","-",ฟอร์มกรอกข้อมูล!D196)))))</f>
        <v/>
      </c>
      <c r="C383" s="140" t="str">
        <f>IF(ฟอร์มกรอกข้อมูล!C196=0,"",IF(ฟอร์มกรอกข้อมูล!C196="สังกัด","",IF(M383="กำหนดเพิ่มปี 67","-",IF(M383="กำหนดเพิ่มปี 68","-",IF(M383="กำหนดเพิ่มปี 69","-",ฟอร์มกรอกข้อมูล!L196)))))</f>
        <v/>
      </c>
      <c r="D383" s="143" t="str">
        <f>IF(ฟอร์มกรอกข้อมูล!C196=0,"",IF(ฟอร์มกรอกข้อมูล!C196="สังกัด","",IF(ฟอร์มกรอกข้อมูล!B196="","-",IF(M383="กำหนดเพิ่มปี 67","-",IF(M383="กำหนดเพิ่มปี 68","-",IF(M383="กำหนดเพิ่มปี 69","-",ฟอร์มกรอกข้อมูล!B196))))))</f>
        <v/>
      </c>
      <c r="E383" s="140" t="str">
        <f>IF(ฟอร์มกรอกข้อมูล!C196=0,"",IF(M383="กำหนดเพิ่มปี 67","-",IF(M383="กำหนดเพิ่มปี 68","-",IF(M383="กำหนดเพิ่มปี 69","-",IF(ฟอร์มกรอกข้อมูล!C196="บริหารท้องถิ่น",ฟอร์มกรอกข้อมูล!F196,IF(ฟอร์มกรอกข้อมูล!C196="อำนวยการท้องถิ่น",ฟอร์มกรอกข้อมูล!F196,IF(ฟอร์มกรอกข้อมูล!C196="บริหารสถานศึกษา",ฟอร์มกรอกข้อมูล!F196,IF(ฟอร์มกรอกข้อมูล!C196&amp;ฟอร์มกรอกข้อมูล!G196="วิชาการหัวหน้ากลุ่มงาน",ฟอร์มกรอกข้อมูล!F196,ฟอร์มกรอกข้อมูล!E196))))))))</f>
        <v/>
      </c>
      <c r="F383" s="101" t="str">
        <f>IF(ฟอร์มกรอกข้อมูล!C196=0,"",IF(ฟอร์มกรอกข้อมูล!C196="สังกัด","",IF(ฟอร์มกรอกข้อมูล!H196="","-",IF(M383="กำหนดเพิ่มปี 67","-",IF(M383="กำหนดเพิ่มปี 68","-",IF(M383="กำหนดเพิ่มปี 69","-",ฟอร์มกรอกข้อมูล!H196))))))</f>
        <v/>
      </c>
      <c r="G383" s="143" t="str">
        <f>IF(ฟอร์มกรอกข้อมูล!C196=0,"",IF(ฟอร์มกรอกข้อมูล!C196="สังกัด","",IF(ฟอร์มกรอกข้อมูล!B196="","-",IF(M383="เกษียณปี 66 ยุบเลิกปี 67","-",IF(M383="ว่างเดิม ยุบเลิกปี 67","-",ฟอร์มกรอกข้อมูล!B196)))))</f>
        <v/>
      </c>
      <c r="H383" s="140" t="str">
        <f>IF(ฟอร์มกรอกข้อมูล!C196=0,"",IF(M383="เกษียณปี 66 ยุบเลิกปี 67","-",IF(M383="ว่างเดิม ยุบเลิกปี 67","-",IF(ฟอร์มกรอกข้อมูล!C196="บริหารท้องถิ่น",ฟอร์มกรอกข้อมูล!F196,IF(ฟอร์มกรอกข้อมูล!C196="อำนวยการท้องถิ่น",ฟอร์มกรอกข้อมูล!F196,IF(ฟอร์มกรอกข้อมูล!C196="บริหารสถานศึกษา",ฟอร์มกรอกข้อมูล!F196,IF(ฟอร์มกรอกข้อมูล!C196&amp;ฟอร์มกรอกข้อมูล!G196="วิชาการหัวหน้ากลุ่มงาน",ฟอร์มกรอกข้อมูล!F196,ฟอร์มกรอกข้อมูล!E196)))))))</f>
        <v/>
      </c>
      <c r="I383" s="101" t="str">
        <f>IF(ฟอร์มกรอกข้อมูล!C196=0,"",IF(ฟอร์มกรอกข้อมูล!C196="สังกัด","",IF(ฟอร์มกรอกข้อมูล!H196="","-",IF(M383="เกษียณปี 66 ยุบเลิกปี 67","-",IF(M383="ว่างเดิม ยุบเลิกปี 67","-",ฟอร์มกรอกข้อมูล!H196)))))</f>
        <v/>
      </c>
      <c r="J383" s="144" t="str">
        <f>IF(ฟอร์มกรอกข้อมูล!C196=0,"",IF(ฟอร์มกรอกข้อมูล!C196="สังกัด","",IF(M383="กำหนดเพิ่มปี 67",0,IF(M383="กำหนดเพิ่มปี 68",0,IF(M383="กำหนดเพิ่มปี 69",0,IF(M383="เกษียณปี 66 ยุบเลิกปี 67",0,IF(M383="ว่างเดิม ยุบเลิกปี 67",0,ฟอร์มกรอกข้อมูล!BE196)))))))</f>
        <v/>
      </c>
      <c r="K383" s="145" t="str">
        <f>IF(ฟอร์มกรอกข้อมูล!C196=0,"",IF(ฟอร์มกรอกข้อมูล!C196="สังกัด","",IF(M383="กำหนดเพิ่มปี 67",0,IF(M383="กำหนดเพิ่มปี 68",0,IF(M383="กำหนดเพิ่มปี 69",0,IF(M383="เกษียณปี 66 ยุบเลิกปี 67",0,IF(M383="ว่างเดิม ยุบเลิกปี 67",0,IF(ฟอร์มกรอกข้อมูล!J196=0,0,(BF383*12)))))))))</f>
        <v/>
      </c>
      <c r="L383" s="145" t="str">
        <f>IF(ฟอร์มกรอกข้อมูล!C196=0,"",IF(ฟอร์มกรอกข้อมูล!C196="สังกัด","",IF(M383="กำหนดเพิ่มปี 67",0,IF(M383="กำหนดเพิ่มปี 68",0,IF(M383="กำหนดเพิ่มปี 69",0,IF(M383="เกษียณปี 66 ยุบเลิกปี 67",0,IF(M383="ว่างเดิม ยุบเลิกปี 67",0,IF(ฟอร์มกรอกข้อมูล!K196=0,0,(BG383*12)))))))))</f>
        <v/>
      </c>
      <c r="M383" s="146" t="str">
        <f>IF(ฟอร์มกรอกข้อมูล!C196=0,"",IF(ฟอร์มกรอกข้อมูล!C196="สังกัด","",IF(ฟอร์มกรอกข้อมูล!M196="ว่างเดิม","(ว่างเดิม)",IF(ฟอร์มกรอกข้อมูล!M196="เงินอุดหนุน","(เงินอุดหนุน)",IF(ฟอร์มกรอกข้อมูล!M196="เงินอุดหนุน (ว่าง)","(เงินอุดหนุน)",IF(ฟอร์มกรอกข้อมูล!M196="จ่ายจากเงินรายได้","(จ่ายจากเงินรายได้)",IF(ฟอร์มกรอกข้อมูล!M196="จ่ายจากเงินรายได้ (ว่าง)","(จ่ายจากเงินรายได้ (ว่างเดิม))",IF(ฟอร์มกรอกข้อมูล!M196="กำหนดเพิ่ม2567","กำหนดเพิ่มปี 67",IF(ฟอร์มกรอกข้อมูล!M196="กำหนดเพิ่ม2568","กำหนดเพิ่มปี 68",IF(ฟอร์มกรอกข้อมูล!M196="กำหนดเพิ่ม2569","กำหนดเพิ่มปี 69",IF(ฟอร์มกรอกข้อมูล!M196="ว่างยุบเลิก2567","ว่างเดิม ยุบเลิกปี 67",IF(ฟอร์มกรอกข้อมูล!M196="ว่างยุบเลิก2568","ว่างเดิม ยุบเลิกปี 68",IF(ฟอร์มกรอกข้อมูล!M196="ว่างยุบเลิก2569","ว่างเดิม ยุบเลิกปี 69",IF(ฟอร์มกรอกข้อมูล!M196="ยุบเลิก2567","เกษียณปี 66 ยุบเลิกปี 67",IF(ฟอร์มกรอกข้อมูล!M196="ยุบเลิก2568","เกษียณปี 67 ยุบเลิกปี 68",IF(ฟอร์มกรอกข้อมูล!M196="ยุบเลิก2569","เกษียณปี 68 ยุบเลิกปี 69",(ฟอร์มกรอกข้อมูล!I196*12)+(ฟอร์มกรอกข้อมูล!J196*12)+(ฟอร์มกรอกข้อมูล!K196*12)))))))))))))))))</f>
        <v/>
      </c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150"/>
      <c r="AT383" s="150"/>
      <c r="AU383" s="150"/>
      <c r="AV383" s="150"/>
      <c r="AW383" s="150"/>
      <c r="AX383" s="150"/>
      <c r="AY383" s="150"/>
      <c r="AZ383" s="150"/>
      <c r="BA383" s="150"/>
      <c r="BB383" s="139" t="str">
        <f>IF(ฟอร์มกรอกข้อมูล!C196=0,"",ฟอร์มกรอกข้อมูล!C196)</f>
        <v/>
      </c>
      <c r="BC383" s="139" t="str">
        <f>IF(ฟอร์มกรอกข้อมูล!G196=0,"",ฟอร์มกรอกข้อมูล!G196)</f>
        <v/>
      </c>
      <c r="BD383" s="139" t="str">
        <f>IF(ฟอร์มกรอกข้อมูล!E196=0,"",ฟอร์มกรอกข้อมูล!E196)</f>
        <v/>
      </c>
      <c r="BE383" s="139" t="str">
        <f>IF(ฟอร์มกรอกข้อมูล!I196=0,"",ฟอร์มกรอกข้อมูล!I196)</f>
        <v/>
      </c>
      <c r="BF383" s="139" t="str">
        <f>IF(ฟอร์มกรอกข้อมูล!J196=0,"",ฟอร์มกรอกข้อมูล!J196)</f>
        <v/>
      </c>
      <c r="BG383" s="139" t="str">
        <f>IF(ฟอร์มกรอกข้อมูล!K196=0,"",ฟอร์มกรอกข้อมูล!K196)</f>
        <v/>
      </c>
      <c r="BH383" s="139" t="str">
        <f>IF(ฟอร์มกรอกข้อมูล!M196=0,"",ฟอร์มกรอกข้อมูล!M196)</f>
        <v/>
      </c>
    </row>
    <row r="384" spans="1:60" ht="25.5" customHeight="1">
      <c r="A384" s="99"/>
      <c r="B384" s="99"/>
      <c r="C384" s="140"/>
      <c r="D384" s="140"/>
      <c r="E384" s="140" t="str">
        <f>IF(BB383=0,"",IF(BB383="บริหารท้องถิ่น","("&amp;BD383&amp;")",IF(BB383="อำนวยการท้องถิ่น","("&amp;BD383&amp;")",IF(BB383="บริหารสถานศึกษา","("&amp;BD383&amp;")",IF(BB383&amp;BC383="วิชาการหัวหน้ากลุ่มงาน","("&amp;BD383&amp;")",IF(M383="กำหนดเพิ่มปี 67","-",IF(M383="กำหนดเพิ่มปี 68","",IF(M383="กำหนดเพิ่มปี 69","",""))))))))</f>
        <v/>
      </c>
      <c r="F384" s="99"/>
      <c r="G384" s="140"/>
      <c r="H384" s="140" t="str">
        <f>IF(BB383=0,"",IF(M383="เกษียณปี 66 ยุบเลิกปี 67","",IF(M383="ว่างเดิม ยุบเลิกปี 67","",IF(BB383="บริหารท้องถิ่น","("&amp;BD383&amp;")",IF(BB383="อำนวยการท้องถิ่น","("&amp;BD383&amp;")",IF(BB383="บริหารสถานศึกษา","("&amp;BD383&amp;")",IF(BB383&amp;BC383="วิชาการหัวหน้ากลุ่มงาน","("&amp;BD383&amp;")","")))))))</f>
        <v/>
      </c>
      <c r="I384" s="99"/>
      <c r="J384" s="141" t="str">
        <f>IF(BB383=0,"",IF(BB383="","",IF(BH383="ว่างเดิม","(ค่ากลางเงินเดือน)",IF(BH383="เงินอุดหนุน (ว่าง)","(ค่ากลางเงินเดือน)",IF(BH383="จ่ายจากเงินรายได้ (ว่าง)","(ค่ากลางเงินเดือน)",IF(BH383="ว่างยุบเลิก2568","(ค่ากลางเงินเดือน)",IF(BH383="ว่างยุบเลิก2569","(ค่ากลางเงินเดือน)",IF(M383="กำหนดเพิ่มปี 67","",IF(M383="กำหนดเพิ่มปี 68","",IF(M383="กำหนดเพิ่มปี 69","",IF(M383="เกษียณปี 66 ยุบเลิกปี 67","",IF(M383="ว่างเดิม ยุบเลิกปี 67","",TEXT(BE383,"(0,000"&amp;" x 12)")))))))))))))</f>
        <v/>
      </c>
      <c r="K384" s="141" t="str">
        <f>IF(BB383=0,"",IF(BB383="","",IF(M383="กำหนดเพิ่มปี 67","",IF(M383="กำหนดเพิ่มปี 68","",IF(M383="กำหนดเพิ่มปี 69","",IF(M383="เกษียณปี 66 ยุบเลิกปี 67","",IF(M383="ว่างเดิม ยุบเลิกปี 67","",TEXT(BF383,"(0,000"&amp;" x 12)"))))))))</f>
        <v/>
      </c>
      <c r="L384" s="141" t="str">
        <f>IF(BB383=0,"",IF(BB383="","",IF(M383="กำหนดเพิ่มปี 67","",IF(M383="กำหนดเพิ่มปี 68","",IF(M383="กำหนดเพิ่มปี 69","",IF(M383="เกษียณปี 66 ยุบเลิกปี 67","",IF(M383="ว่างเดิม ยุบเลิกปี 67","",TEXT(BG383,"(0,000"&amp;" x 12)"))))))))</f>
        <v/>
      </c>
      <c r="M384" s="140"/>
      <c r="N384" s="150"/>
      <c r="O384" s="150"/>
      <c r="P384" s="150"/>
      <c r="Q384" s="150"/>
      <c r="R384" s="150"/>
      <c r="S384" s="150"/>
      <c r="T384" s="150"/>
      <c r="U384" s="150"/>
      <c r="V384" s="150"/>
      <c r="W384" s="150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50"/>
      <c r="AH384" s="150"/>
      <c r="AI384" s="150"/>
      <c r="AJ384" s="150"/>
      <c r="AK384" s="150"/>
      <c r="AL384" s="150"/>
      <c r="AM384" s="150"/>
      <c r="AN384" s="150"/>
      <c r="AO384" s="150"/>
      <c r="AP384" s="150"/>
      <c r="AQ384" s="150"/>
      <c r="AR384" s="150"/>
      <c r="AS384" s="150"/>
      <c r="AT384" s="150"/>
      <c r="AU384" s="150"/>
      <c r="AV384" s="150"/>
      <c r="AW384" s="150"/>
      <c r="AX384" s="150"/>
      <c r="AY384" s="150"/>
      <c r="AZ384" s="150"/>
      <c r="BA384" s="150"/>
    </row>
    <row r="385" spans="1:60" ht="25.5" customHeight="1">
      <c r="A385" s="101" t="str">
        <f>IF(B385="","",IF(M385="","",SUBTOTAL(3,$E$5:E385)*1)-COUNTBLANK($B$5:B385))</f>
        <v/>
      </c>
      <c r="B385" s="142" t="str">
        <f>IF(ฟอร์มกรอกข้อมูล!C197=0,"",IF(ฟอร์มกรอกข้อมูล!C197="สังกัด","",IF(M385="กำหนดเพิ่มปี 67","-",IF(M385="กำหนดเพิ่มปี 68","-",IF(M385="กำหนดเพิ่มปี 69","-",ฟอร์มกรอกข้อมูล!D197)))))</f>
        <v/>
      </c>
      <c r="C385" s="140" t="str">
        <f>IF(ฟอร์มกรอกข้อมูล!C197=0,"",IF(ฟอร์มกรอกข้อมูล!C197="สังกัด","",IF(M385="กำหนดเพิ่มปี 67","-",IF(M385="กำหนดเพิ่มปี 68","-",IF(M385="กำหนดเพิ่มปี 69","-",ฟอร์มกรอกข้อมูล!L197)))))</f>
        <v/>
      </c>
      <c r="D385" s="143" t="str">
        <f>IF(ฟอร์มกรอกข้อมูล!C197=0,"",IF(ฟอร์มกรอกข้อมูล!C197="สังกัด","",IF(ฟอร์มกรอกข้อมูล!B197="","-",IF(M385="กำหนดเพิ่มปี 67","-",IF(M385="กำหนดเพิ่มปี 68","-",IF(M385="กำหนดเพิ่มปี 69","-",ฟอร์มกรอกข้อมูล!B197))))))</f>
        <v/>
      </c>
      <c r="E385" s="140" t="str">
        <f>IF(ฟอร์มกรอกข้อมูล!C197=0,"",IF(M385="กำหนดเพิ่มปี 67","-",IF(M385="กำหนดเพิ่มปี 68","-",IF(M385="กำหนดเพิ่มปี 69","-",IF(ฟอร์มกรอกข้อมูล!C197="บริหารท้องถิ่น",ฟอร์มกรอกข้อมูล!F197,IF(ฟอร์มกรอกข้อมูล!C197="อำนวยการท้องถิ่น",ฟอร์มกรอกข้อมูล!F197,IF(ฟอร์มกรอกข้อมูล!C197="บริหารสถานศึกษา",ฟอร์มกรอกข้อมูล!F197,IF(ฟอร์มกรอกข้อมูล!C197&amp;ฟอร์มกรอกข้อมูล!G197="วิชาการหัวหน้ากลุ่มงาน",ฟอร์มกรอกข้อมูล!F197,ฟอร์มกรอกข้อมูล!E197))))))))</f>
        <v/>
      </c>
      <c r="F385" s="101" t="str">
        <f>IF(ฟอร์มกรอกข้อมูล!C197=0,"",IF(ฟอร์มกรอกข้อมูล!C197="สังกัด","",IF(ฟอร์มกรอกข้อมูล!H197="","-",IF(M385="กำหนดเพิ่มปี 67","-",IF(M385="กำหนดเพิ่มปี 68","-",IF(M385="กำหนดเพิ่มปี 69","-",ฟอร์มกรอกข้อมูล!H197))))))</f>
        <v/>
      </c>
      <c r="G385" s="143" t="str">
        <f>IF(ฟอร์มกรอกข้อมูล!C197=0,"",IF(ฟอร์มกรอกข้อมูล!C197="สังกัด","",IF(ฟอร์มกรอกข้อมูล!B197="","-",IF(M385="เกษียณปี 66 ยุบเลิกปี 67","-",IF(M385="ว่างเดิม ยุบเลิกปี 67","-",ฟอร์มกรอกข้อมูล!B197)))))</f>
        <v/>
      </c>
      <c r="H385" s="140" t="str">
        <f>IF(ฟอร์มกรอกข้อมูล!C197=0,"",IF(M385="เกษียณปี 66 ยุบเลิกปี 67","-",IF(M385="ว่างเดิม ยุบเลิกปี 67","-",IF(ฟอร์มกรอกข้อมูล!C197="บริหารท้องถิ่น",ฟอร์มกรอกข้อมูล!F197,IF(ฟอร์มกรอกข้อมูล!C197="อำนวยการท้องถิ่น",ฟอร์มกรอกข้อมูล!F197,IF(ฟอร์มกรอกข้อมูล!C197="บริหารสถานศึกษา",ฟอร์มกรอกข้อมูล!F197,IF(ฟอร์มกรอกข้อมูล!C197&amp;ฟอร์มกรอกข้อมูล!G197="วิชาการหัวหน้ากลุ่มงาน",ฟอร์มกรอกข้อมูล!F197,ฟอร์มกรอกข้อมูล!E197)))))))</f>
        <v/>
      </c>
      <c r="I385" s="101" t="str">
        <f>IF(ฟอร์มกรอกข้อมูล!C197=0,"",IF(ฟอร์มกรอกข้อมูล!C197="สังกัด","",IF(ฟอร์มกรอกข้อมูล!H197="","-",IF(M385="เกษียณปี 66 ยุบเลิกปี 67","-",IF(M385="ว่างเดิม ยุบเลิกปี 67","-",ฟอร์มกรอกข้อมูล!H197)))))</f>
        <v/>
      </c>
      <c r="J385" s="144" t="str">
        <f>IF(ฟอร์มกรอกข้อมูล!C197=0,"",IF(ฟอร์มกรอกข้อมูล!C197="สังกัด","",IF(M385="กำหนดเพิ่มปี 67",0,IF(M385="กำหนดเพิ่มปี 68",0,IF(M385="กำหนดเพิ่มปี 69",0,IF(M385="เกษียณปี 66 ยุบเลิกปี 67",0,IF(M385="ว่างเดิม ยุบเลิกปี 67",0,ฟอร์มกรอกข้อมูล!BE197)))))))</f>
        <v/>
      </c>
      <c r="K385" s="145" t="str">
        <f>IF(ฟอร์มกรอกข้อมูล!C197=0,"",IF(ฟอร์มกรอกข้อมูล!C197="สังกัด","",IF(M385="กำหนดเพิ่มปี 67",0,IF(M385="กำหนดเพิ่มปี 68",0,IF(M385="กำหนดเพิ่มปี 69",0,IF(M385="เกษียณปี 66 ยุบเลิกปี 67",0,IF(M385="ว่างเดิม ยุบเลิกปี 67",0,IF(ฟอร์มกรอกข้อมูล!J197=0,0,(BF385*12)))))))))</f>
        <v/>
      </c>
      <c r="L385" s="145" t="str">
        <f>IF(ฟอร์มกรอกข้อมูล!C197=0,"",IF(ฟอร์มกรอกข้อมูล!C197="สังกัด","",IF(M385="กำหนดเพิ่มปี 67",0,IF(M385="กำหนดเพิ่มปี 68",0,IF(M385="กำหนดเพิ่มปี 69",0,IF(M385="เกษียณปี 66 ยุบเลิกปี 67",0,IF(M385="ว่างเดิม ยุบเลิกปี 67",0,IF(ฟอร์มกรอกข้อมูล!K197=0,0,(BG385*12)))))))))</f>
        <v/>
      </c>
      <c r="M385" s="146" t="str">
        <f>IF(ฟอร์มกรอกข้อมูล!C197=0,"",IF(ฟอร์มกรอกข้อมูล!C197="สังกัด","",IF(ฟอร์มกรอกข้อมูล!M197="ว่างเดิม","(ว่างเดิม)",IF(ฟอร์มกรอกข้อมูล!M197="เงินอุดหนุน","(เงินอุดหนุน)",IF(ฟอร์มกรอกข้อมูล!M197="เงินอุดหนุน (ว่าง)","(เงินอุดหนุน)",IF(ฟอร์มกรอกข้อมูล!M197="จ่ายจากเงินรายได้","(จ่ายจากเงินรายได้)",IF(ฟอร์มกรอกข้อมูล!M197="จ่ายจากเงินรายได้ (ว่าง)","(จ่ายจากเงินรายได้ (ว่างเดิม))",IF(ฟอร์มกรอกข้อมูล!M197="กำหนดเพิ่ม2567","กำหนดเพิ่มปี 67",IF(ฟอร์มกรอกข้อมูล!M197="กำหนดเพิ่ม2568","กำหนดเพิ่มปี 68",IF(ฟอร์มกรอกข้อมูล!M197="กำหนดเพิ่ม2569","กำหนดเพิ่มปี 69",IF(ฟอร์มกรอกข้อมูล!M197="ว่างยุบเลิก2567","ว่างเดิม ยุบเลิกปี 67",IF(ฟอร์มกรอกข้อมูล!M197="ว่างยุบเลิก2568","ว่างเดิม ยุบเลิกปี 68",IF(ฟอร์มกรอกข้อมูล!M197="ว่างยุบเลิก2569","ว่างเดิม ยุบเลิกปี 69",IF(ฟอร์มกรอกข้อมูล!M197="ยุบเลิก2567","เกษียณปี 66 ยุบเลิกปี 67",IF(ฟอร์มกรอกข้อมูล!M197="ยุบเลิก2568","เกษียณปี 67 ยุบเลิกปี 68",IF(ฟอร์มกรอกข้อมูล!M197="ยุบเลิก2569","เกษียณปี 68 ยุบเลิกปี 69",(ฟอร์มกรอกข้อมูล!I197*12)+(ฟอร์มกรอกข้อมูล!J197*12)+(ฟอร์มกรอกข้อมูล!K197*12)))))))))))))))))</f>
        <v/>
      </c>
      <c r="N385" s="150"/>
      <c r="O385" s="150"/>
      <c r="P385" s="150"/>
      <c r="Q385" s="150"/>
      <c r="R385" s="150"/>
      <c r="S385" s="150"/>
      <c r="T385" s="150"/>
      <c r="U385" s="150"/>
      <c r="V385" s="150"/>
      <c r="W385" s="150"/>
      <c r="X385" s="150"/>
      <c r="Y385" s="150"/>
      <c r="Z385" s="150"/>
      <c r="AA385" s="150"/>
      <c r="AB385" s="150"/>
      <c r="AC385" s="150"/>
      <c r="AD385" s="150"/>
      <c r="AE385" s="150"/>
      <c r="AF385" s="150"/>
      <c r="AG385" s="150"/>
      <c r="AH385" s="150"/>
      <c r="AI385" s="150"/>
      <c r="AJ385" s="150"/>
      <c r="AK385" s="150"/>
      <c r="AL385" s="150"/>
      <c r="AM385" s="150"/>
      <c r="AN385" s="150"/>
      <c r="AO385" s="150"/>
      <c r="AP385" s="150"/>
      <c r="AQ385" s="150"/>
      <c r="AR385" s="150"/>
      <c r="AS385" s="150"/>
      <c r="AT385" s="150"/>
      <c r="AU385" s="150"/>
      <c r="AV385" s="150"/>
      <c r="AW385" s="150"/>
      <c r="AX385" s="150"/>
      <c r="AY385" s="150"/>
      <c r="AZ385" s="150"/>
      <c r="BA385" s="150"/>
      <c r="BB385" s="139" t="str">
        <f>IF(ฟอร์มกรอกข้อมูล!C197=0,"",ฟอร์มกรอกข้อมูล!C197)</f>
        <v/>
      </c>
      <c r="BC385" s="139" t="str">
        <f>IF(ฟอร์มกรอกข้อมูล!G197=0,"",ฟอร์มกรอกข้อมูล!G197)</f>
        <v/>
      </c>
      <c r="BD385" s="139" t="str">
        <f>IF(ฟอร์มกรอกข้อมูล!E197=0,"",ฟอร์มกรอกข้อมูล!E197)</f>
        <v/>
      </c>
      <c r="BE385" s="139" t="str">
        <f>IF(ฟอร์มกรอกข้อมูล!I197=0,"",ฟอร์มกรอกข้อมูล!I197)</f>
        <v/>
      </c>
      <c r="BF385" s="139" t="str">
        <f>IF(ฟอร์มกรอกข้อมูล!J197=0,"",ฟอร์มกรอกข้อมูล!J197)</f>
        <v/>
      </c>
      <c r="BG385" s="139" t="str">
        <f>IF(ฟอร์มกรอกข้อมูล!K197=0,"",ฟอร์มกรอกข้อมูล!K197)</f>
        <v/>
      </c>
      <c r="BH385" s="139" t="str">
        <f>IF(ฟอร์มกรอกข้อมูล!M197=0,"",ฟอร์มกรอกข้อมูล!M197)</f>
        <v/>
      </c>
    </row>
    <row r="386" spans="1:60" ht="25.5" customHeight="1">
      <c r="A386" s="99"/>
      <c r="B386" s="99"/>
      <c r="C386" s="140"/>
      <c r="D386" s="140"/>
      <c r="E386" s="140" t="str">
        <f>IF(BB385=0,"",IF(BB385="บริหารท้องถิ่น","("&amp;BD385&amp;")",IF(BB385="อำนวยการท้องถิ่น","("&amp;BD385&amp;")",IF(BB385="บริหารสถานศึกษา","("&amp;BD385&amp;")",IF(BB385&amp;BC385="วิชาการหัวหน้ากลุ่มงาน","("&amp;BD385&amp;")",IF(M385="กำหนดเพิ่มปี 67","-",IF(M385="กำหนดเพิ่มปี 68","",IF(M385="กำหนดเพิ่มปี 69","",""))))))))</f>
        <v/>
      </c>
      <c r="F386" s="99"/>
      <c r="G386" s="140"/>
      <c r="H386" s="140" t="str">
        <f>IF(BB385=0,"",IF(M385="เกษียณปี 66 ยุบเลิกปี 67","",IF(M385="ว่างเดิม ยุบเลิกปี 67","",IF(BB385="บริหารท้องถิ่น","("&amp;BD385&amp;")",IF(BB385="อำนวยการท้องถิ่น","("&amp;BD385&amp;")",IF(BB385="บริหารสถานศึกษา","("&amp;BD385&amp;")",IF(BB385&amp;BC385="วิชาการหัวหน้ากลุ่มงาน","("&amp;BD385&amp;")","")))))))</f>
        <v/>
      </c>
      <c r="I386" s="99"/>
      <c r="J386" s="141" t="str">
        <f>IF(BB385=0,"",IF(BB385="","",IF(BH385="ว่างเดิม","(ค่ากลางเงินเดือน)",IF(BH385="เงินอุดหนุน (ว่าง)","(ค่ากลางเงินเดือน)",IF(BH385="จ่ายจากเงินรายได้ (ว่าง)","(ค่ากลางเงินเดือน)",IF(BH385="ว่างยุบเลิก2568","(ค่ากลางเงินเดือน)",IF(BH385="ว่างยุบเลิก2569","(ค่ากลางเงินเดือน)",IF(M385="กำหนดเพิ่มปี 67","",IF(M385="กำหนดเพิ่มปี 68","",IF(M385="กำหนดเพิ่มปี 69","",IF(M385="เกษียณปี 66 ยุบเลิกปี 67","",IF(M385="ว่างเดิม ยุบเลิกปี 67","",TEXT(BE385,"(0,000"&amp;" x 12)")))))))))))))</f>
        <v/>
      </c>
      <c r="K386" s="141" t="str">
        <f>IF(BB385=0,"",IF(BB385="","",IF(M385="กำหนดเพิ่มปี 67","",IF(M385="กำหนดเพิ่มปี 68","",IF(M385="กำหนดเพิ่มปี 69","",IF(M385="เกษียณปี 66 ยุบเลิกปี 67","",IF(M385="ว่างเดิม ยุบเลิกปี 67","",TEXT(BF385,"(0,000"&amp;" x 12)"))))))))</f>
        <v/>
      </c>
      <c r="L386" s="141" t="str">
        <f>IF(BB385=0,"",IF(BB385="","",IF(M385="กำหนดเพิ่มปี 67","",IF(M385="กำหนดเพิ่มปี 68","",IF(M385="กำหนดเพิ่มปี 69","",IF(M385="เกษียณปี 66 ยุบเลิกปี 67","",IF(M385="ว่างเดิม ยุบเลิกปี 67","",TEXT(BG385,"(0,000"&amp;" x 12)"))))))))</f>
        <v/>
      </c>
      <c r="M386" s="140"/>
      <c r="N386" s="150"/>
      <c r="O386" s="150"/>
      <c r="P386" s="150"/>
      <c r="Q386" s="150"/>
      <c r="R386" s="150"/>
      <c r="S386" s="150"/>
      <c r="T386" s="150"/>
      <c r="U386" s="150"/>
      <c r="V386" s="150"/>
      <c r="W386" s="150"/>
      <c r="X386" s="150"/>
      <c r="Y386" s="150"/>
      <c r="Z386" s="150"/>
      <c r="AA386" s="150"/>
      <c r="AB386" s="150"/>
      <c r="AC386" s="150"/>
      <c r="AD386" s="150"/>
      <c r="AE386" s="150"/>
      <c r="AF386" s="150"/>
      <c r="AG386" s="150"/>
      <c r="AH386" s="150"/>
      <c r="AI386" s="150"/>
      <c r="AJ386" s="150"/>
      <c r="AK386" s="150"/>
      <c r="AL386" s="150"/>
      <c r="AM386" s="150"/>
      <c r="AN386" s="150"/>
      <c r="AO386" s="150"/>
      <c r="AP386" s="150"/>
      <c r="AQ386" s="150"/>
      <c r="AR386" s="150"/>
      <c r="AS386" s="150"/>
      <c r="AT386" s="150"/>
      <c r="AU386" s="150"/>
      <c r="AV386" s="150"/>
      <c r="AW386" s="150"/>
      <c r="AX386" s="150"/>
      <c r="AY386" s="150"/>
      <c r="AZ386" s="150"/>
      <c r="BA386" s="150"/>
    </row>
    <row r="387" spans="1:60" ht="25.5" customHeight="1">
      <c r="A387" s="101" t="str">
        <f>IF(B387="","",IF(M387="","",SUBTOTAL(3,$E$5:E387)*1)-COUNTBLANK($B$5:B387))</f>
        <v/>
      </c>
      <c r="B387" s="142" t="str">
        <f>IF(ฟอร์มกรอกข้อมูล!C198=0,"",IF(ฟอร์มกรอกข้อมูล!C198="สังกัด","",IF(M387="กำหนดเพิ่มปี 67","-",IF(M387="กำหนดเพิ่มปี 68","-",IF(M387="กำหนดเพิ่มปี 69","-",ฟอร์มกรอกข้อมูล!D198)))))</f>
        <v/>
      </c>
      <c r="C387" s="140" t="str">
        <f>IF(ฟอร์มกรอกข้อมูล!C198=0,"",IF(ฟอร์มกรอกข้อมูล!C198="สังกัด","",IF(M387="กำหนดเพิ่มปี 67","-",IF(M387="กำหนดเพิ่มปี 68","-",IF(M387="กำหนดเพิ่มปี 69","-",ฟอร์มกรอกข้อมูล!L198)))))</f>
        <v/>
      </c>
      <c r="D387" s="143" t="str">
        <f>IF(ฟอร์มกรอกข้อมูล!C198=0,"",IF(ฟอร์มกรอกข้อมูล!C198="สังกัด","",IF(ฟอร์มกรอกข้อมูล!B198="","-",IF(M387="กำหนดเพิ่มปี 67","-",IF(M387="กำหนดเพิ่มปี 68","-",IF(M387="กำหนดเพิ่มปี 69","-",ฟอร์มกรอกข้อมูล!B198))))))</f>
        <v/>
      </c>
      <c r="E387" s="140" t="str">
        <f>IF(ฟอร์มกรอกข้อมูล!C198=0,"",IF(M387="กำหนดเพิ่มปี 67","-",IF(M387="กำหนดเพิ่มปี 68","-",IF(M387="กำหนดเพิ่มปี 69","-",IF(ฟอร์มกรอกข้อมูล!C198="บริหารท้องถิ่น",ฟอร์มกรอกข้อมูล!F198,IF(ฟอร์มกรอกข้อมูล!C198="อำนวยการท้องถิ่น",ฟอร์มกรอกข้อมูล!F198,IF(ฟอร์มกรอกข้อมูล!C198="บริหารสถานศึกษา",ฟอร์มกรอกข้อมูล!F198,IF(ฟอร์มกรอกข้อมูล!C198&amp;ฟอร์มกรอกข้อมูล!G198="วิชาการหัวหน้ากลุ่มงาน",ฟอร์มกรอกข้อมูล!F198,ฟอร์มกรอกข้อมูล!E198))))))))</f>
        <v/>
      </c>
      <c r="F387" s="101" t="str">
        <f>IF(ฟอร์มกรอกข้อมูล!C198=0,"",IF(ฟอร์มกรอกข้อมูล!C198="สังกัด","",IF(ฟอร์มกรอกข้อมูล!H198="","-",IF(M387="กำหนดเพิ่มปี 67","-",IF(M387="กำหนดเพิ่มปี 68","-",IF(M387="กำหนดเพิ่มปี 69","-",ฟอร์มกรอกข้อมูล!H198))))))</f>
        <v/>
      </c>
      <c r="G387" s="143" t="str">
        <f>IF(ฟอร์มกรอกข้อมูล!C198=0,"",IF(ฟอร์มกรอกข้อมูล!C198="สังกัด","",IF(ฟอร์มกรอกข้อมูล!B198="","-",IF(M387="เกษียณปี 66 ยุบเลิกปี 67","-",IF(M387="ว่างเดิม ยุบเลิกปี 67","-",ฟอร์มกรอกข้อมูล!B198)))))</f>
        <v/>
      </c>
      <c r="H387" s="140" t="str">
        <f>IF(ฟอร์มกรอกข้อมูล!C198=0,"",IF(M387="เกษียณปี 66 ยุบเลิกปี 67","-",IF(M387="ว่างเดิม ยุบเลิกปี 67","-",IF(ฟอร์มกรอกข้อมูล!C198="บริหารท้องถิ่น",ฟอร์มกรอกข้อมูล!F198,IF(ฟอร์มกรอกข้อมูล!C198="อำนวยการท้องถิ่น",ฟอร์มกรอกข้อมูล!F198,IF(ฟอร์มกรอกข้อมูล!C198="บริหารสถานศึกษา",ฟอร์มกรอกข้อมูล!F198,IF(ฟอร์มกรอกข้อมูล!C198&amp;ฟอร์มกรอกข้อมูล!G198="วิชาการหัวหน้ากลุ่มงาน",ฟอร์มกรอกข้อมูล!F198,ฟอร์มกรอกข้อมูล!E198)))))))</f>
        <v/>
      </c>
      <c r="I387" s="101" t="str">
        <f>IF(ฟอร์มกรอกข้อมูล!C198=0,"",IF(ฟอร์มกรอกข้อมูล!C198="สังกัด","",IF(ฟอร์มกรอกข้อมูล!H198="","-",IF(M387="เกษียณปี 66 ยุบเลิกปี 67","-",IF(M387="ว่างเดิม ยุบเลิกปี 67","-",ฟอร์มกรอกข้อมูล!H198)))))</f>
        <v/>
      </c>
      <c r="J387" s="144" t="str">
        <f>IF(ฟอร์มกรอกข้อมูล!C198=0,"",IF(ฟอร์มกรอกข้อมูล!C198="สังกัด","",IF(M387="กำหนดเพิ่มปี 67",0,IF(M387="กำหนดเพิ่มปี 68",0,IF(M387="กำหนดเพิ่มปี 69",0,IF(M387="เกษียณปี 66 ยุบเลิกปี 67",0,IF(M387="ว่างเดิม ยุบเลิกปี 67",0,ฟอร์มกรอกข้อมูล!BE198)))))))</f>
        <v/>
      </c>
      <c r="K387" s="145" t="str">
        <f>IF(ฟอร์มกรอกข้อมูล!C198=0,"",IF(ฟอร์มกรอกข้อมูล!C198="สังกัด","",IF(M387="กำหนดเพิ่มปี 67",0,IF(M387="กำหนดเพิ่มปี 68",0,IF(M387="กำหนดเพิ่มปี 69",0,IF(M387="เกษียณปี 66 ยุบเลิกปี 67",0,IF(M387="ว่างเดิม ยุบเลิกปี 67",0,IF(ฟอร์มกรอกข้อมูล!J198=0,0,(BF387*12)))))))))</f>
        <v/>
      </c>
      <c r="L387" s="145" t="str">
        <f>IF(ฟอร์มกรอกข้อมูล!C198=0,"",IF(ฟอร์มกรอกข้อมูล!C198="สังกัด","",IF(M387="กำหนดเพิ่มปี 67",0,IF(M387="กำหนดเพิ่มปี 68",0,IF(M387="กำหนดเพิ่มปี 69",0,IF(M387="เกษียณปี 66 ยุบเลิกปี 67",0,IF(M387="ว่างเดิม ยุบเลิกปี 67",0,IF(ฟอร์มกรอกข้อมูล!K198=0,0,(BG387*12)))))))))</f>
        <v/>
      </c>
      <c r="M387" s="146" t="str">
        <f>IF(ฟอร์มกรอกข้อมูล!C198=0,"",IF(ฟอร์มกรอกข้อมูล!C198="สังกัด","",IF(ฟอร์มกรอกข้อมูล!M198="ว่างเดิม","(ว่างเดิม)",IF(ฟอร์มกรอกข้อมูล!M198="เงินอุดหนุน","(เงินอุดหนุน)",IF(ฟอร์มกรอกข้อมูล!M198="เงินอุดหนุน (ว่าง)","(เงินอุดหนุน)",IF(ฟอร์มกรอกข้อมูล!M198="จ่ายจากเงินรายได้","(จ่ายจากเงินรายได้)",IF(ฟอร์มกรอกข้อมูล!M198="จ่ายจากเงินรายได้ (ว่าง)","(จ่ายจากเงินรายได้ (ว่างเดิม))",IF(ฟอร์มกรอกข้อมูล!M198="กำหนดเพิ่ม2567","กำหนดเพิ่มปี 67",IF(ฟอร์มกรอกข้อมูล!M198="กำหนดเพิ่ม2568","กำหนดเพิ่มปี 68",IF(ฟอร์มกรอกข้อมูล!M198="กำหนดเพิ่ม2569","กำหนดเพิ่มปี 69",IF(ฟอร์มกรอกข้อมูล!M198="ว่างยุบเลิก2567","ว่างเดิม ยุบเลิกปี 67",IF(ฟอร์มกรอกข้อมูล!M198="ว่างยุบเลิก2568","ว่างเดิม ยุบเลิกปี 68",IF(ฟอร์มกรอกข้อมูล!M198="ว่างยุบเลิก2569","ว่างเดิม ยุบเลิกปี 69",IF(ฟอร์มกรอกข้อมูล!M198="ยุบเลิก2567","เกษียณปี 66 ยุบเลิกปี 67",IF(ฟอร์มกรอกข้อมูล!M198="ยุบเลิก2568","เกษียณปี 67 ยุบเลิกปี 68",IF(ฟอร์มกรอกข้อมูล!M198="ยุบเลิก2569","เกษียณปี 68 ยุบเลิกปี 69",(ฟอร์มกรอกข้อมูล!I198*12)+(ฟอร์มกรอกข้อมูล!J198*12)+(ฟอร์มกรอกข้อมูล!K198*12)))))))))))))))))</f>
        <v/>
      </c>
      <c r="N387" s="150"/>
      <c r="O387" s="150"/>
      <c r="P387" s="150"/>
      <c r="Q387" s="150"/>
      <c r="R387" s="150"/>
      <c r="S387" s="150"/>
      <c r="T387" s="150"/>
      <c r="U387" s="150"/>
      <c r="V387" s="150"/>
      <c r="W387" s="150"/>
      <c r="X387" s="150"/>
      <c r="Y387" s="150"/>
      <c r="Z387" s="150"/>
      <c r="AA387" s="150"/>
      <c r="AB387" s="150"/>
      <c r="AC387" s="150"/>
      <c r="AD387" s="150"/>
      <c r="AE387" s="150"/>
      <c r="AF387" s="150"/>
      <c r="AG387" s="150"/>
      <c r="AH387" s="150"/>
      <c r="AI387" s="150"/>
      <c r="AJ387" s="150"/>
      <c r="AK387" s="150"/>
      <c r="AL387" s="150"/>
      <c r="AM387" s="150"/>
      <c r="AN387" s="150"/>
      <c r="AO387" s="150"/>
      <c r="AP387" s="150"/>
      <c r="AQ387" s="150"/>
      <c r="AR387" s="150"/>
      <c r="AS387" s="150"/>
      <c r="AT387" s="150"/>
      <c r="AU387" s="150"/>
      <c r="AV387" s="150"/>
      <c r="AW387" s="150"/>
      <c r="AX387" s="150"/>
      <c r="AY387" s="150"/>
      <c r="AZ387" s="150"/>
      <c r="BA387" s="150"/>
      <c r="BB387" s="139" t="str">
        <f>IF(ฟอร์มกรอกข้อมูล!C198=0,"",ฟอร์มกรอกข้อมูล!C198)</f>
        <v/>
      </c>
      <c r="BC387" s="139" t="str">
        <f>IF(ฟอร์มกรอกข้อมูล!G198=0,"",ฟอร์มกรอกข้อมูล!G198)</f>
        <v/>
      </c>
      <c r="BD387" s="139" t="str">
        <f>IF(ฟอร์มกรอกข้อมูล!E198=0,"",ฟอร์มกรอกข้อมูล!E198)</f>
        <v/>
      </c>
      <c r="BE387" s="139" t="str">
        <f>IF(ฟอร์มกรอกข้อมูล!I198=0,"",ฟอร์มกรอกข้อมูล!I198)</f>
        <v/>
      </c>
      <c r="BF387" s="139" t="str">
        <f>IF(ฟอร์มกรอกข้อมูล!J198=0,"",ฟอร์มกรอกข้อมูล!J198)</f>
        <v/>
      </c>
      <c r="BG387" s="139" t="str">
        <f>IF(ฟอร์มกรอกข้อมูล!K198=0,"",ฟอร์มกรอกข้อมูล!K198)</f>
        <v/>
      </c>
      <c r="BH387" s="139" t="str">
        <f>IF(ฟอร์มกรอกข้อมูล!M198=0,"",ฟอร์มกรอกข้อมูล!M198)</f>
        <v/>
      </c>
    </row>
    <row r="388" spans="1:60" ht="25.5" customHeight="1">
      <c r="A388" s="99"/>
      <c r="B388" s="99"/>
      <c r="C388" s="140"/>
      <c r="D388" s="140"/>
      <c r="E388" s="140" t="str">
        <f>IF(BB387=0,"",IF(BB387="บริหารท้องถิ่น","("&amp;BD387&amp;")",IF(BB387="อำนวยการท้องถิ่น","("&amp;BD387&amp;")",IF(BB387="บริหารสถานศึกษา","("&amp;BD387&amp;")",IF(BB387&amp;BC387="วิชาการหัวหน้ากลุ่มงาน","("&amp;BD387&amp;")",IF(M387="กำหนดเพิ่มปี 67","-",IF(M387="กำหนดเพิ่มปี 68","",IF(M387="กำหนดเพิ่มปี 69","",""))))))))</f>
        <v/>
      </c>
      <c r="F388" s="99"/>
      <c r="G388" s="140"/>
      <c r="H388" s="140" t="str">
        <f>IF(BB387=0,"",IF(M387="เกษียณปี 66 ยุบเลิกปี 67","",IF(M387="ว่างเดิม ยุบเลิกปี 67","",IF(BB387="บริหารท้องถิ่น","("&amp;BD387&amp;")",IF(BB387="อำนวยการท้องถิ่น","("&amp;BD387&amp;")",IF(BB387="บริหารสถานศึกษา","("&amp;BD387&amp;")",IF(BB387&amp;BC387="วิชาการหัวหน้ากลุ่มงาน","("&amp;BD387&amp;")","")))))))</f>
        <v/>
      </c>
      <c r="I388" s="99"/>
      <c r="J388" s="141" t="str">
        <f>IF(BB387=0,"",IF(BB387="","",IF(BH387="ว่างเดิม","(ค่ากลางเงินเดือน)",IF(BH387="เงินอุดหนุน (ว่าง)","(ค่ากลางเงินเดือน)",IF(BH387="จ่ายจากเงินรายได้ (ว่าง)","(ค่ากลางเงินเดือน)",IF(BH387="ว่างยุบเลิก2568","(ค่ากลางเงินเดือน)",IF(BH387="ว่างยุบเลิก2569","(ค่ากลางเงินเดือน)",IF(M387="กำหนดเพิ่มปี 67","",IF(M387="กำหนดเพิ่มปี 68","",IF(M387="กำหนดเพิ่มปี 69","",IF(M387="เกษียณปี 66 ยุบเลิกปี 67","",IF(M387="ว่างเดิม ยุบเลิกปี 67","",TEXT(BE387,"(0,000"&amp;" x 12)")))))))))))))</f>
        <v/>
      </c>
      <c r="K388" s="141" t="str">
        <f>IF(BB387=0,"",IF(BB387="","",IF(M387="กำหนดเพิ่มปี 67","",IF(M387="กำหนดเพิ่มปี 68","",IF(M387="กำหนดเพิ่มปี 69","",IF(M387="เกษียณปี 66 ยุบเลิกปี 67","",IF(M387="ว่างเดิม ยุบเลิกปี 67","",TEXT(BF387,"(0,000"&amp;" x 12)"))))))))</f>
        <v/>
      </c>
      <c r="L388" s="141" t="str">
        <f>IF(BB387=0,"",IF(BB387="","",IF(M387="กำหนดเพิ่มปี 67","",IF(M387="กำหนดเพิ่มปี 68","",IF(M387="กำหนดเพิ่มปี 69","",IF(M387="เกษียณปี 66 ยุบเลิกปี 67","",IF(M387="ว่างเดิม ยุบเลิกปี 67","",TEXT(BG387,"(0,000"&amp;" x 12)"))))))))</f>
        <v/>
      </c>
      <c r="M388" s="140"/>
      <c r="N388" s="150"/>
      <c r="O388" s="150"/>
      <c r="P388" s="150"/>
      <c r="Q388" s="150"/>
      <c r="R388" s="150"/>
      <c r="S388" s="150"/>
      <c r="T388" s="150"/>
      <c r="U388" s="150"/>
      <c r="V388" s="150"/>
      <c r="W388" s="150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50"/>
      <c r="AH388" s="150"/>
      <c r="AI388" s="150"/>
      <c r="AJ388" s="150"/>
      <c r="AK388" s="150"/>
      <c r="AL388" s="150"/>
      <c r="AM388" s="150"/>
      <c r="AN388" s="150"/>
      <c r="AO388" s="150"/>
      <c r="AP388" s="150"/>
      <c r="AQ388" s="150"/>
      <c r="AR388" s="150"/>
      <c r="AS388" s="150"/>
      <c r="AT388" s="150"/>
      <c r="AU388" s="150"/>
      <c r="AV388" s="150"/>
      <c r="AW388" s="150"/>
      <c r="AX388" s="150"/>
      <c r="AY388" s="150"/>
      <c r="AZ388" s="150"/>
      <c r="BA388" s="150"/>
    </row>
    <row r="389" spans="1:60" ht="25.5" customHeight="1">
      <c r="A389" s="101" t="str">
        <f>IF(B389="","",IF(M389="","",SUBTOTAL(3,$E$5:E389)*1)-COUNTBLANK($B$5:B389))</f>
        <v/>
      </c>
      <c r="B389" s="142" t="str">
        <f>IF(ฟอร์มกรอกข้อมูล!C199=0,"",IF(ฟอร์มกรอกข้อมูล!C199="สังกัด","",IF(M389="กำหนดเพิ่มปี 67","-",IF(M389="กำหนดเพิ่มปี 68","-",IF(M389="กำหนดเพิ่มปี 69","-",ฟอร์มกรอกข้อมูล!D199)))))</f>
        <v/>
      </c>
      <c r="C389" s="140" t="str">
        <f>IF(ฟอร์มกรอกข้อมูล!C199=0,"",IF(ฟอร์มกรอกข้อมูล!C199="สังกัด","",IF(M389="กำหนดเพิ่มปี 67","-",IF(M389="กำหนดเพิ่มปี 68","-",IF(M389="กำหนดเพิ่มปี 69","-",ฟอร์มกรอกข้อมูล!L199)))))</f>
        <v/>
      </c>
      <c r="D389" s="143" t="str">
        <f>IF(ฟอร์มกรอกข้อมูล!C199=0,"",IF(ฟอร์มกรอกข้อมูล!C199="สังกัด","",IF(ฟอร์มกรอกข้อมูล!B199="","-",IF(M389="กำหนดเพิ่มปี 67","-",IF(M389="กำหนดเพิ่มปี 68","-",IF(M389="กำหนดเพิ่มปี 69","-",ฟอร์มกรอกข้อมูล!B199))))))</f>
        <v/>
      </c>
      <c r="E389" s="140" t="str">
        <f>IF(ฟอร์มกรอกข้อมูล!C199=0,"",IF(M389="กำหนดเพิ่มปี 67","-",IF(M389="กำหนดเพิ่มปี 68","-",IF(M389="กำหนดเพิ่มปี 69","-",IF(ฟอร์มกรอกข้อมูล!C199="บริหารท้องถิ่น",ฟอร์มกรอกข้อมูล!F199,IF(ฟอร์มกรอกข้อมูล!C199="อำนวยการท้องถิ่น",ฟอร์มกรอกข้อมูล!F199,IF(ฟอร์มกรอกข้อมูล!C199="บริหารสถานศึกษา",ฟอร์มกรอกข้อมูล!F199,IF(ฟอร์มกรอกข้อมูล!C199&amp;ฟอร์มกรอกข้อมูล!G199="วิชาการหัวหน้ากลุ่มงาน",ฟอร์มกรอกข้อมูล!F199,ฟอร์มกรอกข้อมูล!E199))))))))</f>
        <v/>
      </c>
      <c r="F389" s="101" t="str">
        <f>IF(ฟอร์มกรอกข้อมูล!C199=0,"",IF(ฟอร์มกรอกข้อมูล!C199="สังกัด","",IF(ฟอร์มกรอกข้อมูล!H199="","-",IF(M389="กำหนดเพิ่มปี 67","-",IF(M389="กำหนดเพิ่มปี 68","-",IF(M389="กำหนดเพิ่มปี 69","-",ฟอร์มกรอกข้อมูล!H199))))))</f>
        <v/>
      </c>
      <c r="G389" s="143" t="str">
        <f>IF(ฟอร์มกรอกข้อมูล!C199=0,"",IF(ฟอร์มกรอกข้อมูล!C199="สังกัด","",IF(ฟอร์มกรอกข้อมูล!B199="","-",IF(M389="เกษียณปี 66 ยุบเลิกปี 67","-",IF(M389="ว่างเดิม ยุบเลิกปี 67","-",ฟอร์มกรอกข้อมูล!B199)))))</f>
        <v/>
      </c>
      <c r="H389" s="140" t="str">
        <f>IF(ฟอร์มกรอกข้อมูล!C199=0,"",IF(M389="เกษียณปี 66 ยุบเลิกปี 67","-",IF(M389="ว่างเดิม ยุบเลิกปี 67","-",IF(ฟอร์มกรอกข้อมูล!C199="บริหารท้องถิ่น",ฟอร์มกรอกข้อมูล!F199,IF(ฟอร์มกรอกข้อมูล!C199="อำนวยการท้องถิ่น",ฟอร์มกรอกข้อมูล!F199,IF(ฟอร์มกรอกข้อมูล!C199="บริหารสถานศึกษา",ฟอร์มกรอกข้อมูล!F199,IF(ฟอร์มกรอกข้อมูล!C199&amp;ฟอร์มกรอกข้อมูล!G199="วิชาการหัวหน้ากลุ่มงาน",ฟอร์มกรอกข้อมูล!F199,ฟอร์มกรอกข้อมูล!E199)))))))</f>
        <v/>
      </c>
      <c r="I389" s="101" t="str">
        <f>IF(ฟอร์มกรอกข้อมูล!C199=0,"",IF(ฟอร์มกรอกข้อมูล!C199="สังกัด","",IF(ฟอร์มกรอกข้อมูล!H199="","-",IF(M389="เกษียณปี 66 ยุบเลิกปี 67","-",IF(M389="ว่างเดิม ยุบเลิกปี 67","-",ฟอร์มกรอกข้อมูล!H199)))))</f>
        <v/>
      </c>
      <c r="J389" s="144" t="str">
        <f>IF(ฟอร์มกรอกข้อมูล!C199=0,"",IF(ฟอร์มกรอกข้อมูล!C199="สังกัด","",IF(M389="กำหนดเพิ่มปี 67",0,IF(M389="กำหนดเพิ่มปี 68",0,IF(M389="กำหนดเพิ่มปี 69",0,IF(M389="เกษียณปี 66 ยุบเลิกปี 67",0,IF(M389="ว่างเดิม ยุบเลิกปี 67",0,ฟอร์มกรอกข้อมูล!BE199)))))))</f>
        <v/>
      </c>
      <c r="K389" s="145" t="str">
        <f>IF(ฟอร์มกรอกข้อมูล!C199=0,"",IF(ฟอร์มกรอกข้อมูล!C199="สังกัด","",IF(M389="กำหนดเพิ่มปี 67",0,IF(M389="กำหนดเพิ่มปี 68",0,IF(M389="กำหนดเพิ่มปี 69",0,IF(M389="เกษียณปี 66 ยุบเลิกปี 67",0,IF(M389="ว่างเดิม ยุบเลิกปี 67",0,IF(ฟอร์มกรอกข้อมูล!J199=0,0,(BF389*12)))))))))</f>
        <v/>
      </c>
      <c r="L389" s="145" t="str">
        <f>IF(ฟอร์มกรอกข้อมูล!C199=0,"",IF(ฟอร์มกรอกข้อมูล!C199="สังกัด","",IF(M389="กำหนดเพิ่มปี 67",0,IF(M389="กำหนดเพิ่มปี 68",0,IF(M389="กำหนดเพิ่มปี 69",0,IF(M389="เกษียณปี 66 ยุบเลิกปี 67",0,IF(M389="ว่างเดิม ยุบเลิกปี 67",0,IF(ฟอร์มกรอกข้อมูล!K199=0,0,(BG389*12)))))))))</f>
        <v/>
      </c>
      <c r="M389" s="146" t="str">
        <f>IF(ฟอร์มกรอกข้อมูล!C199=0,"",IF(ฟอร์มกรอกข้อมูล!C199="สังกัด","",IF(ฟอร์มกรอกข้อมูล!M199="ว่างเดิม","(ว่างเดิม)",IF(ฟอร์มกรอกข้อมูล!M199="เงินอุดหนุน","(เงินอุดหนุน)",IF(ฟอร์มกรอกข้อมูล!M199="เงินอุดหนุน (ว่าง)","(เงินอุดหนุน)",IF(ฟอร์มกรอกข้อมูล!M199="จ่ายจากเงินรายได้","(จ่ายจากเงินรายได้)",IF(ฟอร์มกรอกข้อมูล!M199="จ่ายจากเงินรายได้ (ว่าง)","(จ่ายจากเงินรายได้ (ว่างเดิม))",IF(ฟอร์มกรอกข้อมูล!M199="กำหนดเพิ่ม2567","กำหนดเพิ่มปี 67",IF(ฟอร์มกรอกข้อมูล!M199="กำหนดเพิ่ม2568","กำหนดเพิ่มปี 68",IF(ฟอร์มกรอกข้อมูล!M199="กำหนดเพิ่ม2569","กำหนดเพิ่มปี 69",IF(ฟอร์มกรอกข้อมูล!M199="ว่างยุบเลิก2567","ว่างเดิม ยุบเลิกปี 67",IF(ฟอร์มกรอกข้อมูล!M199="ว่างยุบเลิก2568","ว่างเดิม ยุบเลิกปี 68",IF(ฟอร์มกรอกข้อมูล!M199="ว่างยุบเลิก2569","ว่างเดิม ยุบเลิกปี 69",IF(ฟอร์มกรอกข้อมูล!M199="ยุบเลิก2567","เกษียณปี 66 ยุบเลิกปี 67",IF(ฟอร์มกรอกข้อมูล!M199="ยุบเลิก2568","เกษียณปี 67 ยุบเลิกปี 68",IF(ฟอร์มกรอกข้อมูล!M199="ยุบเลิก2569","เกษียณปี 68 ยุบเลิกปี 69",(ฟอร์มกรอกข้อมูล!I199*12)+(ฟอร์มกรอกข้อมูล!J199*12)+(ฟอร์มกรอกข้อมูล!K199*12)))))))))))))))))</f>
        <v/>
      </c>
      <c r="N389" s="150"/>
      <c r="O389" s="150"/>
      <c r="P389" s="150"/>
      <c r="Q389" s="150"/>
      <c r="R389" s="150"/>
      <c r="S389" s="150"/>
      <c r="T389" s="150"/>
      <c r="U389" s="150"/>
      <c r="V389" s="150"/>
      <c r="W389" s="150"/>
      <c r="X389" s="150"/>
      <c r="Y389" s="150"/>
      <c r="Z389" s="150"/>
      <c r="AA389" s="150"/>
      <c r="AB389" s="150"/>
      <c r="AC389" s="150"/>
      <c r="AD389" s="150"/>
      <c r="AE389" s="150"/>
      <c r="AF389" s="150"/>
      <c r="AG389" s="150"/>
      <c r="AH389" s="150"/>
      <c r="AI389" s="150"/>
      <c r="AJ389" s="150"/>
      <c r="AK389" s="150"/>
      <c r="AL389" s="150"/>
      <c r="AM389" s="150"/>
      <c r="AN389" s="150"/>
      <c r="AO389" s="150"/>
      <c r="AP389" s="150"/>
      <c r="AQ389" s="150"/>
      <c r="AR389" s="150"/>
      <c r="AS389" s="150"/>
      <c r="AT389" s="150"/>
      <c r="AU389" s="150"/>
      <c r="AV389" s="150"/>
      <c r="AW389" s="150"/>
      <c r="AX389" s="150"/>
      <c r="AY389" s="150"/>
      <c r="AZ389" s="150"/>
      <c r="BA389" s="150"/>
      <c r="BB389" s="139" t="str">
        <f>IF(ฟอร์มกรอกข้อมูล!C199=0,"",ฟอร์มกรอกข้อมูล!C199)</f>
        <v/>
      </c>
      <c r="BC389" s="139" t="str">
        <f>IF(ฟอร์มกรอกข้อมูล!G199=0,"",ฟอร์มกรอกข้อมูล!G199)</f>
        <v/>
      </c>
      <c r="BD389" s="139" t="str">
        <f>IF(ฟอร์มกรอกข้อมูล!E199=0,"",ฟอร์มกรอกข้อมูล!E199)</f>
        <v/>
      </c>
      <c r="BE389" s="139" t="str">
        <f>IF(ฟอร์มกรอกข้อมูล!I199=0,"",ฟอร์มกรอกข้อมูล!I199)</f>
        <v/>
      </c>
      <c r="BF389" s="139" t="str">
        <f>IF(ฟอร์มกรอกข้อมูล!J199=0,"",ฟอร์มกรอกข้อมูล!J199)</f>
        <v/>
      </c>
      <c r="BG389" s="139" t="str">
        <f>IF(ฟอร์มกรอกข้อมูล!K199=0,"",ฟอร์มกรอกข้อมูล!K199)</f>
        <v/>
      </c>
      <c r="BH389" s="139" t="str">
        <f>IF(ฟอร์มกรอกข้อมูล!M199=0,"",ฟอร์มกรอกข้อมูล!M199)</f>
        <v/>
      </c>
    </row>
    <row r="390" spans="1:60" ht="25.5" customHeight="1">
      <c r="A390" s="99"/>
      <c r="B390" s="99"/>
      <c r="C390" s="140"/>
      <c r="D390" s="140"/>
      <c r="E390" s="140" t="str">
        <f>IF(BB389=0,"",IF(BB389="บริหารท้องถิ่น","("&amp;BD389&amp;")",IF(BB389="อำนวยการท้องถิ่น","("&amp;BD389&amp;")",IF(BB389="บริหารสถานศึกษา","("&amp;BD389&amp;")",IF(BB389&amp;BC389="วิชาการหัวหน้ากลุ่มงาน","("&amp;BD389&amp;")",IF(M389="กำหนดเพิ่มปี 67","-",IF(M389="กำหนดเพิ่มปี 68","",IF(M389="กำหนดเพิ่มปี 69","",""))))))))</f>
        <v/>
      </c>
      <c r="F390" s="99"/>
      <c r="G390" s="140"/>
      <c r="H390" s="140" t="str">
        <f>IF(BB389=0,"",IF(M389="เกษียณปี 66 ยุบเลิกปี 67","",IF(M389="ว่างเดิม ยุบเลิกปี 67","",IF(BB389="บริหารท้องถิ่น","("&amp;BD389&amp;")",IF(BB389="อำนวยการท้องถิ่น","("&amp;BD389&amp;")",IF(BB389="บริหารสถานศึกษา","("&amp;BD389&amp;")",IF(BB389&amp;BC389="วิชาการหัวหน้ากลุ่มงาน","("&amp;BD389&amp;")","")))))))</f>
        <v/>
      </c>
      <c r="I390" s="99"/>
      <c r="J390" s="141" t="str">
        <f>IF(BB389=0,"",IF(BB389="","",IF(BH389="ว่างเดิม","(ค่ากลางเงินเดือน)",IF(BH389="เงินอุดหนุน (ว่าง)","(ค่ากลางเงินเดือน)",IF(BH389="จ่ายจากเงินรายได้ (ว่าง)","(ค่ากลางเงินเดือน)",IF(BH389="ว่างยุบเลิก2568","(ค่ากลางเงินเดือน)",IF(BH389="ว่างยุบเลิก2569","(ค่ากลางเงินเดือน)",IF(M389="กำหนดเพิ่มปี 67","",IF(M389="กำหนดเพิ่มปี 68","",IF(M389="กำหนดเพิ่มปี 69","",IF(M389="เกษียณปี 66 ยุบเลิกปี 67","",IF(M389="ว่างเดิม ยุบเลิกปี 67","",TEXT(BE389,"(0,000"&amp;" x 12)")))))))))))))</f>
        <v/>
      </c>
      <c r="K390" s="141" t="str">
        <f>IF(BB389=0,"",IF(BB389="","",IF(M389="กำหนดเพิ่มปี 67","",IF(M389="กำหนดเพิ่มปี 68","",IF(M389="กำหนดเพิ่มปี 69","",IF(M389="เกษียณปี 66 ยุบเลิกปี 67","",IF(M389="ว่างเดิม ยุบเลิกปี 67","",TEXT(BF389,"(0,000"&amp;" x 12)"))))))))</f>
        <v/>
      </c>
      <c r="L390" s="141" t="str">
        <f>IF(BB389=0,"",IF(BB389="","",IF(M389="กำหนดเพิ่มปี 67","",IF(M389="กำหนดเพิ่มปี 68","",IF(M389="กำหนดเพิ่มปี 69","",IF(M389="เกษียณปี 66 ยุบเลิกปี 67","",IF(M389="ว่างเดิม ยุบเลิกปี 67","",TEXT(BG389,"(0,000"&amp;" x 12)"))))))))</f>
        <v/>
      </c>
      <c r="M390" s="140"/>
      <c r="N390" s="150"/>
      <c r="O390" s="150"/>
      <c r="P390" s="150"/>
      <c r="Q390" s="150"/>
      <c r="R390" s="150"/>
      <c r="S390" s="150"/>
      <c r="T390" s="150"/>
      <c r="U390" s="150"/>
      <c r="V390" s="150"/>
      <c r="W390" s="150"/>
      <c r="X390" s="150"/>
      <c r="Y390" s="150"/>
      <c r="Z390" s="150"/>
      <c r="AA390" s="150"/>
      <c r="AB390" s="150"/>
      <c r="AC390" s="150"/>
      <c r="AD390" s="150"/>
      <c r="AE390" s="150"/>
      <c r="AF390" s="150"/>
      <c r="AG390" s="150"/>
      <c r="AH390" s="150"/>
      <c r="AI390" s="150"/>
      <c r="AJ390" s="150"/>
      <c r="AK390" s="150"/>
      <c r="AL390" s="150"/>
      <c r="AM390" s="150"/>
      <c r="AN390" s="150"/>
      <c r="AO390" s="150"/>
      <c r="AP390" s="150"/>
      <c r="AQ390" s="150"/>
      <c r="AR390" s="150"/>
      <c r="AS390" s="150"/>
      <c r="AT390" s="150"/>
      <c r="AU390" s="150"/>
      <c r="AV390" s="150"/>
      <c r="AW390" s="150"/>
      <c r="AX390" s="150"/>
      <c r="AY390" s="150"/>
      <c r="AZ390" s="150"/>
      <c r="BA390" s="150"/>
    </row>
    <row r="391" spans="1:60" ht="25.5" customHeight="1">
      <c r="A391" s="101" t="str">
        <f>IF(B391="","",IF(M391="","",SUBTOTAL(3,$E$5:E391)*1)-COUNTBLANK($B$5:B391))</f>
        <v/>
      </c>
      <c r="B391" s="142" t="str">
        <f>IF(ฟอร์มกรอกข้อมูล!C200=0,"",IF(ฟอร์มกรอกข้อมูล!C200="สังกัด","",IF(M391="กำหนดเพิ่มปี 67","-",IF(M391="กำหนดเพิ่มปี 68","-",IF(M391="กำหนดเพิ่มปี 69","-",ฟอร์มกรอกข้อมูล!D200)))))</f>
        <v/>
      </c>
      <c r="C391" s="140" t="str">
        <f>IF(ฟอร์มกรอกข้อมูล!C200=0,"",IF(ฟอร์มกรอกข้อมูล!C200="สังกัด","",IF(M391="กำหนดเพิ่มปี 67","-",IF(M391="กำหนดเพิ่มปี 68","-",IF(M391="กำหนดเพิ่มปี 69","-",ฟอร์มกรอกข้อมูล!L200)))))</f>
        <v/>
      </c>
      <c r="D391" s="143" t="str">
        <f>IF(ฟอร์มกรอกข้อมูล!C200=0,"",IF(ฟอร์มกรอกข้อมูล!C200="สังกัด","",IF(ฟอร์มกรอกข้อมูล!B200="","-",IF(M391="กำหนดเพิ่มปี 67","-",IF(M391="กำหนดเพิ่มปี 68","-",IF(M391="กำหนดเพิ่มปี 69","-",ฟอร์มกรอกข้อมูล!B200))))))</f>
        <v/>
      </c>
      <c r="E391" s="140" t="str">
        <f>IF(ฟอร์มกรอกข้อมูล!C200=0,"",IF(M391="กำหนดเพิ่มปี 67","-",IF(M391="กำหนดเพิ่มปี 68","-",IF(M391="กำหนดเพิ่มปี 69","-",IF(ฟอร์มกรอกข้อมูล!C200="บริหารท้องถิ่น",ฟอร์มกรอกข้อมูล!F200,IF(ฟอร์มกรอกข้อมูล!C200="อำนวยการท้องถิ่น",ฟอร์มกรอกข้อมูล!F200,IF(ฟอร์มกรอกข้อมูล!C200="บริหารสถานศึกษา",ฟอร์มกรอกข้อมูล!F200,IF(ฟอร์มกรอกข้อมูล!C200&amp;ฟอร์มกรอกข้อมูล!G200="วิชาการหัวหน้ากลุ่มงาน",ฟอร์มกรอกข้อมูล!F200,ฟอร์มกรอกข้อมูล!E200))))))))</f>
        <v/>
      </c>
      <c r="F391" s="101" t="str">
        <f>IF(ฟอร์มกรอกข้อมูล!C200=0,"",IF(ฟอร์มกรอกข้อมูล!C200="สังกัด","",IF(ฟอร์มกรอกข้อมูล!H200="","-",IF(M391="กำหนดเพิ่มปี 67","-",IF(M391="กำหนดเพิ่มปี 68","-",IF(M391="กำหนดเพิ่มปี 69","-",ฟอร์มกรอกข้อมูล!H200))))))</f>
        <v/>
      </c>
      <c r="G391" s="143" t="str">
        <f>IF(ฟอร์มกรอกข้อมูล!C200=0,"",IF(ฟอร์มกรอกข้อมูล!C200="สังกัด","",IF(ฟอร์มกรอกข้อมูล!B200="","-",IF(M391="เกษียณปี 66 ยุบเลิกปี 67","-",IF(M391="ว่างเดิม ยุบเลิกปี 67","-",ฟอร์มกรอกข้อมูล!B200)))))</f>
        <v/>
      </c>
      <c r="H391" s="140" t="str">
        <f>IF(ฟอร์มกรอกข้อมูล!C200=0,"",IF(M391="เกษียณปี 66 ยุบเลิกปี 67","-",IF(M391="ว่างเดิม ยุบเลิกปี 67","-",IF(ฟอร์มกรอกข้อมูล!C200="บริหารท้องถิ่น",ฟอร์มกรอกข้อมูล!F200,IF(ฟอร์มกรอกข้อมูล!C200="อำนวยการท้องถิ่น",ฟอร์มกรอกข้อมูล!F200,IF(ฟอร์มกรอกข้อมูล!C200="บริหารสถานศึกษา",ฟอร์มกรอกข้อมูล!F200,IF(ฟอร์มกรอกข้อมูล!C200&amp;ฟอร์มกรอกข้อมูล!G200="วิชาการหัวหน้ากลุ่มงาน",ฟอร์มกรอกข้อมูล!F200,ฟอร์มกรอกข้อมูล!E200)))))))</f>
        <v/>
      </c>
      <c r="I391" s="101" t="str">
        <f>IF(ฟอร์มกรอกข้อมูล!C200=0,"",IF(ฟอร์มกรอกข้อมูล!C200="สังกัด","",IF(ฟอร์มกรอกข้อมูล!H200="","-",IF(M391="เกษียณปี 66 ยุบเลิกปี 67","-",IF(M391="ว่างเดิม ยุบเลิกปี 67","-",ฟอร์มกรอกข้อมูล!H200)))))</f>
        <v/>
      </c>
      <c r="J391" s="144" t="str">
        <f>IF(ฟอร์มกรอกข้อมูล!C200=0,"",IF(ฟอร์มกรอกข้อมูล!C200="สังกัด","",IF(M391="กำหนดเพิ่มปี 67",0,IF(M391="กำหนดเพิ่มปี 68",0,IF(M391="กำหนดเพิ่มปี 69",0,IF(M391="เกษียณปี 66 ยุบเลิกปี 67",0,IF(M391="ว่างเดิม ยุบเลิกปี 67",0,ฟอร์มกรอกข้อมูล!BE200)))))))</f>
        <v/>
      </c>
      <c r="K391" s="145" t="str">
        <f>IF(ฟอร์มกรอกข้อมูล!C200=0,"",IF(ฟอร์มกรอกข้อมูล!C200="สังกัด","",IF(M391="กำหนดเพิ่มปี 67",0,IF(M391="กำหนดเพิ่มปี 68",0,IF(M391="กำหนดเพิ่มปี 69",0,IF(M391="เกษียณปี 66 ยุบเลิกปี 67",0,IF(M391="ว่างเดิม ยุบเลิกปี 67",0,IF(ฟอร์มกรอกข้อมูล!J200=0,0,(BF391*12)))))))))</f>
        <v/>
      </c>
      <c r="L391" s="145" t="str">
        <f>IF(ฟอร์มกรอกข้อมูล!C200=0,"",IF(ฟอร์มกรอกข้อมูล!C200="สังกัด","",IF(M391="กำหนดเพิ่มปี 67",0,IF(M391="กำหนดเพิ่มปี 68",0,IF(M391="กำหนดเพิ่มปี 69",0,IF(M391="เกษียณปี 66 ยุบเลิกปี 67",0,IF(M391="ว่างเดิม ยุบเลิกปี 67",0,IF(ฟอร์มกรอกข้อมูล!K200=0,0,(BG391*12)))))))))</f>
        <v/>
      </c>
      <c r="M391" s="146" t="str">
        <f>IF(ฟอร์มกรอกข้อมูล!C200=0,"",IF(ฟอร์มกรอกข้อมูล!C200="สังกัด","",IF(ฟอร์มกรอกข้อมูล!M200="ว่างเดิม","(ว่างเดิม)",IF(ฟอร์มกรอกข้อมูล!M200="เงินอุดหนุน","(เงินอุดหนุน)",IF(ฟอร์มกรอกข้อมูล!M200="เงินอุดหนุน (ว่าง)","(เงินอุดหนุน)",IF(ฟอร์มกรอกข้อมูล!M200="จ่ายจากเงินรายได้","(จ่ายจากเงินรายได้)",IF(ฟอร์มกรอกข้อมูล!M200="จ่ายจากเงินรายได้ (ว่าง)","(จ่ายจากเงินรายได้ (ว่างเดิม))",IF(ฟอร์มกรอกข้อมูล!M200="กำหนดเพิ่ม2567","กำหนดเพิ่มปี 67",IF(ฟอร์มกรอกข้อมูล!M200="กำหนดเพิ่ม2568","กำหนดเพิ่มปี 68",IF(ฟอร์มกรอกข้อมูล!M200="กำหนดเพิ่ม2569","กำหนดเพิ่มปี 69",IF(ฟอร์มกรอกข้อมูล!M200="ว่างยุบเลิก2567","ว่างเดิม ยุบเลิกปี 67",IF(ฟอร์มกรอกข้อมูล!M200="ว่างยุบเลิก2568","ว่างเดิม ยุบเลิกปี 68",IF(ฟอร์มกรอกข้อมูล!M200="ว่างยุบเลิก2569","ว่างเดิม ยุบเลิกปี 69",IF(ฟอร์มกรอกข้อมูล!M200="ยุบเลิก2567","เกษียณปี 66 ยุบเลิกปี 67",IF(ฟอร์มกรอกข้อมูล!M200="ยุบเลิก2568","เกษียณปี 67 ยุบเลิกปี 68",IF(ฟอร์มกรอกข้อมูล!M200="ยุบเลิก2569","เกษียณปี 68 ยุบเลิกปี 69",(ฟอร์มกรอกข้อมูล!I200*12)+(ฟอร์มกรอกข้อมูล!J200*12)+(ฟอร์มกรอกข้อมูล!K200*12)))))))))))))))))</f>
        <v/>
      </c>
      <c r="N391" s="150"/>
      <c r="O391" s="150"/>
      <c r="P391" s="150"/>
      <c r="Q391" s="150"/>
      <c r="R391" s="150"/>
      <c r="S391" s="150"/>
      <c r="T391" s="150"/>
      <c r="U391" s="150"/>
      <c r="V391" s="150"/>
      <c r="W391" s="150"/>
      <c r="X391" s="150"/>
      <c r="Y391" s="150"/>
      <c r="Z391" s="150"/>
      <c r="AA391" s="150"/>
      <c r="AB391" s="150"/>
      <c r="AC391" s="150"/>
      <c r="AD391" s="150"/>
      <c r="AE391" s="150"/>
      <c r="AF391" s="150"/>
      <c r="AG391" s="150"/>
      <c r="AH391" s="150"/>
      <c r="AI391" s="150"/>
      <c r="AJ391" s="150"/>
      <c r="AK391" s="150"/>
      <c r="AL391" s="150"/>
      <c r="AM391" s="150"/>
      <c r="AN391" s="150"/>
      <c r="AO391" s="150"/>
      <c r="AP391" s="150"/>
      <c r="AQ391" s="150"/>
      <c r="AR391" s="150"/>
      <c r="AS391" s="150"/>
      <c r="AT391" s="150"/>
      <c r="AU391" s="150"/>
      <c r="AV391" s="150"/>
      <c r="AW391" s="150"/>
      <c r="AX391" s="150"/>
      <c r="AY391" s="150"/>
      <c r="AZ391" s="150"/>
      <c r="BA391" s="150"/>
      <c r="BB391" s="139" t="str">
        <f>IF(ฟอร์มกรอกข้อมูล!C200=0,"",ฟอร์มกรอกข้อมูล!C200)</f>
        <v/>
      </c>
      <c r="BC391" s="139" t="str">
        <f>IF(ฟอร์มกรอกข้อมูล!G200=0,"",ฟอร์มกรอกข้อมูล!G200)</f>
        <v/>
      </c>
      <c r="BD391" s="139" t="str">
        <f>IF(ฟอร์มกรอกข้อมูล!E200=0,"",ฟอร์มกรอกข้อมูล!E200)</f>
        <v/>
      </c>
      <c r="BE391" s="139" t="str">
        <f>IF(ฟอร์มกรอกข้อมูล!I200=0,"",ฟอร์มกรอกข้อมูล!I200)</f>
        <v/>
      </c>
      <c r="BF391" s="139" t="str">
        <f>IF(ฟอร์มกรอกข้อมูล!J200=0,"",ฟอร์มกรอกข้อมูล!J200)</f>
        <v/>
      </c>
      <c r="BG391" s="139" t="str">
        <f>IF(ฟอร์มกรอกข้อมูล!K200=0,"",ฟอร์มกรอกข้อมูล!K200)</f>
        <v/>
      </c>
      <c r="BH391" s="139" t="str">
        <f>IF(ฟอร์มกรอกข้อมูล!M200=0,"",ฟอร์มกรอกข้อมูล!M200)</f>
        <v/>
      </c>
    </row>
    <row r="392" spans="1:60" ht="25.5" customHeight="1">
      <c r="A392" s="99"/>
      <c r="B392" s="99"/>
      <c r="C392" s="140"/>
      <c r="D392" s="140"/>
      <c r="E392" s="140" t="str">
        <f>IF(BB391=0,"",IF(BB391="บริหารท้องถิ่น","("&amp;BD391&amp;")",IF(BB391="อำนวยการท้องถิ่น","("&amp;BD391&amp;")",IF(BB391="บริหารสถานศึกษา","("&amp;BD391&amp;")",IF(BB391&amp;BC391="วิชาการหัวหน้ากลุ่มงาน","("&amp;BD391&amp;")",IF(M391="กำหนดเพิ่มปี 67","-",IF(M391="กำหนดเพิ่มปี 68","",IF(M391="กำหนดเพิ่มปี 69","",""))))))))</f>
        <v/>
      </c>
      <c r="F392" s="99"/>
      <c r="G392" s="140"/>
      <c r="H392" s="140" t="str">
        <f>IF(BB391=0,"",IF(M391="เกษียณปี 66 ยุบเลิกปี 67","",IF(M391="ว่างเดิม ยุบเลิกปี 67","",IF(BB391="บริหารท้องถิ่น","("&amp;BD391&amp;")",IF(BB391="อำนวยการท้องถิ่น","("&amp;BD391&amp;")",IF(BB391="บริหารสถานศึกษา","("&amp;BD391&amp;")",IF(BB391&amp;BC391="วิชาการหัวหน้ากลุ่มงาน","("&amp;BD391&amp;")","")))))))</f>
        <v/>
      </c>
      <c r="I392" s="99"/>
      <c r="J392" s="141" t="str">
        <f>IF(BB391=0,"",IF(BB391="","",IF(BH391="ว่างเดิม","(ค่ากลางเงินเดือน)",IF(BH391="เงินอุดหนุน (ว่าง)","(ค่ากลางเงินเดือน)",IF(BH391="จ่ายจากเงินรายได้ (ว่าง)","(ค่ากลางเงินเดือน)",IF(BH391="ว่างยุบเลิก2568","(ค่ากลางเงินเดือน)",IF(BH391="ว่างยุบเลิก2569","(ค่ากลางเงินเดือน)",IF(M391="กำหนดเพิ่มปี 67","",IF(M391="กำหนดเพิ่มปี 68","",IF(M391="กำหนดเพิ่มปี 69","",IF(M391="เกษียณปี 66 ยุบเลิกปี 67","",IF(M391="ว่างเดิม ยุบเลิกปี 67","",TEXT(BE391,"(0,000"&amp;" x 12)")))))))))))))</f>
        <v/>
      </c>
      <c r="K392" s="141" t="str">
        <f>IF(BB391=0,"",IF(BB391="","",IF(M391="กำหนดเพิ่มปี 67","",IF(M391="กำหนดเพิ่มปี 68","",IF(M391="กำหนดเพิ่มปี 69","",IF(M391="เกษียณปี 66 ยุบเลิกปี 67","",IF(M391="ว่างเดิม ยุบเลิกปี 67","",TEXT(BF391,"(0,000"&amp;" x 12)"))))))))</f>
        <v/>
      </c>
      <c r="L392" s="141" t="str">
        <f>IF(BB391=0,"",IF(BB391="","",IF(M391="กำหนดเพิ่มปี 67","",IF(M391="กำหนดเพิ่มปี 68","",IF(M391="กำหนดเพิ่มปี 69","",IF(M391="เกษียณปี 66 ยุบเลิกปี 67","",IF(M391="ว่างเดิม ยุบเลิกปี 67","",TEXT(BG391,"(0,000"&amp;" x 12)"))))))))</f>
        <v/>
      </c>
      <c r="M392" s="140"/>
      <c r="N392" s="150"/>
      <c r="O392" s="150"/>
      <c r="P392" s="150"/>
      <c r="Q392" s="150"/>
      <c r="R392" s="150"/>
      <c r="S392" s="150"/>
      <c r="T392" s="150"/>
      <c r="U392" s="150"/>
      <c r="V392" s="150"/>
      <c r="W392" s="150"/>
      <c r="X392" s="150"/>
      <c r="Y392" s="150"/>
      <c r="Z392" s="150"/>
      <c r="AA392" s="150"/>
      <c r="AB392" s="150"/>
      <c r="AC392" s="150"/>
      <c r="AD392" s="150"/>
      <c r="AE392" s="150"/>
      <c r="AF392" s="150"/>
      <c r="AG392" s="150"/>
      <c r="AH392" s="150"/>
      <c r="AI392" s="150"/>
      <c r="AJ392" s="150"/>
      <c r="AK392" s="150"/>
      <c r="AL392" s="150"/>
      <c r="AM392" s="150"/>
      <c r="AN392" s="150"/>
      <c r="AO392" s="150"/>
      <c r="AP392" s="150"/>
      <c r="AQ392" s="150"/>
      <c r="AR392" s="150"/>
      <c r="AS392" s="150"/>
      <c r="AT392" s="150"/>
      <c r="AU392" s="150"/>
      <c r="AV392" s="150"/>
      <c r="AW392" s="150"/>
      <c r="AX392" s="150"/>
      <c r="AY392" s="150"/>
      <c r="AZ392" s="150"/>
      <c r="BA392" s="150"/>
    </row>
    <row r="393" spans="1:60" ht="25.5" customHeight="1">
      <c r="A393" s="101" t="str">
        <f>IF(B393="","",IF(M393="","",SUBTOTAL(3,$E$5:E393)*1)-COUNTBLANK($B$5:B393))</f>
        <v/>
      </c>
      <c r="B393" s="142" t="str">
        <f>IF(ฟอร์มกรอกข้อมูล!C201=0,"",IF(ฟอร์มกรอกข้อมูล!C201="สังกัด","",IF(M393="กำหนดเพิ่มปี 67","-",IF(M393="กำหนดเพิ่มปี 68","-",IF(M393="กำหนดเพิ่มปี 69","-",ฟอร์มกรอกข้อมูล!D201)))))</f>
        <v/>
      </c>
      <c r="C393" s="140" t="str">
        <f>IF(ฟอร์มกรอกข้อมูล!C201=0,"",IF(ฟอร์มกรอกข้อมูล!C201="สังกัด","",IF(M393="กำหนดเพิ่มปี 67","-",IF(M393="กำหนดเพิ่มปี 68","-",IF(M393="กำหนดเพิ่มปี 69","-",ฟอร์มกรอกข้อมูล!L201)))))</f>
        <v/>
      </c>
      <c r="D393" s="143" t="str">
        <f>IF(ฟอร์มกรอกข้อมูล!C201=0,"",IF(ฟอร์มกรอกข้อมูล!C201="สังกัด","",IF(ฟอร์มกรอกข้อมูล!B201="","-",IF(M393="กำหนดเพิ่มปี 67","-",IF(M393="กำหนดเพิ่มปี 68","-",IF(M393="กำหนดเพิ่มปี 69","-",ฟอร์มกรอกข้อมูล!B201))))))</f>
        <v/>
      </c>
      <c r="E393" s="140" t="str">
        <f>IF(ฟอร์มกรอกข้อมูล!C201=0,"",IF(M393="กำหนดเพิ่มปี 67","-",IF(M393="กำหนดเพิ่มปี 68","-",IF(M393="กำหนดเพิ่มปี 69","-",IF(ฟอร์มกรอกข้อมูล!C201="บริหารท้องถิ่น",ฟอร์มกรอกข้อมูล!F201,IF(ฟอร์มกรอกข้อมูล!C201="อำนวยการท้องถิ่น",ฟอร์มกรอกข้อมูล!F201,IF(ฟอร์มกรอกข้อมูล!C201="บริหารสถานศึกษา",ฟอร์มกรอกข้อมูล!F201,IF(ฟอร์มกรอกข้อมูล!C201&amp;ฟอร์มกรอกข้อมูล!G201="วิชาการหัวหน้ากลุ่มงาน",ฟอร์มกรอกข้อมูล!F201,ฟอร์มกรอกข้อมูล!E201))))))))</f>
        <v/>
      </c>
      <c r="F393" s="101" t="str">
        <f>IF(ฟอร์มกรอกข้อมูล!C201=0,"",IF(ฟอร์มกรอกข้อมูล!C201="สังกัด","",IF(ฟอร์มกรอกข้อมูล!H201="","-",IF(M393="กำหนดเพิ่มปี 67","-",IF(M393="กำหนดเพิ่มปี 68","-",IF(M393="กำหนดเพิ่มปี 69","-",ฟอร์มกรอกข้อมูล!H201))))))</f>
        <v/>
      </c>
      <c r="G393" s="143" t="str">
        <f>IF(ฟอร์มกรอกข้อมูล!C201=0,"",IF(ฟอร์มกรอกข้อมูล!C201="สังกัด","",IF(ฟอร์มกรอกข้อมูล!B201="","-",IF(M393="เกษียณปี 66 ยุบเลิกปี 67","-",IF(M393="ว่างเดิม ยุบเลิกปี 67","-",ฟอร์มกรอกข้อมูล!B201)))))</f>
        <v/>
      </c>
      <c r="H393" s="140" t="str">
        <f>IF(ฟอร์มกรอกข้อมูล!C201=0,"",IF(M393="เกษียณปี 66 ยุบเลิกปี 67","-",IF(M393="ว่างเดิม ยุบเลิกปี 67","-",IF(ฟอร์มกรอกข้อมูล!C201="บริหารท้องถิ่น",ฟอร์มกรอกข้อมูล!F201,IF(ฟอร์มกรอกข้อมูล!C201="อำนวยการท้องถิ่น",ฟอร์มกรอกข้อมูล!F201,IF(ฟอร์มกรอกข้อมูล!C201="บริหารสถานศึกษา",ฟอร์มกรอกข้อมูล!F201,IF(ฟอร์มกรอกข้อมูล!C201&amp;ฟอร์มกรอกข้อมูล!G201="วิชาการหัวหน้ากลุ่มงาน",ฟอร์มกรอกข้อมูล!F201,ฟอร์มกรอกข้อมูล!E201)))))))</f>
        <v/>
      </c>
      <c r="I393" s="101" t="str">
        <f>IF(ฟอร์มกรอกข้อมูล!C201=0,"",IF(ฟอร์มกรอกข้อมูล!C201="สังกัด","",IF(ฟอร์มกรอกข้อมูล!H201="","-",IF(M393="เกษียณปี 66 ยุบเลิกปี 67","-",IF(M393="ว่างเดิม ยุบเลิกปี 67","-",ฟอร์มกรอกข้อมูล!H201)))))</f>
        <v/>
      </c>
      <c r="J393" s="144" t="str">
        <f>IF(ฟอร์มกรอกข้อมูล!C201=0,"",IF(ฟอร์มกรอกข้อมูล!C201="สังกัด","",IF(M393="กำหนดเพิ่มปี 67",0,IF(M393="กำหนดเพิ่มปี 68",0,IF(M393="กำหนดเพิ่มปี 69",0,IF(M393="เกษียณปี 66 ยุบเลิกปี 67",0,IF(M393="ว่างเดิม ยุบเลิกปี 67",0,ฟอร์มกรอกข้อมูล!BE201)))))))</f>
        <v/>
      </c>
      <c r="K393" s="145" t="str">
        <f>IF(ฟอร์มกรอกข้อมูล!C201=0,"",IF(ฟอร์มกรอกข้อมูล!C201="สังกัด","",IF(M393="กำหนดเพิ่มปี 67",0,IF(M393="กำหนดเพิ่มปี 68",0,IF(M393="กำหนดเพิ่มปี 69",0,IF(M393="เกษียณปี 66 ยุบเลิกปี 67",0,IF(M393="ว่างเดิม ยุบเลิกปี 67",0,IF(ฟอร์มกรอกข้อมูล!J201=0,0,(BF393*12)))))))))</f>
        <v/>
      </c>
      <c r="L393" s="145" t="str">
        <f>IF(ฟอร์มกรอกข้อมูล!C201=0,"",IF(ฟอร์มกรอกข้อมูล!C201="สังกัด","",IF(M393="กำหนดเพิ่มปี 67",0,IF(M393="กำหนดเพิ่มปี 68",0,IF(M393="กำหนดเพิ่มปี 69",0,IF(M393="เกษียณปี 66 ยุบเลิกปี 67",0,IF(M393="ว่างเดิม ยุบเลิกปี 67",0,IF(ฟอร์มกรอกข้อมูล!K201=0,0,(BG393*12)))))))))</f>
        <v/>
      </c>
      <c r="M393" s="146" t="str">
        <f>IF(ฟอร์มกรอกข้อมูล!C201=0,"",IF(ฟอร์มกรอกข้อมูล!C201="สังกัด","",IF(ฟอร์มกรอกข้อมูล!M201="ว่างเดิม","(ว่างเดิม)",IF(ฟอร์มกรอกข้อมูล!M201="เงินอุดหนุน","(เงินอุดหนุน)",IF(ฟอร์มกรอกข้อมูล!M201="เงินอุดหนุน (ว่าง)","(เงินอุดหนุน)",IF(ฟอร์มกรอกข้อมูล!M201="จ่ายจากเงินรายได้","(จ่ายจากเงินรายได้)",IF(ฟอร์มกรอกข้อมูล!M201="จ่ายจากเงินรายได้ (ว่าง)","(จ่ายจากเงินรายได้ (ว่างเดิม))",IF(ฟอร์มกรอกข้อมูล!M201="กำหนดเพิ่ม2567","กำหนดเพิ่มปี 67",IF(ฟอร์มกรอกข้อมูล!M201="กำหนดเพิ่ม2568","กำหนดเพิ่มปี 68",IF(ฟอร์มกรอกข้อมูล!M201="กำหนดเพิ่ม2569","กำหนดเพิ่มปี 69",IF(ฟอร์มกรอกข้อมูล!M201="ว่างยุบเลิก2567","ว่างเดิม ยุบเลิกปี 67",IF(ฟอร์มกรอกข้อมูล!M201="ว่างยุบเลิก2568","ว่างเดิม ยุบเลิกปี 68",IF(ฟอร์มกรอกข้อมูล!M201="ว่างยุบเลิก2569","ว่างเดิม ยุบเลิกปี 69",IF(ฟอร์มกรอกข้อมูล!M201="ยุบเลิก2567","เกษียณปี 66 ยุบเลิกปี 67",IF(ฟอร์มกรอกข้อมูล!M201="ยุบเลิก2568","เกษียณปี 67 ยุบเลิกปี 68",IF(ฟอร์มกรอกข้อมูล!M201="ยุบเลิก2569","เกษียณปี 68 ยุบเลิกปี 69",(ฟอร์มกรอกข้อมูล!I201*12)+(ฟอร์มกรอกข้อมูล!J201*12)+(ฟอร์มกรอกข้อมูล!K201*12)))))))))))))))))</f>
        <v/>
      </c>
      <c r="N393" s="150"/>
      <c r="O393" s="150"/>
      <c r="P393" s="150"/>
      <c r="Q393" s="150"/>
      <c r="R393" s="150"/>
      <c r="S393" s="150"/>
      <c r="T393" s="150"/>
      <c r="U393" s="150"/>
      <c r="V393" s="150"/>
      <c r="W393" s="150"/>
      <c r="X393" s="150"/>
      <c r="Y393" s="150"/>
      <c r="Z393" s="150"/>
      <c r="AA393" s="150"/>
      <c r="AB393" s="150"/>
      <c r="AC393" s="150"/>
      <c r="AD393" s="150"/>
      <c r="AE393" s="150"/>
      <c r="AF393" s="150"/>
      <c r="AG393" s="150"/>
      <c r="AH393" s="150"/>
      <c r="AI393" s="150"/>
      <c r="AJ393" s="150"/>
      <c r="AK393" s="150"/>
      <c r="AL393" s="150"/>
      <c r="AM393" s="150"/>
      <c r="AN393" s="150"/>
      <c r="AO393" s="150"/>
      <c r="AP393" s="150"/>
      <c r="AQ393" s="150"/>
      <c r="AR393" s="150"/>
      <c r="AS393" s="150"/>
      <c r="AT393" s="150"/>
      <c r="AU393" s="150"/>
      <c r="AV393" s="150"/>
      <c r="AW393" s="150"/>
      <c r="AX393" s="150"/>
      <c r="AY393" s="150"/>
      <c r="AZ393" s="150"/>
      <c r="BA393" s="150"/>
      <c r="BB393" s="139" t="str">
        <f>IF(ฟอร์มกรอกข้อมูล!C201=0,"",ฟอร์มกรอกข้อมูล!C201)</f>
        <v/>
      </c>
      <c r="BC393" s="139" t="str">
        <f>IF(ฟอร์มกรอกข้อมูล!G201=0,"",ฟอร์มกรอกข้อมูล!G201)</f>
        <v/>
      </c>
      <c r="BD393" s="139" t="str">
        <f>IF(ฟอร์มกรอกข้อมูล!E201=0,"",ฟอร์มกรอกข้อมูล!E201)</f>
        <v/>
      </c>
      <c r="BE393" s="139" t="str">
        <f>IF(ฟอร์มกรอกข้อมูล!I201=0,"",ฟอร์มกรอกข้อมูล!I201)</f>
        <v/>
      </c>
      <c r="BF393" s="139" t="str">
        <f>IF(ฟอร์มกรอกข้อมูล!J201=0,"",ฟอร์มกรอกข้อมูล!J201)</f>
        <v/>
      </c>
      <c r="BG393" s="139" t="str">
        <f>IF(ฟอร์มกรอกข้อมูล!K201=0,"",ฟอร์มกรอกข้อมูล!K201)</f>
        <v/>
      </c>
      <c r="BH393" s="139" t="str">
        <f>IF(ฟอร์มกรอกข้อมูล!M201=0,"",ฟอร์มกรอกข้อมูล!M201)</f>
        <v/>
      </c>
    </row>
    <row r="394" spans="1:60" ht="25.5" customHeight="1">
      <c r="A394" s="99"/>
      <c r="B394" s="99"/>
      <c r="C394" s="140"/>
      <c r="D394" s="140"/>
      <c r="E394" s="140" t="str">
        <f>IF(BB393=0,"",IF(BB393="บริหารท้องถิ่น","("&amp;BD393&amp;")",IF(BB393="อำนวยการท้องถิ่น","("&amp;BD393&amp;")",IF(BB393="บริหารสถานศึกษา","("&amp;BD393&amp;")",IF(BB393&amp;BC393="วิชาการหัวหน้ากลุ่มงาน","("&amp;BD393&amp;")",IF(M393="กำหนดเพิ่มปี 67","-",IF(M393="กำหนดเพิ่มปี 68","",IF(M393="กำหนดเพิ่มปี 69","",""))))))))</f>
        <v/>
      </c>
      <c r="F394" s="99"/>
      <c r="G394" s="140"/>
      <c r="H394" s="140" t="str">
        <f>IF(BB393=0,"",IF(M393="เกษียณปี 66 ยุบเลิกปี 67","",IF(M393="ว่างเดิม ยุบเลิกปี 67","",IF(BB393="บริหารท้องถิ่น","("&amp;BD393&amp;")",IF(BB393="อำนวยการท้องถิ่น","("&amp;BD393&amp;")",IF(BB393="บริหารสถานศึกษา","("&amp;BD393&amp;")",IF(BB393&amp;BC393="วิชาการหัวหน้ากลุ่มงาน","("&amp;BD393&amp;")","")))))))</f>
        <v/>
      </c>
      <c r="I394" s="99"/>
      <c r="J394" s="141" t="str">
        <f>IF(BB393=0,"",IF(BB393="","",IF(BH393="ว่างเดิม","(ค่ากลางเงินเดือน)",IF(BH393="เงินอุดหนุน (ว่าง)","(ค่ากลางเงินเดือน)",IF(BH393="จ่ายจากเงินรายได้ (ว่าง)","(ค่ากลางเงินเดือน)",IF(BH393="ว่างยุบเลิก2568","(ค่ากลางเงินเดือน)",IF(BH393="ว่างยุบเลิก2569","(ค่ากลางเงินเดือน)",IF(M393="กำหนดเพิ่มปี 67","",IF(M393="กำหนดเพิ่มปี 68","",IF(M393="กำหนดเพิ่มปี 69","",IF(M393="เกษียณปี 66 ยุบเลิกปี 67","",IF(M393="ว่างเดิม ยุบเลิกปี 67","",TEXT(BE393,"(0,000"&amp;" x 12)")))))))))))))</f>
        <v/>
      </c>
      <c r="K394" s="141" t="str">
        <f>IF(BB393=0,"",IF(BB393="","",IF(M393="กำหนดเพิ่มปี 67","",IF(M393="กำหนดเพิ่มปี 68","",IF(M393="กำหนดเพิ่มปี 69","",IF(M393="เกษียณปี 66 ยุบเลิกปี 67","",IF(M393="ว่างเดิม ยุบเลิกปี 67","",TEXT(BF393,"(0,000"&amp;" x 12)"))))))))</f>
        <v/>
      </c>
      <c r="L394" s="141" t="str">
        <f>IF(BB393=0,"",IF(BB393="","",IF(M393="กำหนดเพิ่มปี 67","",IF(M393="กำหนดเพิ่มปี 68","",IF(M393="กำหนดเพิ่มปี 69","",IF(M393="เกษียณปี 66 ยุบเลิกปี 67","",IF(M393="ว่างเดิม ยุบเลิกปี 67","",TEXT(BG393,"(0,000"&amp;" x 12)"))))))))</f>
        <v/>
      </c>
      <c r="M394" s="140"/>
      <c r="N394" s="150"/>
      <c r="O394" s="150"/>
      <c r="P394" s="150"/>
      <c r="Q394" s="150"/>
      <c r="R394" s="150"/>
      <c r="S394" s="150"/>
      <c r="T394" s="150"/>
      <c r="U394" s="150"/>
      <c r="V394" s="150"/>
      <c r="W394" s="150"/>
      <c r="X394" s="150"/>
      <c r="Y394" s="150"/>
      <c r="Z394" s="150"/>
      <c r="AA394" s="150"/>
      <c r="AB394" s="150"/>
      <c r="AC394" s="150"/>
      <c r="AD394" s="150"/>
      <c r="AE394" s="150"/>
      <c r="AF394" s="150"/>
      <c r="AG394" s="150"/>
      <c r="AH394" s="150"/>
      <c r="AI394" s="150"/>
      <c r="AJ394" s="150"/>
      <c r="AK394" s="150"/>
      <c r="AL394" s="150"/>
      <c r="AM394" s="150"/>
      <c r="AN394" s="150"/>
      <c r="AO394" s="150"/>
      <c r="AP394" s="150"/>
      <c r="AQ394" s="150"/>
      <c r="AR394" s="150"/>
      <c r="AS394" s="150"/>
      <c r="AT394" s="150"/>
      <c r="AU394" s="150"/>
      <c r="AV394" s="150"/>
      <c r="AW394" s="150"/>
      <c r="AX394" s="150"/>
      <c r="AY394" s="150"/>
      <c r="AZ394" s="150"/>
      <c r="BA394" s="150"/>
    </row>
    <row r="395" spans="1:60" ht="25.5" customHeight="1">
      <c r="A395" s="101" t="str">
        <f>IF(B395="","",IF(M395="","",SUBTOTAL(3,$E$5:E395)*1)-COUNTBLANK($B$5:B395))</f>
        <v/>
      </c>
      <c r="B395" s="142" t="str">
        <f>IF(ฟอร์มกรอกข้อมูล!C202=0,"",IF(ฟอร์มกรอกข้อมูล!C202="สังกัด","",IF(M395="กำหนดเพิ่มปี 67","-",IF(M395="กำหนดเพิ่มปี 68","-",IF(M395="กำหนดเพิ่มปี 69","-",ฟอร์มกรอกข้อมูล!D202)))))</f>
        <v/>
      </c>
      <c r="C395" s="140" t="str">
        <f>IF(ฟอร์มกรอกข้อมูล!C202=0,"",IF(ฟอร์มกรอกข้อมูล!C202="สังกัด","",IF(M395="กำหนดเพิ่มปี 67","-",IF(M395="กำหนดเพิ่มปี 68","-",IF(M395="กำหนดเพิ่มปี 69","-",ฟอร์มกรอกข้อมูล!L202)))))</f>
        <v/>
      </c>
      <c r="D395" s="143" t="str">
        <f>IF(ฟอร์มกรอกข้อมูล!C202=0,"",IF(ฟอร์มกรอกข้อมูล!C202="สังกัด","",IF(ฟอร์มกรอกข้อมูล!B202="","-",IF(M395="กำหนดเพิ่มปี 67","-",IF(M395="กำหนดเพิ่มปี 68","-",IF(M395="กำหนดเพิ่มปี 69","-",ฟอร์มกรอกข้อมูล!B202))))))</f>
        <v/>
      </c>
      <c r="E395" s="140" t="str">
        <f>IF(ฟอร์มกรอกข้อมูล!C202=0,"",IF(M395="กำหนดเพิ่มปี 67","-",IF(M395="กำหนดเพิ่มปี 68","-",IF(M395="กำหนดเพิ่มปี 69","-",IF(ฟอร์มกรอกข้อมูล!C202="บริหารท้องถิ่น",ฟอร์มกรอกข้อมูล!F202,IF(ฟอร์มกรอกข้อมูล!C202="อำนวยการท้องถิ่น",ฟอร์มกรอกข้อมูล!F202,IF(ฟอร์มกรอกข้อมูล!C202="บริหารสถานศึกษา",ฟอร์มกรอกข้อมูล!F202,IF(ฟอร์มกรอกข้อมูล!C202&amp;ฟอร์มกรอกข้อมูล!G202="วิชาการหัวหน้ากลุ่มงาน",ฟอร์มกรอกข้อมูล!F202,ฟอร์มกรอกข้อมูล!E202))))))))</f>
        <v/>
      </c>
      <c r="F395" s="101" t="str">
        <f>IF(ฟอร์มกรอกข้อมูล!C202=0,"",IF(ฟอร์มกรอกข้อมูล!C202="สังกัด","",IF(ฟอร์มกรอกข้อมูล!H202="","-",IF(M395="กำหนดเพิ่มปี 67","-",IF(M395="กำหนดเพิ่มปี 68","-",IF(M395="กำหนดเพิ่มปี 69","-",ฟอร์มกรอกข้อมูล!H202))))))</f>
        <v/>
      </c>
      <c r="G395" s="143" t="str">
        <f>IF(ฟอร์มกรอกข้อมูล!C202=0,"",IF(ฟอร์มกรอกข้อมูล!C202="สังกัด","",IF(ฟอร์มกรอกข้อมูล!B202="","-",IF(M395="เกษียณปี 66 ยุบเลิกปี 67","-",IF(M395="ว่างเดิม ยุบเลิกปี 67","-",ฟอร์มกรอกข้อมูล!B202)))))</f>
        <v/>
      </c>
      <c r="H395" s="140" t="str">
        <f>IF(ฟอร์มกรอกข้อมูล!C202=0,"",IF(M395="เกษียณปี 66 ยุบเลิกปี 67","-",IF(M395="ว่างเดิม ยุบเลิกปี 67","-",IF(ฟอร์มกรอกข้อมูล!C202="บริหารท้องถิ่น",ฟอร์มกรอกข้อมูล!F202,IF(ฟอร์มกรอกข้อมูล!C202="อำนวยการท้องถิ่น",ฟอร์มกรอกข้อมูล!F202,IF(ฟอร์มกรอกข้อมูล!C202="บริหารสถานศึกษา",ฟอร์มกรอกข้อมูล!F202,IF(ฟอร์มกรอกข้อมูล!C202&amp;ฟอร์มกรอกข้อมูล!G202="วิชาการหัวหน้ากลุ่มงาน",ฟอร์มกรอกข้อมูล!F202,ฟอร์มกรอกข้อมูล!E202)))))))</f>
        <v/>
      </c>
      <c r="I395" s="101" t="str">
        <f>IF(ฟอร์มกรอกข้อมูล!C202=0,"",IF(ฟอร์มกรอกข้อมูล!C202="สังกัด","",IF(ฟอร์มกรอกข้อมูล!H202="","-",IF(M395="เกษียณปี 66 ยุบเลิกปี 67","-",IF(M395="ว่างเดิม ยุบเลิกปี 67","-",ฟอร์มกรอกข้อมูล!H202)))))</f>
        <v/>
      </c>
      <c r="J395" s="144" t="str">
        <f>IF(ฟอร์มกรอกข้อมูล!C202=0,"",IF(ฟอร์มกรอกข้อมูล!C202="สังกัด","",IF(M395="กำหนดเพิ่มปี 67",0,IF(M395="กำหนดเพิ่มปี 68",0,IF(M395="กำหนดเพิ่มปี 69",0,IF(M395="เกษียณปี 66 ยุบเลิกปี 67",0,IF(M395="ว่างเดิม ยุบเลิกปี 67",0,ฟอร์มกรอกข้อมูล!BE202)))))))</f>
        <v/>
      </c>
      <c r="K395" s="145" t="str">
        <f>IF(ฟอร์มกรอกข้อมูล!C202=0,"",IF(ฟอร์มกรอกข้อมูล!C202="สังกัด","",IF(M395="กำหนดเพิ่มปี 67",0,IF(M395="กำหนดเพิ่มปี 68",0,IF(M395="กำหนดเพิ่มปี 69",0,IF(M395="เกษียณปี 66 ยุบเลิกปี 67",0,IF(M395="ว่างเดิม ยุบเลิกปี 67",0,IF(ฟอร์มกรอกข้อมูล!J202=0,0,(BF395*12)))))))))</f>
        <v/>
      </c>
      <c r="L395" s="145" t="str">
        <f>IF(ฟอร์มกรอกข้อมูล!C202=0,"",IF(ฟอร์มกรอกข้อมูล!C202="สังกัด","",IF(M395="กำหนดเพิ่มปี 67",0,IF(M395="กำหนดเพิ่มปี 68",0,IF(M395="กำหนดเพิ่มปี 69",0,IF(M395="เกษียณปี 66 ยุบเลิกปี 67",0,IF(M395="ว่างเดิม ยุบเลิกปี 67",0,IF(ฟอร์มกรอกข้อมูล!K202=0,0,(BG395*12)))))))))</f>
        <v/>
      </c>
      <c r="M395" s="146" t="str">
        <f>IF(ฟอร์มกรอกข้อมูล!C202=0,"",IF(ฟอร์มกรอกข้อมูล!C202="สังกัด","",IF(ฟอร์มกรอกข้อมูล!M202="ว่างเดิม","(ว่างเดิม)",IF(ฟอร์มกรอกข้อมูล!M202="เงินอุดหนุน","(เงินอุดหนุน)",IF(ฟอร์มกรอกข้อมูล!M202="เงินอุดหนุน (ว่าง)","(เงินอุดหนุน)",IF(ฟอร์มกรอกข้อมูล!M202="จ่ายจากเงินรายได้","(จ่ายจากเงินรายได้)",IF(ฟอร์มกรอกข้อมูล!M202="จ่ายจากเงินรายได้ (ว่าง)","(จ่ายจากเงินรายได้ (ว่างเดิม))",IF(ฟอร์มกรอกข้อมูล!M202="กำหนดเพิ่ม2567","กำหนดเพิ่มปี 67",IF(ฟอร์มกรอกข้อมูล!M202="กำหนดเพิ่ม2568","กำหนดเพิ่มปี 68",IF(ฟอร์มกรอกข้อมูล!M202="กำหนดเพิ่ม2569","กำหนดเพิ่มปี 69",IF(ฟอร์มกรอกข้อมูล!M202="ว่างยุบเลิก2567","ว่างเดิม ยุบเลิกปี 67",IF(ฟอร์มกรอกข้อมูล!M202="ว่างยุบเลิก2568","ว่างเดิม ยุบเลิกปี 68",IF(ฟอร์มกรอกข้อมูล!M202="ว่างยุบเลิก2569","ว่างเดิม ยุบเลิกปี 69",IF(ฟอร์มกรอกข้อมูล!M202="ยุบเลิก2567","เกษียณปี 66 ยุบเลิกปี 67",IF(ฟอร์มกรอกข้อมูล!M202="ยุบเลิก2568","เกษียณปี 67 ยุบเลิกปี 68",IF(ฟอร์มกรอกข้อมูล!M202="ยุบเลิก2569","เกษียณปี 68 ยุบเลิกปี 69",(ฟอร์มกรอกข้อมูล!I202*12)+(ฟอร์มกรอกข้อมูล!J202*12)+(ฟอร์มกรอกข้อมูล!K202*12)))))))))))))))))</f>
        <v/>
      </c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  <c r="AA395" s="150"/>
      <c r="AB395" s="150"/>
      <c r="AC395" s="150"/>
      <c r="AD395" s="150"/>
      <c r="AE395" s="150"/>
      <c r="AF395" s="150"/>
      <c r="AG395" s="150"/>
      <c r="AH395" s="150"/>
      <c r="AI395" s="150"/>
      <c r="AJ395" s="150"/>
      <c r="AK395" s="150"/>
      <c r="AL395" s="150"/>
      <c r="AM395" s="150"/>
      <c r="AN395" s="150"/>
      <c r="AO395" s="150"/>
      <c r="AP395" s="150"/>
      <c r="AQ395" s="150"/>
      <c r="AR395" s="150"/>
      <c r="AS395" s="150"/>
      <c r="AT395" s="150"/>
      <c r="AU395" s="150"/>
      <c r="AV395" s="150"/>
      <c r="AW395" s="150"/>
      <c r="AX395" s="150"/>
      <c r="AY395" s="150"/>
      <c r="AZ395" s="150"/>
      <c r="BA395" s="150"/>
      <c r="BB395" s="139" t="str">
        <f>IF(ฟอร์มกรอกข้อมูล!C202=0,"",ฟอร์มกรอกข้อมูล!C202)</f>
        <v/>
      </c>
      <c r="BC395" s="139" t="str">
        <f>IF(ฟอร์มกรอกข้อมูล!G202=0,"",ฟอร์มกรอกข้อมูล!G202)</f>
        <v/>
      </c>
      <c r="BD395" s="139" t="str">
        <f>IF(ฟอร์มกรอกข้อมูล!E202=0,"",ฟอร์มกรอกข้อมูล!E202)</f>
        <v/>
      </c>
      <c r="BE395" s="139" t="str">
        <f>IF(ฟอร์มกรอกข้อมูล!I202=0,"",ฟอร์มกรอกข้อมูล!I202)</f>
        <v/>
      </c>
      <c r="BF395" s="139" t="str">
        <f>IF(ฟอร์มกรอกข้อมูล!J202=0,"",ฟอร์มกรอกข้อมูล!J202)</f>
        <v/>
      </c>
      <c r="BG395" s="139" t="str">
        <f>IF(ฟอร์มกรอกข้อมูล!K202=0,"",ฟอร์มกรอกข้อมูล!K202)</f>
        <v/>
      </c>
      <c r="BH395" s="139" t="str">
        <f>IF(ฟอร์มกรอกข้อมูล!M202=0,"",ฟอร์มกรอกข้อมูล!M202)</f>
        <v/>
      </c>
    </row>
    <row r="396" spans="1:60" ht="25.5" customHeight="1">
      <c r="A396" s="99"/>
      <c r="B396" s="99"/>
      <c r="C396" s="140"/>
      <c r="D396" s="140"/>
      <c r="E396" s="140" t="str">
        <f>IF(BB395=0,"",IF(BB395="บริหารท้องถิ่น","("&amp;BD395&amp;")",IF(BB395="อำนวยการท้องถิ่น","("&amp;BD395&amp;")",IF(BB395="บริหารสถานศึกษา","("&amp;BD395&amp;")",IF(BB395&amp;BC395="วิชาการหัวหน้ากลุ่มงาน","("&amp;BD395&amp;")",IF(M395="กำหนดเพิ่มปี 67","-",IF(M395="กำหนดเพิ่มปี 68","",IF(M395="กำหนดเพิ่มปี 69","",""))))))))</f>
        <v/>
      </c>
      <c r="F396" s="99"/>
      <c r="G396" s="140"/>
      <c r="H396" s="140" t="str">
        <f>IF(BB395=0,"",IF(M395="เกษียณปี 66 ยุบเลิกปี 67","",IF(M395="ว่างเดิม ยุบเลิกปี 67","",IF(BB395="บริหารท้องถิ่น","("&amp;BD395&amp;")",IF(BB395="อำนวยการท้องถิ่น","("&amp;BD395&amp;")",IF(BB395="บริหารสถานศึกษา","("&amp;BD395&amp;")",IF(BB395&amp;BC395="วิชาการหัวหน้ากลุ่มงาน","("&amp;BD395&amp;")","")))))))</f>
        <v/>
      </c>
      <c r="I396" s="99"/>
      <c r="J396" s="141" t="str">
        <f>IF(BB395=0,"",IF(BB395="","",IF(BH395="ว่างเดิม","(ค่ากลางเงินเดือน)",IF(BH395="เงินอุดหนุน (ว่าง)","(ค่ากลางเงินเดือน)",IF(BH395="จ่ายจากเงินรายได้ (ว่าง)","(ค่ากลางเงินเดือน)",IF(BH395="ว่างยุบเลิก2568","(ค่ากลางเงินเดือน)",IF(BH395="ว่างยุบเลิก2569","(ค่ากลางเงินเดือน)",IF(M395="กำหนดเพิ่มปี 67","",IF(M395="กำหนดเพิ่มปี 68","",IF(M395="กำหนดเพิ่มปี 69","",IF(M395="เกษียณปี 66 ยุบเลิกปี 67","",IF(M395="ว่างเดิม ยุบเลิกปี 67","",TEXT(BE395,"(0,000"&amp;" x 12)")))))))))))))</f>
        <v/>
      </c>
      <c r="K396" s="141" t="str">
        <f>IF(BB395=0,"",IF(BB395="","",IF(M395="กำหนดเพิ่มปี 67","",IF(M395="กำหนดเพิ่มปี 68","",IF(M395="กำหนดเพิ่มปี 69","",IF(M395="เกษียณปี 66 ยุบเลิกปี 67","",IF(M395="ว่างเดิม ยุบเลิกปี 67","",TEXT(BF395,"(0,000"&amp;" x 12)"))))))))</f>
        <v/>
      </c>
      <c r="L396" s="141" t="str">
        <f>IF(BB395=0,"",IF(BB395="","",IF(M395="กำหนดเพิ่มปี 67","",IF(M395="กำหนดเพิ่มปี 68","",IF(M395="กำหนดเพิ่มปี 69","",IF(M395="เกษียณปี 66 ยุบเลิกปี 67","",IF(M395="ว่างเดิม ยุบเลิกปี 67","",TEXT(BG395,"(0,000"&amp;" x 12)"))))))))</f>
        <v/>
      </c>
      <c r="M396" s="140"/>
      <c r="N396" s="150"/>
      <c r="O396" s="150"/>
      <c r="P396" s="150"/>
      <c r="Q396" s="150"/>
      <c r="R396" s="150"/>
      <c r="S396" s="150"/>
      <c r="T396" s="150"/>
      <c r="U396" s="150"/>
      <c r="V396" s="150"/>
      <c r="W396" s="150"/>
      <c r="X396" s="150"/>
      <c r="Y396" s="150"/>
      <c r="Z396" s="150"/>
      <c r="AA396" s="150"/>
      <c r="AB396" s="150"/>
      <c r="AC396" s="150"/>
      <c r="AD396" s="150"/>
      <c r="AE396" s="150"/>
      <c r="AF396" s="150"/>
      <c r="AG396" s="150"/>
      <c r="AH396" s="150"/>
      <c r="AI396" s="150"/>
      <c r="AJ396" s="150"/>
      <c r="AK396" s="150"/>
      <c r="AL396" s="150"/>
      <c r="AM396" s="150"/>
      <c r="AN396" s="150"/>
      <c r="AO396" s="150"/>
      <c r="AP396" s="150"/>
      <c r="AQ396" s="150"/>
      <c r="AR396" s="150"/>
      <c r="AS396" s="150"/>
      <c r="AT396" s="150"/>
      <c r="AU396" s="150"/>
      <c r="AV396" s="150"/>
      <c r="AW396" s="150"/>
      <c r="AX396" s="150"/>
      <c r="AY396" s="150"/>
      <c r="AZ396" s="150"/>
      <c r="BA396" s="150"/>
    </row>
    <row r="397" spans="1:60" ht="25.5" customHeight="1">
      <c r="A397" s="101" t="str">
        <f>IF(B397="","",IF(M397="","",SUBTOTAL(3,$E$5:E397)*1)-COUNTBLANK($B$5:B397))</f>
        <v/>
      </c>
      <c r="B397" s="142" t="str">
        <f>IF(ฟอร์มกรอกข้อมูล!C203=0,"",IF(ฟอร์มกรอกข้อมูล!C203="สังกัด","",IF(M397="กำหนดเพิ่มปี 67","-",IF(M397="กำหนดเพิ่มปี 68","-",IF(M397="กำหนดเพิ่มปี 69","-",ฟอร์มกรอกข้อมูล!D203)))))</f>
        <v/>
      </c>
      <c r="C397" s="140" t="str">
        <f>IF(ฟอร์มกรอกข้อมูล!C203=0,"",IF(ฟอร์มกรอกข้อมูล!C203="สังกัด","",IF(M397="กำหนดเพิ่มปี 67","-",IF(M397="กำหนดเพิ่มปี 68","-",IF(M397="กำหนดเพิ่มปี 69","-",ฟอร์มกรอกข้อมูล!L203)))))</f>
        <v/>
      </c>
      <c r="D397" s="143" t="str">
        <f>IF(ฟอร์มกรอกข้อมูล!C203=0,"",IF(ฟอร์มกรอกข้อมูล!C203="สังกัด","",IF(ฟอร์มกรอกข้อมูล!B203="","-",IF(M397="กำหนดเพิ่มปี 67","-",IF(M397="กำหนดเพิ่มปี 68","-",IF(M397="กำหนดเพิ่มปี 69","-",ฟอร์มกรอกข้อมูล!B203))))))</f>
        <v/>
      </c>
      <c r="E397" s="140" t="str">
        <f>IF(ฟอร์มกรอกข้อมูล!C203=0,"",IF(M397="กำหนดเพิ่มปี 67","-",IF(M397="กำหนดเพิ่มปี 68","-",IF(M397="กำหนดเพิ่มปี 69","-",IF(ฟอร์มกรอกข้อมูล!C203="บริหารท้องถิ่น",ฟอร์มกรอกข้อมูล!F203,IF(ฟอร์มกรอกข้อมูล!C203="อำนวยการท้องถิ่น",ฟอร์มกรอกข้อมูล!F203,IF(ฟอร์มกรอกข้อมูล!C203="บริหารสถานศึกษา",ฟอร์มกรอกข้อมูล!F203,IF(ฟอร์มกรอกข้อมูล!C203&amp;ฟอร์มกรอกข้อมูล!G203="วิชาการหัวหน้ากลุ่มงาน",ฟอร์มกรอกข้อมูล!F203,ฟอร์มกรอกข้อมูล!E203))))))))</f>
        <v/>
      </c>
      <c r="F397" s="101" t="str">
        <f>IF(ฟอร์มกรอกข้อมูล!C203=0,"",IF(ฟอร์มกรอกข้อมูล!C203="สังกัด","",IF(ฟอร์มกรอกข้อมูล!H203="","-",IF(M397="กำหนดเพิ่มปี 67","-",IF(M397="กำหนดเพิ่มปี 68","-",IF(M397="กำหนดเพิ่มปี 69","-",ฟอร์มกรอกข้อมูล!H203))))))</f>
        <v/>
      </c>
      <c r="G397" s="143" t="str">
        <f>IF(ฟอร์มกรอกข้อมูล!C203=0,"",IF(ฟอร์มกรอกข้อมูล!C203="สังกัด","",IF(ฟอร์มกรอกข้อมูล!B203="","-",IF(M397="เกษียณปี 66 ยุบเลิกปี 67","-",IF(M397="ว่างเดิม ยุบเลิกปี 67","-",ฟอร์มกรอกข้อมูล!B203)))))</f>
        <v/>
      </c>
      <c r="H397" s="140" t="str">
        <f>IF(ฟอร์มกรอกข้อมูล!C203=0,"",IF(M397="เกษียณปี 66 ยุบเลิกปี 67","-",IF(M397="ว่างเดิม ยุบเลิกปี 67","-",IF(ฟอร์มกรอกข้อมูล!C203="บริหารท้องถิ่น",ฟอร์มกรอกข้อมูล!F203,IF(ฟอร์มกรอกข้อมูล!C203="อำนวยการท้องถิ่น",ฟอร์มกรอกข้อมูล!F203,IF(ฟอร์มกรอกข้อมูล!C203="บริหารสถานศึกษา",ฟอร์มกรอกข้อมูล!F203,IF(ฟอร์มกรอกข้อมูล!C203&amp;ฟอร์มกรอกข้อมูล!G203="วิชาการหัวหน้ากลุ่มงาน",ฟอร์มกรอกข้อมูล!F203,ฟอร์มกรอกข้อมูล!E203)))))))</f>
        <v/>
      </c>
      <c r="I397" s="101" t="str">
        <f>IF(ฟอร์มกรอกข้อมูล!C203=0,"",IF(ฟอร์มกรอกข้อมูล!C203="สังกัด","",IF(ฟอร์มกรอกข้อมูล!H203="","-",IF(M397="เกษียณปี 66 ยุบเลิกปี 67","-",IF(M397="ว่างเดิม ยุบเลิกปี 67","-",ฟอร์มกรอกข้อมูล!H203)))))</f>
        <v/>
      </c>
      <c r="J397" s="144" t="str">
        <f>IF(ฟอร์มกรอกข้อมูล!C203=0,"",IF(ฟอร์มกรอกข้อมูล!C203="สังกัด","",IF(M397="กำหนดเพิ่มปี 67",0,IF(M397="กำหนดเพิ่มปี 68",0,IF(M397="กำหนดเพิ่มปี 69",0,IF(M397="เกษียณปี 66 ยุบเลิกปี 67",0,IF(M397="ว่างเดิม ยุบเลิกปี 67",0,ฟอร์มกรอกข้อมูล!BE203)))))))</f>
        <v/>
      </c>
      <c r="K397" s="145" t="str">
        <f>IF(ฟอร์มกรอกข้อมูล!C203=0,"",IF(ฟอร์มกรอกข้อมูล!C203="สังกัด","",IF(M397="กำหนดเพิ่มปี 67",0,IF(M397="กำหนดเพิ่มปี 68",0,IF(M397="กำหนดเพิ่มปี 69",0,IF(M397="เกษียณปี 66 ยุบเลิกปี 67",0,IF(M397="ว่างเดิม ยุบเลิกปี 67",0,IF(ฟอร์มกรอกข้อมูล!J203=0,0,(BF397*12)))))))))</f>
        <v/>
      </c>
      <c r="L397" s="145" t="str">
        <f>IF(ฟอร์มกรอกข้อมูล!C203=0,"",IF(ฟอร์มกรอกข้อมูล!C203="สังกัด","",IF(M397="กำหนดเพิ่มปี 67",0,IF(M397="กำหนดเพิ่มปี 68",0,IF(M397="กำหนดเพิ่มปี 69",0,IF(M397="เกษียณปี 66 ยุบเลิกปี 67",0,IF(M397="ว่างเดิม ยุบเลิกปี 67",0,IF(ฟอร์มกรอกข้อมูล!K203=0,0,(BG397*12)))))))))</f>
        <v/>
      </c>
      <c r="M397" s="146" t="str">
        <f>IF(ฟอร์มกรอกข้อมูล!C203=0,"",IF(ฟอร์มกรอกข้อมูล!C203="สังกัด","",IF(ฟอร์มกรอกข้อมูล!M203="ว่างเดิม","(ว่างเดิม)",IF(ฟอร์มกรอกข้อมูล!M203="เงินอุดหนุน","(เงินอุดหนุน)",IF(ฟอร์มกรอกข้อมูล!M203="เงินอุดหนุน (ว่าง)","(เงินอุดหนุน)",IF(ฟอร์มกรอกข้อมูล!M203="จ่ายจากเงินรายได้","(จ่ายจากเงินรายได้)",IF(ฟอร์มกรอกข้อมูล!M203="จ่ายจากเงินรายได้ (ว่าง)","(จ่ายจากเงินรายได้ (ว่างเดิม))",IF(ฟอร์มกรอกข้อมูล!M203="กำหนดเพิ่ม2567","กำหนดเพิ่มปี 67",IF(ฟอร์มกรอกข้อมูล!M203="กำหนดเพิ่ม2568","กำหนดเพิ่มปี 68",IF(ฟอร์มกรอกข้อมูล!M203="กำหนดเพิ่ม2569","กำหนดเพิ่มปี 69",IF(ฟอร์มกรอกข้อมูล!M203="ว่างยุบเลิก2567","ว่างเดิม ยุบเลิกปี 67",IF(ฟอร์มกรอกข้อมูล!M203="ว่างยุบเลิก2568","ว่างเดิม ยุบเลิกปี 68",IF(ฟอร์มกรอกข้อมูล!M203="ว่างยุบเลิก2569","ว่างเดิม ยุบเลิกปี 69",IF(ฟอร์มกรอกข้อมูล!M203="ยุบเลิก2567","เกษียณปี 66 ยุบเลิกปี 67",IF(ฟอร์มกรอกข้อมูล!M203="ยุบเลิก2568","เกษียณปี 67 ยุบเลิกปี 68",IF(ฟอร์มกรอกข้อมูล!M203="ยุบเลิก2569","เกษียณปี 68 ยุบเลิกปี 69",(ฟอร์มกรอกข้อมูล!I203*12)+(ฟอร์มกรอกข้อมูล!J203*12)+(ฟอร์มกรอกข้อมูล!K203*12)))))))))))))))))</f>
        <v/>
      </c>
      <c r="N397" s="150"/>
      <c r="O397" s="150"/>
      <c r="P397" s="150"/>
      <c r="Q397" s="150"/>
      <c r="R397" s="150"/>
      <c r="S397" s="150"/>
      <c r="T397" s="150"/>
      <c r="U397" s="150"/>
      <c r="V397" s="150"/>
      <c r="W397" s="150"/>
      <c r="X397" s="150"/>
      <c r="Y397" s="150"/>
      <c r="Z397" s="150"/>
      <c r="AA397" s="150"/>
      <c r="AB397" s="150"/>
      <c r="AC397" s="150"/>
      <c r="AD397" s="150"/>
      <c r="AE397" s="150"/>
      <c r="AF397" s="150"/>
      <c r="AG397" s="150"/>
      <c r="AH397" s="150"/>
      <c r="AI397" s="150"/>
      <c r="AJ397" s="150"/>
      <c r="AK397" s="150"/>
      <c r="AL397" s="150"/>
      <c r="AM397" s="150"/>
      <c r="AN397" s="150"/>
      <c r="AO397" s="150"/>
      <c r="AP397" s="150"/>
      <c r="AQ397" s="150"/>
      <c r="AR397" s="150"/>
      <c r="AS397" s="150"/>
      <c r="AT397" s="150"/>
      <c r="AU397" s="150"/>
      <c r="AV397" s="150"/>
      <c r="AW397" s="150"/>
      <c r="AX397" s="150"/>
      <c r="AY397" s="150"/>
      <c r="AZ397" s="150"/>
      <c r="BA397" s="150"/>
      <c r="BB397" s="139" t="str">
        <f>IF(ฟอร์มกรอกข้อมูล!C203=0,"",ฟอร์มกรอกข้อมูล!C203)</f>
        <v/>
      </c>
      <c r="BC397" s="139" t="str">
        <f>IF(ฟอร์มกรอกข้อมูล!G203=0,"",ฟอร์มกรอกข้อมูล!G203)</f>
        <v/>
      </c>
      <c r="BD397" s="139" t="str">
        <f>IF(ฟอร์มกรอกข้อมูล!E203=0,"",ฟอร์มกรอกข้อมูล!E203)</f>
        <v/>
      </c>
      <c r="BE397" s="139" t="str">
        <f>IF(ฟอร์มกรอกข้อมูล!I203=0,"",ฟอร์มกรอกข้อมูล!I203)</f>
        <v/>
      </c>
      <c r="BF397" s="139" t="str">
        <f>IF(ฟอร์มกรอกข้อมูล!J203=0,"",ฟอร์มกรอกข้อมูล!J203)</f>
        <v/>
      </c>
      <c r="BG397" s="139" t="str">
        <f>IF(ฟอร์มกรอกข้อมูล!K203=0,"",ฟอร์มกรอกข้อมูล!K203)</f>
        <v/>
      </c>
      <c r="BH397" s="139" t="str">
        <f>IF(ฟอร์มกรอกข้อมูล!M203=0,"",ฟอร์มกรอกข้อมูล!M203)</f>
        <v/>
      </c>
    </row>
    <row r="398" spans="1:60" ht="25.5" customHeight="1">
      <c r="A398" s="99"/>
      <c r="B398" s="99"/>
      <c r="C398" s="140"/>
      <c r="D398" s="140"/>
      <c r="E398" s="140" t="str">
        <f>IF(BB397=0,"",IF(BB397="บริหารท้องถิ่น","("&amp;BD397&amp;")",IF(BB397="อำนวยการท้องถิ่น","("&amp;BD397&amp;")",IF(BB397="บริหารสถานศึกษา","("&amp;BD397&amp;")",IF(BB397&amp;BC397="วิชาการหัวหน้ากลุ่มงาน","("&amp;BD397&amp;")",IF(M397="กำหนดเพิ่มปี 67","-",IF(M397="กำหนดเพิ่มปี 68","",IF(M397="กำหนดเพิ่มปี 69","",""))))))))</f>
        <v/>
      </c>
      <c r="F398" s="99"/>
      <c r="G398" s="140"/>
      <c r="H398" s="140" t="str">
        <f>IF(BB397=0,"",IF(M397="เกษียณปี 66 ยุบเลิกปี 67","",IF(M397="ว่างเดิม ยุบเลิกปี 67","",IF(BB397="บริหารท้องถิ่น","("&amp;BD397&amp;")",IF(BB397="อำนวยการท้องถิ่น","("&amp;BD397&amp;")",IF(BB397="บริหารสถานศึกษา","("&amp;BD397&amp;")",IF(BB397&amp;BC397="วิชาการหัวหน้ากลุ่มงาน","("&amp;BD397&amp;")","")))))))</f>
        <v/>
      </c>
      <c r="I398" s="99"/>
      <c r="J398" s="141" t="str">
        <f>IF(BB397=0,"",IF(BB397="","",IF(BH397="ว่างเดิม","(ค่ากลางเงินเดือน)",IF(BH397="เงินอุดหนุน (ว่าง)","(ค่ากลางเงินเดือน)",IF(BH397="จ่ายจากเงินรายได้ (ว่าง)","(ค่ากลางเงินเดือน)",IF(BH397="ว่างยุบเลิก2568","(ค่ากลางเงินเดือน)",IF(BH397="ว่างยุบเลิก2569","(ค่ากลางเงินเดือน)",IF(M397="กำหนดเพิ่มปี 67","",IF(M397="กำหนดเพิ่มปี 68","",IF(M397="กำหนดเพิ่มปี 69","",IF(M397="เกษียณปี 66 ยุบเลิกปี 67","",IF(M397="ว่างเดิม ยุบเลิกปี 67","",TEXT(BE397,"(0,000"&amp;" x 12)")))))))))))))</f>
        <v/>
      </c>
      <c r="K398" s="141" t="str">
        <f>IF(BB397=0,"",IF(BB397="","",IF(M397="กำหนดเพิ่มปี 67","",IF(M397="กำหนดเพิ่มปี 68","",IF(M397="กำหนดเพิ่มปี 69","",IF(M397="เกษียณปี 66 ยุบเลิกปี 67","",IF(M397="ว่างเดิม ยุบเลิกปี 67","",TEXT(BF397,"(0,000"&amp;" x 12)"))))))))</f>
        <v/>
      </c>
      <c r="L398" s="141" t="str">
        <f>IF(BB397=0,"",IF(BB397="","",IF(M397="กำหนดเพิ่มปี 67","",IF(M397="กำหนดเพิ่มปี 68","",IF(M397="กำหนดเพิ่มปี 69","",IF(M397="เกษียณปี 66 ยุบเลิกปี 67","",IF(M397="ว่างเดิม ยุบเลิกปี 67","",TEXT(BG397,"(0,000"&amp;" x 12)"))))))))</f>
        <v/>
      </c>
      <c r="M398" s="140"/>
      <c r="N398" s="150"/>
      <c r="O398" s="150"/>
      <c r="P398" s="150"/>
      <c r="Q398" s="150"/>
      <c r="R398" s="150"/>
      <c r="S398" s="150"/>
      <c r="T398" s="150"/>
      <c r="U398" s="150"/>
      <c r="V398" s="150"/>
      <c r="W398" s="150"/>
      <c r="X398" s="150"/>
      <c r="Y398" s="150"/>
      <c r="Z398" s="150"/>
      <c r="AA398" s="150"/>
      <c r="AB398" s="150"/>
      <c r="AC398" s="150"/>
      <c r="AD398" s="150"/>
      <c r="AE398" s="150"/>
      <c r="AF398" s="150"/>
      <c r="AG398" s="150"/>
      <c r="AH398" s="150"/>
      <c r="AI398" s="150"/>
      <c r="AJ398" s="150"/>
      <c r="AK398" s="150"/>
      <c r="AL398" s="150"/>
      <c r="AM398" s="150"/>
      <c r="AN398" s="150"/>
      <c r="AO398" s="150"/>
      <c r="AP398" s="150"/>
      <c r="AQ398" s="150"/>
      <c r="AR398" s="150"/>
      <c r="AS398" s="150"/>
      <c r="AT398" s="150"/>
      <c r="AU398" s="150"/>
      <c r="AV398" s="150"/>
      <c r="AW398" s="150"/>
      <c r="AX398" s="150"/>
      <c r="AY398" s="150"/>
      <c r="AZ398" s="150"/>
      <c r="BA398" s="150"/>
    </row>
    <row r="399" spans="1:60" ht="25.5" customHeight="1">
      <c r="A399" s="101" t="str">
        <f>IF(B399="","",IF(M399="","",SUBTOTAL(3,$E$5:E399)*1)-COUNTBLANK($B$5:B399))</f>
        <v/>
      </c>
      <c r="B399" s="142" t="str">
        <f>IF(ฟอร์มกรอกข้อมูล!C204=0,"",IF(ฟอร์มกรอกข้อมูล!C204="สังกัด","",IF(M399="กำหนดเพิ่มปี 67","-",IF(M399="กำหนดเพิ่มปี 68","-",IF(M399="กำหนดเพิ่มปี 69","-",ฟอร์มกรอกข้อมูล!D204)))))</f>
        <v/>
      </c>
      <c r="C399" s="140" t="str">
        <f>IF(ฟอร์มกรอกข้อมูล!C204=0,"",IF(ฟอร์มกรอกข้อมูล!C204="สังกัด","",IF(M399="กำหนดเพิ่มปี 67","-",IF(M399="กำหนดเพิ่มปี 68","-",IF(M399="กำหนดเพิ่มปี 69","-",ฟอร์มกรอกข้อมูล!L204)))))</f>
        <v/>
      </c>
      <c r="D399" s="143" t="str">
        <f>IF(ฟอร์มกรอกข้อมูล!C204=0,"",IF(ฟอร์มกรอกข้อมูล!C204="สังกัด","",IF(ฟอร์มกรอกข้อมูล!B204="","-",IF(M399="กำหนดเพิ่มปี 67","-",IF(M399="กำหนดเพิ่มปี 68","-",IF(M399="กำหนดเพิ่มปี 69","-",ฟอร์มกรอกข้อมูล!B204))))))</f>
        <v/>
      </c>
      <c r="E399" s="140" t="str">
        <f>IF(ฟอร์มกรอกข้อมูล!C204=0,"",IF(M399="กำหนดเพิ่มปี 67","-",IF(M399="กำหนดเพิ่มปี 68","-",IF(M399="กำหนดเพิ่มปี 69","-",IF(ฟอร์มกรอกข้อมูล!C204="บริหารท้องถิ่น",ฟอร์มกรอกข้อมูล!F204,IF(ฟอร์มกรอกข้อมูล!C204="อำนวยการท้องถิ่น",ฟอร์มกรอกข้อมูล!F204,IF(ฟอร์มกรอกข้อมูล!C204="บริหารสถานศึกษา",ฟอร์มกรอกข้อมูล!F204,IF(ฟอร์มกรอกข้อมูล!C204&amp;ฟอร์มกรอกข้อมูล!G204="วิชาการหัวหน้ากลุ่มงาน",ฟอร์มกรอกข้อมูล!F204,ฟอร์มกรอกข้อมูล!E204))))))))</f>
        <v/>
      </c>
      <c r="F399" s="101" t="str">
        <f>IF(ฟอร์มกรอกข้อมูล!C204=0,"",IF(ฟอร์มกรอกข้อมูล!C204="สังกัด","",IF(ฟอร์มกรอกข้อมูล!H204="","-",IF(M399="กำหนดเพิ่มปี 67","-",IF(M399="กำหนดเพิ่มปี 68","-",IF(M399="กำหนดเพิ่มปี 69","-",ฟอร์มกรอกข้อมูล!H204))))))</f>
        <v/>
      </c>
      <c r="G399" s="143" t="str">
        <f>IF(ฟอร์มกรอกข้อมูล!C204=0,"",IF(ฟอร์มกรอกข้อมูล!C204="สังกัด","",IF(ฟอร์มกรอกข้อมูล!B204="","-",IF(M399="เกษียณปี 66 ยุบเลิกปี 67","-",IF(M399="ว่างเดิม ยุบเลิกปี 67","-",ฟอร์มกรอกข้อมูล!B204)))))</f>
        <v/>
      </c>
      <c r="H399" s="140" t="str">
        <f>IF(ฟอร์มกรอกข้อมูล!C204=0,"",IF(M399="เกษียณปี 66 ยุบเลิกปี 67","-",IF(M399="ว่างเดิม ยุบเลิกปี 67","-",IF(ฟอร์มกรอกข้อมูล!C204="บริหารท้องถิ่น",ฟอร์มกรอกข้อมูล!F204,IF(ฟอร์มกรอกข้อมูล!C204="อำนวยการท้องถิ่น",ฟอร์มกรอกข้อมูล!F204,IF(ฟอร์มกรอกข้อมูล!C204="บริหารสถานศึกษา",ฟอร์มกรอกข้อมูล!F204,IF(ฟอร์มกรอกข้อมูล!C204&amp;ฟอร์มกรอกข้อมูล!G204="วิชาการหัวหน้ากลุ่มงาน",ฟอร์มกรอกข้อมูล!F204,ฟอร์มกรอกข้อมูล!E204)))))))</f>
        <v/>
      </c>
      <c r="I399" s="101" t="str">
        <f>IF(ฟอร์มกรอกข้อมูล!C204=0,"",IF(ฟอร์มกรอกข้อมูล!C204="สังกัด","",IF(ฟอร์มกรอกข้อมูล!H204="","-",IF(M399="เกษียณปี 66 ยุบเลิกปี 67","-",IF(M399="ว่างเดิม ยุบเลิกปี 67","-",ฟอร์มกรอกข้อมูล!H204)))))</f>
        <v/>
      </c>
      <c r="J399" s="144" t="str">
        <f>IF(ฟอร์มกรอกข้อมูล!C204=0,"",IF(ฟอร์มกรอกข้อมูล!C204="สังกัด","",IF(M399="กำหนดเพิ่มปี 67",0,IF(M399="กำหนดเพิ่มปี 68",0,IF(M399="กำหนดเพิ่มปี 69",0,IF(M399="เกษียณปี 66 ยุบเลิกปี 67",0,IF(M399="ว่างเดิม ยุบเลิกปี 67",0,ฟอร์มกรอกข้อมูล!BE204)))))))</f>
        <v/>
      </c>
      <c r="K399" s="145" t="str">
        <f>IF(ฟอร์มกรอกข้อมูล!C204=0,"",IF(ฟอร์มกรอกข้อมูล!C204="สังกัด","",IF(M399="กำหนดเพิ่มปี 67",0,IF(M399="กำหนดเพิ่มปี 68",0,IF(M399="กำหนดเพิ่มปี 69",0,IF(M399="เกษียณปี 66 ยุบเลิกปี 67",0,IF(M399="ว่างเดิม ยุบเลิกปี 67",0,IF(ฟอร์มกรอกข้อมูล!J204=0,0,(BF399*12)))))))))</f>
        <v/>
      </c>
      <c r="L399" s="145" t="str">
        <f>IF(ฟอร์มกรอกข้อมูล!C204=0,"",IF(ฟอร์มกรอกข้อมูล!C204="สังกัด","",IF(M399="กำหนดเพิ่มปี 67",0,IF(M399="กำหนดเพิ่มปี 68",0,IF(M399="กำหนดเพิ่มปี 69",0,IF(M399="เกษียณปี 66 ยุบเลิกปี 67",0,IF(M399="ว่างเดิม ยุบเลิกปี 67",0,IF(ฟอร์มกรอกข้อมูล!K204=0,0,(BG399*12)))))))))</f>
        <v/>
      </c>
      <c r="M399" s="146" t="str">
        <f>IF(ฟอร์มกรอกข้อมูล!C204=0,"",IF(ฟอร์มกรอกข้อมูล!C204="สังกัด","",IF(ฟอร์มกรอกข้อมูล!M204="ว่างเดิม","(ว่างเดิม)",IF(ฟอร์มกรอกข้อมูล!M204="เงินอุดหนุน","(เงินอุดหนุน)",IF(ฟอร์มกรอกข้อมูล!M204="เงินอุดหนุน (ว่าง)","(เงินอุดหนุน)",IF(ฟอร์มกรอกข้อมูล!M204="จ่ายจากเงินรายได้","(จ่ายจากเงินรายได้)",IF(ฟอร์มกรอกข้อมูล!M204="จ่ายจากเงินรายได้ (ว่าง)","(จ่ายจากเงินรายได้ (ว่างเดิม))",IF(ฟอร์มกรอกข้อมูล!M204="กำหนดเพิ่ม2567","กำหนดเพิ่มปี 67",IF(ฟอร์มกรอกข้อมูล!M204="กำหนดเพิ่ม2568","กำหนดเพิ่มปี 68",IF(ฟอร์มกรอกข้อมูล!M204="กำหนดเพิ่ม2569","กำหนดเพิ่มปี 69",IF(ฟอร์มกรอกข้อมูล!M204="ว่างยุบเลิก2567","ว่างเดิม ยุบเลิกปี 67",IF(ฟอร์มกรอกข้อมูล!M204="ว่างยุบเลิก2568","ว่างเดิม ยุบเลิกปี 68",IF(ฟอร์มกรอกข้อมูล!M204="ว่างยุบเลิก2569","ว่างเดิม ยุบเลิกปี 69",IF(ฟอร์มกรอกข้อมูล!M204="ยุบเลิก2567","เกษียณปี 66 ยุบเลิกปี 67",IF(ฟอร์มกรอกข้อมูล!M204="ยุบเลิก2568","เกษียณปี 67 ยุบเลิกปี 68",IF(ฟอร์มกรอกข้อมูล!M204="ยุบเลิก2569","เกษียณปี 68 ยุบเลิกปี 69",(ฟอร์มกรอกข้อมูล!I204*12)+(ฟอร์มกรอกข้อมูล!J204*12)+(ฟอร์มกรอกข้อมูล!K204*12)))))))))))))))))</f>
        <v/>
      </c>
      <c r="N399" s="150"/>
      <c r="O399" s="150"/>
      <c r="P399" s="150"/>
      <c r="Q399" s="150"/>
      <c r="R399" s="150"/>
      <c r="S399" s="150"/>
      <c r="T399" s="150"/>
      <c r="U399" s="150"/>
      <c r="V399" s="150"/>
      <c r="W399" s="150"/>
      <c r="X399" s="150"/>
      <c r="Y399" s="150"/>
      <c r="Z399" s="150"/>
      <c r="AA399" s="150"/>
      <c r="AB399" s="150"/>
      <c r="AC399" s="150"/>
      <c r="AD399" s="150"/>
      <c r="AE399" s="150"/>
      <c r="AF399" s="150"/>
      <c r="AG399" s="150"/>
      <c r="AH399" s="150"/>
      <c r="AI399" s="150"/>
      <c r="AJ399" s="150"/>
      <c r="AK399" s="150"/>
      <c r="AL399" s="150"/>
      <c r="AM399" s="150"/>
      <c r="AN399" s="150"/>
      <c r="AO399" s="150"/>
      <c r="AP399" s="150"/>
      <c r="AQ399" s="150"/>
      <c r="AR399" s="150"/>
      <c r="AS399" s="150"/>
      <c r="AT399" s="150"/>
      <c r="AU399" s="150"/>
      <c r="AV399" s="150"/>
      <c r="AW399" s="150"/>
      <c r="AX399" s="150"/>
      <c r="AY399" s="150"/>
      <c r="AZ399" s="150"/>
      <c r="BA399" s="150"/>
      <c r="BB399" s="139" t="str">
        <f>IF(ฟอร์มกรอกข้อมูล!C204=0,"",ฟอร์มกรอกข้อมูล!C204)</f>
        <v/>
      </c>
      <c r="BC399" s="139" t="str">
        <f>IF(ฟอร์มกรอกข้อมูล!G204=0,"",ฟอร์มกรอกข้อมูล!G204)</f>
        <v/>
      </c>
      <c r="BD399" s="139" t="str">
        <f>IF(ฟอร์มกรอกข้อมูล!E204=0,"",ฟอร์มกรอกข้อมูล!E204)</f>
        <v/>
      </c>
      <c r="BE399" s="139" t="str">
        <f>IF(ฟอร์มกรอกข้อมูล!I204=0,"",ฟอร์มกรอกข้อมูล!I204)</f>
        <v/>
      </c>
      <c r="BF399" s="139" t="str">
        <f>IF(ฟอร์มกรอกข้อมูล!J204=0,"",ฟอร์มกรอกข้อมูล!J204)</f>
        <v/>
      </c>
      <c r="BG399" s="139" t="str">
        <f>IF(ฟอร์มกรอกข้อมูล!K204=0,"",ฟอร์มกรอกข้อมูล!K204)</f>
        <v/>
      </c>
      <c r="BH399" s="139" t="str">
        <f>IF(ฟอร์มกรอกข้อมูล!M204=0,"",ฟอร์มกรอกข้อมูล!M204)</f>
        <v/>
      </c>
    </row>
    <row r="400" spans="1:60" ht="25.5" customHeight="1">
      <c r="A400" s="99"/>
      <c r="B400" s="99"/>
      <c r="C400" s="140"/>
      <c r="D400" s="140"/>
      <c r="E400" s="140" t="str">
        <f>IF(BB399=0,"",IF(BB399="บริหารท้องถิ่น","("&amp;BD399&amp;")",IF(BB399="อำนวยการท้องถิ่น","("&amp;BD399&amp;")",IF(BB399="บริหารสถานศึกษา","("&amp;BD399&amp;")",IF(BB399&amp;BC399="วิชาการหัวหน้ากลุ่มงาน","("&amp;BD399&amp;")",IF(M399="กำหนดเพิ่มปี 67","-",IF(M399="กำหนดเพิ่มปี 68","",IF(M399="กำหนดเพิ่มปี 69","",""))))))))</f>
        <v/>
      </c>
      <c r="F400" s="99"/>
      <c r="G400" s="140"/>
      <c r="H400" s="140" t="str">
        <f>IF(BB399=0,"",IF(M399="เกษียณปี 66 ยุบเลิกปี 67","",IF(M399="ว่างเดิม ยุบเลิกปี 67","",IF(BB399="บริหารท้องถิ่น","("&amp;BD399&amp;")",IF(BB399="อำนวยการท้องถิ่น","("&amp;BD399&amp;")",IF(BB399="บริหารสถานศึกษา","("&amp;BD399&amp;")",IF(BB399&amp;BC399="วิชาการหัวหน้ากลุ่มงาน","("&amp;BD399&amp;")","")))))))</f>
        <v/>
      </c>
      <c r="I400" s="99"/>
      <c r="J400" s="141" t="str">
        <f>IF(BB399=0,"",IF(BB399="","",IF(BH399="ว่างเดิม","(ค่ากลางเงินเดือน)",IF(BH399="เงินอุดหนุน (ว่าง)","(ค่ากลางเงินเดือน)",IF(BH399="จ่ายจากเงินรายได้ (ว่าง)","(ค่ากลางเงินเดือน)",IF(BH399="ว่างยุบเลิก2568","(ค่ากลางเงินเดือน)",IF(BH399="ว่างยุบเลิก2569","(ค่ากลางเงินเดือน)",IF(M399="กำหนดเพิ่มปี 67","",IF(M399="กำหนดเพิ่มปี 68","",IF(M399="กำหนดเพิ่มปี 69","",IF(M399="เกษียณปี 66 ยุบเลิกปี 67","",IF(M399="ว่างเดิม ยุบเลิกปี 67","",TEXT(BE399,"(0,000"&amp;" x 12)")))))))))))))</f>
        <v/>
      </c>
      <c r="K400" s="141" t="str">
        <f>IF(BB399=0,"",IF(BB399="","",IF(M399="กำหนดเพิ่มปี 67","",IF(M399="กำหนดเพิ่มปี 68","",IF(M399="กำหนดเพิ่มปี 69","",IF(M399="เกษียณปี 66 ยุบเลิกปี 67","",IF(M399="ว่างเดิม ยุบเลิกปี 67","",TEXT(BF399,"(0,000"&amp;" x 12)"))))))))</f>
        <v/>
      </c>
      <c r="L400" s="141" t="str">
        <f>IF(BB399=0,"",IF(BB399="","",IF(M399="กำหนดเพิ่มปี 67","",IF(M399="กำหนดเพิ่มปี 68","",IF(M399="กำหนดเพิ่มปี 69","",IF(M399="เกษียณปี 66 ยุบเลิกปี 67","",IF(M399="ว่างเดิม ยุบเลิกปี 67","",TEXT(BG399,"(0,000"&amp;" x 12)"))))))))</f>
        <v/>
      </c>
      <c r="M400" s="140"/>
      <c r="N400" s="150"/>
      <c r="O400" s="150"/>
      <c r="P400" s="150"/>
      <c r="Q400" s="150"/>
      <c r="R400" s="150"/>
      <c r="S400" s="150"/>
      <c r="T400" s="150"/>
      <c r="U400" s="150"/>
      <c r="V400" s="150"/>
      <c r="W400" s="150"/>
      <c r="X400" s="150"/>
      <c r="Y400" s="150"/>
      <c r="Z400" s="150"/>
      <c r="AA400" s="150"/>
      <c r="AB400" s="150"/>
      <c r="AC400" s="150"/>
      <c r="AD400" s="150"/>
      <c r="AE400" s="150"/>
      <c r="AF400" s="150"/>
      <c r="AG400" s="150"/>
      <c r="AH400" s="150"/>
      <c r="AI400" s="150"/>
      <c r="AJ400" s="150"/>
      <c r="AK400" s="150"/>
      <c r="AL400" s="150"/>
      <c r="AM400" s="150"/>
      <c r="AN400" s="150"/>
      <c r="AO400" s="150"/>
      <c r="AP400" s="150"/>
      <c r="AQ400" s="150"/>
      <c r="AR400" s="150"/>
      <c r="AS400" s="150"/>
      <c r="AT400" s="150"/>
      <c r="AU400" s="150"/>
      <c r="AV400" s="150"/>
      <c r="AW400" s="150"/>
      <c r="AX400" s="150"/>
      <c r="AY400" s="150"/>
      <c r="AZ400" s="150"/>
      <c r="BA400" s="150"/>
    </row>
    <row r="401" spans="1:60" ht="25.5" customHeight="1">
      <c r="A401" s="101" t="str">
        <f>IF(B401="","",IF(M401="","",SUBTOTAL(3,$E$5:E401)*1)-COUNTBLANK($B$5:B401))</f>
        <v/>
      </c>
      <c r="B401" s="142" t="str">
        <f>IF(ฟอร์มกรอกข้อมูล!C205=0,"",IF(ฟอร์มกรอกข้อมูล!C205="สังกัด","",IF(M401="กำหนดเพิ่มปี 67","-",IF(M401="กำหนดเพิ่มปี 68","-",IF(M401="กำหนดเพิ่มปี 69","-",ฟอร์มกรอกข้อมูล!D205)))))</f>
        <v/>
      </c>
      <c r="C401" s="140" t="str">
        <f>IF(ฟอร์มกรอกข้อมูล!C205=0,"",IF(ฟอร์มกรอกข้อมูล!C205="สังกัด","",IF(M401="กำหนดเพิ่มปี 67","-",IF(M401="กำหนดเพิ่มปี 68","-",IF(M401="กำหนดเพิ่มปี 69","-",ฟอร์มกรอกข้อมูล!L205)))))</f>
        <v/>
      </c>
      <c r="D401" s="143" t="str">
        <f>IF(ฟอร์มกรอกข้อมูล!C205=0,"",IF(ฟอร์มกรอกข้อมูล!C205="สังกัด","",IF(ฟอร์มกรอกข้อมูล!B205="","-",IF(M401="กำหนดเพิ่มปี 67","-",IF(M401="กำหนดเพิ่มปี 68","-",IF(M401="กำหนดเพิ่มปี 69","-",ฟอร์มกรอกข้อมูล!B205))))))</f>
        <v/>
      </c>
      <c r="E401" s="140" t="str">
        <f>IF(ฟอร์มกรอกข้อมูล!C205=0,"",IF(M401="กำหนดเพิ่มปี 67","-",IF(M401="กำหนดเพิ่มปี 68","-",IF(M401="กำหนดเพิ่มปี 69","-",IF(ฟอร์มกรอกข้อมูล!C205="บริหารท้องถิ่น",ฟอร์มกรอกข้อมูล!F205,IF(ฟอร์มกรอกข้อมูล!C205="อำนวยการท้องถิ่น",ฟอร์มกรอกข้อมูล!F205,IF(ฟอร์มกรอกข้อมูล!C205="บริหารสถานศึกษา",ฟอร์มกรอกข้อมูล!F205,IF(ฟอร์มกรอกข้อมูล!C205&amp;ฟอร์มกรอกข้อมูล!G205="วิชาการหัวหน้ากลุ่มงาน",ฟอร์มกรอกข้อมูล!F205,ฟอร์มกรอกข้อมูล!E205))))))))</f>
        <v/>
      </c>
      <c r="F401" s="101" t="str">
        <f>IF(ฟอร์มกรอกข้อมูล!C205=0,"",IF(ฟอร์มกรอกข้อมูล!C205="สังกัด","",IF(ฟอร์มกรอกข้อมูล!H205="","-",IF(M401="กำหนดเพิ่มปี 67","-",IF(M401="กำหนดเพิ่มปี 68","-",IF(M401="กำหนดเพิ่มปี 69","-",ฟอร์มกรอกข้อมูล!H205))))))</f>
        <v/>
      </c>
      <c r="G401" s="143" t="str">
        <f>IF(ฟอร์มกรอกข้อมูล!C205=0,"",IF(ฟอร์มกรอกข้อมูล!C205="สังกัด","",IF(ฟอร์มกรอกข้อมูล!B205="","-",IF(M401="เกษียณปี 66 ยุบเลิกปี 67","-",IF(M401="ว่างเดิม ยุบเลิกปี 67","-",ฟอร์มกรอกข้อมูล!B205)))))</f>
        <v/>
      </c>
      <c r="H401" s="140" t="str">
        <f>IF(ฟอร์มกรอกข้อมูล!C205=0,"",IF(M401="เกษียณปี 66 ยุบเลิกปี 67","-",IF(M401="ว่างเดิม ยุบเลิกปี 67","-",IF(ฟอร์มกรอกข้อมูล!C205="บริหารท้องถิ่น",ฟอร์มกรอกข้อมูล!F205,IF(ฟอร์มกรอกข้อมูล!C205="อำนวยการท้องถิ่น",ฟอร์มกรอกข้อมูล!F205,IF(ฟอร์มกรอกข้อมูล!C205="บริหารสถานศึกษา",ฟอร์มกรอกข้อมูล!F205,IF(ฟอร์มกรอกข้อมูล!C205&amp;ฟอร์มกรอกข้อมูล!G205="วิชาการหัวหน้ากลุ่มงาน",ฟอร์มกรอกข้อมูล!F205,ฟอร์มกรอกข้อมูล!E205)))))))</f>
        <v/>
      </c>
      <c r="I401" s="101" t="str">
        <f>IF(ฟอร์มกรอกข้อมูล!C205=0,"",IF(ฟอร์มกรอกข้อมูล!C205="สังกัด","",IF(ฟอร์มกรอกข้อมูล!H205="","-",IF(M401="เกษียณปี 66 ยุบเลิกปี 67","-",IF(M401="ว่างเดิม ยุบเลิกปี 67","-",ฟอร์มกรอกข้อมูล!H205)))))</f>
        <v/>
      </c>
      <c r="J401" s="144" t="str">
        <f>IF(ฟอร์มกรอกข้อมูล!C205=0,"",IF(ฟอร์มกรอกข้อมูล!C205="สังกัด","",IF(M401="กำหนดเพิ่มปี 67",0,IF(M401="กำหนดเพิ่มปี 68",0,IF(M401="กำหนดเพิ่มปี 69",0,IF(M401="เกษียณปี 66 ยุบเลิกปี 67",0,IF(M401="ว่างเดิม ยุบเลิกปี 67",0,ฟอร์มกรอกข้อมูล!BE205)))))))</f>
        <v/>
      </c>
      <c r="K401" s="145" t="str">
        <f>IF(ฟอร์มกรอกข้อมูล!C205=0,"",IF(ฟอร์มกรอกข้อมูล!C205="สังกัด","",IF(M401="กำหนดเพิ่มปี 67",0,IF(M401="กำหนดเพิ่มปี 68",0,IF(M401="กำหนดเพิ่มปี 69",0,IF(M401="เกษียณปี 66 ยุบเลิกปี 67",0,IF(M401="ว่างเดิม ยุบเลิกปี 67",0,IF(ฟอร์มกรอกข้อมูล!J205=0,0,(BF401*12)))))))))</f>
        <v/>
      </c>
      <c r="L401" s="145" t="str">
        <f>IF(ฟอร์มกรอกข้อมูล!C205=0,"",IF(ฟอร์มกรอกข้อมูล!C205="สังกัด","",IF(M401="กำหนดเพิ่มปี 67",0,IF(M401="กำหนดเพิ่มปี 68",0,IF(M401="กำหนดเพิ่มปี 69",0,IF(M401="เกษียณปี 66 ยุบเลิกปี 67",0,IF(M401="ว่างเดิม ยุบเลิกปี 67",0,IF(ฟอร์มกรอกข้อมูล!K205=0,0,(BG401*12)))))))))</f>
        <v/>
      </c>
      <c r="M401" s="146" t="str">
        <f>IF(ฟอร์มกรอกข้อมูล!C205=0,"",IF(ฟอร์มกรอกข้อมูล!C205="สังกัด","",IF(ฟอร์มกรอกข้อมูล!M205="ว่างเดิม","(ว่างเดิม)",IF(ฟอร์มกรอกข้อมูล!M205="เงินอุดหนุน","(เงินอุดหนุน)",IF(ฟอร์มกรอกข้อมูล!M205="เงินอุดหนุน (ว่าง)","(เงินอุดหนุน)",IF(ฟอร์มกรอกข้อมูล!M205="จ่ายจากเงินรายได้","(จ่ายจากเงินรายได้)",IF(ฟอร์มกรอกข้อมูล!M205="จ่ายจากเงินรายได้ (ว่าง)","(จ่ายจากเงินรายได้ (ว่างเดิม))",IF(ฟอร์มกรอกข้อมูล!M205="กำหนดเพิ่ม2567","กำหนดเพิ่มปี 67",IF(ฟอร์มกรอกข้อมูล!M205="กำหนดเพิ่ม2568","กำหนดเพิ่มปี 68",IF(ฟอร์มกรอกข้อมูล!M205="กำหนดเพิ่ม2569","กำหนดเพิ่มปี 69",IF(ฟอร์มกรอกข้อมูล!M205="ว่างยุบเลิก2567","ว่างเดิม ยุบเลิกปี 67",IF(ฟอร์มกรอกข้อมูล!M205="ว่างยุบเลิก2568","ว่างเดิม ยุบเลิกปี 68",IF(ฟอร์มกรอกข้อมูล!M205="ว่างยุบเลิก2569","ว่างเดิม ยุบเลิกปี 69",IF(ฟอร์มกรอกข้อมูล!M205="ยุบเลิก2567","เกษียณปี 66 ยุบเลิกปี 67",IF(ฟอร์มกรอกข้อมูล!M205="ยุบเลิก2568","เกษียณปี 67 ยุบเลิกปี 68",IF(ฟอร์มกรอกข้อมูล!M205="ยุบเลิก2569","เกษียณปี 68 ยุบเลิกปี 69",(ฟอร์มกรอกข้อมูล!I205*12)+(ฟอร์มกรอกข้อมูล!J205*12)+(ฟอร์มกรอกข้อมูล!K205*12)))))))))))))))))</f>
        <v/>
      </c>
      <c r="N401" s="150"/>
      <c r="O401" s="150"/>
      <c r="P401" s="150"/>
      <c r="Q401" s="150"/>
      <c r="R401" s="150"/>
      <c r="S401" s="150"/>
      <c r="T401" s="150"/>
      <c r="U401" s="150"/>
      <c r="V401" s="150"/>
      <c r="W401" s="150"/>
      <c r="X401" s="150"/>
      <c r="Y401" s="150"/>
      <c r="Z401" s="150"/>
      <c r="AA401" s="150"/>
      <c r="AB401" s="150"/>
      <c r="AC401" s="150"/>
      <c r="AD401" s="150"/>
      <c r="AE401" s="150"/>
      <c r="AF401" s="150"/>
      <c r="AG401" s="150"/>
      <c r="AH401" s="150"/>
      <c r="AI401" s="150"/>
      <c r="AJ401" s="150"/>
      <c r="AK401" s="150"/>
      <c r="AL401" s="150"/>
      <c r="AM401" s="150"/>
      <c r="AN401" s="150"/>
      <c r="AO401" s="150"/>
      <c r="AP401" s="150"/>
      <c r="AQ401" s="150"/>
      <c r="AR401" s="150"/>
      <c r="AS401" s="150"/>
      <c r="AT401" s="150"/>
      <c r="AU401" s="150"/>
      <c r="AV401" s="150"/>
      <c r="AW401" s="150"/>
      <c r="AX401" s="150"/>
      <c r="AY401" s="150"/>
      <c r="AZ401" s="150"/>
      <c r="BA401" s="150"/>
      <c r="BB401" s="139" t="str">
        <f>IF(ฟอร์มกรอกข้อมูล!C205=0,"",ฟอร์มกรอกข้อมูล!C205)</f>
        <v/>
      </c>
      <c r="BC401" s="139" t="str">
        <f>IF(ฟอร์มกรอกข้อมูล!G205=0,"",ฟอร์มกรอกข้อมูล!G205)</f>
        <v/>
      </c>
      <c r="BD401" s="139" t="str">
        <f>IF(ฟอร์มกรอกข้อมูล!E205=0,"",ฟอร์มกรอกข้อมูล!E205)</f>
        <v/>
      </c>
      <c r="BE401" s="139" t="str">
        <f>IF(ฟอร์มกรอกข้อมูล!I205=0,"",ฟอร์มกรอกข้อมูล!I205)</f>
        <v/>
      </c>
      <c r="BF401" s="139" t="str">
        <f>IF(ฟอร์มกรอกข้อมูล!J205=0,"",ฟอร์มกรอกข้อมูล!J205)</f>
        <v/>
      </c>
      <c r="BG401" s="139" t="str">
        <f>IF(ฟอร์มกรอกข้อมูล!K205=0,"",ฟอร์มกรอกข้อมูล!K205)</f>
        <v/>
      </c>
      <c r="BH401" s="139" t="str">
        <f>IF(ฟอร์มกรอกข้อมูล!M205=0,"",ฟอร์มกรอกข้อมูล!M205)</f>
        <v/>
      </c>
    </row>
    <row r="402" spans="1:60" ht="25.5" customHeight="1">
      <c r="A402" s="99"/>
      <c r="B402" s="99"/>
      <c r="C402" s="140"/>
      <c r="D402" s="140"/>
      <c r="E402" s="140" t="str">
        <f>IF(BB401=0,"",IF(BB401="บริหารท้องถิ่น","("&amp;BD401&amp;")",IF(BB401="อำนวยการท้องถิ่น","("&amp;BD401&amp;")",IF(BB401="บริหารสถานศึกษา","("&amp;BD401&amp;")",IF(BB401&amp;BC401="วิชาการหัวหน้ากลุ่มงาน","("&amp;BD401&amp;")",IF(M401="กำหนดเพิ่มปี 67","-",IF(M401="กำหนดเพิ่มปี 68","",IF(M401="กำหนดเพิ่มปี 69","",""))))))))</f>
        <v/>
      </c>
      <c r="F402" s="99"/>
      <c r="G402" s="140"/>
      <c r="H402" s="140" t="str">
        <f>IF(BB401=0,"",IF(M401="เกษียณปี 66 ยุบเลิกปี 67","",IF(M401="ว่างเดิม ยุบเลิกปี 67","",IF(BB401="บริหารท้องถิ่น","("&amp;BD401&amp;")",IF(BB401="อำนวยการท้องถิ่น","("&amp;BD401&amp;")",IF(BB401="บริหารสถานศึกษา","("&amp;BD401&amp;")",IF(BB401&amp;BC401="วิชาการหัวหน้ากลุ่มงาน","("&amp;BD401&amp;")","")))))))</f>
        <v/>
      </c>
      <c r="I402" s="99"/>
      <c r="J402" s="141" t="str">
        <f>IF(BB401=0,"",IF(BB401="","",IF(BH401="ว่างเดิม","(ค่ากลางเงินเดือน)",IF(BH401="เงินอุดหนุน (ว่าง)","(ค่ากลางเงินเดือน)",IF(BH401="จ่ายจากเงินรายได้ (ว่าง)","(ค่ากลางเงินเดือน)",IF(BH401="ว่างยุบเลิก2568","(ค่ากลางเงินเดือน)",IF(BH401="ว่างยุบเลิก2569","(ค่ากลางเงินเดือน)",IF(M401="กำหนดเพิ่มปี 67","",IF(M401="กำหนดเพิ่มปี 68","",IF(M401="กำหนดเพิ่มปี 69","",IF(M401="เกษียณปี 66 ยุบเลิกปี 67","",IF(M401="ว่างเดิม ยุบเลิกปี 67","",TEXT(BE401,"(0,000"&amp;" x 12)")))))))))))))</f>
        <v/>
      </c>
      <c r="K402" s="141" t="str">
        <f>IF(BB401=0,"",IF(BB401="","",IF(M401="กำหนดเพิ่มปี 67","",IF(M401="กำหนดเพิ่มปี 68","",IF(M401="กำหนดเพิ่มปี 69","",IF(M401="เกษียณปี 66 ยุบเลิกปี 67","",IF(M401="ว่างเดิม ยุบเลิกปี 67","",TEXT(BF401,"(0,000"&amp;" x 12)"))))))))</f>
        <v/>
      </c>
      <c r="L402" s="141" t="str">
        <f>IF(BB401=0,"",IF(BB401="","",IF(M401="กำหนดเพิ่มปี 67","",IF(M401="กำหนดเพิ่มปี 68","",IF(M401="กำหนดเพิ่มปี 69","",IF(M401="เกษียณปี 66 ยุบเลิกปี 67","",IF(M401="ว่างเดิม ยุบเลิกปี 67","",TEXT(BG401,"(0,000"&amp;" x 12)"))))))))</f>
        <v/>
      </c>
      <c r="M402" s="140"/>
      <c r="N402" s="150"/>
      <c r="O402" s="150"/>
      <c r="P402" s="150"/>
      <c r="Q402" s="150"/>
      <c r="R402" s="150"/>
      <c r="S402" s="150"/>
      <c r="T402" s="150"/>
      <c r="U402" s="150"/>
      <c r="V402" s="150"/>
      <c r="W402" s="150"/>
      <c r="X402" s="150"/>
      <c r="Y402" s="150"/>
      <c r="Z402" s="150"/>
      <c r="AA402" s="150"/>
      <c r="AB402" s="150"/>
      <c r="AC402" s="150"/>
      <c r="AD402" s="150"/>
      <c r="AE402" s="150"/>
      <c r="AF402" s="150"/>
      <c r="AG402" s="150"/>
      <c r="AH402" s="150"/>
      <c r="AI402" s="150"/>
      <c r="AJ402" s="150"/>
      <c r="AK402" s="150"/>
      <c r="AL402" s="150"/>
      <c r="AM402" s="150"/>
      <c r="AN402" s="150"/>
      <c r="AO402" s="150"/>
      <c r="AP402" s="150"/>
      <c r="AQ402" s="150"/>
      <c r="AR402" s="150"/>
      <c r="AS402" s="150"/>
      <c r="AT402" s="150"/>
      <c r="AU402" s="150"/>
      <c r="AV402" s="150"/>
      <c r="AW402" s="150"/>
      <c r="AX402" s="150"/>
      <c r="AY402" s="150"/>
      <c r="AZ402" s="150"/>
      <c r="BA402" s="150"/>
    </row>
    <row r="403" spans="1:60" ht="25.5" customHeight="1">
      <c r="A403" s="101" t="str">
        <f>IF(B403="","",IF(M403="","",SUBTOTAL(3,$E$5:E403)*1)-COUNTBLANK($B$5:B403))</f>
        <v/>
      </c>
      <c r="B403" s="142" t="str">
        <f>IF(ฟอร์มกรอกข้อมูล!C206=0,"",IF(ฟอร์มกรอกข้อมูล!C206="สังกัด","",IF(M403="กำหนดเพิ่มปี 67","-",IF(M403="กำหนดเพิ่มปี 68","-",IF(M403="กำหนดเพิ่มปี 69","-",ฟอร์มกรอกข้อมูล!D206)))))</f>
        <v/>
      </c>
      <c r="C403" s="140" t="str">
        <f>IF(ฟอร์มกรอกข้อมูล!C206=0,"",IF(ฟอร์มกรอกข้อมูล!C206="สังกัด","",IF(M403="กำหนดเพิ่มปี 67","-",IF(M403="กำหนดเพิ่มปี 68","-",IF(M403="กำหนดเพิ่มปี 69","-",ฟอร์มกรอกข้อมูล!L206)))))</f>
        <v/>
      </c>
      <c r="D403" s="143" t="str">
        <f>IF(ฟอร์มกรอกข้อมูล!C206=0,"",IF(ฟอร์มกรอกข้อมูล!C206="สังกัด","",IF(ฟอร์มกรอกข้อมูล!B206="","-",IF(M403="กำหนดเพิ่มปี 67","-",IF(M403="กำหนดเพิ่มปี 68","-",IF(M403="กำหนดเพิ่มปี 69","-",ฟอร์มกรอกข้อมูล!B206))))))</f>
        <v/>
      </c>
      <c r="E403" s="140" t="str">
        <f>IF(ฟอร์มกรอกข้อมูล!C206=0,"",IF(M403="กำหนดเพิ่มปี 67","-",IF(M403="กำหนดเพิ่มปี 68","-",IF(M403="กำหนดเพิ่มปี 69","-",IF(ฟอร์มกรอกข้อมูล!C206="บริหารท้องถิ่น",ฟอร์มกรอกข้อมูล!F206,IF(ฟอร์มกรอกข้อมูล!C206="อำนวยการท้องถิ่น",ฟอร์มกรอกข้อมูล!F206,IF(ฟอร์มกรอกข้อมูล!C206="บริหารสถานศึกษา",ฟอร์มกรอกข้อมูล!F206,IF(ฟอร์มกรอกข้อมูล!C206&amp;ฟอร์มกรอกข้อมูล!G206="วิชาการหัวหน้ากลุ่มงาน",ฟอร์มกรอกข้อมูล!F206,ฟอร์มกรอกข้อมูล!E206))))))))</f>
        <v/>
      </c>
      <c r="F403" s="101" t="str">
        <f>IF(ฟอร์มกรอกข้อมูล!C206=0,"",IF(ฟอร์มกรอกข้อมูล!C206="สังกัด","",IF(ฟอร์มกรอกข้อมูล!H206="","-",IF(M403="กำหนดเพิ่มปี 67","-",IF(M403="กำหนดเพิ่มปี 68","-",IF(M403="กำหนดเพิ่มปี 69","-",ฟอร์มกรอกข้อมูล!H206))))))</f>
        <v/>
      </c>
      <c r="G403" s="143" t="str">
        <f>IF(ฟอร์มกรอกข้อมูล!C206=0,"",IF(ฟอร์มกรอกข้อมูล!C206="สังกัด","",IF(ฟอร์มกรอกข้อมูล!B206="","-",IF(M403="เกษียณปี 66 ยุบเลิกปี 67","-",IF(M403="ว่างเดิม ยุบเลิกปี 67","-",ฟอร์มกรอกข้อมูล!B206)))))</f>
        <v/>
      </c>
      <c r="H403" s="140" t="str">
        <f>IF(ฟอร์มกรอกข้อมูล!C206=0,"",IF(M403="เกษียณปี 66 ยุบเลิกปี 67","-",IF(M403="ว่างเดิม ยุบเลิกปี 67","-",IF(ฟอร์มกรอกข้อมูล!C206="บริหารท้องถิ่น",ฟอร์มกรอกข้อมูล!F206,IF(ฟอร์มกรอกข้อมูล!C206="อำนวยการท้องถิ่น",ฟอร์มกรอกข้อมูล!F206,IF(ฟอร์มกรอกข้อมูล!C206="บริหารสถานศึกษา",ฟอร์มกรอกข้อมูล!F206,IF(ฟอร์มกรอกข้อมูล!C206&amp;ฟอร์มกรอกข้อมูล!G206="วิชาการหัวหน้ากลุ่มงาน",ฟอร์มกรอกข้อมูล!F206,ฟอร์มกรอกข้อมูล!E206)))))))</f>
        <v/>
      </c>
      <c r="I403" s="101" t="str">
        <f>IF(ฟอร์มกรอกข้อมูล!C206=0,"",IF(ฟอร์มกรอกข้อมูล!C206="สังกัด","",IF(ฟอร์มกรอกข้อมูล!H206="","-",IF(M403="เกษียณปี 66 ยุบเลิกปี 67","-",IF(M403="ว่างเดิม ยุบเลิกปี 67","-",ฟอร์มกรอกข้อมูล!H206)))))</f>
        <v/>
      </c>
      <c r="J403" s="144" t="str">
        <f>IF(ฟอร์มกรอกข้อมูล!C206=0,"",IF(ฟอร์มกรอกข้อมูล!C206="สังกัด","",IF(M403="กำหนดเพิ่มปี 67",0,IF(M403="กำหนดเพิ่มปี 68",0,IF(M403="กำหนดเพิ่มปี 69",0,IF(M403="เกษียณปี 66 ยุบเลิกปี 67",0,IF(M403="ว่างเดิม ยุบเลิกปี 67",0,ฟอร์มกรอกข้อมูล!BE206)))))))</f>
        <v/>
      </c>
      <c r="K403" s="145" t="str">
        <f>IF(ฟอร์มกรอกข้อมูล!C206=0,"",IF(ฟอร์มกรอกข้อมูล!C206="สังกัด","",IF(M403="กำหนดเพิ่มปี 67",0,IF(M403="กำหนดเพิ่มปี 68",0,IF(M403="กำหนดเพิ่มปี 69",0,IF(M403="เกษียณปี 66 ยุบเลิกปี 67",0,IF(M403="ว่างเดิม ยุบเลิกปี 67",0,IF(ฟอร์มกรอกข้อมูล!J206=0,0,(BF403*12)))))))))</f>
        <v/>
      </c>
      <c r="L403" s="145" t="str">
        <f>IF(ฟอร์มกรอกข้อมูล!C206=0,"",IF(ฟอร์มกรอกข้อมูล!C206="สังกัด","",IF(M403="กำหนดเพิ่มปี 67",0,IF(M403="กำหนดเพิ่มปี 68",0,IF(M403="กำหนดเพิ่มปี 69",0,IF(M403="เกษียณปี 66 ยุบเลิกปี 67",0,IF(M403="ว่างเดิม ยุบเลิกปี 67",0,IF(ฟอร์มกรอกข้อมูล!K206=0,0,(BG403*12)))))))))</f>
        <v/>
      </c>
      <c r="M403" s="146" t="str">
        <f>IF(ฟอร์มกรอกข้อมูล!C206=0,"",IF(ฟอร์มกรอกข้อมูล!C206="สังกัด","",IF(ฟอร์มกรอกข้อมูล!M206="ว่างเดิม","(ว่างเดิม)",IF(ฟอร์มกรอกข้อมูล!M206="เงินอุดหนุน","(เงินอุดหนุน)",IF(ฟอร์มกรอกข้อมูล!M206="เงินอุดหนุน (ว่าง)","(เงินอุดหนุน)",IF(ฟอร์มกรอกข้อมูล!M206="จ่ายจากเงินรายได้","(จ่ายจากเงินรายได้)",IF(ฟอร์มกรอกข้อมูล!M206="จ่ายจากเงินรายได้ (ว่าง)","(จ่ายจากเงินรายได้ (ว่างเดิม))",IF(ฟอร์มกรอกข้อมูล!M206="กำหนดเพิ่ม2567","กำหนดเพิ่มปี 67",IF(ฟอร์มกรอกข้อมูล!M206="กำหนดเพิ่ม2568","กำหนดเพิ่มปี 68",IF(ฟอร์มกรอกข้อมูล!M206="กำหนดเพิ่ม2569","กำหนดเพิ่มปี 69",IF(ฟอร์มกรอกข้อมูล!M206="ว่างยุบเลิก2567","ว่างเดิม ยุบเลิกปี 67",IF(ฟอร์มกรอกข้อมูล!M206="ว่างยุบเลิก2568","ว่างเดิม ยุบเลิกปี 68",IF(ฟอร์มกรอกข้อมูล!M206="ว่างยุบเลิก2569","ว่างเดิม ยุบเลิกปี 69",IF(ฟอร์มกรอกข้อมูล!M206="ยุบเลิก2567","เกษียณปี 66 ยุบเลิกปี 67",IF(ฟอร์มกรอกข้อมูล!M206="ยุบเลิก2568","เกษียณปี 67 ยุบเลิกปี 68",IF(ฟอร์มกรอกข้อมูล!M206="ยุบเลิก2569","เกษียณปี 68 ยุบเลิกปี 69",(ฟอร์มกรอกข้อมูล!I206*12)+(ฟอร์มกรอกข้อมูล!J206*12)+(ฟอร์มกรอกข้อมูล!K206*12)))))))))))))))))</f>
        <v/>
      </c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50"/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50"/>
      <c r="AR403" s="150"/>
      <c r="AS403" s="150"/>
      <c r="AT403" s="150"/>
      <c r="AU403" s="150"/>
      <c r="AV403" s="150"/>
      <c r="AW403" s="150"/>
      <c r="AX403" s="150"/>
      <c r="AY403" s="150"/>
      <c r="AZ403" s="150"/>
      <c r="BA403" s="150"/>
      <c r="BB403" s="139" t="str">
        <f>IF(ฟอร์มกรอกข้อมูล!C206=0,"",ฟอร์มกรอกข้อมูล!C206)</f>
        <v/>
      </c>
      <c r="BC403" s="139" t="str">
        <f>IF(ฟอร์มกรอกข้อมูล!G206=0,"",ฟอร์มกรอกข้อมูล!G206)</f>
        <v/>
      </c>
      <c r="BD403" s="139" t="str">
        <f>IF(ฟอร์มกรอกข้อมูล!E206=0,"",ฟอร์มกรอกข้อมูล!E206)</f>
        <v/>
      </c>
      <c r="BE403" s="139" t="str">
        <f>IF(ฟอร์มกรอกข้อมูล!I206=0,"",ฟอร์มกรอกข้อมูล!I206)</f>
        <v/>
      </c>
      <c r="BF403" s="139" t="str">
        <f>IF(ฟอร์มกรอกข้อมูล!J206=0,"",ฟอร์มกรอกข้อมูล!J206)</f>
        <v/>
      </c>
      <c r="BG403" s="139" t="str">
        <f>IF(ฟอร์มกรอกข้อมูล!K206=0,"",ฟอร์มกรอกข้อมูล!K206)</f>
        <v/>
      </c>
      <c r="BH403" s="139" t="str">
        <f>IF(ฟอร์มกรอกข้อมูล!M206=0,"",ฟอร์มกรอกข้อมูล!M206)</f>
        <v/>
      </c>
    </row>
    <row r="404" spans="1:60" ht="25.5" customHeight="1">
      <c r="A404" s="99"/>
      <c r="B404" s="99"/>
      <c r="C404" s="140"/>
      <c r="D404" s="140"/>
      <c r="E404" s="140" t="str">
        <f>IF(BB403=0,"",IF(BB403="บริหารท้องถิ่น","("&amp;BD403&amp;")",IF(BB403="อำนวยการท้องถิ่น","("&amp;BD403&amp;")",IF(BB403="บริหารสถานศึกษา","("&amp;BD403&amp;")",IF(BB403&amp;BC403="วิชาการหัวหน้ากลุ่มงาน","("&amp;BD403&amp;")",IF(M403="กำหนดเพิ่มปี 67","-",IF(M403="กำหนดเพิ่มปี 68","",IF(M403="กำหนดเพิ่มปี 69","",""))))))))</f>
        <v/>
      </c>
      <c r="F404" s="99"/>
      <c r="G404" s="140"/>
      <c r="H404" s="140" t="str">
        <f>IF(BB403=0,"",IF(M403="เกษียณปี 66 ยุบเลิกปี 67","",IF(M403="ว่างเดิม ยุบเลิกปี 67","",IF(BB403="บริหารท้องถิ่น","("&amp;BD403&amp;")",IF(BB403="อำนวยการท้องถิ่น","("&amp;BD403&amp;")",IF(BB403="บริหารสถานศึกษา","("&amp;BD403&amp;")",IF(BB403&amp;BC403="วิชาการหัวหน้ากลุ่มงาน","("&amp;BD403&amp;")","")))))))</f>
        <v/>
      </c>
      <c r="I404" s="99"/>
      <c r="J404" s="141" t="str">
        <f>IF(BB403=0,"",IF(BB403="","",IF(BH403="ว่างเดิม","(ค่ากลางเงินเดือน)",IF(BH403="เงินอุดหนุน (ว่าง)","(ค่ากลางเงินเดือน)",IF(BH403="จ่ายจากเงินรายได้ (ว่าง)","(ค่ากลางเงินเดือน)",IF(BH403="ว่างยุบเลิก2568","(ค่ากลางเงินเดือน)",IF(BH403="ว่างยุบเลิก2569","(ค่ากลางเงินเดือน)",IF(M403="กำหนดเพิ่มปี 67","",IF(M403="กำหนดเพิ่มปี 68","",IF(M403="กำหนดเพิ่มปี 69","",IF(M403="เกษียณปี 66 ยุบเลิกปี 67","",IF(M403="ว่างเดิม ยุบเลิกปี 67","",TEXT(BE403,"(0,000"&amp;" x 12)")))))))))))))</f>
        <v/>
      </c>
      <c r="K404" s="141" t="str">
        <f>IF(BB403=0,"",IF(BB403="","",IF(M403="กำหนดเพิ่มปี 67","",IF(M403="กำหนดเพิ่มปี 68","",IF(M403="กำหนดเพิ่มปี 69","",IF(M403="เกษียณปี 66 ยุบเลิกปี 67","",IF(M403="ว่างเดิม ยุบเลิกปี 67","",TEXT(BF403,"(0,000"&amp;" x 12)"))))))))</f>
        <v/>
      </c>
      <c r="L404" s="141" t="str">
        <f>IF(BB403=0,"",IF(BB403="","",IF(M403="กำหนดเพิ่มปี 67","",IF(M403="กำหนดเพิ่มปี 68","",IF(M403="กำหนดเพิ่มปี 69","",IF(M403="เกษียณปี 66 ยุบเลิกปี 67","",IF(M403="ว่างเดิม ยุบเลิกปี 67","",TEXT(BG403,"(0,000"&amp;" x 12)"))))))))</f>
        <v/>
      </c>
      <c r="M404" s="14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50"/>
    </row>
    <row r="405" spans="1:60" ht="25.5" customHeight="1">
      <c r="A405" s="101" t="str">
        <f>IF(B405="","",IF(M405="","",SUBTOTAL(3,$E$5:E405)*1)-COUNTBLANK($B$5:B405))</f>
        <v/>
      </c>
      <c r="B405" s="142" t="str">
        <f>IF(ฟอร์มกรอกข้อมูล!C207=0,"",IF(ฟอร์มกรอกข้อมูล!C207="สังกัด","",IF(M405="กำหนดเพิ่มปี 67","-",IF(M405="กำหนดเพิ่มปี 68","-",IF(M405="กำหนดเพิ่มปี 69","-",ฟอร์มกรอกข้อมูล!D207)))))</f>
        <v/>
      </c>
      <c r="C405" s="140" t="str">
        <f>IF(ฟอร์มกรอกข้อมูล!C207=0,"",IF(ฟอร์มกรอกข้อมูล!C207="สังกัด","",IF(M405="กำหนดเพิ่มปี 67","-",IF(M405="กำหนดเพิ่มปี 68","-",IF(M405="กำหนดเพิ่มปี 69","-",ฟอร์มกรอกข้อมูล!L207)))))</f>
        <v/>
      </c>
      <c r="D405" s="143" t="str">
        <f>IF(ฟอร์มกรอกข้อมูล!C207=0,"",IF(ฟอร์มกรอกข้อมูล!C207="สังกัด","",IF(ฟอร์มกรอกข้อมูล!B207="","-",IF(M405="กำหนดเพิ่มปี 67","-",IF(M405="กำหนดเพิ่มปี 68","-",IF(M405="กำหนดเพิ่มปี 69","-",ฟอร์มกรอกข้อมูล!B207))))))</f>
        <v/>
      </c>
      <c r="E405" s="140" t="str">
        <f>IF(ฟอร์มกรอกข้อมูล!C207=0,"",IF(M405="กำหนดเพิ่มปี 67","-",IF(M405="กำหนดเพิ่มปี 68","-",IF(M405="กำหนดเพิ่มปี 69","-",IF(ฟอร์มกรอกข้อมูล!C207="บริหารท้องถิ่น",ฟอร์มกรอกข้อมูล!F207,IF(ฟอร์มกรอกข้อมูล!C207="อำนวยการท้องถิ่น",ฟอร์มกรอกข้อมูล!F207,IF(ฟอร์มกรอกข้อมูล!C207="บริหารสถานศึกษา",ฟอร์มกรอกข้อมูล!F207,IF(ฟอร์มกรอกข้อมูล!C207&amp;ฟอร์มกรอกข้อมูล!G207="วิชาการหัวหน้ากลุ่มงาน",ฟอร์มกรอกข้อมูล!F207,ฟอร์มกรอกข้อมูล!E207))))))))</f>
        <v/>
      </c>
      <c r="F405" s="101" t="str">
        <f>IF(ฟอร์มกรอกข้อมูล!C207=0,"",IF(ฟอร์มกรอกข้อมูล!C207="สังกัด","",IF(ฟอร์มกรอกข้อมูล!H207="","-",IF(M405="กำหนดเพิ่มปี 67","-",IF(M405="กำหนดเพิ่มปี 68","-",IF(M405="กำหนดเพิ่มปี 69","-",ฟอร์มกรอกข้อมูล!H207))))))</f>
        <v/>
      </c>
      <c r="G405" s="143" t="str">
        <f>IF(ฟอร์มกรอกข้อมูล!C207=0,"",IF(ฟอร์มกรอกข้อมูล!C207="สังกัด","",IF(ฟอร์มกรอกข้อมูล!B207="","-",IF(M405="เกษียณปี 66 ยุบเลิกปี 67","-",IF(M405="ว่างเดิม ยุบเลิกปี 67","-",ฟอร์มกรอกข้อมูล!B207)))))</f>
        <v/>
      </c>
      <c r="H405" s="140" t="str">
        <f>IF(ฟอร์มกรอกข้อมูล!C207=0,"",IF(M405="เกษียณปี 66 ยุบเลิกปี 67","-",IF(M405="ว่างเดิม ยุบเลิกปี 67","-",IF(ฟอร์มกรอกข้อมูล!C207="บริหารท้องถิ่น",ฟอร์มกรอกข้อมูล!F207,IF(ฟอร์มกรอกข้อมูล!C207="อำนวยการท้องถิ่น",ฟอร์มกรอกข้อมูล!F207,IF(ฟอร์มกรอกข้อมูล!C207="บริหารสถานศึกษา",ฟอร์มกรอกข้อมูล!F207,IF(ฟอร์มกรอกข้อมูล!C207&amp;ฟอร์มกรอกข้อมูล!G207="วิชาการหัวหน้ากลุ่มงาน",ฟอร์มกรอกข้อมูล!F207,ฟอร์มกรอกข้อมูล!E207)))))))</f>
        <v/>
      </c>
      <c r="I405" s="101" t="str">
        <f>IF(ฟอร์มกรอกข้อมูล!C207=0,"",IF(ฟอร์มกรอกข้อมูล!C207="สังกัด","",IF(ฟอร์มกรอกข้อมูล!H207="","-",IF(M405="เกษียณปี 66 ยุบเลิกปี 67","-",IF(M405="ว่างเดิม ยุบเลิกปี 67","-",ฟอร์มกรอกข้อมูล!H207)))))</f>
        <v/>
      </c>
      <c r="J405" s="144" t="str">
        <f>IF(ฟอร์มกรอกข้อมูล!C207=0,"",IF(ฟอร์มกรอกข้อมูล!C207="สังกัด","",IF(M405="กำหนดเพิ่มปี 67",0,IF(M405="กำหนดเพิ่มปี 68",0,IF(M405="กำหนดเพิ่มปี 69",0,IF(M405="เกษียณปี 66 ยุบเลิกปี 67",0,IF(M405="ว่างเดิม ยุบเลิกปี 67",0,ฟอร์มกรอกข้อมูล!BE207)))))))</f>
        <v/>
      </c>
      <c r="K405" s="145" t="str">
        <f>IF(ฟอร์มกรอกข้อมูล!C207=0,"",IF(ฟอร์มกรอกข้อมูล!C207="สังกัด","",IF(M405="กำหนดเพิ่มปี 67",0,IF(M405="กำหนดเพิ่มปี 68",0,IF(M405="กำหนดเพิ่มปี 69",0,IF(M405="เกษียณปี 66 ยุบเลิกปี 67",0,IF(M405="ว่างเดิม ยุบเลิกปี 67",0,IF(ฟอร์มกรอกข้อมูล!J207=0,0,(BF405*12)))))))))</f>
        <v/>
      </c>
      <c r="L405" s="145" t="str">
        <f>IF(ฟอร์มกรอกข้อมูล!C207=0,"",IF(ฟอร์มกรอกข้อมูล!C207="สังกัด","",IF(M405="กำหนดเพิ่มปี 67",0,IF(M405="กำหนดเพิ่มปี 68",0,IF(M405="กำหนดเพิ่มปี 69",0,IF(M405="เกษียณปี 66 ยุบเลิกปี 67",0,IF(M405="ว่างเดิม ยุบเลิกปี 67",0,IF(ฟอร์มกรอกข้อมูล!K207=0,0,(BG405*12)))))))))</f>
        <v/>
      </c>
      <c r="M405" s="146" t="str">
        <f>IF(ฟอร์มกรอกข้อมูล!C207=0,"",IF(ฟอร์มกรอกข้อมูล!C207="สังกัด","",IF(ฟอร์มกรอกข้อมูล!M207="ว่างเดิม","(ว่างเดิม)",IF(ฟอร์มกรอกข้อมูล!M207="เงินอุดหนุน","(เงินอุดหนุน)",IF(ฟอร์มกรอกข้อมูล!M207="เงินอุดหนุน (ว่าง)","(เงินอุดหนุน)",IF(ฟอร์มกรอกข้อมูล!M207="จ่ายจากเงินรายได้","(จ่ายจากเงินรายได้)",IF(ฟอร์มกรอกข้อมูล!M207="จ่ายจากเงินรายได้ (ว่าง)","(จ่ายจากเงินรายได้ (ว่างเดิม))",IF(ฟอร์มกรอกข้อมูล!M207="กำหนดเพิ่ม2567","กำหนดเพิ่มปี 67",IF(ฟอร์มกรอกข้อมูล!M207="กำหนดเพิ่ม2568","กำหนดเพิ่มปี 68",IF(ฟอร์มกรอกข้อมูล!M207="กำหนดเพิ่ม2569","กำหนดเพิ่มปี 69",IF(ฟอร์มกรอกข้อมูล!M207="ว่างยุบเลิก2567","ว่างเดิม ยุบเลิกปี 67",IF(ฟอร์มกรอกข้อมูล!M207="ว่างยุบเลิก2568","ว่างเดิม ยุบเลิกปี 68",IF(ฟอร์มกรอกข้อมูล!M207="ว่างยุบเลิก2569","ว่างเดิม ยุบเลิกปี 69",IF(ฟอร์มกรอกข้อมูล!M207="ยุบเลิก2567","เกษียณปี 66 ยุบเลิกปี 67",IF(ฟอร์มกรอกข้อมูล!M207="ยุบเลิก2568","เกษียณปี 67 ยุบเลิกปี 68",IF(ฟอร์มกรอกข้อมูล!M207="ยุบเลิก2569","เกษียณปี 68 ยุบเลิกปี 69",(ฟอร์มกรอกข้อมูล!I207*12)+(ฟอร์มกรอกข้อมูล!J207*12)+(ฟอร์มกรอกข้อมูล!K207*12)))))))))))))))))</f>
        <v/>
      </c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50"/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50"/>
      <c r="BB405" s="139" t="str">
        <f>IF(ฟอร์มกรอกข้อมูล!C207=0,"",ฟอร์มกรอกข้อมูล!C207)</f>
        <v/>
      </c>
      <c r="BC405" s="139" t="str">
        <f>IF(ฟอร์มกรอกข้อมูล!G207=0,"",ฟอร์มกรอกข้อมูล!G207)</f>
        <v/>
      </c>
      <c r="BD405" s="139" t="str">
        <f>IF(ฟอร์มกรอกข้อมูล!E207=0,"",ฟอร์มกรอกข้อมูล!E207)</f>
        <v/>
      </c>
      <c r="BE405" s="139" t="str">
        <f>IF(ฟอร์มกรอกข้อมูล!I207=0,"",ฟอร์มกรอกข้อมูล!I207)</f>
        <v/>
      </c>
      <c r="BF405" s="139" t="str">
        <f>IF(ฟอร์มกรอกข้อมูล!J207=0,"",ฟอร์มกรอกข้อมูล!J207)</f>
        <v/>
      </c>
      <c r="BG405" s="139" t="str">
        <f>IF(ฟอร์มกรอกข้อมูล!K207=0,"",ฟอร์มกรอกข้อมูล!K207)</f>
        <v/>
      </c>
      <c r="BH405" s="139" t="str">
        <f>IF(ฟอร์มกรอกข้อมูล!M207=0,"",ฟอร์มกรอกข้อมูล!M207)</f>
        <v/>
      </c>
    </row>
    <row r="406" spans="1:60" ht="25.5" customHeight="1">
      <c r="A406" s="99"/>
      <c r="B406" s="99"/>
      <c r="C406" s="140"/>
      <c r="D406" s="140"/>
      <c r="E406" s="140" t="str">
        <f>IF(BB405=0,"",IF(BB405="บริหารท้องถิ่น","("&amp;BD405&amp;")",IF(BB405="อำนวยการท้องถิ่น","("&amp;BD405&amp;")",IF(BB405="บริหารสถานศึกษา","("&amp;BD405&amp;")",IF(BB405&amp;BC405="วิชาการหัวหน้ากลุ่มงาน","("&amp;BD405&amp;")",IF(M405="กำหนดเพิ่มปี 67","-",IF(M405="กำหนดเพิ่มปี 68","",IF(M405="กำหนดเพิ่มปี 69","",""))))))))</f>
        <v/>
      </c>
      <c r="F406" s="99"/>
      <c r="G406" s="140"/>
      <c r="H406" s="140" t="str">
        <f>IF(BB405=0,"",IF(M405="เกษียณปี 66 ยุบเลิกปี 67","",IF(M405="ว่างเดิม ยุบเลิกปี 67","",IF(BB405="บริหารท้องถิ่น","("&amp;BD405&amp;")",IF(BB405="อำนวยการท้องถิ่น","("&amp;BD405&amp;")",IF(BB405="บริหารสถานศึกษา","("&amp;BD405&amp;")",IF(BB405&amp;BC405="วิชาการหัวหน้ากลุ่มงาน","("&amp;BD405&amp;")","")))))))</f>
        <v/>
      </c>
      <c r="I406" s="99"/>
      <c r="J406" s="141" t="str">
        <f>IF(BB405=0,"",IF(BB405="","",IF(BH405="ว่างเดิม","(ค่ากลางเงินเดือน)",IF(BH405="เงินอุดหนุน (ว่าง)","(ค่ากลางเงินเดือน)",IF(BH405="จ่ายจากเงินรายได้ (ว่าง)","(ค่ากลางเงินเดือน)",IF(BH405="ว่างยุบเลิก2568","(ค่ากลางเงินเดือน)",IF(BH405="ว่างยุบเลิก2569","(ค่ากลางเงินเดือน)",IF(M405="กำหนดเพิ่มปี 67","",IF(M405="กำหนดเพิ่มปี 68","",IF(M405="กำหนดเพิ่มปี 69","",IF(M405="เกษียณปี 66 ยุบเลิกปี 67","",IF(M405="ว่างเดิม ยุบเลิกปี 67","",TEXT(BE405,"(0,000"&amp;" x 12)")))))))))))))</f>
        <v/>
      </c>
      <c r="K406" s="141" t="str">
        <f>IF(BB405=0,"",IF(BB405="","",IF(M405="กำหนดเพิ่มปี 67","",IF(M405="กำหนดเพิ่มปี 68","",IF(M405="กำหนดเพิ่มปี 69","",IF(M405="เกษียณปี 66 ยุบเลิกปี 67","",IF(M405="ว่างเดิม ยุบเลิกปี 67","",TEXT(BF405,"(0,000"&amp;" x 12)"))))))))</f>
        <v/>
      </c>
      <c r="L406" s="141" t="str">
        <f>IF(BB405=0,"",IF(BB405="","",IF(M405="กำหนดเพิ่มปี 67","",IF(M405="กำหนดเพิ่มปี 68","",IF(M405="กำหนดเพิ่มปี 69","",IF(M405="เกษียณปี 66 ยุบเลิกปี 67","",IF(M405="ว่างเดิม ยุบเลิกปี 67","",TEXT(BG405,"(0,000"&amp;" x 12)"))))))))</f>
        <v/>
      </c>
      <c r="M406" s="14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50"/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50"/>
    </row>
    <row r="407" spans="1:60" ht="25.5" customHeight="1">
      <c r="A407" s="101" t="str">
        <f>IF(B407="","",IF(M407="","",SUBTOTAL(3,$E$5:E407)*1)-COUNTBLANK($B$5:B407))</f>
        <v/>
      </c>
      <c r="B407" s="142" t="str">
        <f>IF(ฟอร์มกรอกข้อมูล!C208=0,"",IF(ฟอร์มกรอกข้อมูล!C208="สังกัด","",IF(M407="กำหนดเพิ่มปี 67","-",IF(M407="กำหนดเพิ่มปี 68","-",IF(M407="กำหนดเพิ่มปี 69","-",ฟอร์มกรอกข้อมูล!D208)))))</f>
        <v/>
      </c>
      <c r="C407" s="140" t="str">
        <f>IF(ฟอร์มกรอกข้อมูล!C208=0,"",IF(ฟอร์มกรอกข้อมูล!C208="สังกัด","",IF(M407="กำหนดเพิ่มปี 67","-",IF(M407="กำหนดเพิ่มปี 68","-",IF(M407="กำหนดเพิ่มปี 69","-",ฟอร์มกรอกข้อมูล!L208)))))</f>
        <v/>
      </c>
      <c r="D407" s="143" t="str">
        <f>IF(ฟอร์มกรอกข้อมูล!C208=0,"",IF(ฟอร์มกรอกข้อมูล!C208="สังกัด","",IF(ฟอร์มกรอกข้อมูล!B208="","-",IF(M407="กำหนดเพิ่มปี 67","-",IF(M407="กำหนดเพิ่มปี 68","-",IF(M407="กำหนดเพิ่มปี 69","-",ฟอร์มกรอกข้อมูล!B208))))))</f>
        <v/>
      </c>
      <c r="E407" s="140" t="str">
        <f>IF(ฟอร์มกรอกข้อมูล!C208=0,"",IF(M407="กำหนดเพิ่มปี 67","-",IF(M407="กำหนดเพิ่มปี 68","-",IF(M407="กำหนดเพิ่มปี 69","-",IF(ฟอร์มกรอกข้อมูล!C208="บริหารท้องถิ่น",ฟอร์มกรอกข้อมูล!F208,IF(ฟอร์มกรอกข้อมูล!C208="อำนวยการท้องถิ่น",ฟอร์มกรอกข้อมูล!F208,IF(ฟอร์มกรอกข้อมูล!C208="บริหารสถานศึกษา",ฟอร์มกรอกข้อมูล!F208,IF(ฟอร์มกรอกข้อมูล!C208&amp;ฟอร์มกรอกข้อมูล!G208="วิชาการหัวหน้ากลุ่มงาน",ฟอร์มกรอกข้อมูล!F208,ฟอร์มกรอกข้อมูล!E208))))))))</f>
        <v/>
      </c>
      <c r="F407" s="101" t="str">
        <f>IF(ฟอร์มกรอกข้อมูล!C208=0,"",IF(ฟอร์มกรอกข้อมูล!C208="สังกัด","",IF(ฟอร์มกรอกข้อมูล!H208="","-",IF(M407="กำหนดเพิ่มปี 67","-",IF(M407="กำหนดเพิ่มปี 68","-",IF(M407="กำหนดเพิ่มปี 69","-",ฟอร์มกรอกข้อมูล!H208))))))</f>
        <v/>
      </c>
      <c r="G407" s="143" t="str">
        <f>IF(ฟอร์มกรอกข้อมูล!C208=0,"",IF(ฟอร์มกรอกข้อมูล!C208="สังกัด","",IF(ฟอร์มกรอกข้อมูล!B208="","-",IF(M407="เกษียณปี 66 ยุบเลิกปี 67","-",IF(M407="ว่างเดิม ยุบเลิกปี 67","-",ฟอร์มกรอกข้อมูล!B208)))))</f>
        <v/>
      </c>
      <c r="H407" s="140" t="str">
        <f>IF(ฟอร์มกรอกข้อมูล!C208=0,"",IF(M407="เกษียณปี 66 ยุบเลิกปี 67","-",IF(M407="ว่างเดิม ยุบเลิกปี 67","-",IF(ฟอร์มกรอกข้อมูล!C208="บริหารท้องถิ่น",ฟอร์มกรอกข้อมูล!F208,IF(ฟอร์มกรอกข้อมูล!C208="อำนวยการท้องถิ่น",ฟอร์มกรอกข้อมูล!F208,IF(ฟอร์มกรอกข้อมูล!C208="บริหารสถานศึกษา",ฟอร์มกรอกข้อมูล!F208,IF(ฟอร์มกรอกข้อมูล!C208&amp;ฟอร์มกรอกข้อมูล!G208="วิชาการหัวหน้ากลุ่มงาน",ฟอร์มกรอกข้อมูล!F208,ฟอร์มกรอกข้อมูล!E208)))))))</f>
        <v/>
      </c>
      <c r="I407" s="101" t="str">
        <f>IF(ฟอร์มกรอกข้อมูล!C208=0,"",IF(ฟอร์มกรอกข้อมูล!C208="สังกัด","",IF(ฟอร์มกรอกข้อมูล!H208="","-",IF(M407="เกษียณปี 66 ยุบเลิกปี 67","-",IF(M407="ว่างเดิม ยุบเลิกปี 67","-",ฟอร์มกรอกข้อมูล!H208)))))</f>
        <v/>
      </c>
      <c r="J407" s="144" t="str">
        <f>IF(ฟอร์มกรอกข้อมูล!C208=0,"",IF(ฟอร์มกรอกข้อมูล!C208="สังกัด","",IF(M407="กำหนดเพิ่มปี 67",0,IF(M407="กำหนดเพิ่มปี 68",0,IF(M407="กำหนดเพิ่มปี 69",0,IF(M407="เกษียณปี 66 ยุบเลิกปี 67",0,IF(M407="ว่างเดิม ยุบเลิกปี 67",0,ฟอร์มกรอกข้อมูล!BE208)))))))</f>
        <v/>
      </c>
      <c r="K407" s="145" t="str">
        <f>IF(ฟอร์มกรอกข้อมูล!C208=0,"",IF(ฟอร์มกรอกข้อมูล!C208="สังกัด","",IF(M407="กำหนดเพิ่มปี 67",0,IF(M407="กำหนดเพิ่มปี 68",0,IF(M407="กำหนดเพิ่มปี 69",0,IF(M407="เกษียณปี 66 ยุบเลิกปี 67",0,IF(M407="ว่างเดิม ยุบเลิกปี 67",0,IF(ฟอร์มกรอกข้อมูล!J208=0,0,(BF407*12)))))))))</f>
        <v/>
      </c>
      <c r="L407" s="145" t="str">
        <f>IF(ฟอร์มกรอกข้อมูล!C208=0,"",IF(ฟอร์มกรอกข้อมูล!C208="สังกัด","",IF(M407="กำหนดเพิ่มปี 67",0,IF(M407="กำหนดเพิ่มปี 68",0,IF(M407="กำหนดเพิ่มปี 69",0,IF(M407="เกษียณปี 66 ยุบเลิกปี 67",0,IF(M407="ว่างเดิม ยุบเลิกปี 67",0,IF(ฟอร์มกรอกข้อมูล!K208=0,0,(BG407*12)))))))))</f>
        <v/>
      </c>
      <c r="M407" s="146" t="str">
        <f>IF(ฟอร์มกรอกข้อมูล!C208=0,"",IF(ฟอร์มกรอกข้อมูล!C208="สังกัด","",IF(ฟอร์มกรอกข้อมูล!M208="ว่างเดิม","(ว่างเดิม)",IF(ฟอร์มกรอกข้อมูล!M208="เงินอุดหนุน","(เงินอุดหนุน)",IF(ฟอร์มกรอกข้อมูล!M208="เงินอุดหนุน (ว่าง)","(เงินอุดหนุน)",IF(ฟอร์มกรอกข้อมูล!M208="จ่ายจากเงินรายได้","(จ่ายจากเงินรายได้)",IF(ฟอร์มกรอกข้อมูล!M208="จ่ายจากเงินรายได้ (ว่าง)","(จ่ายจากเงินรายได้ (ว่างเดิม))",IF(ฟอร์มกรอกข้อมูล!M208="กำหนดเพิ่ม2567","กำหนดเพิ่มปี 67",IF(ฟอร์มกรอกข้อมูล!M208="กำหนดเพิ่ม2568","กำหนดเพิ่มปี 68",IF(ฟอร์มกรอกข้อมูล!M208="กำหนดเพิ่ม2569","กำหนดเพิ่มปี 69",IF(ฟอร์มกรอกข้อมูล!M208="ว่างยุบเลิก2567","ว่างเดิม ยุบเลิกปี 67",IF(ฟอร์มกรอกข้อมูล!M208="ว่างยุบเลิก2568","ว่างเดิม ยุบเลิกปี 68",IF(ฟอร์มกรอกข้อมูล!M208="ว่างยุบเลิก2569","ว่างเดิม ยุบเลิกปี 69",IF(ฟอร์มกรอกข้อมูล!M208="ยุบเลิก2567","เกษียณปี 66 ยุบเลิกปี 67",IF(ฟอร์มกรอกข้อมูล!M208="ยุบเลิก2568","เกษียณปี 67 ยุบเลิกปี 68",IF(ฟอร์มกรอกข้อมูล!M208="ยุบเลิก2569","เกษียณปี 68 ยุบเลิกปี 69",(ฟอร์มกรอกข้อมูล!I208*12)+(ฟอร์มกรอกข้อมูล!J208*12)+(ฟอร์มกรอกข้อมูล!K208*12)))))))))))))))))</f>
        <v/>
      </c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50"/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50"/>
      <c r="BB407" s="139" t="str">
        <f>IF(ฟอร์มกรอกข้อมูล!C208=0,"",ฟอร์มกรอกข้อมูล!C208)</f>
        <v/>
      </c>
      <c r="BC407" s="139" t="str">
        <f>IF(ฟอร์มกรอกข้อมูล!G208=0,"",ฟอร์มกรอกข้อมูล!G208)</f>
        <v/>
      </c>
      <c r="BD407" s="139" t="str">
        <f>IF(ฟอร์มกรอกข้อมูล!E208=0,"",ฟอร์มกรอกข้อมูล!E208)</f>
        <v/>
      </c>
      <c r="BE407" s="139" t="str">
        <f>IF(ฟอร์มกรอกข้อมูล!I208=0,"",ฟอร์มกรอกข้อมูล!I208)</f>
        <v/>
      </c>
      <c r="BF407" s="139" t="str">
        <f>IF(ฟอร์มกรอกข้อมูล!J208=0,"",ฟอร์มกรอกข้อมูล!J208)</f>
        <v/>
      </c>
      <c r="BG407" s="139" t="str">
        <f>IF(ฟอร์มกรอกข้อมูล!K208=0,"",ฟอร์มกรอกข้อมูล!K208)</f>
        <v/>
      </c>
      <c r="BH407" s="139" t="str">
        <f>IF(ฟอร์มกรอกข้อมูล!M208=0,"",ฟอร์มกรอกข้อมูล!M208)</f>
        <v/>
      </c>
    </row>
    <row r="408" spans="1:60" ht="25.5" customHeight="1">
      <c r="A408" s="99"/>
      <c r="B408" s="99"/>
      <c r="C408" s="140"/>
      <c r="D408" s="140"/>
      <c r="E408" s="140" t="str">
        <f>IF(BB407=0,"",IF(BB407="บริหารท้องถิ่น","("&amp;BD407&amp;")",IF(BB407="อำนวยการท้องถิ่น","("&amp;BD407&amp;")",IF(BB407="บริหารสถานศึกษา","("&amp;BD407&amp;")",IF(BB407&amp;BC407="วิชาการหัวหน้ากลุ่มงาน","("&amp;BD407&amp;")",IF(M407="กำหนดเพิ่มปี 67","-",IF(M407="กำหนดเพิ่มปี 68","",IF(M407="กำหนดเพิ่มปี 69","",""))))))))</f>
        <v/>
      </c>
      <c r="F408" s="99"/>
      <c r="G408" s="140"/>
      <c r="H408" s="140" t="str">
        <f>IF(BB407=0,"",IF(M407="เกษียณปี 66 ยุบเลิกปี 67","",IF(M407="ว่างเดิม ยุบเลิกปี 67","",IF(BB407="บริหารท้องถิ่น","("&amp;BD407&amp;")",IF(BB407="อำนวยการท้องถิ่น","("&amp;BD407&amp;")",IF(BB407="บริหารสถานศึกษา","("&amp;BD407&amp;")",IF(BB407&amp;BC407="วิชาการหัวหน้ากลุ่มงาน","("&amp;BD407&amp;")","")))))))</f>
        <v/>
      </c>
      <c r="I408" s="99"/>
      <c r="J408" s="141" t="str">
        <f>IF(BB407=0,"",IF(BB407="","",IF(BH407="ว่างเดิม","(ค่ากลางเงินเดือน)",IF(BH407="เงินอุดหนุน (ว่าง)","(ค่ากลางเงินเดือน)",IF(BH407="จ่ายจากเงินรายได้ (ว่าง)","(ค่ากลางเงินเดือน)",IF(BH407="ว่างยุบเลิก2568","(ค่ากลางเงินเดือน)",IF(BH407="ว่างยุบเลิก2569","(ค่ากลางเงินเดือน)",IF(M407="กำหนดเพิ่มปี 67","",IF(M407="กำหนดเพิ่มปี 68","",IF(M407="กำหนดเพิ่มปี 69","",IF(M407="เกษียณปี 66 ยุบเลิกปี 67","",IF(M407="ว่างเดิม ยุบเลิกปี 67","",TEXT(BE407,"(0,000"&amp;" x 12)")))))))))))))</f>
        <v/>
      </c>
      <c r="K408" s="141" t="str">
        <f>IF(BB407=0,"",IF(BB407="","",IF(M407="กำหนดเพิ่มปี 67","",IF(M407="กำหนดเพิ่มปี 68","",IF(M407="กำหนดเพิ่มปี 69","",IF(M407="เกษียณปี 66 ยุบเลิกปี 67","",IF(M407="ว่างเดิม ยุบเลิกปี 67","",TEXT(BF407,"(0,000"&amp;" x 12)"))))))))</f>
        <v/>
      </c>
      <c r="L408" s="141" t="str">
        <f>IF(BB407=0,"",IF(BB407="","",IF(M407="กำหนดเพิ่มปี 67","",IF(M407="กำหนดเพิ่มปี 68","",IF(M407="กำหนดเพิ่มปี 69","",IF(M407="เกษียณปี 66 ยุบเลิกปี 67","",IF(M407="ว่างเดิม ยุบเลิกปี 67","",TEXT(BG407,"(0,000"&amp;" x 12)"))))))))</f>
        <v/>
      </c>
      <c r="M408" s="14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50"/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50"/>
    </row>
    <row r="409" spans="1:60" ht="25.5" customHeight="1">
      <c r="A409" s="101" t="str">
        <f>IF(B409="","",IF(M409="","",SUBTOTAL(3,$E$5:E409)*1)-COUNTBLANK($B$5:B409))</f>
        <v/>
      </c>
      <c r="B409" s="142" t="str">
        <f>IF(ฟอร์มกรอกข้อมูล!C209=0,"",IF(ฟอร์มกรอกข้อมูล!C209="สังกัด","",IF(M409="กำหนดเพิ่มปี 67","-",IF(M409="กำหนดเพิ่มปี 68","-",IF(M409="กำหนดเพิ่มปี 69","-",ฟอร์มกรอกข้อมูล!D209)))))</f>
        <v/>
      </c>
      <c r="C409" s="140" t="str">
        <f>IF(ฟอร์มกรอกข้อมูล!C209=0,"",IF(ฟอร์มกรอกข้อมูล!C209="สังกัด","",IF(M409="กำหนดเพิ่มปี 67","-",IF(M409="กำหนดเพิ่มปี 68","-",IF(M409="กำหนดเพิ่มปี 69","-",ฟอร์มกรอกข้อมูล!L209)))))</f>
        <v/>
      </c>
      <c r="D409" s="143" t="str">
        <f>IF(ฟอร์มกรอกข้อมูล!C209=0,"",IF(ฟอร์มกรอกข้อมูล!C209="สังกัด","",IF(ฟอร์มกรอกข้อมูล!B209="","-",IF(M409="กำหนดเพิ่มปี 67","-",IF(M409="กำหนดเพิ่มปี 68","-",IF(M409="กำหนดเพิ่มปี 69","-",ฟอร์มกรอกข้อมูล!B209))))))</f>
        <v/>
      </c>
      <c r="E409" s="140" t="str">
        <f>IF(ฟอร์มกรอกข้อมูล!C209=0,"",IF(M409="กำหนดเพิ่มปี 67","-",IF(M409="กำหนดเพิ่มปี 68","-",IF(M409="กำหนดเพิ่มปี 69","-",IF(ฟอร์มกรอกข้อมูล!C209="บริหารท้องถิ่น",ฟอร์มกรอกข้อมูล!F209,IF(ฟอร์มกรอกข้อมูล!C209="อำนวยการท้องถิ่น",ฟอร์มกรอกข้อมูล!F209,IF(ฟอร์มกรอกข้อมูล!C209="บริหารสถานศึกษา",ฟอร์มกรอกข้อมูล!F209,IF(ฟอร์มกรอกข้อมูล!C209&amp;ฟอร์มกรอกข้อมูล!G209="วิชาการหัวหน้ากลุ่มงาน",ฟอร์มกรอกข้อมูล!F209,ฟอร์มกรอกข้อมูล!E209))))))))</f>
        <v/>
      </c>
      <c r="F409" s="101" t="str">
        <f>IF(ฟอร์มกรอกข้อมูล!C209=0,"",IF(ฟอร์มกรอกข้อมูล!C209="สังกัด","",IF(ฟอร์มกรอกข้อมูล!H209="","-",IF(M409="กำหนดเพิ่มปี 67","-",IF(M409="กำหนดเพิ่มปี 68","-",IF(M409="กำหนดเพิ่มปี 69","-",ฟอร์มกรอกข้อมูล!H209))))))</f>
        <v/>
      </c>
      <c r="G409" s="143" t="str">
        <f>IF(ฟอร์มกรอกข้อมูล!C209=0,"",IF(ฟอร์มกรอกข้อมูล!C209="สังกัด","",IF(ฟอร์มกรอกข้อมูล!B209="","-",IF(M409="เกษียณปี 66 ยุบเลิกปี 67","-",IF(M409="ว่างเดิม ยุบเลิกปี 67","-",ฟอร์มกรอกข้อมูล!B209)))))</f>
        <v/>
      </c>
      <c r="H409" s="140" t="str">
        <f>IF(ฟอร์มกรอกข้อมูล!C209=0,"",IF(M409="เกษียณปี 66 ยุบเลิกปี 67","-",IF(M409="ว่างเดิม ยุบเลิกปี 67","-",IF(ฟอร์มกรอกข้อมูล!C209="บริหารท้องถิ่น",ฟอร์มกรอกข้อมูล!F209,IF(ฟอร์มกรอกข้อมูล!C209="อำนวยการท้องถิ่น",ฟอร์มกรอกข้อมูล!F209,IF(ฟอร์มกรอกข้อมูล!C209="บริหารสถานศึกษา",ฟอร์มกรอกข้อมูล!F209,IF(ฟอร์มกรอกข้อมูล!C209&amp;ฟอร์มกรอกข้อมูล!G209="วิชาการหัวหน้ากลุ่มงาน",ฟอร์มกรอกข้อมูล!F209,ฟอร์มกรอกข้อมูล!E209)))))))</f>
        <v/>
      </c>
      <c r="I409" s="101" t="str">
        <f>IF(ฟอร์มกรอกข้อมูล!C209=0,"",IF(ฟอร์มกรอกข้อมูล!C209="สังกัด","",IF(ฟอร์มกรอกข้อมูล!H209="","-",IF(M409="เกษียณปี 66 ยุบเลิกปี 67","-",IF(M409="ว่างเดิม ยุบเลิกปี 67","-",ฟอร์มกรอกข้อมูล!H209)))))</f>
        <v/>
      </c>
      <c r="J409" s="144" t="str">
        <f>IF(ฟอร์มกรอกข้อมูล!C209=0,"",IF(ฟอร์มกรอกข้อมูล!C209="สังกัด","",IF(M409="กำหนดเพิ่มปี 67",0,IF(M409="กำหนดเพิ่มปี 68",0,IF(M409="กำหนดเพิ่มปี 69",0,IF(M409="เกษียณปี 66 ยุบเลิกปี 67",0,IF(M409="ว่างเดิม ยุบเลิกปี 67",0,ฟอร์มกรอกข้อมูล!BE209)))))))</f>
        <v/>
      </c>
      <c r="K409" s="145" t="str">
        <f>IF(ฟอร์มกรอกข้อมูล!C209=0,"",IF(ฟอร์มกรอกข้อมูล!C209="สังกัด","",IF(M409="กำหนดเพิ่มปี 67",0,IF(M409="กำหนดเพิ่มปี 68",0,IF(M409="กำหนดเพิ่มปี 69",0,IF(M409="เกษียณปี 66 ยุบเลิกปี 67",0,IF(M409="ว่างเดิม ยุบเลิกปี 67",0,IF(ฟอร์มกรอกข้อมูล!J209=0,0,(BF409*12)))))))))</f>
        <v/>
      </c>
      <c r="L409" s="145" t="str">
        <f>IF(ฟอร์มกรอกข้อมูล!C209=0,"",IF(ฟอร์มกรอกข้อมูล!C209="สังกัด","",IF(M409="กำหนดเพิ่มปี 67",0,IF(M409="กำหนดเพิ่มปี 68",0,IF(M409="กำหนดเพิ่มปี 69",0,IF(M409="เกษียณปี 66 ยุบเลิกปี 67",0,IF(M409="ว่างเดิม ยุบเลิกปี 67",0,IF(ฟอร์มกรอกข้อมูล!K209=0,0,(BG409*12)))))))))</f>
        <v/>
      </c>
      <c r="M409" s="146" t="str">
        <f>IF(ฟอร์มกรอกข้อมูล!C209=0,"",IF(ฟอร์มกรอกข้อมูล!C209="สังกัด","",IF(ฟอร์มกรอกข้อมูล!M209="ว่างเดิม","(ว่างเดิม)",IF(ฟอร์มกรอกข้อมูล!M209="เงินอุดหนุน","(เงินอุดหนุน)",IF(ฟอร์มกรอกข้อมูล!M209="เงินอุดหนุน (ว่าง)","(เงินอุดหนุน)",IF(ฟอร์มกรอกข้อมูล!M209="จ่ายจากเงินรายได้","(จ่ายจากเงินรายได้)",IF(ฟอร์มกรอกข้อมูล!M209="จ่ายจากเงินรายได้ (ว่าง)","(จ่ายจากเงินรายได้ (ว่างเดิม))",IF(ฟอร์มกรอกข้อมูล!M209="กำหนดเพิ่ม2567","กำหนดเพิ่มปี 67",IF(ฟอร์มกรอกข้อมูล!M209="กำหนดเพิ่ม2568","กำหนดเพิ่มปี 68",IF(ฟอร์มกรอกข้อมูล!M209="กำหนดเพิ่ม2569","กำหนดเพิ่มปี 69",IF(ฟอร์มกรอกข้อมูล!M209="ว่างยุบเลิก2567","ว่างเดิม ยุบเลิกปี 67",IF(ฟอร์มกรอกข้อมูล!M209="ว่างยุบเลิก2568","ว่างเดิม ยุบเลิกปี 68",IF(ฟอร์มกรอกข้อมูล!M209="ว่างยุบเลิก2569","ว่างเดิม ยุบเลิกปี 69",IF(ฟอร์มกรอกข้อมูล!M209="ยุบเลิก2567","เกษียณปี 66 ยุบเลิกปี 67",IF(ฟอร์มกรอกข้อมูล!M209="ยุบเลิก2568","เกษียณปี 67 ยุบเลิกปี 68",IF(ฟอร์มกรอกข้อมูล!M209="ยุบเลิก2569","เกษียณปี 68 ยุบเลิกปี 69",(ฟอร์มกรอกข้อมูล!I209*12)+(ฟอร์มกรอกข้อมูล!J209*12)+(ฟอร์มกรอกข้อมูล!K209*12)))))))))))))))))</f>
        <v/>
      </c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50"/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50"/>
      <c r="BB409" s="139" t="str">
        <f>IF(ฟอร์มกรอกข้อมูล!C209=0,"",ฟอร์มกรอกข้อมูล!C209)</f>
        <v/>
      </c>
      <c r="BC409" s="139" t="str">
        <f>IF(ฟอร์มกรอกข้อมูล!G209=0,"",ฟอร์มกรอกข้อมูล!G209)</f>
        <v/>
      </c>
      <c r="BD409" s="139" t="str">
        <f>IF(ฟอร์มกรอกข้อมูล!E209=0,"",ฟอร์มกรอกข้อมูล!E209)</f>
        <v/>
      </c>
      <c r="BE409" s="139" t="str">
        <f>IF(ฟอร์มกรอกข้อมูล!I209=0,"",ฟอร์มกรอกข้อมูล!I209)</f>
        <v/>
      </c>
      <c r="BF409" s="139" t="str">
        <f>IF(ฟอร์มกรอกข้อมูล!J209=0,"",ฟอร์มกรอกข้อมูล!J209)</f>
        <v/>
      </c>
      <c r="BG409" s="139" t="str">
        <f>IF(ฟอร์มกรอกข้อมูล!K209=0,"",ฟอร์มกรอกข้อมูล!K209)</f>
        <v/>
      </c>
      <c r="BH409" s="139" t="str">
        <f>IF(ฟอร์มกรอกข้อมูล!M209=0,"",ฟอร์มกรอกข้อมูล!M209)</f>
        <v/>
      </c>
    </row>
    <row r="410" spans="1:60" ht="25.5" customHeight="1">
      <c r="A410" s="99"/>
      <c r="B410" s="99"/>
      <c r="C410" s="140"/>
      <c r="D410" s="140"/>
      <c r="E410" s="140" t="str">
        <f>IF(BB409=0,"",IF(BB409="บริหารท้องถิ่น","("&amp;BD409&amp;")",IF(BB409="อำนวยการท้องถิ่น","("&amp;BD409&amp;")",IF(BB409="บริหารสถานศึกษา","("&amp;BD409&amp;")",IF(BB409&amp;BC409="วิชาการหัวหน้ากลุ่มงาน","("&amp;BD409&amp;")",IF(M409="กำหนดเพิ่มปี 67","-",IF(M409="กำหนดเพิ่มปี 68","",IF(M409="กำหนดเพิ่มปี 69","",""))))))))</f>
        <v/>
      </c>
      <c r="F410" s="99"/>
      <c r="G410" s="140"/>
      <c r="H410" s="140" t="str">
        <f>IF(BB409=0,"",IF(M409="เกษียณปี 66 ยุบเลิกปี 67","",IF(M409="ว่างเดิม ยุบเลิกปี 67","",IF(BB409="บริหารท้องถิ่น","("&amp;BD409&amp;")",IF(BB409="อำนวยการท้องถิ่น","("&amp;BD409&amp;")",IF(BB409="บริหารสถานศึกษา","("&amp;BD409&amp;")",IF(BB409&amp;BC409="วิชาการหัวหน้ากลุ่มงาน","("&amp;BD409&amp;")","")))))))</f>
        <v/>
      </c>
      <c r="I410" s="99"/>
      <c r="J410" s="141" t="str">
        <f>IF(BB409=0,"",IF(BB409="","",IF(BH409="ว่างเดิม","(ค่ากลางเงินเดือน)",IF(BH409="เงินอุดหนุน (ว่าง)","(ค่ากลางเงินเดือน)",IF(BH409="จ่ายจากเงินรายได้ (ว่าง)","(ค่ากลางเงินเดือน)",IF(BH409="ว่างยุบเลิก2568","(ค่ากลางเงินเดือน)",IF(BH409="ว่างยุบเลิก2569","(ค่ากลางเงินเดือน)",IF(M409="กำหนดเพิ่มปี 67","",IF(M409="กำหนดเพิ่มปี 68","",IF(M409="กำหนดเพิ่มปี 69","",IF(M409="เกษียณปี 66 ยุบเลิกปี 67","",IF(M409="ว่างเดิม ยุบเลิกปี 67","",TEXT(BE409,"(0,000"&amp;" x 12)")))))))))))))</f>
        <v/>
      </c>
      <c r="K410" s="141" t="str">
        <f>IF(BB409=0,"",IF(BB409="","",IF(M409="กำหนดเพิ่มปี 67","",IF(M409="กำหนดเพิ่มปี 68","",IF(M409="กำหนดเพิ่มปี 69","",IF(M409="เกษียณปี 66 ยุบเลิกปี 67","",IF(M409="ว่างเดิม ยุบเลิกปี 67","",TEXT(BF409,"(0,000"&amp;" x 12)"))))))))</f>
        <v/>
      </c>
      <c r="L410" s="141" t="str">
        <f>IF(BB409=0,"",IF(BB409="","",IF(M409="กำหนดเพิ่มปี 67","",IF(M409="กำหนดเพิ่มปี 68","",IF(M409="กำหนดเพิ่มปี 69","",IF(M409="เกษียณปี 66 ยุบเลิกปี 67","",IF(M409="ว่างเดิม ยุบเลิกปี 67","",TEXT(BG409,"(0,000"&amp;" x 12)"))))))))</f>
        <v/>
      </c>
      <c r="M410" s="14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50"/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50"/>
    </row>
    <row r="411" spans="1:60" ht="25.5" customHeight="1">
      <c r="A411" s="101" t="str">
        <f>IF(B411="","",IF(M411="","",SUBTOTAL(3,$E$5:E411)*1)-COUNTBLANK($B$5:B411))</f>
        <v/>
      </c>
      <c r="B411" s="142" t="str">
        <f>IF(ฟอร์มกรอกข้อมูล!C210=0,"",IF(ฟอร์มกรอกข้อมูล!C210="สังกัด","",IF(M411="กำหนดเพิ่มปี 67","-",IF(M411="กำหนดเพิ่มปี 68","-",IF(M411="กำหนดเพิ่มปี 69","-",ฟอร์มกรอกข้อมูล!D210)))))</f>
        <v/>
      </c>
      <c r="C411" s="140" t="str">
        <f>IF(ฟอร์มกรอกข้อมูล!C210=0,"",IF(ฟอร์มกรอกข้อมูล!C210="สังกัด","",IF(M411="กำหนดเพิ่มปี 67","-",IF(M411="กำหนดเพิ่มปี 68","-",IF(M411="กำหนดเพิ่มปี 69","-",ฟอร์มกรอกข้อมูล!L210)))))</f>
        <v/>
      </c>
      <c r="D411" s="143" t="str">
        <f>IF(ฟอร์มกรอกข้อมูล!C210=0,"",IF(ฟอร์มกรอกข้อมูล!C210="สังกัด","",IF(ฟอร์มกรอกข้อมูล!B210="","-",IF(M411="กำหนดเพิ่มปี 67","-",IF(M411="กำหนดเพิ่มปี 68","-",IF(M411="กำหนดเพิ่มปี 69","-",ฟอร์มกรอกข้อมูล!B210))))))</f>
        <v/>
      </c>
      <c r="E411" s="140" t="str">
        <f>IF(ฟอร์มกรอกข้อมูล!C210=0,"",IF(M411="กำหนดเพิ่มปี 67","-",IF(M411="กำหนดเพิ่มปี 68","-",IF(M411="กำหนดเพิ่มปี 69","-",IF(ฟอร์มกรอกข้อมูล!C210="บริหารท้องถิ่น",ฟอร์มกรอกข้อมูล!F210,IF(ฟอร์มกรอกข้อมูล!C210="อำนวยการท้องถิ่น",ฟอร์มกรอกข้อมูล!F210,IF(ฟอร์มกรอกข้อมูล!C210="บริหารสถานศึกษา",ฟอร์มกรอกข้อมูล!F210,IF(ฟอร์มกรอกข้อมูล!C210&amp;ฟอร์มกรอกข้อมูล!G210="วิชาการหัวหน้ากลุ่มงาน",ฟอร์มกรอกข้อมูล!F210,ฟอร์มกรอกข้อมูล!E210))))))))</f>
        <v/>
      </c>
      <c r="F411" s="101" t="str">
        <f>IF(ฟอร์มกรอกข้อมูล!C210=0,"",IF(ฟอร์มกรอกข้อมูล!C210="สังกัด","",IF(ฟอร์มกรอกข้อมูล!H210="","-",IF(M411="กำหนดเพิ่มปี 67","-",IF(M411="กำหนดเพิ่มปี 68","-",IF(M411="กำหนดเพิ่มปี 69","-",ฟอร์มกรอกข้อมูล!H210))))))</f>
        <v/>
      </c>
      <c r="G411" s="143" t="str">
        <f>IF(ฟอร์มกรอกข้อมูล!C210=0,"",IF(ฟอร์มกรอกข้อมูล!C210="สังกัด","",IF(ฟอร์มกรอกข้อมูล!B210="","-",IF(M411="เกษียณปี 66 ยุบเลิกปี 67","-",IF(M411="ว่างเดิม ยุบเลิกปี 67","-",ฟอร์มกรอกข้อมูล!B210)))))</f>
        <v/>
      </c>
      <c r="H411" s="140" t="str">
        <f>IF(ฟอร์มกรอกข้อมูล!C210=0,"",IF(M411="เกษียณปี 66 ยุบเลิกปี 67","-",IF(M411="ว่างเดิม ยุบเลิกปี 67","-",IF(ฟอร์มกรอกข้อมูล!C210="บริหารท้องถิ่น",ฟอร์มกรอกข้อมูล!F210,IF(ฟอร์มกรอกข้อมูล!C210="อำนวยการท้องถิ่น",ฟอร์มกรอกข้อมูล!F210,IF(ฟอร์มกรอกข้อมูล!C210="บริหารสถานศึกษา",ฟอร์มกรอกข้อมูล!F210,IF(ฟอร์มกรอกข้อมูล!C210&amp;ฟอร์มกรอกข้อมูล!G210="วิชาการหัวหน้ากลุ่มงาน",ฟอร์มกรอกข้อมูล!F210,ฟอร์มกรอกข้อมูล!E210)))))))</f>
        <v/>
      </c>
      <c r="I411" s="101" t="str">
        <f>IF(ฟอร์มกรอกข้อมูล!C210=0,"",IF(ฟอร์มกรอกข้อมูล!C210="สังกัด","",IF(ฟอร์มกรอกข้อมูล!H210="","-",IF(M411="เกษียณปี 66 ยุบเลิกปี 67","-",IF(M411="ว่างเดิม ยุบเลิกปี 67","-",ฟอร์มกรอกข้อมูล!H210)))))</f>
        <v/>
      </c>
      <c r="J411" s="144" t="str">
        <f>IF(ฟอร์มกรอกข้อมูล!C210=0,"",IF(ฟอร์มกรอกข้อมูล!C210="สังกัด","",IF(M411="กำหนดเพิ่มปี 67",0,IF(M411="กำหนดเพิ่มปี 68",0,IF(M411="กำหนดเพิ่มปี 69",0,IF(M411="เกษียณปี 66 ยุบเลิกปี 67",0,IF(M411="ว่างเดิม ยุบเลิกปี 67",0,ฟอร์มกรอกข้อมูล!BE210)))))))</f>
        <v/>
      </c>
      <c r="K411" s="145" t="str">
        <f>IF(ฟอร์มกรอกข้อมูล!C210=0,"",IF(ฟอร์มกรอกข้อมูล!C210="สังกัด","",IF(M411="กำหนดเพิ่มปี 67",0,IF(M411="กำหนดเพิ่มปี 68",0,IF(M411="กำหนดเพิ่มปี 69",0,IF(M411="เกษียณปี 66 ยุบเลิกปี 67",0,IF(M411="ว่างเดิม ยุบเลิกปี 67",0,IF(ฟอร์มกรอกข้อมูล!J210=0,0,(BF411*12)))))))))</f>
        <v/>
      </c>
      <c r="L411" s="145" t="str">
        <f>IF(ฟอร์มกรอกข้อมูล!C210=0,"",IF(ฟอร์มกรอกข้อมูล!C210="สังกัด","",IF(M411="กำหนดเพิ่มปี 67",0,IF(M411="กำหนดเพิ่มปี 68",0,IF(M411="กำหนดเพิ่มปี 69",0,IF(M411="เกษียณปี 66 ยุบเลิกปี 67",0,IF(M411="ว่างเดิม ยุบเลิกปี 67",0,IF(ฟอร์มกรอกข้อมูล!K210=0,0,(BG411*12)))))))))</f>
        <v/>
      </c>
      <c r="M411" s="146" t="str">
        <f>IF(ฟอร์มกรอกข้อมูล!C210=0,"",IF(ฟอร์มกรอกข้อมูล!C210="สังกัด","",IF(ฟอร์มกรอกข้อมูล!M210="ว่างเดิม","(ว่างเดิม)",IF(ฟอร์มกรอกข้อมูล!M210="เงินอุดหนุน","(เงินอุดหนุน)",IF(ฟอร์มกรอกข้อมูล!M210="เงินอุดหนุน (ว่าง)","(เงินอุดหนุน)",IF(ฟอร์มกรอกข้อมูล!M210="จ่ายจากเงินรายได้","(จ่ายจากเงินรายได้)",IF(ฟอร์มกรอกข้อมูล!M210="จ่ายจากเงินรายได้ (ว่าง)","(จ่ายจากเงินรายได้ (ว่างเดิม))",IF(ฟอร์มกรอกข้อมูล!M210="กำหนดเพิ่ม2567","กำหนดเพิ่มปี 67",IF(ฟอร์มกรอกข้อมูล!M210="กำหนดเพิ่ม2568","กำหนดเพิ่มปี 68",IF(ฟอร์มกรอกข้อมูล!M210="กำหนดเพิ่ม2569","กำหนดเพิ่มปี 69",IF(ฟอร์มกรอกข้อมูล!M210="ว่างยุบเลิก2567","ว่างเดิม ยุบเลิกปี 67",IF(ฟอร์มกรอกข้อมูล!M210="ว่างยุบเลิก2568","ว่างเดิม ยุบเลิกปี 68",IF(ฟอร์มกรอกข้อมูล!M210="ว่างยุบเลิก2569","ว่างเดิม ยุบเลิกปี 69",IF(ฟอร์มกรอกข้อมูล!M210="ยุบเลิก2567","เกษียณปี 66 ยุบเลิกปี 67",IF(ฟอร์มกรอกข้อมูล!M210="ยุบเลิก2568","เกษียณปี 67 ยุบเลิกปี 68",IF(ฟอร์มกรอกข้อมูล!M210="ยุบเลิก2569","เกษียณปี 68 ยุบเลิกปี 69",(ฟอร์มกรอกข้อมูล!I210*12)+(ฟอร์มกรอกข้อมูล!J210*12)+(ฟอร์มกรอกข้อมูล!K210*12)))))))))))))))))</f>
        <v/>
      </c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  <c r="AA411" s="150"/>
      <c r="AB411" s="150"/>
      <c r="AC411" s="150"/>
      <c r="AD411" s="150"/>
      <c r="AE411" s="150"/>
      <c r="AF411" s="150"/>
      <c r="AG411" s="150"/>
      <c r="AH411" s="150"/>
      <c r="AI411" s="150"/>
      <c r="AJ411" s="150"/>
      <c r="AK411" s="150"/>
      <c r="AL411" s="150"/>
      <c r="AM411" s="150"/>
      <c r="AN411" s="150"/>
      <c r="AO411" s="150"/>
      <c r="AP411" s="150"/>
      <c r="AQ411" s="150"/>
      <c r="AR411" s="150"/>
      <c r="AS411" s="150"/>
      <c r="AT411" s="150"/>
      <c r="AU411" s="150"/>
      <c r="AV411" s="150"/>
      <c r="AW411" s="150"/>
      <c r="AX411" s="150"/>
      <c r="AY411" s="150"/>
      <c r="AZ411" s="150"/>
      <c r="BA411" s="150"/>
      <c r="BB411" s="139" t="str">
        <f>IF(ฟอร์มกรอกข้อมูล!C210=0,"",ฟอร์มกรอกข้อมูล!C210)</f>
        <v/>
      </c>
      <c r="BC411" s="139" t="str">
        <f>IF(ฟอร์มกรอกข้อมูล!G210=0,"",ฟอร์มกรอกข้อมูล!G210)</f>
        <v/>
      </c>
      <c r="BD411" s="139" t="str">
        <f>IF(ฟอร์มกรอกข้อมูล!E210=0,"",ฟอร์มกรอกข้อมูล!E210)</f>
        <v/>
      </c>
      <c r="BE411" s="139" t="str">
        <f>IF(ฟอร์มกรอกข้อมูล!I210=0,"",ฟอร์มกรอกข้อมูล!I210)</f>
        <v/>
      </c>
      <c r="BF411" s="139" t="str">
        <f>IF(ฟอร์มกรอกข้อมูล!J210=0,"",ฟอร์มกรอกข้อมูล!J210)</f>
        <v/>
      </c>
      <c r="BG411" s="139" t="str">
        <f>IF(ฟอร์มกรอกข้อมูล!K210=0,"",ฟอร์มกรอกข้อมูล!K210)</f>
        <v/>
      </c>
      <c r="BH411" s="139" t="str">
        <f>IF(ฟอร์มกรอกข้อมูล!M210=0,"",ฟอร์มกรอกข้อมูล!M210)</f>
        <v/>
      </c>
    </row>
    <row r="412" spans="1:60" ht="25.5" customHeight="1">
      <c r="A412" s="99"/>
      <c r="B412" s="99"/>
      <c r="C412" s="140"/>
      <c r="D412" s="140"/>
      <c r="E412" s="140" t="str">
        <f>IF(BB411=0,"",IF(BB411="บริหารท้องถิ่น","("&amp;BD411&amp;")",IF(BB411="อำนวยการท้องถิ่น","("&amp;BD411&amp;")",IF(BB411="บริหารสถานศึกษา","("&amp;BD411&amp;")",IF(BB411&amp;BC411="วิชาการหัวหน้ากลุ่มงาน","("&amp;BD411&amp;")",IF(M411="กำหนดเพิ่มปี 67","-",IF(M411="กำหนดเพิ่มปี 68","",IF(M411="กำหนดเพิ่มปี 69","",""))))))))</f>
        <v/>
      </c>
      <c r="F412" s="99"/>
      <c r="G412" s="140"/>
      <c r="H412" s="140" t="str">
        <f>IF(BB411=0,"",IF(M411="เกษียณปี 66 ยุบเลิกปี 67","",IF(M411="ว่างเดิม ยุบเลิกปี 67","",IF(BB411="บริหารท้องถิ่น","("&amp;BD411&amp;")",IF(BB411="อำนวยการท้องถิ่น","("&amp;BD411&amp;")",IF(BB411="บริหารสถานศึกษา","("&amp;BD411&amp;")",IF(BB411&amp;BC411="วิชาการหัวหน้ากลุ่มงาน","("&amp;BD411&amp;")","")))))))</f>
        <v/>
      </c>
      <c r="I412" s="99"/>
      <c r="J412" s="141" t="str">
        <f>IF(BB411=0,"",IF(BB411="","",IF(BH411="ว่างเดิม","(ค่ากลางเงินเดือน)",IF(BH411="เงินอุดหนุน (ว่าง)","(ค่ากลางเงินเดือน)",IF(BH411="จ่ายจากเงินรายได้ (ว่าง)","(ค่ากลางเงินเดือน)",IF(BH411="ว่างยุบเลิก2568","(ค่ากลางเงินเดือน)",IF(BH411="ว่างยุบเลิก2569","(ค่ากลางเงินเดือน)",IF(M411="กำหนดเพิ่มปี 67","",IF(M411="กำหนดเพิ่มปี 68","",IF(M411="กำหนดเพิ่มปี 69","",IF(M411="เกษียณปี 66 ยุบเลิกปี 67","",IF(M411="ว่างเดิม ยุบเลิกปี 67","",TEXT(BE411,"(0,000"&amp;" x 12)")))))))))))))</f>
        <v/>
      </c>
      <c r="K412" s="141" t="str">
        <f>IF(BB411=0,"",IF(BB411="","",IF(M411="กำหนดเพิ่มปี 67","",IF(M411="กำหนดเพิ่มปี 68","",IF(M411="กำหนดเพิ่มปี 69","",IF(M411="เกษียณปี 66 ยุบเลิกปี 67","",IF(M411="ว่างเดิม ยุบเลิกปี 67","",TEXT(BF411,"(0,000"&amp;" x 12)"))))))))</f>
        <v/>
      </c>
      <c r="L412" s="141" t="str">
        <f>IF(BB411=0,"",IF(BB411="","",IF(M411="กำหนดเพิ่มปี 67","",IF(M411="กำหนดเพิ่มปี 68","",IF(M411="กำหนดเพิ่มปี 69","",IF(M411="เกษียณปี 66 ยุบเลิกปี 67","",IF(M411="ว่างเดิม ยุบเลิกปี 67","",TEXT(BG411,"(0,000"&amp;" x 12)"))))))))</f>
        <v/>
      </c>
      <c r="M412" s="14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  <c r="AA412" s="150"/>
      <c r="AB412" s="150"/>
      <c r="AC412" s="150"/>
      <c r="AD412" s="150"/>
      <c r="AE412" s="150"/>
      <c r="AF412" s="150"/>
      <c r="AG412" s="150"/>
      <c r="AH412" s="150"/>
      <c r="AI412" s="150"/>
      <c r="AJ412" s="150"/>
      <c r="AK412" s="150"/>
      <c r="AL412" s="150"/>
      <c r="AM412" s="150"/>
      <c r="AN412" s="150"/>
      <c r="AO412" s="150"/>
      <c r="AP412" s="150"/>
      <c r="AQ412" s="150"/>
      <c r="AR412" s="150"/>
      <c r="AS412" s="150"/>
      <c r="AT412" s="150"/>
      <c r="AU412" s="150"/>
      <c r="AV412" s="150"/>
      <c r="AW412" s="150"/>
      <c r="AX412" s="150"/>
      <c r="AY412" s="150"/>
      <c r="AZ412" s="150"/>
      <c r="BA412" s="150"/>
    </row>
    <row r="413" spans="1:60" ht="25.5" customHeight="1">
      <c r="A413" s="101" t="str">
        <f>IF(B413="","",IF(M413="","",SUBTOTAL(3,$E$5:E413)*1)-COUNTBLANK($B$5:B413))</f>
        <v/>
      </c>
      <c r="B413" s="142" t="str">
        <f>IF(ฟอร์มกรอกข้อมูล!C211=0,"",IF(ฟอร์มกรอกข้อมูล!C211="สังกัด","",IF(M413="กำหนดเพิ่มปี 67","-",IF(M413="กำหนดเพิ่มปี 68","-",IF(M413="กำหนดเพิ่มปี 69","-",ฟอร์มกรอกข้อมูล!D211)))))</f>
        <v/>
      </c>
      <c r="C413" s="140" t="str">
        <f>IF(ฟอร์มกรอกข้อมูล!C211=0,"",IF(ฟอร์มกรอกข้อมูล!C211="สังกัด","",IF(M413="กำหนดเพิ่มปี 67","-",IF(M413="กำหนดเพิ่มปี 68","-",IF(M413="กำหนดเพิ่มปี 69","-",ฟอร์มกรอกข้อมูล!L211)))))</f>
        <v/>
      </c>
      <c r="D413" s="143" t="str">
        <f>IF(ฟอร์มกรอกข้อมูล!C211=0,"",IF(ฟอร์มกรอกข้อมูล!C211="สังกัด","",IF(ฟอร์มกรอกข้อมูล!B211="","-",IF(M413="กำหนดเพิ่มปี 67","-",IF(M413="กำหนดเพิ่มปี 68","-",IF(M413="กำหนดเพิ่มปี 69","-",ฟอร์มกรอกข้อมูล!B211))))))</f>
        <v/>
      </c>
      <c r="E413" s="140" t="str">
        <f>IF(ฟอร์มกรอกข้อมูล!C211=0,"",IF(M413="กำหนดเพิ่มปี 67","-",IF(M413="กำหนดเพิ่มปี 68","-",IF(M413="กำหนดเพิ่มปี 69","-",IF(ฟอร์มกรอกข้อมูล!C211="บริหารท้องถิ่น",ฟอร์มกรอกข้อมูล!F211,IF(ฟอร์มกรอกข้อมูล!C211="อำนวยการท้องถิ่น",ฟอร์มกรอกข้อมูล!F211,IF(ฟอร์มกรอกข้อมูล!C211="บริหารสถานศึกษา",ฟอร์มกรอกข้อมูล!F211,IF(ฟอร์มกรอกข้อมูล!C211&amp;ฟอร์มกรอกข้อมูล!G211="วิชาการหัวหน้ากลุ่มงาน",ฟอร์มกรอกข้อมูล!F211,ฟอร์มกรอกข้อมูล!E211))))))))</f>
        <v/>
      </c>
      <c r="F413" s="101" t="str">
        <f>IF(ฟอร์มกรอกข้อมูล!C211=0,"",IF(ฟอร์มกรอกข้อมูล!C211="สังกัด","",IF(ฟอร์มกรอกข้อมูล!H211="","-",IF(M413="กำหนดเพิ่มปี 67","-",IF(M413="กำหนดเพิ่มปี 68","-",IF(M413="กำหนดเพิ่มปี 69","-",ฟอร์มกรอกข้อมูล!H211))))))</f>
        <v/>
      </c>
      <c r="G413" s="143" t="str">
        <f>IF(ฟอร์มกรอกข้อมูล!C211=0,"",IF(ฟอร์มกรอกข้อมูล!C211="สังกัด","",IF(ฟอร์มกรอกข้อมูล!B211="","-",IF(M413="เกษียณปี 66 ยุบเลิกปี 67","-",IF(M413="ว่างเดิม ยุบเลิกปี 67","-",ฟอร์มกรอกข้อมูล!B211)))))</f>
        <v/>
      </c>
      <c r="H413" s="140" t="str">
        <f>IF(ฟอร์มกรอกข้อมูล!C211=0,"",IF(M413="เกษียณปี 66 ยุบเลิกปี 67","-",IF(M413="ว่างเดิม ยุบเลิกปี 67","-",IF(ฟอร์มกรอกข้อมูล!C211="บริหารท้องถิ่น",ฟอร์มกรอกข้อมูล!F211,IF(ฟอร์มกรอกข้อมูล!C211="อำนวยการท้องถิ่น",ฟอร์มกรอกข้อมูล!F211,IF(ฟอร์มกรอกข้อมูล!C211="บริหารสถานศึกษา",ฟอร์มกรอกข้อมูล!F211,IF(ฟอร์มกรอกข้อมูล!C211&amp;ฟอร์มกรอกข้อมูล!G211="วิชาการหัวหน้ากลุ่มงาน",ฟอร์มกรอกข้อมูล!F211,ฟอร์มกรอกข้อมูล!E211)))))))</f>
        <v/>
      </c>
      <c r="I413" s="101" t="str">
        <f>IF(ฟอร์มกรอกข้อมูล!C211=0,"",IF(ฟอร์มกรอกข้อมูล!C211="สังกัด","",IF(ฟอร์มกรอกข้อมูล!H211="","-",IF(M413="เกษียณปี 66 ยุบเลิกปี 67","-",IF(M413="ว่างเดิม ยุบเลิกปี 67","-",ฟอร์มกรอกข้อมูล!H211)))))</f>
        <v/>
      </c>
      <c r="J413" s="144" t="str">
        <f>IF(ฟอร์มกรอกข้อมูล!C211=0,"",IF(ฟอร์มกรอกข้อมูล!C211="สังกัด","",IF(M413="กำหนดเพิ่มปี 67",0,IF(M413="กำหนดเพิ่มปี 68",0,IF(M413="กำหนดเพิ่มปี 69",0,IF(M413="เกษียณปี 66 ยุบเลิกปี 67",0,IF(M413="ว่างเดิม ยุบเลิกปี 67",0,ฟอร์มกรอกข้อมูล!BE211)))))))</f>
        <v/>
      </c>
      <c r="K413" s="145" t="str">
        <f>IF(ฟอร์มกรอกข้อมูล!C211=0,"",IF(ฟอร์มกรอกข้อมูล!C211="สังกัด","",IF(M413="กำหนดเพิ่มปี 67",0,IF(M413="กำหนดเพิ่มปี 68",0,IF(M413="กำหนดเพิ่มปี 69",0,IF(M413="เกษียณปี 66 ยุบเลิกปี 67",0,IF(M413="ว่างเดิม ยุบเลิกปี 67",0,IF(ฟอร์มกรอกข้อมูล!J211=0,0,(BF413*12)))))))))</f>
        <v/>
      </c>
      <c r="L413" s="145" t="str">
        <f>IF(ฟอร์มกรอกข้อมูล!C211=0,"",IF(ฟอร์มกรอกข้อมูล!C211="สังกัด","",IF(M413="กำหนดเพิ่มปี 67",0,IF(M413="กำหนดเพิ่มปี 68",0,IF(M413="กำหนดเพิ่มปี 69",0,IF(M413="เกษียณปี 66 ยุบเลิกปี 67",0,IF(M413="ว่างเดิม ยุบเลิกปี 67",0,IF(ฟอร์มกรอกข้อมูล!K211=0,0,(BG413*12)))))))))</f>
        <v/>
      </c>
      <c r="M413" s="146" t="str">
        <f>IF(ฟอร์มกรอกข้อมูล!C211=0,"",IF(ฟอร์มกรอกข้อมูล!C211="สังกัด","",IF(ฟอร์มกรอกข้อมูล!M211="ว่างเดิม","(ว่างเดิม)",IF(ฟอร์มกรอกข้อมูล!M211="เงินอุดหนุน","(เงินอุดหนุน)",IF(ฟอร์มกรอกข้อมูล!M211="เงินอุดหนุน (ว่าง)","(เงินอุดหนุน)",IF(ฟอร์มกรอกข้อมูล!M211="จ่ายจากเงินรายได้","(จ่ายจากเงินรายได้)",IF(ฟอร์มกรอกข้อมูล!M211="จ่ายจากเงินรายได้ (ว่าง)","(จ่ายจากเงินรายได้ (ว่างเดิม))",IF(ฟอร์มกรอกข้อมูล!M211="กำหนดเพิ่ม2567","กำหนดเพิ่มปี 67",IF(ฟอร์มกรอกข้อมูล!M211="กำหนดเพิ่ม2568","กำหนดเพิ่มปี 68",IF(ฟอร์มกรอกข้อมูล!M211="กำหนดเพิ่ม2569","กำหนดเพิ่มปี 69",IF(ฟอร์มกรอกข้อมูล!M211="ว่างยุบเลิก2567","ว่างเดิม ยุบเลิกปี 67",IF(ฟอร์มกรอกข้อมูล!M211="ว่างยุบเลิก2568","ว่างเดิม ยุบเลิกปี 68",IF(ฟอร์มกรอกข้อมูล!M211="ว่างยุบเลิก2569","ว่างเดิม ยุบเลิกปี 69",IF(ฟอร์มกรอกข้อมูล!M211="ยุบเลิก2567","เกษียณปี 66 ยุบเลิกปี 67",IF(ฟอร์มกรอกข้อมูล!M211="ยุบเลิก2568","เกษียณปี 67 ยุบเลิกปี 68",IF(ฟอร์มกรอกข้อมูล!M211="ยุบเลิก2569","เกษียณปี 68 ยุบเลิกปี 69",(ฟอร์มกรอกข้อมูล!I211*12)+(ฟอร์มกรอกข้อมูล!J211*12)+(ฟอร์มกรอกข้อมูล!K211*12)))))))))))))))))</f>
        <v/>
      </c>
      <c r="N413" s="150"/>
      <c r="O413" s="150"/>
      <c r="P413" s="150"/>
      <c r="Q413" s="150"/>
      <c r="R413" s="150"/>
      <c r="S413" s="150"/>
      <c r="T413" s="150"/>
      <c r="U413" s="150"/>
      <c r="V413" s="150"/>
      <c r="W413" s="150"/>
      <c r="X413" s="150"/>
      <c r="Y413" s="150"/>
      <c r="Z413" s="150"/>
      <c r="AA413" s="150"/>
      <c r="AB413" s="150"/>
      <c r="AC413" s="150"/>
      <c r="AD413" s="150"/>
      <c r="AE413" s="150"/>
      <c r="AF413" s="150"/>
      <c r="AG413" s="150"/>
      <c r="AH413" s="150"/>
      <c r="AI413" s="150"/>
      <c r="AJ413" s="150"/>
      <c r="AK413" s="150"/>
      <c r="AL413" s="150"/>
      <c r="AM413" s="150"/>
      <c r="AN413" s="150"/>
      <c r="AO413" s="150"/>
      <c r="AP413" s="150"/>
      <c r="AQ413" s="150"/>
      <c r="AR413" s="150"/>
      <c r="AS413" s="150"/>
      <c r="AT413" s="150"/>
      <c r="AU413" s="150"/>
      <c r="AV413" s="150"/>
      <c r="AW413" s="150"/>
      <c r="AX413" s="150"/>
      <c r="AY413" s="150"/>
      <c r="AZ413" s="150"/>
      <c r="BA413" s="150"/>
      <c r="BB413" s="139" t="str">
        <f>IF(ฟอร์มกรอกข้อมูล!C211=0,"",ฟอร์มกรอกข้อมูล!C211)</f>
        <v/>
      </c>
      <c r="BC413" s="139" t="str">
        <f>IF(ฟอร์มกรอกข้อมูล!G211=0,"",ฟอร์มกรอกข้อมูล!G211)</f>
        <v/>
      </c>
      <c r="BD413" s="139" t="str">
        <f>IF(ฟอร์มกรอกข้อมูล!E211=0,"",ฟอร์มกรอกข้อมูล!E211)</f>
        <v/>
      </c>
      <c r="BE413" s="139" t="str">
        <f>IF(ฟอร์มกรอกข้อมูล!I211=0,"",ฟอร์มกรอกข้อมูล!I211)</f>
        <v/>
      </c>
      <c r="BF413" s="139" t="str">
        <f>IF(ฟอร์มกรอกข้อมูล!J211=0,"",ฟอร์มกรอกข้อมูล!J211)</f>
        <v/>
      </c>
      <c r="BG413" s="139" t="str">
        <f>IF(ฟอร์มกรอกข้อมูล!K211=0,"",ฟอร์มกรอกข้อมูล!K211)</f>
        <v/>
      </c>
      <c r="BH413" s="139" t="str">
        <f>IF(ฟอร์มกรอกข้อมูล!M211=0,"",ฟอร์มกรอกข้อมูล!M211)</f>
        <v/>
      </c>
    </row>
    <row r="414" spans="1:60" ht="25.5" customHeight="1">
      <c r="A414" s="99"/>
      <c r="B414" s="99"/>
      <c r="C414" s="140"/>
      <c r="D414" s="140"/>
      <c r="E414" s="140" t="str">
        <f>IF(BB413=0,"",IF(BB413="บริหารท้องถิ่น","("&amp;BD413&amp;")",IF(BB413="อำนวยการท้องถิ่น","("&amp;BD413&amp;")",IF(BB413="บริหารสถานศึกษา","("&amp;BD413&amp;")",IF(BB413&amp;BC413="วิชาการหัวหน้ากลุ่มงาน","("&amp;BD413&amp;")",IF(M413="กำหนดเพิ่มปี 67","-",IF(M413="กำหนดเพิ่มปี 68","",IF(M413="กำหนดเพิ่มปี 69","",""))))))))</f>
        <v/>
      </c>
      <c r="F414" s="99"/>
      <c r="G414" s="140"/>
      <c r="H414" s="140" t="str">
        <f>IF(BB413=0,"",IF(M413="เกษียณปี 66 ยุบเลิกปี 67","",IF(M413="ว่างเดิม ยุบเลิกปี 67","",IF(BB413="บริหารท้องถิ่น","("&amp;BD413&amp;")",IF(BB413="อำนวยการท้องถิ่น","("&amp;BD413&amp;")",IF(BB413="บริหารสถานศึกษา","("&amp;BD413&amp;")",IF(BB413&amp;BC413="วิชาการหัวหน้ากลุ่มงาน","("&amp;BD413&amp;")","")))))))</f>
        <v/>
      </c>
      <c r="I414" s="99"/>
      <c r="J414" s="141" t="str">
        <f>IF(BB413=0,"",IF(BB413="","",IF(BH413="ว่างเดิม","(ค่ากลางเงินเดือน)",IF(BH413="เงินอุดหนุน (ว่าง)","(ค่ากลางเงินเดือน)",IF(BH413="จ่ายจากเงินรายได้ (ว่าง)","(ค่ากลางเงินเดือน)",IF(BH413="ว่างยุบเลิก2568","(ค่ากลางเงินเดือน)",IF(BH413="ว่างยุบเลิก2569","(ค่ากลางเงินเดือน)",IF(M413="กำหนดเพิ่มปี 67","",IF(M413="กำหนดเพิ่มปี 68","",IF(M413="กำหนดเพิ่มปี 69","",IF(M413="เกษียณปี 66 ยุบเลิกปี 67","",IF(M413="ว่างเดิม ยุบเลิกปี 67","",TEXT(BE413,"(0,000"&amp;" x 12)")))))))))))))</f>
        <v/>
      </c>
      <c r="K414" s="141" t="str">
        <f>IF(BB413=0,"",IF(BB413="","",IF(M413="กำหนดเพิ่มปี 67","",IF(M413="กำหนดเพิ่มปี 68","",IF(M413="กำหนดเพิ่มปี 69","",IF(M413="เกษียณปี 66 ยุบเลิกปี 67","",IF(M413="ว่างเดิม ยุบเลิกปี 67","",TEXT(BF413,"(0,000"&amp;" x 12)"))))))))</f>
        <v/>
      </c>
      <c r="L414" s="141" t="str">
        <f>IF(BB413=0,"",IF(BB413="","",IF(M413="กำหนดเพิ่มปี 67","",IF(M413="กำหนดเพิ่มปี 68","",IF(M413="กำหนดเพิ่มปี 69","",IF(M413="เกษียณปี 66 ยุบเลิกปี 67","",IF(M413="ว่างเดิม ยุบเลิกปี 67","",TEXT(BG413,"(0,000"&amp;" x 12)"))))))))</f>
        <v/>
      </c>
      <c r="M414" s="14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  <c r="AA414" s="150"/>
      <c r="AB414" s="150"/>
      <c r="AC414" s="150"/>
      <c r="AD414" s="150"/>
      <c r="AE414" s="150"/>
      <c r="AF414" s="150"/>
      <c r="AG414" s="150"/>
      <c r="AH414" s="150"/>
      <c r="AI414" s="150"/>
      <c r="AJ414" s="150"/>
      <c r="AK414" s="150"/>
      <c r="AL414" s="150"/>
      <c r="AM414" s="150"/>
      <c r="AN414" s="150"/>
      <c r="AO414" s="150"/>
      <c r="AP414" s="150"/>
      <c r="AQ414" s="150"/>
      <c r="AR414" s="150"/>
      <c r="AS414" s="150"/>
      <c r="AT414" s="150"/>
      <c r="AU414" s="150"/>
      <c r="AV414" s="150"/>
      <c r="AW414" s="150"/>
      <c r="AX414" s="150"/>
      <c r="AY414" s="150"/>
      <c r="AZ414" s="150"/>
      <c r="BA414" s="150"/>
    </row>
    <row r="415" spans="1:60" ht="25.5" customHeight="1">
      <c r="A415" s="101" t="str">
        <f>IF(B415="","",IF(M415="","",SUBTOTAL(3,$E$5:E415)*1)-COUNTBLANK($B$5:B415))</f>
        <v/>
      </c>
      <c r="B415" s="142" t="str">
        <f>IF(ฟอร์มกรอกข้อมูล!C212=0,"",IF(ฟอร์มกรอกข้อมูล!C212="สังกัด","",IF(M415="กำหนดเพิ่มปี 67","-",IF(M415="กำหนดเพิ่มปี 68","-",IF(M415="กำหนดเพิ่มปี 69","-",ฟอร์มกรอกข้อมูล!D212)))))</f>
        <v/>
      </c>
      <c r="C415" s="140" t="str">
        <f>IF(ฟอร์มกรอกข้อมูล!C212=0,"",IF(ฟอร์มกรอกข้อมูล!C212="สังกัด","",IF(M415="กำหนดเพิ่มปี 67","-",IF(M415="กำหนดเพิ่มปี 68","-",IF(M415="กำหนดเพิ่มปี 69","-",ฟอร์มกรอกข้อมูล!L212)))))</f>
        <v/>
      </c>
      <c r="D415" s="143" t="str">
        <f>IF(ฟอร์มกรอกข้อมูล!C212=0,"",IF(ฟอร์มกรอกข้อมูล!C212="สังกัด","",IF(ฟอร์มกรอกข้อมูล!B212="","-",IF(M415="กำหนดเพิ่มปี 67","-",IF(M415="กำหนดเพิ่มปี 68","-",IF(M415="กำหนดเพิ่มปี 69","-",ฟอร์มกรอกข้อมูล!B212))))))</f>
        <v/>
      </c>
      <c r="E415" s="140" t="str">
        <f>IF(ฟอร์มกรอกข้อมูล!C212=0,"",IF(M415="กำหนดเพิ่มปี 67","-",IF(M415="กำหนดเพิ่มปี 68","-",IF(M415="กำหนดเพิ่มปี 69","-",IF(ฟอร์มกรอกข้อมูล!C212="บริหารท้องถิ่น",ฟอร์มกรอกข้อมูล!F212,IF(ฟอร์มกรอกข้อมูล!C212="อำนวยการท้องถิ่น",ฟอร์มกรอกข้อมูล!F212,IF(ฟอร์มกรอกข้อมูล!C212="บริหารสถานศึกษา",ฟอร์มกรอกข้อมูล!F212,IF(ฟอร์มกรอกข้อมูล!C212&amp;ฟอร์มกรอกข้อมูล!G212="วิชาการหัวหน้ากลุ่มงาน",ฟอร์มกรอกข้อมูล!F212,ฟอร์มกรอกข้อมูล!E212))))))))</f>
        <v/>
      </c>
      <c r="F415" s="101" t="str">
        <f>IF(ฟอร์มกรอกข้อมูล!C212=0,"",IF(ฟอร์มกรอกข้อมูล!C212="สังกัด","",IF(ฟอร์มกรอกข้อมูล!H212="","-",IF(M415="กำหนดเพิ่มปี 67","-",IF(M415="กำหนดเพิ่มปี 68","-",IF(M415="กำหนดเพิ่มปี 69","-",ฟอร์มกรอกข้อมูล!H212))))))</f>
        <v/>
      </c>
      <c r="G415" s="143" t="str">
        <f>IF(ฟอร์มกรอกข้อมูล!C212=0,"",IF(ฟอร์มกรอกข้อมูล!C212="สังกัด","",IF(ฟอร์มกรอกข้อมูล!B212="","-",IF(M415="เกษียณปี 66 ยุบเลิกปี 67","-",IF(M415="ว่างเดิม ยุบเลิกปี 67","-",ฟอร์มกรอกข้อมูล!B212)))))</f>
        <v/>
      </c>
      <c r="H415" s="140" t="str">
        <f>IF(ฟอร์มกรอกข้อมูล!C212=0,"",IF(M415="เกษียณปี 66 ยุบเลิกปี 67","-",IF(M415="ว่างเดิม ยุบเลิกปี 67","-",IF(ฟอร์มกรอกข้อมูล!C212="บริหารท้องถิ่น",ฟอร์มกรอกข้อมูล!F212,IF(ฟอร์มกรอกข้อมูล!C212="อำนวยการท้องถิ่น",ฟอร์มกรอกข้อมูล!F212,IF(ฟอร์มกรอกข้อมูล!C212="บริหารสถานศึกษา",ฟอร์มกรอกข้อมูล!F212,IF(ฟอร์มกรอกข้อมูล!C212&amp;ฟอร์มกรอกข้อมูล!G212="วิชาการหัวหน้ากลุ่มงาน",ฟอร์มกรอกข้อมูล!F212,ฟอร์มกรอกข้อมูล!E212)))))))</f>
        <v/>
      </c>
      <c r="I415" s="101" t="str">
        <f>IF(ฟอร์มกรอกข้อมูล!C212=0,"",IF(ฟอร์มกรอกข้อมูล!C212="สังกัด","",IF(ฟอร์มกรอกข้อมูล!H212="","-",IF(M415="เกษียณปี 66 ยุบเลิกปี 67","-",IF(M415="ว่างเดิม ยุบเลิกปี 67","-",ฟอร์มกรอกข้อมูล!H212)))))</f>
        <v/>
      </c>
      <c r="J415" s="144" t="str">
        <f>IF(ฟอร์มกรอกข้อมูล!C212=0,"",IF(ฟอร์มกรอกข้อมูล!C212="สังกัด","",IF(M415="กำหนดเพิ่มปี 67",0,IF(M415="กำหนดเพิ่มปี 68",0,IF(M415="กำหนดเพิ่มปี 69",0,IF(M415="เกษียณปี 66 ยุบเลิกปี 67",0,IF(M415="ว่างเดิม ยุบเลิกปี 67",0,ฟอร์มกรอกข้อมูล!BE212)))))))</f>
        <v/>
      </c>
      <c r="K415" s="145" t="str">
        <f>IF(ฟอร์มกรอกข้อมูล!C212=0,"",IF(ฟอร์มกรอกข้อมูล!C212="สังกัด","",IF(M415="กำหนดเพิ่มปี 67",0,IF(M415="กำหนดเพิ่มปี 68",0,IF(M415="กำหนดเพิ่มปี 69",0,IF(M415="เกษียณปี 66 ยุบเลิกปี 67",0,IF(M415="ว่างเดิม ยุบเลิกปี 67",0,IF(ฟอร์มกรอกข้อมูล!J212=0,0,(BF415*12)))))))))</f>
        <v/>
      </c>
      <c r="L415" s="145" t="str">
        <f>IF(ฟอร์มกรอกข้อมูล!C212=0,"",IF(ฟอร์มกรอกข้อมูล!C212="สังกัด","",IF(M415="กำหนดเพิ่มปี 67",0,IF(M415="กำหนดเพิ่มปี 68",0,IF(M415="กำหนดเพิ่มปี 69",0,IF(M415="เกษียณปี 66 ยุบเลิกปี 67",0,IF(M415="ว่างเดิม ยุบเลิกปี 67",0,IF(ฟอร์มกรอกข้อมูล!K212=0,0,(BG415*12)))))))))</f>
        <v/>
      </c>
      <c r="M415" s="146" t="str">
        <f>IF(ฟอร์มกรอกข้อมูล!C212=0,"",IF(ฟอร์มกรอกข้อมูล!C212="สังกัด","",IF(ฟอร์มกรอกข้อมูล!M212="ว่างเดิม","(ว่างเดิม)",IF(ฟอร์มกรอกข้อมูล!M212="เงินอุดหนุน","(เงินอุดหนุน)",IF(ฟอร์มกรอกข้อมูล!M212="เงินอุดหนุน (ว่าง)","(เงินอุดหนุน)",IF(ฟอร์มกรอกข้อมูล!M212="จ่ายจากเงินรายได้","(จ่ายจากเงินรายได้)",IF(ฟอร์มกรอกข้อมูล!M212="จ่ายจากเงินรายได้ (ว่าง)","(จ่ายจากเงินรายได้ (ว่างเดิม))",IF(ฟอร์มกรอกข้อมูล!M212="กำหนดเพิ่ม2567","กำหนดเพิ่มปี 67",IF(ฟอร์มกรอกข้อมูล!M212="กำหนดเพิ่ม2568","กำหนดเพิ่มปี 68",IF(ฟอร์มกรอกข้อมูล!M212="กำหนดเพิ่ม2569","กำหนดเพิ่มปี 69",IF(ฟอร์มกรอกข้อมูล!M212="ว่างยุบเลิก2567","ว่างเดิม ยุบเลิกปี 67",IF(ฟอร์มกรอกข้อมูล!M212="ว่างยุบเลิก2568","ว่างเดิม ยุบเลิกปี 68",IF(ฟอร์มกรอกข้อมูล!M212="ว่างยุบเลิก2569","ว่างเดิม ยุบเลิกปี 69",IF(ฟอร์มกรอกข้อมูล!M212="ยุบเลิก2567","เกษียณปี 66 ยุบเลิกปี 67",IF(ฟอร์มกรอกข้อมูล!M212="ยุบเลิก2568","เกษียณปี 67 ยุบเลิกปี 68",IF(ฟอร์มกรอกข้อมูล!M212="ยุบเลิก2569","เกษียณปี 68 ยุบเลิกปี 69",(ฟอร์มกรอกข้อมูล!I212*12)+(ฟอร์มกรอกข้อมูล!J212*12)+(ฟอร์มกรอกข้อมูล!K212*12)))))))))))))))))</f>
        <v/>
      </c>
      <c r="N415" s="150"/>
      <c r="O415" s="150"/>
      <c r="P415" s="150"/>
      <c r="Q415" s="150"/>
      <c r="R415" s="150"/>
      <c r="S415" s="150"/>
      <c r="T415" s="150"/>
      <c r="U415" s="150"/>
      <c r="V415" s="150"/>
      <c r="W415" s="150"/>
      <c r="X415" s="150"/>
      <c r="Y415" s="150"/>
      <c r="Z415" s="150"/>
      <c r="AA415" s="150"/>
      <c r="AB415" s="150"/>
      <c r="AC415" s="150"/>
      <c r="AD415" s="150"/>
      <c r="AE415" s="150"/>
      <c r="AF415" s="150"/>
      <c r="AG415" s="150"/>
      <c r="AH415" s="150"/>
      <c r="AI415" s="150"/>
      <c r="AJ415" s="150"/>
      <c r="AK415" s="150"/>
      <c r="AL415" s="150"/>
      <c r="AM415" s="150"/>
      <c r="AN415" s="150"/>
      <c r="AO415" s="150"/>
      <c r="AP415" s="150"/>
      <c r="AQ415" s="150"/>
      <c r="AR415" s="150"/>
      <c r="AS415" s="150"/>
      <c r="AT415" s="150"/>
      <c r="AU415" s="150"/>
      <c r="AV415" s="150"/>
      <c r="AW415" s="150"/>
      <c r="AX415" s="150"/>
      <c r="AY415" s="150"/>
      <c r="AZ415" s="150"/>
      <c r="BA415" s="150"/>
      <c r="BB415" s="139" t="str">
        <f>IF(ฟอร์มกรอกข้อมูล!C212=0,"",ฟอร์มกรอกข้อมูล!C212)</f>
        <v/>
      </c>
      <c r="BC415" s="139" t="str">
        <f>IF(ฟอร์มกรอกข้อมูล!G212=0,"",ฟอร์มกรอกข้อมูล!G212)</f>
        <v/>
      </c>
      <c r="BD415" s="139" t="str">
        <f>IF(ฟอร์มกรอกข้อมูล!E212=0,"",ฟอร์มกรอกข้อมูล!E212)</f>
        <v/>
      </c>
      <c r="BE415" s="139" t="str">
        <f>IF(ฟอร์มกรอกข้อมูล!I212=0,"",ฟอร์มกรอกข้อมูล!I212)</f>
        <v/>
      </c>
      <c r="BF415" s="139" t="str">
        <f>IF(ฟอร์มกรอกข้อมูล!J212=0,"",ฟอร์มกรอกข้อมูล!J212)</f>
        <v/>
      </c>
      <c r="BG415" s="139" t="str">
        <f>IF(ฟอร์มกรอกข้อมูล!K212=0,"",ฟอร์มกรอกข้อมูล!K212)</f>
        <v/>
      </c>
      <c r="BH415" s="139" t="str">
        <f>IF(ฟอร์มกรอกข้อมูล!M212=0,"",ฟอร์มกรอกข้อมูล!M212)</f>
        <v/>
      </c>
    </row>
    <row r="416" spans="1:60" ht="25.5" customHeight="1">
      <c r="A416" s="99"/>
      <c r="B416" s="99"/>
      <c r="C416" s="140"/>
      <c r="D416" s="140"/>
      <c r="E416" s="140" t="str">
        <f>IF(BB415=0,"",IF(BB415="บริหารท้องถิ่น","("&amp;BD415&amp;")",IF(BB415="อำนวยการท้องถิ่น","("&amp;BD415&amp;")",IF(BB415="บริหารสถานศึกษา","("&amp;BD415&amp;")",IF(BB415&amp;BC415="วิชาการหัวหน้ากลุ่มงาน","("&amp;BD415&amp;")",IF(M415="กำหนดเพิ่มปี 67","-",IF(M415="กำหนดเพิ่มปี 68","",IF(M415="กำหนดเพิ่มปี 69","",""))))))))</f>
        <v/>
      </c>
      <c r="F416" s="99"/>
      <c r="G416" s="140"/>
      <c r="H416" s="140" t="str">
        <f>IF(BB415=0,"",IF(M415="เกษียณปี 66 ยุบเลิกปี 67","",IF(M415="ว่างเดิม ยุบเลิกปี 67","",IF(BB415="บริหารท้องถิ่น","("&amp;BD415&amp;")",IF(BB415="อำนวยการท้องถิ่น","("&amp;BD415&amp;")",IF(BB415="บริหารสถานศึกษา","("&amp;BD415&amp;")",IF(BB415&amp;BC415="วิชาการหัวหน้ากลุ่มงาน","("&amp;BD415&amp;")","")))))))</f>
        <v/>
      </c>
      <c r="I416" s="99"/>
      <c r="J416" s="141" t="str">
        <f>IF(BB415=0,"",IF(BB415="","",IF(BH415="ว่างเดิม","(ค่ากลางเงินเดือน)",IF(BH415="เงินอุดหนุน (ว่าง)","(ค่ากลางเงินเดือน)",IF(BH415="จ่ายจากเงินรายได้ (ว่าง)","(ค่ากลางเงินเดือน)",IF(BH415="ว่างยุบเลิก2568","(ค่ากลางเงินเดือน)",IF(BH415="ว่างยุบเลิก2569","(ค่ากลางเงินเดือน)",IF(M415="กำหนดเพิ่มปี 67","",IF(M415="กำหนดเพิ่มปี 68","",IF(M415="กำหนดเพิ่มปี 69","",IF(M415="เกษียณปี 66 ยุบเลิกปี 67","",IF(M415="ว่างเดิม ยุบเลิกปี 67","",TEXT(BE415,"(0,000"&amp;" x 12)")))))))))))))</f>
        <v/>
      </c>
      <c r="K416" s="141" t="str">
        <f>IF(BB415=0,"",IF(BB415="","",IF(M415="กำหนดเพิ่มปี 67","",IF(M415="กำหนดเพิ่มปี 68","",IF(M415="กำหนดเพิ่มปี 69","",IF(M415="เกษียณปี 66 ยุบเลิกปี 67","",IF(M415="ว่างเดิม ยุบเลิกปี 67","",TEXT(BF415,"(0,000"&amp;" x 12)"))))))))</f>
        <v/>
      </c>
      <c r="L416" s="141" t="str">
        <f>IF(BB415=0,"",IF(BB415="","",IF(M415="กำหนดเพิ่มปี 67","",IF(M415="กำหนดเพิ่มปี 68","",IF(M415="กำหนดเพิ่มปี 69","",IF(M415="เกษียณปี 66 ยุบเลิกปี 67","",IF(M415="ว่างเดิม ยุบเลิกปี 67","",TEXT(BG415,"(0,000"&amp;" x 12)"))))))))</f>
        <v/>
      </c>
      <c r="M416" s="14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  <c r="AA416" s="150"/>
      <c r="AB416" s="150"/>
      <c r="AC416" s="150"/>
      <c r="AD416" s="150"/>
      <c r="AE416" s="150"/>
      <c r="AF416" s="150"/>
      <c r="AG416" s="150"/>
      <c r="AH416" s="150"/>
      <c r="AI416" s="150"/>
      <c r="AJ416" s="150"/>
      <c r="AK416" s="150"/>
      <c r="AL416" s="150"/>
      <c r="AM416" s="150"/>
      <c r="AN416" s="150"/>
      <c r="AO416" s="150"/>
      <c r="AP416" s="150"/>
      <c r="AQ416" s="150"/>
      <c r="AR416" s="150"/>
      <c r="AS416" s="150"/>
      <c r="AT416" s="150"/>
      <c r="AU416" s="150"/>
      <c r="AV416" s="150"/>
      <c r="AW416" s="150"/>
      <c r="AX416" s="150"/>
      <c r="AY416" s="150"/>
      <c r="AZ416" s="150"/>
      <c r="BA416" s="150"/>
    </row>
    <row r="417" spans="1:60" ht="25.5" customHeight="1">
      <c r="A417" s="101" t="str">
        <f>IF(B417="","",IF(M417="","",SUBTOTAL(3,$E$5:E417)*1)-COUNTBLANK($B$5:B417))</f>
        <v/>
      </c>
      <c r="B417" s="142" t="str">
        <f>IF(ฟอร์มกรอกข้อมูล!C213=0,"",IF(ฟอร์มกรอกข้อมูล!C213="สังกัด","",IF(M417="กำหนดเพิ่มปี 67","-",IF(M417="กำหนดเพิ่มปี 68","-",IF(M417="กำหนดเพิ่มปี 69","-",ฟอร์มกรอกข้อมูล!D213)))))</f>
        <v/>
      </c>
      <c r="C417" s="140" t="str">
        <f>IF(ฟอร์มกรอกข้อมูล!C213=0,"",IF(ฟอร์มกรอกข้อมูล!C213="สังกัด","",IF(M417="กำหนดเพิ่มปี 67","-",IF(M417="กำหนดเพิ่มปี 68","-",IF(M417="กำหนดเพิ่มปี 69","-",ฟอร์มกรอกข้อมูล!L213)))))</f>
        <v/>
      </c>
      <c r="D417" s="143" t="str">
        <f>IF(ฟอร์มกรอกข้อมูล!C213=0,"",IF(ฟอร์มกรอกข้อมูล!C213="สังกัด","",IF(ฟอร์มกรอกข้อมูล!B213="","-",IF(M417="กำหนดเพิ่มปี 67","-",IF(M417="กำหนดเพิ่มปี 68","-",IF(M417="กำหนดเพิ่มปี 69","-",ฟอร์มกรอกข้อมูล!B213))))))</f>
        <v/>
      </c>
      <c r="E417" s="140" t="str">
        <f>IF(ฟอร์มกรอกข้อมูล!C213=0,"",IF(M417="กำหนดเพิ่มปี 67","-",IF(M417="กำหนดเพิ่มปี 68","-",IF(M417="กำหนดเพิ่มปี 69","-",IF(ฟอร์มกรอกข้อมูล!C213="บริหารท้องถิ่น",ฟอร์มกรอกข้อมูล!F213,IF(ฟอร์มกรอกข้อมูล!C213="อำนวยการท้องถิ่น",ฟอร์มกรอกข้อมูล!F213,IF(ฟอร์มกรอกข้อมูล!C213="บริหารสถานศึกษา",ฟอร์มกรอกข้อมูล!F213,IF(ฟอร์มกรอกข้อมูล!C213&amp;ฟอร์มกรอกข้อมูล!G213="วิชาการหัวหน้ากลุ่มงาน",ฟอร์มกรอกข้อมูล!F213,ฟอร์มกรอกข้อมูล!E213))))))))</f>
        <v/>
      </c>
      <c r="F417" s="101" t="str">
        <f>IF(ฟอร์มกรอกข้อมูล!C213=0,"",IF(ฟอร์มกรอกข้อมูล!C213="สังกัด","",IF(ฟอร์มกรอกข้อมูล!H213="","-",IF(M417="กำหนดเพิ่มปี 67","-",IF(M417="กำหนดเพิ่มปี 68","-",IF(M417="กำหนดเพิ่มปี 69","-",ฟอร์มกรอกข้อมูล!H213))))))</f>
        <v/>
      </c>
      <c r="G417" s="143" t="str">
        <f>IF(ฟอร์มกรอกข้อมูล!C213=0,"",IF(ฟอร์มกรอกข้อมูล!C213="สังกัด","",IF(ฟอร์มกรอกข้อมูล!B213="","-",IF(M417="เกษียณปี 66 ยุบเลิกปี 67","-",IF(M417="ว่างเดิม ยุบเลิกปี 67","-",ฟอร์มกรอกข้อมูล!B213)))))</f>
        <v/>
      </c>
      <c r="H417" s="140" t="str">
        <f>IF(ฟอร์มกรอกข้อมูล!C213=0,"",IF(M417="เกษียณปี 66 ยุบเลิกปี 67","-",IF(M417="ว่างเดิม ยุบเลิกปี 67","-",IF(ฟอร์มกรอกข้อมูล!C213="บริหารท้องถิ่น",ฟอร์มกรอกข้อมูล!F213,IF(ฟอร์มกรอกข้อมูล!C213="อำนวยการท้องถิ่น",ฟอร์มกรอกข้อมูล!F213,IF(ฟอร์มกรอกข้อมูล!C213="บริหารสถานศึกษา",ฟอร์มกรอกข้อมูล!F213,IF(ฟอร์มกรอกข้อมูล!C213&amp;ฟอร์มกรอกข้อมูล!G213="วิชาการหัวหน้ากลุ่มงาน",ฟอร์มกรอกข้อมูล!F213,ฟอร์มกรอกข้อมูล!E213)))))))</f>
        <v/>
      </c>
      <c r="I417" s="101" t="str">
        <f>IF(ฟอร์มกรอกข้อมูล!C213=0,"",IF(ฟอร์มกรอกข้อมูล!C213="สังกัด","",IF(ฟอร์มกรอกข้อมูล!H213="","-",IF(M417="เกษียณปี 66 ยุบเลิกปี 67","-",IF(M417="ว่างเดิม ยุบเลิกปี 67","-",ฟอร์มกรอกข้อมูล!H213)))))</f>
        <v/>
      </c>
      <c r="J417" s="144" t="str">
        <f>IF(ฟอร์มกรอกข้อมูล!C213=0,"",IF(ฟอร์มกรอกข้อมูล!C213="สังกัด","",IF(M417="กำหนดเพิ่มปี 67",0,IF(M417="กำหนดเพิ่มปี 68",0,IF(M417="กำหนดเพิ่มปี 69",0,IF(M417="เกษียณปี 66 ยุบเลิกปี 67",0,IF(M417="ว่างเดิม ยุบเลิกปี 67",0,ฟอร์มกรอกข้อมูล!BE213)))))))</f>
        <v/>
      </c>
      <c r="K417" s="145" t="str">
        <f>IF(ฟอร์มกรอกข้อมูล!C213=0,"",IF(ฟอร์มกรอกข้อมูล!C213="สังกัด","",IF(M417="กำหนดเพิ่มปี 67",0,IF(M417="กำหนดเพิ่มปี 68",0,IF(M417="กำหนดเพิ่มปี 69",0,IF(M417="เกษียณปี 66 ยุบเลิกปี 67",0,IF(M417="ว่างเดิม ยุบเลิกปี 67",0,IF(ฟอร์มกรอกข้อมูล!J213=0,0,(BF417*12)))))))))</f>
        <v/>
      </c>
      <c r="L417" s="145" t="str">
        <f>IF(ฟอร์มกรอกข้อมูล!C213=0,"",IF(ฟอร์มกรอกข้อมูล!C213="สังกัด","",IF(M417="กำหนดเพิ่มปี 67",0,IF(M417="กำหนดเพิ่มปี 68",0,IF(M417="กำหนดเพิ่มปี 69",0,IF(M417="เกษียณปี 66 ยุบเลิกปี 67",0,IF(M417="ว่างเดิม ยุบเลิกปี 67",0,IF(ฟอร์มกรอกข้อมูล!K213=0,0,(BG417*12)))))))))</f>
        <v/>
      </c>
      <c r="M417" s="146" t="str">
        <f>IF(ฟอร์มกรอกข้อมูล!C213=0,"",IF(ฟอร์มกรอกข้อมูล!C213="สังกัด","",IF(ฟอร์มกรอกข้อมูล!M213="ว่างเดิม","(ว่างเดิม)",IF(ฟอร์มกรอกข้อมูล!M213="เงินอุดหนุน","(เงินอุดหนุน)",IF(ฟอร์มกรอกข้อมูล!M213="เงินอุดหนุน (ว่าง)","(เงินอุดหนุน)",IF(ฟอร์มกรอกข้อมูล!M213="จ่ายจากเงินรายได้","(จ่ายจากเงินรายได้)",IF(ฟอร์มกรอกข้อมูล!M213="จ่ายจากเงินรายได้ (ว่าง)","(จ่ายจากเงินรายได้ (ว่างเดิม))",IF(ฟอร์มกรอกข้อมูล!M213="กำหนดเพิ่ม2567","กำหนดเพิ่มปี 67",IF(ฟอร์มกรอกข้อมูล!M213="กำหนดเพิ่ม2568","กำหนดเพิ่มปี 68",IF(ฟอร์มกรอกข้อมูล!M213="กำหนดเพิ่ม2569","กำหนดเพิ่มปี 69",IF(ฟอร์มกรอกข้อมูล!M213="ว่างยุบเลิก2567","ว่างเดิม ยุบเลิกปี 67",IF(ฟอร์มกรอกข้อมูล!M213="ว่างยุบเลิก2568","ว่างเดิม ยุบเลิกปี 68",IF(ฟอร์มกรอกข้อมูล!M213="ว่างยุบเลิก2569","ว่างเดิม ยุบเลิกปี 69",IF(ฟอร์มกรอกข้อมูล!M213="ยุบเลิก2567","เกษียณปี 66 ยุบเลิกปี 67",IF(ฟอร์มกรอกข้อมูล!M213="ยุบเลิก2568","เกษียณปี 67 ยุบเลิกปี 68",IF(ฟอร์มกรอกข้อมูล!M213="ยุบเลิก2569","เกษียณปี 68 ยุบเลิกปี 69",(ฟอร์มกรอกข้อมูล!I213*12)+(ฟอร์มกรอกข้อมูล!J213*12)+(ฟอร์มกรอกข้อมูล!K213*12)))))))))))))))))</f>
        <v/>
      </c>
      <c r="N417" s="150"/>
      <c r="O417" s="150"/>
      <c r="P417" s="150"/>
      <c r="Q417" s="150"/>
      <c r="R417" s="150"/>
      <c r="S417" s="150"/>
      <c r="T417" s="150"/>
      <c r="U417" s="150"/>
      <c r="V417" s="150"/>
      <c r="W417" s="150"/>
      <c r="X417" s="150"/>
      <c r="Y417" s="150"/>
      <c r="Z417" s="150"/>
      <c r="AA417" s="150"/>
      <c r="AB417" s="150"/>
      <c r="AC417" s="150"/>
      <c r="AD417" s="150"/>
      <c r="AE417" s="150"/>
      <c r="AF417" s="150"/>
      <c r="AG417" s="150"/>
      <c r="AH417" s="150"/>
      <c r="AI417" s="150"/>
      <c r="AJ417" s="150"/>
      <c r="AK417" s="150"/>
      <c r="AL417" s="150"/>
      <c r="AM417" s="150"/>
      <c r="AN417" s="150"/>
      <c r="AO417" s="150"/>
      <c r="AP417" s="150"/>
      <c r="AQ417" s="150"/>
      <c r="AR417" s="150"/>
      <c r="AS417" s="150"/>
      <c r="AT417" s="150"/>
      <c r="AU417" s="150"/>
      <c r="AV417" s="150"/>
      <c r="AW417" s="150"/>
      <c r="AX417" s="150"/>
      <c r="AY417" s="150"/>
      <c r="AZ417" s="150"/>
      <c r="BA417" s="150"/>
      <c r="BB417" s="139" t="str">
        <f>IF(ฟอร์มกรอกข้อมูล!C213=0,"",ฟอร์มกรอกข้อมูล!C213)</f>
        <v/>
      </c>
      <c r="BC417" s="139" t="str">
        <f>IF(ฟอร์มกรอกข้อมูล!G213=0,"",ฟอร์มกรอกข้อมูล!G213)</f>
        <v/>
      </c>
      <c r="BD417" s="139" t="str">
        <f>IF(ฟอร์มกรอกข้อมูล!E213=0,"",ฟอร์มกรอกข้อมูล!E213)</f>
        <v/>
      </c>
      <c r="BE417" s="139" t="str">
        <f>IF(ฟอร์มกรอกข้อมูล!I213=0,"",ฟอร์มกรอกข้อมูล!I213)</f>
        <v/>
      </c>
      <c r="BF417" s="139" t="str">
        <f>IF(ฟอร์มกรอกข้อมูล!J213=0,"",ฟอร์มกรอกข้อมูล!J213)</f>
        <v/>
      </c>
      <c r="BG417" s="139" t="str">
        <f>IF(ฟอร์มกรอกข้อมูล!K213=0,"",ฟอร์มกรอกข้อมูล!K213)</f>
        <v/>
      </c>
      <c r="BH417" s="139" t="str">
        <f>IF(ฟอร์มกรอกข้อมูล!M213=0,"",ฟอร์มกรอกข้อมูล!M213)</f>
        <v/>
      </c>
    </row>
    <row r="418" spans="1:60" ht="25.5" customHeight="1">
      <c r="A418" s="99"/>
      <c r="B418" s="99"/>
      <c r="C418" s="140"/>
      <c r="D418" s="140"/>
      <c r="E418" s="140" t="str">
        <f>IF(BB417=0,"",IF(BB417="บริหารท้องถิ่น","("&amp;BD417&amp;")",IF(BB417="อำนวยการท้องถิ่น","("&amp;BD417&amp;")",IF(BB417="บริหารสถานศึกษา","("&amp;BD417&amp;")",IF(BB417&amp;BC417="วิชาการหัวหน้ากลุ่มงาน","("&amp;BD417&amp;")",IF(M417="กำหนดเพิ่มปี 67","-",IF(M417="กำหนดเพิ่มปี 68","",IF(M417="กำหนดเพิ่มปี 69","",""))))))))</f>
        <v/>
      </c>
      <c r="F418" s="99"/>
      <c r="G418" s="140"/>
      <c r="H418" s="140" t="str">
        <f>IF(BB417=0,"",IF(M417="เกษียณปี 66 ยุบเลิกปี 67","",IF(M417="ว่างเดิม ยุบเลิกปี 67","",IF(BB417="บริหารท้องถิ่น","("&amp;BD417&amp;")",IF(BB417="อำนวยการท้องถิ่น","("&amp;BD417&amp;")",IF(BB417="บริหารสถานศึกษา","("&amp;BD417&amp;")",IF(BB417&amp;BC417="วิชาการหัวหน้ากลุ่มงาน","("&amp;BD417&amp;")","")))))))</f>
        <v/>
      </c>
      <c r="I418" s="99"/>
      <c r="J418" s="141" t="str">
        <f>IF(BB417=0,"",IF(BB417="","",IF(BH417="ว่างเดิม","(ค่ากลางเงินเดือน)",IF(BH417="เงินอุดหนุน (ว่าง)","(ค่ากลางเงินเดือน)",IF(BH417="จ่ายจากเงินรายได้ (ว่าง)","(ค่ากลางเงินเดือน)",IF(BH417="ว่างยุบเลิก2568","(ค่ากลางเงินเดือน)",IF(BH417="ว่างยุบเลิก2569","(ค่ากลางเงินเดือน)",IF(M417="กำหนดเพิ่มปี 67","",IF(M417="กำหนดเพิ่มปี 68","",IF(M417="กำหนดเพิ่มปี 69","",IF(M417="เกษียณปี 66 ยุบเลิกปี 67","",IF(M417="ว่างเดิม ยุบเลิกปี 67","",TEXT(BE417,"(0,000"&amp;" x 12)")))))))))))))</f>
        <v/>
      </c>
      <c r="K418" s="141" t="str">
        <f>IF(BB417=0,"",IF(BB417="","",IF(M417="กำหนดเพิ่มปี 67","",IF(M417="กำหนดเพิ่มปี 68","",IF(M417="กำหนดเพิ่มปี 69","",IF(M417="เกษียณปี 66 ยุบเลิกปี 67","",IF(M417="ว่างเดิม ยุบเลิกปี 67","",TEXT(BF417,"(0,000"&amp;" x 12)"))))))))</f>
        <v/>
      </c>
      <c r="L418" s="141" t="str">
        <f>IF(BB417=0,"",IF(BB417="","",IF(M417="กำหนดเพิ่มปี 67","",IF(M417="กำหนดเพิ่มปี 68","",IF(M417="กำหนดเพิ่มปี 69","",IF(M417="เกษียณปี 66 ยุบเลิกปี 67","",IF(M417="ว่างเดิม ยุบเลิกปี 67","",TEXT(BG417,"(0,000"&amp;" x 12)"))))))))</f>
        <v/>
      </c>
      <c r="M418" s="140"/>
      <c r="N418" s="150"/>
      <c r="O418" s="150"/>
      <c r="P418" s="150"/>
      <c r="Q418" s="150"/>
      <c r="R418" s="150"/>
      <c r="S418" s="150"/>
      <c r="T418" s="150"/>
      <c r="U418" s="150"/>
      <c r="V418" s="150"/>
      <c r="W418" s="150"/>
      <c r="X418" s="150"/>
      <c r="Y418" s="150"/>
      <c r="Z418" s="150"/>
      <c r="AA418" s="150"/>
      <c r="AB418" s="150"/>
      <c r="AC418" s="150"/>
      <c r="AD418" s="150"/>
      <c r="AE418" s="150"/>
      <c r="AF418" s="150"/>
      <c r="AG418" s="150"/>
      <c r="AH418" s="150"/>
      <c r="AI418" s="150"/>
      <c r="AJ418" s="150"/>
      <c r="AK418" s="150"/>
      <c r="AL418" s="150"/>
      <c r="AM418" s="150"/>
      <c r="AN418" s="150"/>
      <c r="AO418" s="150"/>
      <c r="AP418" s="150"/>
      <c r="AQ418" s="150"/>
      <c r="AR418" s="150"/>
      <c r="AS418" s="150"/>
      <c r="AT418" s="150"/>
      <c r="AU418" s="150"/>
      <c r="AV418" s="150"/>
      <c r="AW418" s="150"/>
      <c r="AX418" s="150"/>
      <c r="AY418" s="150"/>
      <c r="AZ418" s="150"/>
      <c r="BA418" s="150"/>
    </row>
    <row r="419" spans="1:60" ht="25.5" customHeight="1">
      <c r="A419" s="101" t="str">
        <f>IF(B419="","",IF(M419="","",SUBTOTAL(3,$E$5:E419)*1)-COUNTBLANK($B$5:B419))</f>
        <v/>
      </c>
      <c r="B419" s="142" t="str">
        <f>IF(ฟอร์มกรอกข้อมูล!C214=0,"",IF(ฟอร์มกรอกข้อมูล!C214="สังกัด","",IF(M419="กำหนดเพิ่มปี 67","-",IF(M419="กำหนดเพิ่มปี 68","-",IF(M419="กำหนดเพิ่มปี 69","-",ฟอร์มกรอกข้อมูล!D214)))))</f>
        <v/>
      </c>
      <c r="C419" s="140" t="str">
        <f>IF(ฟอร์มกรอกข้อมูล!C214=0,"",IF(ฟอร์มกรอกข้อมูล!C214="สังกัด","",IF(M419="กำหนดเพิ่มปี 67","-",IF(M419="กำหนดเพิ่มปี 68","-",IF(M419="กำหนดเพิ่มปี 69","-",ฟอร์มกรอกข้อมูล!L214)))))</f>
        <v/>
      </c>
      <c r="D419" s="143" t="str">
        <f>IF(ฟอร์มกรอกข้อมูล!C214=0,"",IF(ฟอร์มกรอกข้อมูล!C214="สังกัด","",IF(ฟอร์มกรอกข้อมูล!B214="","-",IF(M419="กำหนดเพิ่มปี 67","-",IF(M419="กำหนดเพิ่มปี 68","-",IF(M419="กำหนดเพิ่มปี 69","-",ฟอร์มกรอกข้อมูล!B214))))))</f>
        <v/>
      </c>
      <c r="E419" s="140" t="str">
        <f>IF(ฟอร์มกรอกข้อมูล!C214=0,"",IF(M419="กำหนดเพิ่มปี 67","-",IF(M419="กำหนดเพิ่มปี 68","-",IF(M419="กำหนดเพิ่มปี 69","-",IF(ฟอร์มกรอกข้อมูล!C214="บริหารท้องถิ่น",ฟอร์มกรอกข้อมูล!F214,IF(ฟอร์มกรอกข้อมูล!C214="อำนวยการท้องถิ่น",ฟอร์มกรอกข้อมูล!F214,IF(ฟอร์มกรอกข้อมูล!C214="บริหารสถานศึกษา",ฟอร์มกรอกข้อมูล!F214,IF(ฟอร์มกรอกข้อมูล!C214&amp;ฟอร์มกรอกข้อมูล!G214="วิชาการหัวหน้ากลุ่มงาน",ฟอร์มกรอกข้อมูล!F214,ฟอร์มกรอกข้อมูล!E214))))))))</f>
        <v/>
      </c>
      <c r="F419" s="101" t="str">
        <f>IF(ฟอร์มกรอกข้อมูล!C214=0,"",IF(ฟอร์มกรอกข้อมูล!C214="สังกัด","",IF(ฟอร์มกรอกข้อมูล!H214="","-",IF(M419="กำหนดเพิ่มปี 67","-",IF(M419="กำหนดเพิ่มปี 68","-",IF(M419="กำหนดเพิ่มปี 69","-",ฟอร์มกรอกข้อมูล!H214))))))</f>
        <v/>
      </c>
      <c r="G419" s="143" t="str">
        <f>IF(ฟอร์มกรอกข้อมูล!C214=0,"",IF(ฟอร์มกรอกข้อมูล!C214="สังกัด","",IF(ฟอร์มกรอกข้อมูล!B214="","-",IF(M419="เกษียณปี 66 ยุบเลิกปี 67","-",IF(M419="ว่างเดิม ยุบเลิกปี 67","-",ฟอร์มกรอกข้อมูล!B214)))))</f>
        <v/>
      </c>
      <c r="H419" s="140" t="str">
        <f>IF(ฟอร์มกรอกข้อมูล!C214=0,"",IF(M419="เกษียณปี 66 ยุบเลิกปี 67","-",IF(M419="ว่างเดิม ยุบเลิกปี 67","-",IF(ฟอร์มกรอกข้อมูล!C214="บริหารท้องถิ่น",ฟอร์มกรอกข้อมูล!F214,IF(ฟอร์มกรอกข้อมูล!C214="อำนวยการท้องถิ่น",ฟอร์มกรอกข้อมูล!F214,IF(ฟอร์มกรอกข้อมูล!C214="บริหารสถานศึกษา",ฟอร์มกรอกข้อมูล!F214,IF(ฟอร์มกรอกข้อมูล!C214&amp;ฟอร์มกรอกข้อมูล!G214="วิชาการหัวหน้ากลุ่มงาน",ฟอร์มกรอกข้อมูล!F214,ฟอร์มกรอกข้อมูล!E214)))))))</f>
        <v/>
      </c>
      <c r="I419" s="101" t="str">
        <f>IF(ฟอร์มกรอกข้อมูล!C214=0,"",IF(ฟอร์มกรอกข้อมูล!C214="สังกัด","",IF(ฟอร์มกรอกข้อมูล!H214="","-",IF(M419="เกษียณปี 66 ยุบเลิกปี 67","-",IF(M419="ว่างเดิม ยุบเลิกปี 67","-",ฟอร์มกรอกข้อมูล!H214)))))</f>
        <v/>
      </c>
      <c r="J419" s="144" t="str">
        <f>IF(ฟอร์มกรอกข้อมูล!C214=0,"",IF(ฟอร์มกรอกข้อมูล!C214="สังกัด","",IF(M419="กำหนดเพิ่มปี 67",0,IF(M419="กำหนดเพิ่มปี 68",0,IF(M419="กำหนดเพิ่มปี 69",0,IF(M419="เกษียณปี 66 ยุบเลิกปี 67",0,IF(M419="ว่างเดิม ยุบเลิกปี 67",0,ฟอร์มกรอกข้อมูล!BE214)))))))</f>
        <v/>
      </c>
      <c r="K419" s="145" t="str">
        <f>IF(ฟอร์มกรอกข้อมูล!C214=0,"",IF(ฟอร์มกรอกข้อมูล!C214="สังกัด","",IF(M419="กำหนดเพิ่มปี 67",0,IF(M419="กำหนดเพิ่มปี 68",0,IF(M419="กำหนดเพิ่มปี 69",0,IF(M419="เกษียณปี 66 ยุบเลิกปี 67",0,IF(M419="ว่างเดิม ยุบเลิกปี 67",0,IF(ฟอร์มกรอกข้อมูล!J214=0,0,(BF419*12)))))))))</f>
        <v/>
      </c>
      <c r="L419" s="145" t="str">
        <f>IF(ฟอร์มกรอกข้อมูล!C214=0,"",IF(ฟอร์มกรอกข้อมูล!C214="สังกัด","",IF(M419="กำหนดเพิ่มปี 67",0,IF(M419="กำหนดเพิ่มปี 68",0,IF(M419="กำหนดเพิ่มปี 69",0,IF(M419="เกษียณปี 66 ยุบเลิกปี 67",0,IF(M419="ว่างเดิม ยุบเลิกปี 67",0,IF(ฟอร์มกรอกข้อมูล!K214=0,0,(BG419*12)))))))))</f>
        <v/>
      </c>
      <c r="M419" s="146" t="str">
        <f>IF(ฟอร์มกรอกข้อมูล!C214=0,"",IF(ฟอร์มกรอกข้อมูล!C214="สังกัด","",IF(ฟอร์มกรอกข้อมูล!M214="ว่างเดิม","(ว่างเดิม)",IF(ฟอร์มกรอกข้อมูล!M214="เงินอุดหนุน","(เงินอุดหนุน)",IF(ฟอร์มกรอกข้อมูล!M214="เงินอุดหนุน (ว่าง)","(เงินอุดหนุน)",IF(ฟอร์มกรอกข้อมูล!M214="จ่ายจากเงินรายได้","(จ่ายจากเงินรายได้)",IF(ฟอร์มกรอกข้อมูล!M214="จ่ายจากเงินรายได้ (ว่าง)","(จ่ายจากเงินรายได้ (ว่างเดิม))",IF(ฟอร์มกรอกข้อมูล!M214="กำหนดเพิ่ม2567","กำหนดเพิ่มปี 67",IF(ฟอร์มกรอกข้อมูล!M214="กำหนดเพิ่ม2568","กำหนดเพิ่มปี 68",IF(ฟอร์มกรอกข้อมูล!M214="กำหนดเพิ่ม2569","กำหนดเพิ่มปี 69",IF(ฟอร์มกรอกข้อมูล!M214="ว่างยุบเลิก2567","ว่างเดิม ยุบเลิกปี 67",IF(ฟอร์มกรอกข้อมูล!M214="ว่างยุบเลิก2568","ว่างเดิม ยุบเลิกปี 68",IF(ฟอร์มกรอกข้อมูล!M214="ว่างยุบเลิก2569","ว่างเดิม ยุบเลิกปี 69",IF(ฟอร์มกรอกข้อมูล!M214="ยุบเลิก2567","เกษียณปี 66 ยุบเลิกปี 67",IF(ฟอร์มกรอกข้อมูล!M214="ยุบเลิก2568","เกษียณปี 67 ยุบเลิกปี 68",IF(ฟอร์มกรอกข้อมูล!M214="ยุบเลิก2569","เกษียณปี 68 ยุบเลิกปี 69",(ฟอร์มกรอกข้อมูล!I214*12)+(ฟอร์มกรอกข้อมูล!J214*12)+(ฟอร์มกรอกข้อมูล!K214*12)))))))))))))))))</f>
        <v/>
      </c>
      <c r="N419" s="150"/>
      <c r="O419" s="150"/>
      <c r="P419" s="150"/>
      <c r="Q419" s="150"/>
      <c r="R419" s="150"/>
      <c r="S419" s="150"/>
      <c r="T419" s="150"/>
      <c r="U419" s="150"/>
      <c r="V419" s="150"/>
      <c r="W419" s="150"/>
      <c r="X419" s="150"/>
      <c r="Y419" s="150"/>
      <c r="Z419" s="150"/>
      <c r="AA419" s="150"/>
      <c r="AB419" s="150"/>
      <c r="AC419" s="150"/>
      <c r="AD419" s="150"/>
      <c r="AE419" s="150"/>
      <c r="AF419" s="150"/>
      <c r="AG419" s="150"/>
      <c r="AH419" s="150"/>
      <c r="AI419" s="150"/>
      <c r="AJ419" s="150"/>
      <c r="AK419" s="150"/>
      <c r="AL419" s="150"/>
      <c r="AM419" s="150"/>
      <c r="AN419" s="150"/>
      <c r="AO419" s="150"/>
      <c r="AP419" s="150"/>
      <c r="AQ419" s="150"/>
      <c r="AR419" s="150"/>
      <c r="AS419" s="150"/>
      <c r="AT419" s="150"/>
      <c r="AU419" s="150"/>
      <c r="AV419" s="150"/>
      <c r="AW419" s="150"/>
      <c r="AX419" s="150"/>
      <c r="AY419" s="150"/>
      <c r="AZ419" s="150"/>
      <c r="BA419" s="150"/>
      <c r="BB419" s="139" t="str">
        <f>IF(ฟอร์มกรอกข้อมูล!C214=0,"",ฟอร์มกรอกข้อมูล!C214)</f>
        <v/>
      </c>
      <c r="BC419" s="139" t="str">
        <f>IF(ฟอร์มกรอกข้อมูล!G214=0,"",ฟอร์มกรอกข้อมูล!G214)</f>
        <v/>
      </c>
      <c r="BD419" s="139" t="str">
        <f>IF(ฟอร์มกรอกข้อมูล!E214=0,"",ฟอร์มกรอกข้อมูล!E214)</f>
        <v/>
      </c>
      <c r="BE419" s="139" t="str">
        <f>IF(ฟอร์มกรอกข้อมูล!I214=0,"",ฟอร์มกรอกข้อมูล!I214)</f>
        <v/>
      </c>
      <c r="BF419" s="139" t="str">
        <f>IF(ฟอร์มกรอกข้อมูล!J214=0,"",ฟอร์มกรอกข้อมูล!J214)</f>
        <v/>
      </c>
      <c r="BG419" s="139" t="str">
        <f>IF(ฟอร์มกรอกข้อมูล!K214=0,"",ฟอร์มกรอกข้อมูล!K214)</f>
        <v/>
      </c>
      <c r="BH419" s="139" t="str">
        <f>IF(ฟอร์มกรอกข้อมูล!M214=0,"",ฟอร์มกรอกข้อมูล!M214)</f>
        <v/>
      </c>
    </row>
    <row r="420" spans="1:60" ht="25.5" customHeight="1">
      <c r="A420" s="99"/>
      <c r="B420" s="99"/>
      <c r="C420" s="140"/>
      <c r="D420" s="140"/>
      <c r="E420" s="140" t="str">
        <f>IF(BB419=0,"",IF(BB419="บริหารท้องถิ่น","("&amp;BD419&amp;")",IF(BB419="อำนวยการท้องถิ่น","("&amp;BD419&amp;")",IF(BB419="บริหารสถานศึกษา","("&amp;BD419&amp;")",IF(BB419&amp;BC419="วิชาการหัวหน้ากลุ่มงาน","("&amp;BD419&amp;")",IF(M419="กำหนดเพิ่มปี 67","-",IF(M419="กำหนดเพิ่มปี 68","",IF(M419="กำหนดเพิ่มปี 69","",""))))))))</f>
        <v/>
      </c>
      <c r="F420" s="99"/>
      <c r="G420" s="140"/>
      <c r="H420" s="140" t="str">
        <f>IF(BB419=0,"",IF(M419="เกษียณปี 66 ยุบเลิกปี 67","",IF(M419="ว่างเดิม ยุบเลิกปี 67","",IF(BB419="บริหารท้องถิ่น","("&amp;BD419&amp;")",IF(BB419="อำนวยการท้องถิ่น","("&amp;BD419&amp;")",IF(BB419="บริหารสถานศึกษา","("&amp;BD419&amp;")",IF(BB419&amp;BC419="วิชาการหัวหน้ากลุ่มงาน","("&amp;BD419&amp;")","")))))))</f>
        <v/>
      </c>
      <c r="I420" s="99"/>
      <c r="J420" s="141" t="str">
        <f>IF(BB419=0,"",IF(BB419="","",IF(BH419="ว่างเดิม","(ค่ากลางเงินเดือน)",IF(BH419="เงินอุดหนุน (ว่าง)","(ค่ากลางเงินเดือน)",IF(BH419="จ่ายจากเงินรายได้ (ว่าง)","(ค่ากลางเงินเดือน)",IF(BH419="ว่างยุบเลิก2568","(ค่ากลางเงินเดือน)",IF(BH419="ว่างยุบเลิก2569","(ค่ากลางเงินเดือน)",IF(M419="กำหนดเพิ่มปี 67","",IF(M419="กำหนดเพิ่มปี 68","",IF(M419="กำหนดเพิ่มปี 69","",IF(M419="เกษียณปี 66 ยุบเลิกปี 67","",IF(M419="ว่างเดิม ยุบเลิกปี 67","",TEXT(BE419,"(0,000"&amp;" x 12)")))))))))))))</f>
        <v/>
      </c>
      <c r="K420" s="141" t="str">
        <f>IF(BB419=0,"",IF(BB419="","",IF(M419="กำหนดเพิ่มปี 67","",IF(M419="กำหนดเพิ่มปี 68","",IF(M419="กำหนดเพิ่มปี 69","",IF(M419="เกษียณปี 66 ยุบเลิกปี 67","",IF(M419="ว่างเดิม ยุบเลิกปี 67","",TEXT(BF419,"(0,000"&amp;" x 12)"))))))))</f>
        <v/>
      </c>
      <c r="L420" s="141" t="str">
        <f>IF(BB419=0,"",IF(BB419="","",IF(M419="กำหนดเพิ่มปี 67","",IF(M419="กำหนดเพิ่มปี 68","",IF(M419="กำหนดเพิ่มปี 69","",IF(M419="เกษียณปี 66 ยุบเลิกปี 67","",IF(M419="ว่างเดิม ยุบเลิกปี 67","",TEXT(BG419,"(0,000"&amp;" x 12)"))))))))</f>
        <v/>
      </c>
      <c r="M420" s="14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50"/>
      <c r="AH420" s="150"/>
      <c r="AI420" s="150"/>
      <c r="AJ420" s="150"/>
      <c r="AK420" s="150"/>
      <c r="AL420" s="150"/>
      <c r="AM420" s="150"/>
      <c r="AN420" s="150"/>
      <c r="AO420" s="150"/>
      <c r="AP420" s="150"/>
      <c r="AQ420" s="150"/>
      <c r="AR420" s="150"/>
      <c r="AS420" s="150"/>
      <c r="AT420" s="150"/>
      <c r="AU420" s="150"/>
      <c r="AV420" s="150"/>
      <c r="AW420" s="150"/>
      <c r="AX420" s="150"/>
      <c r="AY420" s="150"/>
      <c r="AZ420" s="150"/>
      <c r="BA420" s="150"/>
    </row>
    <row r="421" spans="1:60" ht="25.5" customHeight="1">
      <c r="A421" s="101" t="str">
        <f>IF(B421="","",IF(M421="","",SUBTOTAL(3,$E$5:E421)*1)-COUNTBLANK($B$5:B421))</f>
        <v/>
      </c>
      <c r="B421" s="142" t="str">
        <f>IF(ฟอร์มกรอกข้อมูล!C215=0,"",IF(ฟอร์มกรอกข้อมูล!C215="สังกัด","",IF(M421="กำหนดเพิ่มปี 67","-",IF(M421="กำหนดเพิ่มปี 68","-",IF(M421="กำหนดเพิ่มปี 69","-",ฟอร์มกรอกข้อมูล!D215)))))</f>
        <v/>
      </c>
      <c r="C421" s="140" t="str">
        <f>IF(ฟอร์มกรอกข้อมูล!C215=0,"",IF(ฟอร์มกรอกข้อมูล!C215="สังกัด","",IF(M421="กำหนดเพิ่มปี 67","-",IF(M421="กำหนดเพิ่มปี 68","-",IF(M421="กำหนดเพิ่มปี 69","-",ฟอร์มกรอกข้อมูล!L215)))))</f>
        <v/>
      </c>
      <c r="D421" s="143" t="str">
        <f>IF(ฟอร์มกรอกข้อมูล!C215=0,"",IF(ฟอร์มกรอกข้อมูล!C215="สังกัด","",IF(ฟอร์มกรอกข้อมูล!B215="","-",IF(M421="กำหนดเพิ่มปี 67","-",IF(M421="กำหนดเพิ่มปี 68","-",IF(M421="กำหนดเพิ่มปี 69","-",ฟอร์มกรอกข้อมูล!B215))))))</f>
        <v/>
      </c>
      <c r="E421" s="140" t="str">
        <f>IF(ฟอร์มกรอกข้อมูล!C215=0,"",IF(M421="กำหนดเพิ่มปี 67","-",IF(M421="กำหนดเพิ่มปี 68","-",IF(M421="กำหนดเพิ่มปี 69","-",IF(ฟอร์มกรอกข้อมูล!C215="บริหารท้องถิ่น",ฟอร์มกรอกข้อมูล!F215,IF(ฟอร์มกรอกข้อมูล!C215="อำนวยการท้องถิ่น",ฟอร์มกรอกข้อมูล!F215,IF(ฟอร์มกรอกข้อมูล!C215="บริหารสถานศึกษา",ฟอร์มกรอกข้อมูล!F215,IF(ฟอร์มกรอกข้อมูล!C215&amp;ฟอร์มกรอกข้อมูล!G215="วิชาการหัวหน้ากลุ่มงาน",ฟอร์มกรอกข้อมูล!F215,ฟอร์มกรอกข้อมูล!E215))))))))</f>
        <v/>
      </c>
      <c r="F421" s="101" t="str">
        <f>IF(ฟอร์มกรอกข้อมูล!C215=0,"",IF(ฟอร์มกรอกข้อมูล!C215="สังกัด","",IF(ฟอร์มกรอกข้อมูล!H215="","-",IF(M421="กำหนดเพิ่มปี 67","-",IF(M421="กำหนดเพิ่มปี 68","-",IF(M421="กำหนดเพิ่มปี 69","-",ฟอร์มกรอกข้อมูล!H215))))))</f>
        <v/>
      </c>
      <c r="G421" s="143" t="str">
        <f>IF(ฟอร์มกรอกข้อมูล!C215=0,"",IF(ฟอร์มกรอกข้อมูล!C215="สังกัด","",IF(ฟอร์มกรอกข้อมูล!B215="","-",IF(M421="เกษียณปี 66 ยุบเลิกปี 67","-",IF(M421="ว่างเดิม ยุบเลิกปี 67","-",ฟอร์มกรอกข้อมูล!B215)))))</f>
        <v/>
      </c>
      <c r="H421" s="140" t="str">
        <f>IF(ฟอร์มกรอกข้อมูล!C215=0,"",IF(M421="เกษียณปี 66 ยุบเลิกปี 67","-",IF(M421="ว่างเดิม ยุบเลิกปี 67","-",IF(ฟอร์มกรอกข้อมูล!C215="บริหารท้องถิ่น",ฟอร์มกรอกข้อมูล!F215,IF(ฟอร์มกรอกข้อมูล!C215="อำนวยการท้องถิ่น",ฟอร์มกรอกข้อมูล!F215,IF(ฟอร์มกรอกข้อมูล!C215="บริหารสถานศึกษา",ฟอร์มกรอกข้อมูล!F215,IF(ฟอร์มกรอกข้อมูล!C215&amp;ฟอร์มกรอกข้อมูล!G215="วิชาการหัวหน้ากลุ่มงาน",ฟอร์มกรอกข้อมูล!F215,ฟอร์มกรอกข้อมูล!E215)))))))</f>
        <v/>
      </c>
      <c r="I421" s="101" t="str">
        <f>IF(ฟอร์มกรอกข้อมูล!C215=0,"",IF(ฟอร์มกรอกข้อมูล!C215="สังกัด","",IF(ฟอร์มกรอกข้อมูล!H215="","-",IF(M421="เกษียณปี 66 ยุบเลิกปี 67","-",IF(M421="ว่างเดิม ยุบเลิกปี 67","-",ฟอร์มกรอกข้อมูล!H215)))))</f>
        <v/>
      </c>
      <c r="J421" s="144" t="str">
        <f>IF(ฟอร์มกรอกข้อมูล!C215=0,"",IF(ฟอร์มกรอกข้อมูล!C215="สังกัด","",IF(M421="กำหนดเพิ่มปี 67",0,IF(M421="กำหนดเพิ่มปี 68",0,IF(M421="กำหนดเพิ่มปี 69",0,IF(M421="เกษียณปี 66 ยุบเลิกปี 67",0,IF(M421="ว่างเดิม ยุบเลิกปี 67",0,ฟอร์มกรอกข้อมูล!BE215)))))))</f>
        <v/>
      </c>
      <c r="K421" s="145" t="str">
        <f>IF(ฟอร์มกรอกข้อมูล!C215=0,"",IF(ฟอร์มกรอกข้อมูล!C215="สังกัด","",IF(M421="กำหนดเพิ่มปี 67",0,IF(M421="กำหนดเพิ่มปี 68",0,IF(M421="กำหนดเพิ่มปี 69",0,IF(M421="เกษียณปี 66 ยุบเลิกปี 67",0,IF(M421="ว่างเดิม ยุบเลิกปี 67",0,IF(ฟอร์มกรอกข้อมูล!J215=0,0,(BF421*12)))))))))</f>
        <v/>
      </c>
      <c r="L421" s="145" t="str">
        <f>IF(ฟอร์มกรอกข้อมูล!C215=0,"",IF(ฟอร์มกรอกข้อมูล!C215="สังกัด","",IF(M421="กำหนดเพิ่มปี 67",0,IF(M421="กำหนดเพิ่มปี 68",0,IF(M421="กำหนดเพิ่มปี 69",0,IF(M421="เกษียณปี 66 ยุบเลิกปี 67",0,IF(M421="ว่างเดิม ยุบเลิกปี 67",0,IF(ฟอร์มกรอกข้อมูล!K215=0,0,(BG421*12)))))))))</f>
        <v/>
      </c>
      <c r="M421" s="146" t="str">
        <f>IF(ฟอร์มกรอกข้อมูล!C215=0,"",IF(ฟอร์มกรอกข้อมูล!C215="สังกัด","",IF(ฟอร์มกรอกข้อมูล!M215="ว่างเดิม","(ว่างเดิม)",IF(ฟอร์มกรอกข้อมูล!M215="เงินอุดหนุน","(เงินอุดหนุน)",IF(ฟอร์มกรอกข้อมูล!M215="เงินอุดหนุน (ว่าง)","(เงินอุดหนุน)",IF(ฟอร์มกรอกข้อมูล!M215="จ่ายจากเงินรายได้","(จ่ายจากเงินรายได้)",IF(ฟอร์มกรอกข้อมูล!M215="จ่ายจากเงินรายได้ (ว่าง)","(จ่ายจากเงินรายได้ (ว่างเดิม))",IF(ฟอร์มกรอกข้อมูล!M215="กำหนดเพิ่ม2567","กำหนดเพิ่มปี 67",IF(ฟอร์มกรอกข้อมูล!M215="กำหนดเพิ่ม2568","กำหนดเพิ่มปี 68",IF(ฟอร์มกรอกข้อมูล!M215="กำหนดเพิ่ม2569","กำหนดเพิ่มปี 69",IF(ฟอร์มกรอกข้อมูล!M215="ว่างยุบเลิก2567","ว่างเดิม ยุบเลิกปี 67",IF(ฟอร์มกรอกข้อมูล!M215="ว่างยุบเลิก2568","ว่างเดิม ยุบเลิกปี 68",IF(ฟอร์มกรอกข้อมูล!M215="ว่างยุบเลิก2569","ว่างเดิม ยุบเลิกปี 69",IF(ฟอร์มกรอกข้อมูล!M215="ยุบเลิก2567","เกษียณปี 66 ยุบเลิกปี 67",IF(ฟอร์มกรอกข้อมูล!M215="ยุบเลิก2568","เกษียณปี 67 ยุบเลิกปี 68",IF(ฟอร์มกรอกข้อมูล!M215="ยุบเลิก2569","เกษียณปี 68 ยุบเลิกปี 69",(ฟอร์มกรอกข้อมูล!I215*12)+(ฟอร์มกรอกข้อมูล!J215*12)+(ฟอร์มกรอกข้อมูล!K215*12)))))))))))))))))</f>
        <v/>
      </c>
      <c r="N421" s="150"/>
      <c r="O421" s="150"/>
      <c r="P421" s="150"/>
      <c r="Q421" s="150"/>
      <c r="R421" s="150"/>
      <c r="S421" s="150"/>
      <c r="T421" s="150"/>
      <c r="U421" s="150"/>
      <c r="V421" s="150"/>
      <c r="W421" s="150"/>
      <c r="X421" s="150"/>
      <c r="Y421" s="150"/>
      <c r="Z421" s="150"/>
      <c r="AA421" s="150"/>
      <c r="AB421" s="150"/>
      <c r="AC421" s="150"/>
      <c r="AD421" s="150"/>
      <c r="AE421" s="150"/>
      <c r="AF421" s="150"/>
      <c r="AG421" s="150"/>
      <c r="AH421" s="150"/>
      <c r="AI421" s="150"/>
      <c r="AJ421" s="150"/>
      <c r="AK421" s="150"/>
      <c r="AL421" s="150"/>
      <c r="AM421" s="150"/>
      <c r="AN421" s="150"/>
      <c r="AO421" s="150"/>
      <c r="AP421" s="150"/>
      <c r="AQ421" s="150"/>
      <c r="AR421" s="150"/>
      <c r="AS421" s="150"/>
      <c r="AT421" s="150"/>
      <c r="AU421" s="150"/>
      <c r="AV421" s="150"/>
      <c r="AW421" s="150"/>
      <c r="AX421" s="150"/>
      <c r="AY421" s="150"/>
      <c r="AZ421" s="150"/>
      <c r="BA421" s="150"/>
      <c r="BB421" s="139" t="str">
        <f>IF(ฟอร์มกรอกข้อมูล!C215=0,"",ฟอร์มกรอกข้อมูล!C215)</f>
        <v/>
      </c>
      <c r="BC421" s="139" t="str">
        <f>IF(ฟอร์มกรอกข้อมูล!G215=0,"",ฟอร์มกรอกข้อมูล!G215)</f>
        <v/>
      </c>
      <c r="BD421" s="139" t="str">
        <f>IF(ฟอร์มกรอกข้อมูล!E215=0,"",ฟอร์มกรอกข้อมูล!E215)</f>
        <v/>
      </c>
      <c r="BE421" s="139" t="str">
        <f>IF(ฟอร์มกรอกข้อมูล!I215=0,"",ฟอร์มกรอกข้อมูล!I215)</f>
        <v/>
      </c>
      <c r="BF421" s="139" t="str">
        <f>IF(ฟอร์มกรอกข้อมูล!J215=0,"",ฟอร์มกรอกข้อมูล!J215)</f>
        <v/>
      </c>
      <c r="BG421" s="139" t="str">
        <f>IF(ฟอร์มกรอกข้อมูล!K215=0,"",ฟอร์มกรอกข้อมูล!K215)</f>
        <v/>
      </c>
      <c r="BH421" s="139" t="str">
        <f>IF(ฟอร์มกรอกข้อมูล!M215=0,"",ฟอร์มกรอกข้อมูล!M215)</f>
        <v/>
      </c>
    </row>
    <row r="422" spans="1:60" ht="25.5" customHeight="1">
      <c r="A422" s="99"/>
      <c r="B422" s="99"/>
      <c r="C422" s="140"/>
      <c r="D422" s="140"/>
      <c r="E422" s="140" t="str">
        <f>IF(BB421=0,"",IF(BB421="บริหารท้องถิ่น","("&amp;BD421&amp;")",IF(BB421="อำนวยการท้องถิ่น","("&amp;BD421&amp;")",IF(BB421="บริหารสถานศึกษา","("&amp;BD421&amp;")",IF(BB421&amp;BC421="วิชาการหัวหน้ากลุ่มงาน","("&amp;BD421&amp;")",IF(M421="กำหนดเพิ่มปี 67","-",IF(M421="กำหนดเพิ่มปี 68","",IF(M421="กำหนดเพิ่มปี 69","",""))))))))</f>
        <v/>
      </c>
      <c r="F422" s="99"/>
      <c r="G422" s="140"/>
      <c r="H422" s="140" t="str">
        <f>IF(BB421=0,"",IF(M421="เกษียณปี 66 ยุบเลิกปี 67","",IF(M421="ว่างเดิม ยุบเลิกปี 67","",IF(BB421="บริหารท้องถิ่น","("&amp;BD421&amp;")",IF(BB421="อำนวยการท้องถิ่น","("&amp;BD421&amp;")",IF(BB421="บริหารสถานศึกษา","("&amp;BD421&amp;")",IF(BB421&amp;BC421="วิชาการหัวหน้ากลุ่มงาน","("&amp;BD421&amp;")","")))))))</f>
        <v/>
      </c>
      <c r="I422" s="99"/>
      <c r="J422" s="141" t="str">
        <f>IF(BB421=0,"",IF(BB421="","",IF(BH421="ว่างเดิม","(ค่ากลางเงินเดือน)",IF(BH421="เงินอุดหนุน (ว่าง)","(ค่ากลางเงินเดือน)",IF(BH421="จ่ายจากเงินรายได้ (ว่าง)","(ค่ากลางเงินเดือน)",IF(BH421="ว่างยุบเลิก2568","(ค่ากลางเงินเดือน)",IF(BH421="ว่างยุบเลิก2569","(ค่ากลางเงินเดือน)",IF(M421="กำหนดเพิ่มปี 67","",IF(M421="กำหนดเพิ่มปี 68","",IF(M421="กำหนดเพิ่มปี 69","",IF(M421="เกษียณปี 66 ยุบเลิกปี 67","",IF(M421="ว่างเดิม ยุบเลิกปี 67","",TEXT(BE421,"(0,000"&amp;" x 12)")))))))))))))</f>
        <v/>
      </c>
      <c r="K422" s="141" t="str">
        <f>IF(BB421=0,"",IF(BB421="","",IF(M421="กำหนดเพิ่มปี 67","",IF(M421="กำหนดเพิ่มปี 68","",IF(M421="กำหนดเพิ่มปี 69","",IF(M421="เกษียณปี 66 ยุบเลิกปี 67","",IF(M421="ว่างเดิม ยุบเลิกปี 67","",TEXT(BF421,"(0,000"&amp;" x 12)"))))))))</f>
        <v/>
      </c>
      <c r="L422" s="141" t="str">
        <f>IF(BB421=0,"",IF(BB421="","",IF(M421="กำหนดเพิ่มปี 67","",IF(M421="กำหนดเพิ่มปี 68","",IF(M421="กำหนดเพิ่มปี 69","",IF(M421="เกษียณปี 66 ยุบเลิกปี 67","",IF(M421="ว่างเดิม ยุบเลิกปี 67","",TEXT(BG421,"(0,000"&amp;" x 12)"))))))))</f>
        <v/>
      </c>
      <c r="M422" s="140"/>
      <c r="N422" s="150"/>
      <c r="O422" s="150"/>
      <c r="P422" s="150"/>
      <c r="Q422" s="150"/>
      <c r="R422" s="150"/>
      <c r="S422" s="150"/>
      <c r="T422" s="150"/>
      <c r="U422" s="150"/>
      <c r="V422" s="150"/>
      <c r="W422" s="150"/>
      <c r="X422" s="150"/>
      <c r="Y422" s="150"/>
      <c r="Z422" s="150"/>
      <c r="AA422" s="150"/>
      <c r="AB422" s="150"/>
      <c r="AC422" s="150"/>
      <c r="AD422" s="150"/>
      <c r="AE422" s="150"/>
      <c r="AF422" s="150"/>
      <c r="AG422" s="150"/>
      <c r="AH422" s="150"/>
      <c r="AI422" s="150"/>
      <c r="AJ422" s="150"/>
      <c r="AK422" s="150"/>
      <c r="AL422" s="150"/>
      <c r="AM422" s="150"/>
      <c r="AN422" s="150"/>
      <c r="AO422" s="150"/>
      <c r="AP422" s="150"/>
      <c r="AQ422" s="150"/>
      <c r="AR422" s="150"/>
      <c r="AS422" s="150"/>
      <c r="AT422" s="150"/>
      <c r="AU422" s="150"/>
      <c r="AV422" s="150"/>
      <c r="AW422" s="150"/>
      <c r="AX422" s="150"/>
      <c r="AY422" s="150"/>
      <c r="AZ422" s="150"/>
      <c r="BA422" s="150"/>
    </row>
    <row r="423" spans="1:60" ht="25.5" customHeight="1">
      <c r="A423" s="101" t="str">
        <f>IF(B423="","",IF(M423="","",SUBTOTAL(3,$E$5:E423)*1)-COUNTBLANK($B$5:B423))</f>
        <v/>
      </c>
      <c r="B423" s="142" t="str">
        <f>IF(ฟอร์มกรอกข้อมูล!C216=0,"",IF(ฟอร์มกรอกข้อมูล!C216="สังกัด","",IF(M423="กำหนดเพิ่มปี 67","-",IF(M423="กำหนดเพิ่มปี 68","-",IF(M423="กำหนดเพิ่มปี 69","-",ฟอร์มกรอกข้อมูล!D216)))))</f>
        <v/>
      </c>
      <c r="C423" s="140" t="str">
        <f>IF(ฟอร์มกรอกข้อมูล!C216=0,"",IF(ฟอร์มกรอกข้อมูล!C216="สังกัด","",IF(M423="กำหนดเพิ่มปี 67","-",IF(M423="กำหนดเพิ่มปี 68","-",IF(M423="กำหนดเพิ่มปี 69","-",ฟอร์มกรอกข้อมูล!L216)))))</f>
        <v/>
      </c>
      <c r="D423" s="143" t="str">
        <f>IF(ฟอร์มกรอกข้อมูล!C216=0,"",IF(ฟอร์มกรอกข้อมูล!C216="สังกัด","",IF(ฟอร์มกรอกข้อมูล!B216="","-",IF(M423="กำหนดเพิ่มปี 67","-",IF(M423="กำหนดเพิ่มปี 68","-",IF(M423="กำหนดเพิ่มปี 69","-",ฟอร์มกรอกข้อมูล!B216))))))</f>
        <v/>
      </c>
      <c r="E423" s="140" t="str">
        <f>IF(ฟอร์มกรอกข้อมูล!C216=0,"",IF(M423="กำหนดเพิ่มปี 67","-",IF(M423="กำหนดเพิ่มปี 68","-",IF(M423="กำหนดเพิ่มปี 69","-",IF(ฟอร์มกรอกข้อมูล!C216="บริหารท้องถิ่น",ฟอร์มกรอกข้อมูล!F216,IF(ฟอร์มกรอกข้อมูล!C216="อำนวยการท้องถิ่น",ฟอร์มกรอกข้อมูล!F216,IF(ฟอร์มกรอกข้อมูล!C216="บริหารสถานศึกษา",ฟอร์มกรอกข้อมูล!F216,IF(ฟอร์มกรอกข้อมูล!C216&amp;ฟอร์มกรอกข้อมูล!G216="วิชาการหัวหน้ากลุ่มงาน",ฟอร์มกรอกข้อมูล!F216,ฟอร์มกรอกข้อมูล!E216))))))))</f>
        <v/>
      </c>
      <c r="F423" s="101" t="str">
        <f>IF(ฟอร์มกรอกข้อมูล!C216=0,"",IF(ฟอร์มกรอกข้อมูล!C216="สังกัด","",IF(ฟอร์มกรอกข้อมูล!H216="","-",IF(M423="กำหนดเพิ่มปี 67","-",IF(M423="กำหนดเพิ่มปี 68","-",IF(M423="กำหนดเพิ่มปี 69","-",ฟอร์มกรอกข้อมูล!H216))))))</f>
        <v/>
      </c>
      <c r="G423" s="143" t="str">
        <f>IF(ฟอร์มกรอกข้อมูล!C216=0,"",IF(ฟอร์มกรอกข้อมูล!C216="สังกัด","",IF(ฟอร์มกรอกข้อมูล!B216="","-",IF(M423="เกษียณปี 66 ยุบเลิกปี 67","-",IF(M423="ว่างเดิม ยุบเลิกปี 67","-",ฟอร์มกรอกข้อมูล!B216)))))</f>
        <v/>
      </c>
      <c r="H423" s="140" t="str">
        <f>IF(ฟอร์มกรอกข้อมูล!C216=0,"",IF(M423="เกษียณปี 66 ยุบเลิกปี 67","-",IF(M423="ว่างเดิม ยุบเลิกปี 67","-",IF(ฟอร์มกรอกข้อมูล!C216="บริหารท้องถิ่น",ฟอร์มกรอกข้อมูล!F216,IF(ฟอร์มกรอกข้อมูล!C216="อำนวยการท้องถิ่น",ฟอร์มกรอกข้อมูล!F216,IF(ฟอร์มกรอกข้อมูล!C216="บริหารสถานศึกษา",ฟอร์มกรอกข้อมูล!F216,IF(ฟอร์มกรอกข้อมูล!C216&amp;ฟอร์มกรอกข้อมูล!G216="วิชาการหัวหน้ากลุ่มงาน",ฟอร์มกรอกข้อมูล!F216,ฟอร์มกรอกข้อมูล!E216)))))))</f>
        <v/>
      </c>
      <c r="I423" s="101" t="str">
        <f>IF(ฟอร์มกรอกข้อมูล!C216=0,"",IF(ฟอร์มกรอกข้อมูล!C216="สังกัด","",IF(ฟอร์มกรอกข้อมูล!H216="","-",IF(M423="เกษียณปี 66 ยุบเลิกปี 67","-",IF(M423="ว่างเดิม ยุบเลิกปี 67","-",ฟอร์มกรอกข้อมูล!H216)))))</f>
        <v/>
      </c>
      <c r="J423" s="144" t="str">
        <f>IF(ฟอร์มกรอกข้อมูล!C216=0,"",IF(ฟอร์มกรอกข้อมูล!C216="สังกัด","",IF(M423="กำหนดเพิ่มปี 67",0,IF(M423="กำหนดเพิ่มปี 68",0,IF(M423="กำหนดเพิ่มปี 69",0,IF(M423="เกษียณปี 66 ยุบเลิกปี 67",0,IF(M423="ว่างเดิม ยุบเลิกปี 67",0,ฟอร์มกรอกข้อมูล!BE216)))))))</f>
        <v/>
      </c>
      <c r="K423" s="145" t="str">
        <f>IF(ฟอร์มกรอกข้อมูล!C216=0,"",IF(ฟอร์มกรอกข้อมูล!C216="สังกัด","",IF(M423="กำหนดเพิ่มปี 67",0,IF(M423="กำหนดเพิ่มปี 68",0,IF(M423="กำหนดเพิ่มปี 69",0,IF(M423="เกษียณปี 66 ยุบเลิกปี 67",0,IF(M423="ว่างเดิม ยุบเลิกปี 67",0,IF(ฟอร์มกรอกข้อมูล!J216=0,0,(BF423*12)))))))))</f>
        <v/>
      </c>
      <c r="L423" s="145" t="str">
        <f>IF(ฟอร์มกรอกข้อมูล!C216=0,"",IF(ฟอร์มกรอกข้อมูล!C216="สังกัด","",IF(M423="กำหนดเพิ่มปี 67",0,IF(M423="กำหนดเพิ่มปี 68",0,IF(M423="กำหนดเพิ่มปี 69",0,IF(M423="เกษียณปี 66 ยุบเลิกปี 67",0,IF(M423="ว่างเดิม ยุบเลิกปี 67",0,IF(ฟอร์มกรอกข้อมูล!K216=0,0,(BG423*12)))))))))</f>
        <v/>
      </c>
      <c r="M423" s="146" t="str">
        <f>IF(ฟอร์มกรอกข้อมูล!C216=0,"",IF(ฟอร์มกรอกข้อมูล!C216="สังกัด","",IF(ฟอร์มกรอกข้อมูล!M216="ว่างเดิม","(ว่างเดิม)",IF(ฟอร์มกรอกข้อมูล!M216="เงินอุดหนุน","(เงินอุดหนุน)",IF(ฟอร์มกรอกข้อมูล!M216="เงินอุดหนุน (ว่าง)","(เงินอุดหนุน)",IF(ฟอร์มกรอกข้อมูล!M216="จ่ายจากเงินรายได้","(จ่ายจากเงินรายได้)",IF(ฟอร์มกรอกข้อมูล!M216="จ่ายจากเงินรายได้ (ว่าง)","(จ่ายจากเงินรายได้ (ว่างเดิม))",IF(ฟอร์มกรอกข้อมูล!M216="กำหนดเพิ่ม2567","กำหนดเพิ่มปี 67",IF(ฟอร์มกรอกข้อมูล!M216="กำหนดเพิ่ม2568","กำหนดเพิ่มปี 68",IF(ฟอร์มกรอกข้อมูล!M216="กำหนดเพิ่ม2569","กำหนดเพิ่มปี 69",IF(ฟอร์มกรอกข้อมูล!M216="ว่างยุบเลิก2567","ว่างเดิม ยุบเลิกปี 67",IF(ฟอร์มกรอกข้อมูล!M216="ว่างยุบเลิก2568","ว่างเดิม ยุบเลิกปี 68",IF(ฟอร์มกรอกข้อมูล!M216="ว่างยุบเลิก2569","ว่างเดิม ยุบเลิกปี 69",IF(ฟอร์มกรอกข้อมูล!M216="ยุบเลิก2567","เกษียณปี 66 ยุบเลิกปี 67",IF(ฟอร์มกรอกข้อมูล!M216="ยุบเลิก2568","เกษียณปี 67 ยุบเลิกปี 68",IF(ฟอร์มกรอกข้อมูล!M216="ยุบเลิก2569","เกษียณปี 68 ยุบเลิกปี 69",(ฟอร์มกรอกข้อมูล!I216*12)+(ฟอร์มกรอกข้อมูล!J216*12)+(ฟอร์มกรอกข้อมูล!K216*12)))))))))))))))))</f>
        <v/>
      </c>
      <c r="N423" s="150"/>
      <c r="O423" s="150"/>
      <c r="P423" s="150"/>
      <c r="Q423" s="150"/>
      <c r="R423" s="150"/>
      <c r="S423" s="150"/>
      <c r="T423" s="150"/>
      <c r="U423" s="150"/>
      <c r="V423" s="150"/>
      <c r="W423" s="150"/>
      <c r="X423" s="150"/>
      <c r="Y423" s="150"/>
      <c r="Z423" s="150"/>
      <c r="AA423" s="150"/>
      <c r="AB423" s="150"/>
      <c r="AC423" s="150"/>
      <c r="AD423" s="150"/>
      <c r="AE423" s="150"/>
      <c r="AF423" s="150"/>
      <c r="AG423" s="150"/>
      <c r="AH423" s="150"/>
      <c r="AI423" s="150"/>
      <c r="AJ423" s="150"/>
      <c r="AK423" s="150"/>
      <c r="AL423" s="150"/>
      <c r="AM423" s="150"/>
      <c r="AN423" s="150"/>
      <c r="AO423" s="150"/>
      <c r="AP423" s="150"/>
      <c r="AQ423" s="150"/>
      <c r="AR423" s="150"/>
      <c r="AS423" s="150"/>
      <c r="AT423" s="150"/>
      <c r="AU423" s="150"/>
      <c r="AV423" s="150"/>
      <c r="AW423" s="150"/>
      <c r="AX423" s="150"/>
      <c r="AY423" s="150"/>
      <c r="AZ423" s="150"/>
      <c r="BA423" s="150"/>
      <c r="BB423" s="139" t="str">
        <f>IF(ฟอร์มกรอกข้อมูล!C216=0,"",ฟอร์มกรอกข้อมูล!C216)</f>
        <v/>
      </c>
      <c r="BC423" s="139" t="str">
        <f>IF(ฟอร์มกรอกข้อมูล!G216=0,"",ฟอร์มกรอกข้อมูล!G216)</f>
        <v/>
      </c>
      <c r="BD423" s="139" t="str">
        <f>IF(ฟอร์มกรอกข้อมูล!E216=0,"",ฟอร์มกรอกข้อมูล!E216)</f>
        <v/>
      </c>
      <c r="BE423" s="139" t="str">
        <f>IF(ฟอร์มกรอกข้อมูล!I216=0,"",ฟอร์มกรอกข้อมูล!I216)</f>
        <v/>
      </c>
      <c r="BF423" s="139" t="str">
        <f>IF(ฟอร์มกรอกข้อมูล!J216=0,"",ฟอร์มกรอกข้อมูล!J216)</f>
        <v/>
      </c>
      <c r="BG423" s="139" t="str">
        <f>IF(ฟอร์มกรอกข้อมูล!K216=0,"",ฟอร์มกรอกข้อมูล!K216)</f>
        <v/>
      </c>
      <c r="BH423" s="139" t="str">
        <f>IF(ฟอร์มกรอกข้อมูล!M216=0,"",ฟอร์มกรอกข้อมูล!M216)</f>
        <v/>
      </c>
    </row>
    <row r="424" spans="1:60" ht="25.5" customHeight="1">
      <c r="A424" s="99"/>
      <c r="B424" s="99"/>
      <c r="C424" s="140"/>
      <c r="D424" s="140"/>
      <c r="E424" s="140" t="str">
        <f>IF(BB423=0,"",IF(BB423="บริหารท้องถิ่น","("&amp;BD423&amp;")",IF(BB423="อำนวยการท้องถิ่น","("&amp;BD423&amp;")",IF(BB423="บริหารสถานศึกษา","("&amp;BD423&amp;")",IF(BB423&amp;BC423="วิชาการหัวหน้ากลุ่มงาน","("&amp;BD423&amp;")",IF(M423="กำหนดเพิ่มปี 67","-",IF(M423="กำหนดเพิ่มปี 68","",IF(M423="กำหนดเพิ่มปี 69","",""))))))))</f>
        <v/>
      </c>
      <c r="F424" s="99"/>
      <c r="G424" s="140"/>
      <c r="H424" s="140" t="str">
        <f>IF(BB423=0,"",IF(M423="เกษียณปี 66 ยุบเลิกปี 67","",IF(M423="ว่างเดิม ยุบเลิกปี 67","",IF(BB423="บริหารท้องถิ่น","("&amp;BD423&amp;")",IF(BB423="อำนวยการท้องถิ่น","("&amp;BD423&amp;")",IF(BB423="บริหารสถานศึกษา","("&amp;BD423&amp;")",IF(BB423&amp;BC423="วิชาการหัวหน้ากลุ่มงาน","("&amp;BD423&amp;")","")))))))</f>
        <v/>
      </c>
      <c r="I424" s="99"/>
      <c r="J424" s="141" t="str">
        <f>IF(BB423=0,"",IF(BB423="","",IF(BH423="ว่างเดิม","(ค่ากลางเงินเดือน)",IF(BH423="เงินอุดหนุน (ว่าง)","(ค่ากลางเงินเดือน)",IF(BH423="จ่ายจากเงินรายได้ (ว่าง)","(ค่ากลางเงินเดือน)",IF(BH423="ว่างยุบเลิก2568","(ค่ากลางเงินเดือน)",IF(BH423="ว่างยุบเลิก2569","(ค่ากลางเงินเดือน)",IF(M423="กำหนดเพิ่มปี 67","",IF(M423="กำหนดเพิ่มปี 68","",IF(M423="กำหนดเพิ่มปี 69","",IF(M423="เกษียณปี 66 ยุบเลิกปี 67","",IF(M423="ว่างเดิม ยุบเลิกปี 67","",TEXT(BE423,"(0,000"&amp;" x 12)")))))))))))))</f>
        <v/>
      </c>
      <c r="K424" s="141" t="str">
        <f>IF(BB423=0,"",IF(BB423="","",IF(M423="กำหนดเพิ่มปี 67","",IF(M423="กำหนดเพิ่มปี 68","",IF(M423="กำหนดเพิ่มปี 69","",IF(M423="เกษียณปี 66 ยุบเลิกปี 67","",IF(M423="ว่างเดิม ยุบเลิกปี 67","",TEXT(BF423,"(0,000"&amp;" x 12)"))))))))</f>
        <v/>
      </c>
      <c r="L424" s="141" t="str">
        <f>IF(BB423=0,"",IF(BB423="","",IF(M423="กำหนดเพิ่มปี 67","",IF(M423="กำหนดเพิ่มปี 68","",IF(M423="กำหนดเพิ่มปี 69","",IF(M423="เกษียณปี 66 ยุบเลิกปี 67","",IF(M423="ว่างเดิม ยุบเลิกปี 67","",TEXT(BG423,"(0,000"&amp;" x 12)"))))))))</f>
        <v/>
      </c>
      <c r="M424" s="140"/>
      <c r="N424" s="150"/>
      <c r="O424" s="150"/>
      <c r="P424" s="150"/>
      <c r="Q424" s="150"/>
      <c r="R424" s="150"/>
      <c r="S424" s="150"/>
      <c r="T424" s="150"/>
      <c r="U424" s="150"/>
      <c r="V424" s="150"/>
      <c r="W424" s="150"/>
      <c r="X424" s="150"/>
      <c r="Y424" s="150"/>
      <c r="Z424" s="150"/>
      <c r="AA424" s="150"/>
      <c r="AB424" s="150"/>
      <c r="AC424" s="150"/>
      <c r="AD424" s="150"/>
      <c r="AE424" s="150"/>
      <c r="AF424" s="150"/>
      <c r="AG424" s="150"/>
      <c r="AH424" s="150"/>
      <c r="AI424" s="150"/>
      <c r="AJ424" s="150"/>
      <c r="AK424" s="150"/>
      <c r="AL424" s="150"/>
      <c r="AM424" s="150"/>
      <c r="AN424" s="150"/>
      <c r="AO424" s="150"/>
      <c r="AP424" s="150"/>
      <c r="AQ424" s="150"/>
      <c r="AR424" s="150"/>
      <c r="AS424" s="150"/>
      <c r="AT424" s="150"/>
      <c r="AU424" s="150"/>
      <c r="AV424" s="150"/>
      <c r="AW424" s="150"/>
      <c r="AX424" s="150"/>
      <c r="AY424" s="150"/>
      <c r="AZ424" s="150"/>
      <c r="BA424" s="150"/>
    </row>
    <row r="425" spans="1:60" ht="25.5" customHeight="1">
      <c r="A425" s="101" t="str">
        <f>IF(B425="","",IF(M425="","",SUBTOTAL(3,$E$5:E425)*1)-COUNTBLANK($B$5:B425))</f>
        <v/>
      </c>
      <c r="B425" s="142" t="str">
        <f>IF(ฟอร์มกรอกข้อมูล!C217=0,"",IF(ฟอร์มกรอกข้อมูล!C217="สังกัด","",IF(M425="กำหนดเพิ่มปี 67","-",IF(M425="กำหนดเพิ่มปี 68","-",IF(M425="กำหนดเพิ่มปี 69","-",ฟอร์มกรอกข้อมูล!D217)))))</f>
        <v/>
      </c>
      <c r="C425" s="140" t="str">
        <f>IF(ฟอร์มกรอกข้อมูล!C217=0,"",IF(ฟอร์มกรอกข้อมูล!C217="สังกัด","",IF(M425="กำหนดเพิ่มปี 67","-",IF(M425="กำหนดเพิ่มปี 68","-",IF(M425="กำหนดเพิ่มปี 69","-",ฟอร์มกรอกข้อมูล!L217)))))</f>
        <v/>
      </c>
      <c r="D425" s="143" t="str">
        <f>IF(ฟอร์มกรอกข้อมูล!C217=0,"",IF(ฟอร์มกรอกข้อมูล!C217="สังกัด","",IF(ฟอร์มกรอกข้อมูล!B217="","-",IF(M425="กำหนดเพิ่มปี 67","-",IF(M425="กำหนดเพิ่มปี 68","-",IF(M425="กำหนดเพิ่มปี 69","-",ฟอร์มกรอกข้อมูล!B217))))))</f>
        <v/>
      </c>
      <c r="E425" s="140" t="str">
        <f>IF(ฟอร์มกรอกข้อมูล!C217=0,"",IF(M425="กำหนดเพิ่มปี 67","-",IF(M425="กำหนดเพิ่มปี 68","-",IF(M425="กำหนดเพิ่มปี 69","-",IF(ฟอร์มกรอกข้อมูล!C217="บริหารท้องถิ่น",ฟอร์มกรอกข้อมูล!F217,IF(ฟอร์มกรอกข้อมูล!C217="อำนวยการท้องถิ่น",ฟอร์มกรอกข้อมูล!F217,IF(ฟอร์มกรอกข้อมูล!C217="บริหารสถานศึกษา",ฟอร์มกรอกข้อมูล!F217,IF(ฟอร์มกรอกข้อมูล!C217&amp;ฟอร์มกรอกข้อมูล!G217="วิชาการหัวหน้ากลุ่มงาน",ฟอร์มกรอกข้อมูล!F217,ฟอร์มกรอกข้อมูล!E217))))))))</f>
        <v/>
      </c>
      <c r="F425" s="101" t="str">
        <f>IF(ฟอร์มกรอกข้อมูล!C217=0,"",IF(ฟอร์มกรอกข้อมูล!C217="สังกัด","",IF(ฟอร์มกรอกข้อมูล!H217="","-",IF(M425="กำหนดเพิ่มปี 67","-",IF(M425="กำหนดเพิ่มปี 68","-",IF(M425="กำหนดเพิ่มปี 69","-",ฟอร์มกรอกข้อมูล!H217))))))</f>
        <v/>
      </c>
      <c r="G425" s="143" t="str">
        <f>IF(ฟอร์มกรอกข้อมูล!C217=0,"",IF(ฟอร์มกรอกข้อมูล!C217="สังกัด","",IF(ฟอร์มกรอกข้อมูล!B217="","-",IF(M425="เกษียณปี 66 ยุบเลิกปี 67","-",IF(M425="ว่างเดิม ยุบเลิกปี 67","-",ฟอร์มกรอกข้อมูล!B217)))))</f>
        <v/>
      </c>
      <c r="H425" s="140" t="str">
        <f>IF(ฟอร์มกรอกข้อมูล!C217=0,"",IF(M425="เกษียณปี 66 ยุบเลิกปี 67","-",IF(M425="ว่างเดิม ยุบเลิกปี 67","-",IF(ฟอร์มกรอกข้อมูล!C217="บริหารท้องถิ่น",ฟอร์มกรอกข้อมูล!F217,IF(ฟอร์มกรอกข้อมูล!C217="อำนวยการท้องถิ่น",ฟอร์มกรอกข้อมูล!F217,IF(ฟอร์มกรอกข้อมูล!C217="บริหารสถานศึกษา",ฟอร์มกรอกข้อมูล!F217,IF(ฟอร์มกรอกข้อมูล!C217&amp;ฟอร์มกรอกข้อมูล!G217="วิชาการหัวหน้ากลุ่มงาน",ฟอร์มกรอกข้อมูล!F217,ฟอร์มกรอกข้อมูล!E217)))))))</f>
        <v/>
      </c>
      <c r="I425" s="101" t="str">
        <f>IF(ฟอร์มกรอกข้อมูล!C217=0,"",IF(ฟอร์มกรอกข้อมูล!C217="สังกัด","",IF(ฟอร์มกรอกข้อมูล!H217="","-",IF(M425="เกษียณปี 66 ยุบเลิกปี 67","-",IF(M425="ว่างเดิม ยุบเลิกปี 67","-",ฟอร์มกรอกข้อมูล!H217)))))</f>
        <v/>
      </c>
      <c r="J425" s="144" t="str">
        <f>IF(ฟอร์มกรอกข้อมูล!C217=0,"",IF(ฟอร์มกรอกข้อมูล!C217="สังกัด","",IF(M425="กำหนดเพิ่มปี 67",0,IF(M425="กำหนดเพิ่มปี 68",0,IF(M425="กำหนดเพิ่มปี 69",0,IF(M425="เกษียณปี 66 ยุบเลิกปี 67",0,IF(M425="ว่างเดิม ยุบเลิกปี 67",0,ฟอร์มกรอกข้อมูล!BE217)))))))</f>
        <v/>
      </c>
      <c r="K425" s="145" t="str">
        <f>IF(ฟอร์มกรอกข้อมูล!C217=0,"",IF(ฟอร์มกรอกข้อมูล!C217="สังกัด","",IF(M425="กำหนดเพิ่มปี 67",0,IF(M425="กำหนดเพิ่มปี 68",0,IF(M425="กำหนดเพิ่มปี 69",0,IF(M425="เกษียณปี 66 ยุบเลิกปี 67",0,IF(M425="ว่างเดิม ยุบเลิกปี 67",0,IF(ฟอร์มกรอกข้อมูล!J217=0,0,(BF425*12)))))))))</f>
        <v/>
      </c>
      <c r="L425" s="145" t="str">
        <f>IF(ฟอร์มกรอกข้อมูล!C217=0,"",IF(ฟอร์มกรอกข้อมูล!C217="สังกัด","",IF(M425="กำหนดเพิ่มปี 67",0,IF(M425="กำหนดเพิ่มปี 68",0,IF(M425="กำหนดเพิ่มปี 69",0,IF(M425="เกษียณปี 66 ยุบเลิกปี 67",0,IF(M425="ว่างเดิม ยุบเลิกปี 67",0,IF(ฟอร์มกรอกข้อมูล!K217=0,0,(BG425*12)))))))))</f>
        <v/>
      </c>
      <c r="M425" s="146" t="str">
        <f>IF(ฟอร์มกรอกข้อมูล!C217=0,"",IF(ฟอร์มกรอกข้อมูล!C217="สังกัด","",IF(ฟอร์มกรอกข้อมูล!M217="ว่างเดิม","(ว่างเดิม)",IF(ฟอร์มกรอกข้อมูล!M217="เงินอุดหนุน","(เงินอุดหนุน)",IF(ฟอร์มกรอกข้อมูล!M217="เงินอุดหนุน (ว่าง)","(เงินอุดหนุน)",IF(ฟอร์มกรอกข้อมูล!M217="จ่ายจากเงินรายได้","(จ่ายจากเงินรายได้)",IF(ฟอร์มกรอกข้อมูล!M217="จ่ายจากเงินรายได้ (ว่าง)","(จ่ายจากเงินรายได้ (ว่างเดิม))",IF(ฟอร์มกรอกข้อมูล!M217="กำหนดเพิ่ม2567","กำหนดเพิ่มปี 67",IF(ฟอร์มกรอกข้อมูล!M217="กำหนดเพิ่ม2568","กำหนดเพิ่มปี 68",IF(ฟอร์มกรอกข้อมูล!M217="กำหนดเพิ่ม2569","กำหนดเพิ่มปี 69",IF(ฟอร์มกรอกข้อมูล!M217="ว่างยุบเลิก2567","ว่างเดิม ยุบเลิกปี 67",IF(ฟอร์มกรอกข้อมูล!M217="ว่างยุบเลิก2568","ว่างเดิม ยุบเลิกปี 68",IF(ฟอร์มกรอกข้อมูล!M217="ว่างยุบเลิก2569","ว่างเดิม ยุบเลิกปี 69",IF(ฟอร์มกรอกข้อมูล!M217="ยุบเลิก2567","เกษียณปี 66 ยุบเลิกปี 67",IF(ฟอร์มกรอกข้อมูล!M217="ยุบเลิก2568","เกษียณปี 67 ยุบเลิกปี 68",IF(ฟอร์มกรอกข้อมูล!M217="ยุบเลิก2569","เกษียณปี 68 ยุบเลิกปี 69",(ฟอร์มกรอกข้อมูล!I217*12)+(ฟอร์มกรอกข้อมูล!J217*12)+(ฟอร์มกรอกข้อมูล!K217*12)))))))))))))))))</f>
        <v/>
      </c>
      <c r="N425" s="150"/>
      <c r="O425" s="150"/>
      <c r="P425" s="150"/>
      <c r="Q425" s="150"/>
      <c r="R425" s="150"/>
      <c r="S425" s="150"/>
      <c r="T425" s="150"/>
      <c r="U425" s="150"/>
      <c r="V425" s="150"/>
      <c r="W425" s="150"/>
      <c r="X425" s="150"/>
      <c r="Y425" s="150"/>
      <c r="Z425" s="150"/>
      <c r="AA425" s="150"/>
      <c r="AB425" s="150"/>
      <c r="AC425" s="150"/>
      <c r="AD425" s="150"/>
      <c r="AE425" s="150"/>
      <c r="AF425" s="150"/>
      <c r="AG425" s="150"/>
      <c r="AH425" s="150"/>
      <c r="AI425" s="150"/>
      <c r="AJ425" s="150"/>
      <c r="AK425" s="150"/>
      <c r="AL425" s="150"/>
      <c r="AM425" s="150"/>
      <c r="AN425" s="150"/>
      <c r="AO425" s="150"/>
      <c r="AP425" s="150"/>
      <c r="AQ425" s="150"/>
      <c r="AR425" s="150"/>
      <c r="AS425" s="150"/>
      <c r="AT425" s="150"/>
      <c r="AU425" s="150"/>
      <c r="AV425" s="150"/>
      <c r="AW425" s="150"/>
      <c r="AX425" s="150"/>
      <c r="AY425" s="150"/>
      <c r="AZ425" s="150"/>
      <c r="BA425" s="150"/>
      <c r="BB425" s="139" t="str">
        <f>IF(ฟอร์มกรอกข้อมูล!C217=0,"",ฟอร์มกรอกข้อมูล!C217)</f>
        <v/>
      </c>
      <c r="BC425" s="139" t="str">
        <f>IF(ฟอร์มกรอกข้อมูล!G217=0,"",ฟอร์มกรอกข้อมูล!G217)</f>
        <v/>
      </c>
      <c r="BD425" s="139" t="str">
        <f>IF(ฟอร์มกรอกข้อมูล!E217=0,"",ฟอร์มกรอกข้อมูล!E217)</f>
        <v/>
      </c>
      <c r="BE425" s="139" t="str">
        <f>IF(ฟอร์มกรอกข้อมูล!I217=0,"",ฟอร์มกรอกข้อมูล!I217)</f>
        <v/>
      </c>
      <c r="BF425" s="139" t="str">
        <f>IF(ฟอร์มกรอกข้อมูล!J217=0,"",ฟอร์มกรอกข้อมูล!J217)</f>
        <v/>
      </c>
      <c r="BG425" s="139" t="str">
        <f>IF(ฟอร์มกรอกข้อมูล!K217=0,"",ฟอร์มกรอกข้อมูล!K217)</f>
        <v/>
      </c>
      <c r="BH425" s="139" t="str">
        <f>IF(ฟอร์มกรอกข้อมูล!M217=0,"",ฟอร์มกรอกข้อมูล!M217)</f>
        <v/>
      </c>
    </row>
    <row r="426" spans="1:60" ht="25.5" customHeight="1">
      <c r="A426" s="99"/>
      <c r="B426" s="99"/>
      <c r="C426" s="140"/>
      <c r="D426" s="140"/>
      <c r="E426" s="140" t="str">
        <f>IF(BB425=0,"",IF(BB425="บริหารท้องถิ่น","("&amp;BD425&amp;")",IF(BB425="อำนวยการท้องถิ่น","("&amp;BD425&amp;")",IF(BB425="บริหารสถานศึกษา","("&amp;BD425&amp;")",IF(BB425&amp;BC425="วิชาการหัวหน้ากลุ่มงาน","("&amp;BD425&amp;")",IF(M425="กำหนดเพิ่มปี 67","-",IF(M425="กำหนดเพิ่มปี 68","",IF(M425="กำหนดเพิ่มปี 69","",""))))))))</f>
        <v/>
      </c>
      <c r="F426" s="99"/>
      <c r="G426" s="140"/>
      <c r="H426" s="140" t="str">
        <f>IF(BB425=0,"",IF(M425="เกษียณปี 66 ยุบเลิกปี 67","",IF(M425="ว่างเดิม ยุบเลิกปี 67","",IF(BB425="บริหารท้องถิ่น","("&amp;BD425&amp;")",IF(BB425="อำนวยการท้องถิ่น","("&amp;BD425&amp;")",IF(BB425="บริหารสถานศึกษา","("&amp;BD425&amp;")",IF(BB425&amp;BC425="วิชาการหัวหน้ากลุ่มงาน","("&amp;BD425&amp;")","")))))))</f>
        <v/>
      </c>
      <c r="I426" s="99"/>
      <c r="J426" s="141" t="str">
        <f>IF(BB425=0,"",IF(BB425="","",IF(BH425="ว่างเดิม","(ค่ากลางเงินเดือน)",IF(BH425="เงินอุดหนุน (ว่าง)","(ค่ากลางเงินเดือน)",IF(BH425="จ่ายจากเงินรายได้ (ว่าง)","(ค่ากลางเงินเดือน)",IF(BH425="ว่างยุบเลิก2568","(ค่ากลางเงินเดือน)",IF(BH425="ว่างยุบเลิก2569","(ค่ากลางเงินเดือน)",IF(M425="กำหนดเพิ่มปี 67","",IF(M425="กำหนดเพิ่มปี 68","",IF(M425="กำหนดเพิ่มปี 69","",IF(M425="เกษียณปี 66 ยุบเลิกปี 67","",IF(M425="ว่างเดิม ยุบเลิกปี 67","",TEXT(BE425,"(0,000"&amp;" x 12)")))))))))))))</f>
        <v/>
      </c>
      <c r="K426" s="141" t="str">
        <f>IF(BB425=0,"",IF(BB425="","",IF(M425="กำหนดเพิ่มปี 67","",IF(M425="กำหนดเพิ่มปี 68","",IF(M425="กำหนดเพิ่มปี 69","",IF(M425="เกษียณปี 66 ยุบเลิกปี 67","",IF(M425="ว่างเดิม ยุบเลิกปี 67","",TEXT(BF425,"(0,000"&amp;" x 12)"))))))))</f>
        <v/>
      </c>
      <c r="L426" s="141" t="str">
        <f>IF(BB425=0,"",IF(BB425="","",IF(M425="กำหนดเพิ่มปี 67","",IF(M425="กำหนดเพิ่มปี 68","",IF(M425="กำหนดเพิ่มปี 69","",IF(M425="เกษียณปี 66 ยุบเลิกปี 67","",IF(M425="ว่างเดิม ยุบเลิกปี 67","",TEXT(BG425,"(0,000"&amp;" x 12)"))))))))</f>
        <v/>
      </c>
      <c r="M426" s="140"/>
      <c r="N426" s="150"/>
      <c r="O426" s="150"/>
      <c r="P426" s="150"/>
      <c r="Q426" s="150"/>
      <c r="R426" s="150"/>
      <c r="S426" s="150"/>
      <c r="T426" s="150"/>
      <c r="U426" s="150"/>
      <c r="V426" s="150"/>
      <c r="W426" s="150"/>
      <c r="X426" s="150"/>
      <c r="Y426" s="150"/>
      <c r="Z426" s="150"/>
      <c r="AA426" s="150"/>
      <c r="AB426" s="150"/>
      <c r="AC426" s="150"/>
      <c r="AD426" s="150"/>
      <c r="AE426" s="150"/>
      <c r="AF426" s="150"/>
      <c r="AG426" s="150"/>
      <c r="AH426" s="150"/>
      <c r="AI426" s="150"/>
      <c r="AJ426" s="150"/>
      <c r="AK426" s="150"/>
      <c r="AL426" s="150"/>
      <c r="AM426" s="150"/>
      <c r="AN426" s="150"/>
      <c r="AO426" s="150"/>
      <c r="AP426" s="150"/>
      <c r="AQ426" s="150"/>
      <c r="AR426" s="150"/>
      <c r="AS426" s="150"/>
      <c r="AT426" s="150"/>
      <c r="AU426" s="150"/>
      <c r="AV426" s="150"/>
      <c r="AW426" s="150"/>
      <c r="AX426" s="150"/>
      <c r="AY426" s="150"/>
      <c r="AZ426" s="150"/>
      <c r="BA426" s="150"/>
    </row>
    <row r="427" spans="1:60" ht="25.5" customHeight="1">
      <c r="A427" s="101" t="str">
        <f>IF(B427="","",IF(M427="","",SUBTOTAL(3,$E$5:E427)*1)-COUNTBLANK($B$5:B427))</f>
        <v/>
      </c>
      <c r="B427" s="142" t="str">
        <f>IF(ฟอร์มกรอกข้อมูล!C218=0,"",IF(ฟอร์มกรอกข้อมูล!C218="สังกัด","",IF(M427="กำหนดเพิ่มปี 67","-",IF(M427="กำหนดเพิ่มปี 68","-",IF(M427="กำหนดเพิ่มปี 69","-",ฟอร์มกรอกข้อมูล!D218)))))</f>
        <v/>
      </c>
      <c r="C427" s="140" t="str">
        <f>IF(ฟอร์มกรอกข้อมูล!C218=0,"",IF(ฟอร์มกรอกข้อมูล!C218="สังกัด","",IF(M427="กำหนดเพิ่มปี 67","-",IF(M427="กำหนดเพิ่มปี 68","-",IF(M427="กำหนดเพิ่มปี 69","-",ฟอร์มกรอกข้อมูล!L218)))))</f>
        <v/>
      </c>
      <c r="D427" s="143" t="str">
        <f>IF(ฟอร์มกรอกข้อมูล!C218=0,"",IF(ฟอร์มกรอกข้อมูล!C218="สังกัด","",IF(ฟอร์มกรอกข้อมูล!B218="","-",IF(M427="กำหนดเพิ่มปี 67","-",IF(M427="กำหนดเพิ่มปี 68","-",IF(M427="กำหนดเพิ่มปี 69","-",ฟอร์มกรอกข้อมูล!B218))))))</f>
        <v/>
      </c>
      <c r="E427" s="140" t="str">
        <f>IF(ฟอร์มกรอกข้อมูล!C218=0,"",IF(M427="กำหนดเพิ่มปี 67","-",IF(M427="กำหนดเพิ่มปี 68","-",IF(M427="กำหนดเพิ่มปี 69","-",IF(ฟอร์มกรอกข้อมูล!C218="บริหารท้องถิ่น",ฟอร์มกรอกข้อมูล!F218,IF(ฟอร์มกรอกข้อมูล!C218="อำนวยการท้องถิ่น",ฟอร์มกรอกข้อมูล!F218,IF(ฟอร์มกรอกข้อมูล!C218="บริหารสถานศึกษา",ฟอร์มกรอกข้อมูล!F218,IF(ฟอร์มกรอกข้อมูล!C218&amp;ฟอร์มกรอกข้อมูล!G218="วิชาการหัวหน้ากลุ่มงาน",ฟอร์มกรอกข้อมูล!F218,ฟอร์มกรอกข้อมูล!E218))))))))</f>
        <v/>
      </c>
      <c r="F427" s="101" t="str">
        <f>IF(ฟอร์มกรอกข้อมูล!C218=0,"",IF(ฟอร์มกรอกข้อมูล!C218="สังกัด","",IF(ฟอร์มกรอกข้อมูล!H218="","-",IF(M427="กำหนดเพิ่มปี 67","-",IF(M427="กำหนดเพิ่มปี 68","-",IF(M427="กำหนดเพิ่มปี 69","-",ฟอร์มกรอกข้อมูล!H218))))))</f>
        <v/>
      </c>
      <c r="G427" s="143" t="str">
        <f>IF(ฟอร์มกรอกข้อมูล!C218=0,"",IF(ฟอร์มกรอกข้อมูล!C218="สังกัด","",IF(ฟอร์มกรอกข้อมูล!B218="","-",IF(M427="เกษียณปี 66 ยุบเลิกปี 67","-",IF(M427="ว่างเดิม ยุบเลิกปี 67","-",ฟอร์มกรอกข้อมูล!B218)))))</f>
        <v/>
      </c>
      <c r="H427" s="140" t="str">
        <f>IF(ฟอร์มกรอกข้อมูล!C218=0,"",IF(M427="เกษียณปี 66 ยุบเลิกปี 67","-",IF(M427="ว่างเดิม ยุบเลิกปี 67","-",IF(ฟอร์มกรอกข้อมูล!C218="บริหารท้องถิ่น",ฟอร์มกรอกข้อมูล!F218,IF(ฟอร์มกรอกข้อมูล!C218="อำนวยการท้องถิ่น",ฟอร์มกรอกข้อมูล!F218,IF(ฟอร์มกรอกข้อมูล!C218="บริหารสถานศึกษา",ฟอร์มกรอกข้อมูล!F218,IF(ฟอร์มกรอกข้อมูล!C218&amp;ฟอร์มกรอกข้อมูล!G218="วิชาการหัวหน้ากลุ่มงาน",ฟอร์มกรอกข้อมูล!F218,ฟอร์มกรอกข้อมูล!E218)))))))</f>
        <v/>
      </c>
      <c r="I427" s="101" t="str">
        <f>IF(ฟอร์มกรอกข้อมูล!C218=0,"",IF(ฟอร์มกรอกข้อมูล!C218="สังกัด","",IF(ฟอร์มกรอกข้อมูล!H218="","-",IF(M427="เกษียณปี 66 ยุบเลิกปี 67","-",IF(M427="ว่างเดิม ยุบเลิกปี 67","-",ฟอร์มกรอกข้อมูล!H218)))))</f>
        <v/>
      </c>
      <c r="J427" s="144" t="str">
        <f>IF(ฟอร์มกรอกข้อมูล!C218=0,"",IF(ฟอร์มกรอกข้อมูล!C218="สังกัด","",IF(M427="กำหนดเพิ่มปี 67",0,IF(M427="กำหนดเพิ่มปี 68",0,IF(M427="กำหนดเพิ่มปี 69",0,IF(M427="เกษียณปี 66 ยุบเลิกปี 67",0,IF(M427="ว่างเดิม ยุบเลิกปี 67",0,ฟอร์มกรอกข้อมูล!BE218)))))))</f>
        <v/>
      </c>
      <c r="K427" s="145" t="str">
        <f>IF(ฟอร์มกรอกข้อมูล!C218=0,"",IF(ฟอร์มกรอกข้อมูล!C218="สังกัด","",IF(M427="กำหนดเพิ่มปี 67",0,IF(M427="กำหนดเพิ่มปี 68",0,IF(M427="กำหนดเพิ่มปี 69",0,IF(M427="เกษียณปี 66 ยุบเลิกปี 67",0,IF(M427="ว่างเดิม ยุบเลิกปี 67",0,IF(ฟอร์มกรอกข้อมูล!J218=0,0,(BF427*12)))))))))</f>
        <v/>
      </c>
      <c r="L427" s="145" t="str">
        <f>IF(ฟอร์มกรอกข้อมูล!C218=0,"",IF(ฟอร์มกรอกข้อมูล!C218="สังกัด","",IF(M427="กำหนดเพิ่มปี 67",0,IF(M427="กำหนดเพิ่มปี 68",0,IF(M427="กำหนดเพิ่มปี 69",0,IF(M427="เกษียณปี 66 ยุบเลิกปี 67",0,IF(M427="ว่างเดิม ยุบเลิกปี 67",0,IF(ฟอร์มกรอกข้อมูล!K218=0,0,(BG427*12)))))))))</f>
        <v/>
      </c>
      <c r="M427" s="146" t="str">
        <f>IF(ฟอร์มกรอกข้อมูล!C218=0,"",IF(ฟอร์มกรอกข้อมูล!C218="สังกัด","",IF(ฟอร์มกรอกข้อมูล!M218="ว่างเดิม","(ว่างเดิม)",IF(ฟอร์มกรอกข้อมูล!M218="เงินอุดหนุน","(เงินอุดหนุน)",IF(ฟอร์มกรอกข้อมูล!M218="เงินอุดหนุน (ว่าง)","(เงินอุดหนุน)",IF(ฟอร์มกรอกข้อมูล!M218="จ่ายจากเงินรายได้","(จ่ายจากเงินรายได้)",IF(ฟอร์มกรอกข้อมูล!M218="จ่ายจากเงินรายได้ (ว่าง)","(จ่ายจากเงินรายได้ (ว่างเดิม))",IF(ฟอร์มกรอกข้อมูล!M218="กำหนดเพิ่ม2567","กำหนดเพิ่มปี 67",IF(ฟอร์มกรอกข้อมูล!M218="กำหนดเพิ่ม2568","กำหนดเพิ่มปี 68",IF(ฟอร์มกรอกข้อมูล!M218="กำหนดเพิ่ม2569","กำหนดเพิ่มปี 69",IF(ฟอร์มกรอกข้อมูล!M218="ว่างยุบเลิก2567","ว่างเดิม ยุบเลิกปี 67",IF(ฟอร์มกรอกข้อมูล!M218="ว่างยุบเลิก2568","ว่างเดิม ยุบเลิกปี 68",IF(ฟอร์มกรอกข้อมูล!M218="ว่างยุบเลิก2569","ว่างเดิม ยุบเลิกปี 69",IF(ฟอร์มกรอกข้อมูล!M218="ยุบเลิก2567","เกษียณปี 66 ยุบเลิกปี 67",IF(ฟอร์มกรอกข้อมูล!M218="ยุบเลิก2568","เกษียณปี 67 ยุบเลิกปี 68",IF(ฟอร์มกรอกข้อมูล!M218="ยุบเลิก2569","เกษียณปี 68 ยุบเลิกปี 69",(ฟอร์มกรอกข้อมูล!I218*12)+(ฟอร์มกรอกข้อมูล!J218*12)+(ฟอร์มกรอกข้อมูล!K218*12)))))))))))))))))</f>
        <v/>
      </c>
      <c r="N427" s="150"/>
      <c r="O427" s="150"/>
      <c r="P427" s="150"/>
      <c r="Q427" s="150"/>
      <c r="R427" s="150"/>
      <c r="S427" s="150"/>
      <c r="T427" s="150"/>
      <c r="U427" s="150"/>
      <c r="V427" s="150"/>
      <c r="W427" s="150"/>
      <c r="X427" s="150"/>
      <c r="Y427" s="150"/>
      <c r="Z427" s="150"/>
      <c r="AA427" s="150"/>
      <c r="AB427" s="150"/>
      <c r="AC427" s="150"/>
      <c r="AD427" s="150"/>
      <c r="AE427" s="150"/>
      <c r="AF427" s="150"/>
      <c r="AG427" s="150"/>
      <c r="AH427" s="150"/>
      <c r="AI427" s="150"/>
      <c r="AJ427" s="150"/>
      <c r="AK427" s="150"/>
      <c r="AL427" s="150"/>
      <c r="AM427" s="150"/>
      <c r="AN427" s="150"/>
      <c r="AO427" s="150"/>
      <c r="AP427" s="150"/>
      <c r="AQ427" s="150"/>
      <c r="AR427" s="150"/>
      <c r="AS427" s="150"/>
      <c r="AT427" s="150"/>
      <c r="AU427" s="150"/>
      <c r="AV427" s="150"/>
      <c r="AW427" s="150"/>
      <c r="AX427" s="150"/>
      <c r="AY427" s="150"/>
      <c r="AZ427" s="150"/>
      <c r="BA427" s="150"/>
      <c r="BB427" s="139" t="str">
        <f>IF(ฟอร์มกรอกข้อมูล!C218=0,"",ฟอร์มกรอกข้อมูล!C218)</f>
        <v/>
      </c>
      <c r="BC427" s="139" t="str">
        <f>IF(ฟอร์มกรอกข้อมูล!G218=0,"",ฟอร์มกรอกข้อมูล!G218)</f>
        <v/>
      </c>
      <c r="BD427" s="139" t="str">
        <f>IF(ฟอร์มกรอกข้อมูล!E218=0,"",ฟอร์มกรอกข้อมูล!E218)</f>
        <v/>
      </c>
      <c r="BE427" s="139" t="str">
        <f>IF(ฟอร์มกรอกข้อมูล!I218=0,"",ฟอร์มกรอกข้อมูล!I218)</f>
        <v/>
      </c>
      <c r="BF427" s="139" t="str">
        <f>IF(ฟอร์มกรอกข้อมูล!J218=0,"",ฟอร์มกรอกข้อมูล!J218)</f>
        <v/>
      </c>
      <c r="BG427" s="139" t="str">
        <f>IF(ฟอร์มกรอกข้อมูล!K218=0,"",ฟอร์มกรอกข้อมูล!K218)</f>
        <v/>
      </c>
      <c r="BH427" s="139" t="str">
        <f>IF(ฟอร์มกรอกข้อมูล!M218=0,"",ฟอร์มกรอกข้อมูล!M218)</f>
        <v/>
      </c>
    </row>
    <row r="428" spans="1:60" ht="25.5" customHeight="1">
      <c r="A428" s="99"/>
      <c r="B428" s="99"/>
      <c r="C428" s="140"/>
      <c r="D428" s="140"/>
      <c r="E428" s="140" t="str">
        <f>IF(BB427=0,"",IF(BB427="บริหารท้องถิ่น","("&amp;BD427&amp;")",IF(BB427="อำนวยการท้องถิ่น","("&amp;BD427&amp;")",IF(BB427="บริหารสถานศึกษา","("&amp;BD427&amp;")",IF(BB427&amp;BC427="วิชาการหัวหน้ากลุ่มงาน","("&amp;BD427&amp;")",IF(M427="กำหนดเพิ่มปี 67","-",IF(M427="กำหนดเพิ่มปี 68","",IF(M427="กำหนดเพิ่มปี 69","",""))))))))</f>
        <v/>
      </c>
      <c r="F428" s="99"/>
      <c r="G428" s="140"/>
      <c r="H428" s="140" t="str">
        <f>IF(BB427=0,"",IF(M427="เกษียณปี 66 ยุบเลิกปี 67","",IF(M427="ว่างเดิม ยุบเลิกปี 67","",IF(BB427="บริหารท้องถิ่น","("&amp;BD427&amp;")",IF(BB427="อำนวยการท้องถิ่น","("&amp;BD427&amp;")",IF(BB427="บริหารสถานศึกษา","("&amp;BD427&amp;")",IF(BB427&amp;BC427="วิชาการหัวหน้ากลุ่มงาน","("&amp;BD427&amp;")","")))))))</f>
        <v/>
      </c>
      <c r="I428" s="99"/>
      <c r="J428" s="141" t="str">
        <f>IF(BB427=0,"",IF(BB427="","",IF(BH427="ว่างเดิม","(ค่ากลางเงินเดือน)",IF(BH427="เงินอุดหนุน (ว่าง)","(ค่ากลางเงินเดือน)",IF(BH427="จ่ายจากเงินรายได้ (ว่าง)","(ค่ากลางเงินเดือน)",IF(BH427="ว่างยุบเลิก2568","(ค่ากลางเงินเดือน)",IF(BH427="ว่างยุบเลิก2569","(ค่ากลางเงินเดือน)",IF(M427="กำหนดเพิ่มปี 67","",IF(M427="กำหนดเพิ่มปี 68","",IF(M427="กำหนดเพิ่มปี 69","",IF(M427="เกษียณปี 66 ยุบเลิกปี 67","",IF(M427="ว่างเดิม ยุบเลิกปี 67","",TEXT(BE427,"(0,000"&amp;" x 12)")))))))))))))</f>
        <v/>
      </c>
      <c r="K428" s="141" t="str">
        <f>IF(BB427=0,"",IF(BB427="","",IF(M427="กำหนดเพิ่มปี 67","",IF(M427="กำหนดเพิ่มปี 68","",IF(M427="กำหนดเพิ่มปี 69","",IF(M427="เกษียณปี 66 ยุบเลิกปี 67","",IF(M427="ว่างเดิม ยุบเลิกปี 67","",TEXT(BF427,"(0,000"&amp;" x 12)"))))))))</f>
        <v/>
      </c>
      <c r="L428" s="141" t="str">
        <f>IF(BB427=0,"",IF(BB427="","",IF(M427="กำหนดเพิ่มปี 67","",IF(M427="กำหนดเพิ่มปี 68","",IF(M427="กำหนดเพิ่มปี 69","",IF(M427="เกษียณปี 66 ยุบเลิกปี 67","",IF(M427="ว่างเดิม ยุบเลิกปี 67","",TEXT(BG427,"(0,000"&amp;" x 12)"))))))))</f>
        <v/>
      </c>
      <c r="M428" s="14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50"/>
      <c r="AH428" s="150"/>
      <c r="AI428" s="150"/>
      <c r="AJ428" s="150"/>
      <c r="AK428" s="150"/>
      <c r="AL428" s="150"/>
      <c r="AM428" s="150"/>
      <c r="AN428" s="150"/>
      <c r="AO428" s="150"/>
      <c r="AP428" s="150"/>
      <c r="AQ428" s="150"/>
      <c r="AR428" s="150"/>
      <c r="AS428" s="150"/>
      <c r="AT428" s="150"/>
      <c r="AU428" s="150"/>
      <c r="AV428" s="150"/>
      <c r="AW428" s="150"/>
      <c r="AX428" s="150"/>
      <c r="AY428" s="150"/>
      <c r="AZ428" s="150"/>
      <c r="BA428" s="150"/>
    </row>
    <row r="429" spans="1:60" ht="25.5" customHeight="1">
      <c r="A429" s="101" t="str">
        <f>IF(B429="","",IF(M429="","",SUBTOTAL(3,$E$5:E429)*1)-COUNTBLANK($B$5:B429))</f>
        <v/>
      </c>
      <c r="B429" s="142" t="str">
        <f>IF(ฟอร์มกรอกข้อมูล!C219=0,"",IF(ฟอร์มกรอกข้อมูล!C219="สังกัด","",IF(M429="กำหนดเพิ่มปี 67","-",IF(M429="กำหนดเพิ่มปี 68","-",IF(M429="กำหนดเพิ่มปี 69","-",ฟอร์มกรอกข้อมูล!D219)))))</f>
        <v/>
      </c>
      <c r="C429" s="140" t="str">
        <f>IF(ฟอร์มกรอกข้อมูล!C219=0,"",IF(ฟอร์มกรอกข้อมูล!C219="สังกัด","",IF(M429="กำหนดเพิ่มปี 67","-",IF(M429="กำหนดเพิ่มปี 68","-",IF(M429="กำหนดเพิ่มปี 69","-",ฟอร์มกรอกข้อมูล!L219)))))</f>
        <v/>
      </c>
      <c r="D429" s="143" t="str">
        <f>IF(ฟอร์มกรอกข้อมูล!C219=0,"",IF(ฟอร์มกรอกข้อมูล!C219="สังกัด","",IF(ฟอร์มกรอกข้อมูล!B219="","-",IF(M429="กำหนดเพิ่มปี 67","-",IF(M429="กำหนดเพิ่มปี 68","-",IF(M429="กำหนดเพิ่มปี 69","-",ฟอร์มกรอกข้อมูล!B219))))))</f>
        <v/>
      </c>
      <c r="E429" s="140" t="str">
        <f>IF(ฟอร์มกรอกข้อมูล!C219=0,"",IF(M429="กำหนดเพิ่มปี 67","-",IF(M429="กำหนดเพิ่มปี 68","-",IF(M429="กำหนดเพิ่มปี 69","-",IF(ฟอร์มกรอกข้อมูล!C219="บริหารท้องถิ่น",ฟอร์มกรอกข้อมูล!F219,IF(ฟอร์มกรอกข้อมูล!C219="อำนวยการท้องถิ่น",ฟอร์มกรอกข้อมูล!F219,IF(ฟอร์มกรอกข้อมูล!C219="บริหารสถานศึกษา",ฟอร์มกรอกข้อมูล!F219,IF(ฟอร์มกรอกข้อมูล!C219&amp;ฟอร์มกรอกข้อมูล!G219="วิชาการหัวหน้ากลุ่มงาน",ฟอร์มกรอกข้อมูล!F219,ฟอร์มกรอกข้อมูล!E219))))))))</f>
        <v/>
      </c>
      <c r="F429" s="101" t="str">
        <f>IF(ฟอร์มกรอกข้อมูล!C219=0,"",IF(ฟอร์มกรอกข้อมูล!C219="สังกัด","",IF(ฟอร์มกรอกข้อมูล!H219="","-",IF(M429="กำหนดเพิ่มปี 67","-",IF(M429="กำหนดเพิ่มปี 68","-",IF(M429="กำหนดเพิ่มปี 69","-",ฟอร์มกรอกข้อมูล!H219))))))</f>
        <v/>
      </c>
      <c r="G429" s="143" t="str">
        <f>IF(ฟอร์มกรอกข้อมูล!C219=0,"",IF(ฟอร์มกรอกข้อมูล!C219="สังกัด","",IF(ฟอร์มกรอกข้อมูล!B219="","-",IF(M429="เกษียณปี 66 ยุบเลิกปี 67","-",IF(M429="ว่างเดิม ยุบเลิกปี 67","-",ฟอร์มกรอกข้อมูล!B219)))))</f>
        <v/>
      </c>
      <c r="H429" s="140" t="str">
        <f>IF(ฟอร์มกรอกข้อมูล!C219=0,"",IF(M429="เกษียณปี 66 ยุบเลิกปี 67","-",IF(M429="ว่างเดิม ยุบเลิกปี 67","-",IF(ฟอร์มกรอกข้อมูล!C219="บริหารท้องถิ่น",ฟอร์มกรอกข้อมูล!F219,IF(ฟอร์มกรอกข้อมูล!C219="อำนวยการท้องถิ่น",ฟอร์มกรอกข้อมูล!F219,IF(ฟอร์มกรอกข้อมูล!C219="บริหารสถานศึกษา",ฟอร์มกรอกข้อมูล!F219,IF(ฟอร์มกรอกข้อมูล!C219&amp;ฟอร์มกรอกข้อมูล!G219="วิชาการหัวหน้ากลุ่มงาน",ฟอร์มกรอกข้อมูล!F219,ฟอร์มกรอกข้อมูล!E219)))))))</f>
        <v/>
      </c>
      <c r="I429" s="101" t="str">
        <f>IF(ฟอร์มกรอกข้อมูล!C219=0,"",IF(ฟอร์มกรอกข้อมูล!C219="สังกัด","",IF(ฟอร์มกรอกข้อมูล!H219="","-",IF(M429="เกษียณปี 66 ยุบเลิกปี 67","-",IF(M429="ว่างเดิม ยุบเลิกปี 67","-",ฟอร์มกรอกข้อมูล!H219)))))</f>
        <v/>
      </c>
      <c r="J429" s="144" t="str">
        <f>IF(ฟอร์มกรอกข้อมูล!C219=0,"",IF(ฟอร์มกรอกข้อมูล!C219="สังกัด","",IF(M429="กำหนดเพิ่มปี 67",0,IF(M429="กำหนดเพิ่มปี 68",0,IF(M429="กำหนดเพิ่มปี 69",0,IF(M429="เกษียณปี 66 ยุบเลิกปี 67",0,IF(M429="ว่างเดิม ยุบเลิกปี 67",0,ฟอร์มกรอกข้อมูล!BE219)))))))</f>
        <v/>
      </c>
      <c r="K429" s="145" t="str">
        <f>IF(ฟอร์มกรอกข้อมูล!C219=0,"",IF(ฟอร์มกรอกข้อมูล!C219="สังกัด","",IF(M429="กำหนดเพิ่มปี 67",0,IF(M429="กำหนดเพิ่มปี 68",0,IF(M429="กำหนดเพิ่มปี 69",0,IF(M429="เกษียณปี 66 ยุบเลิกปี 67",0,IF(M429="ว่างเดิม ยุบเลิกปี 67",0,IF(ฟอร์มกรอกข้อมูล!J219=0,0,(BF429*12)))))))))</f>
        <v/>
      </c>
      <c r="L429" s="145" t="str">
        <f>IF(ฟอร์มกรอกข้อมูล!C219=0,"",IF(ฟอร์มกรอกข้อมูล!C219="สังกัด","",IF(M429="กำหนดเพิ่มปี 67",0,IF(M429="กำหนดเพิ่มปี 68",0,IF(M429="กำหนดเพิ่มปี 69",0,IF(M429="เกษียณปี 66 ยุบเลิกปี 67",0,IF(M429="ว่างเดิม ยุบเลิกปี 67",0,IF(ฟอร์มกรอกข้อมูล!K219=0,0,(BG429*12)))))))))</f>
        <v/>
      </c>
      <c r="M429" s="146" t="str">
        <f>IF(ฟอร์มกรอกข้อมูล!C219=0,"",IF(ฟอร์มกรอกข้อมูล!C219="สังกัด","",IF(ฟอร์มกรอกข้อมูล!M219="ว่างเดิม","(ว่างเดิม)",IF(ฟอร์มกรอกข้อมูล!M219="เงินอุดหนุน","(เงินอุดหนุน)",IF(ฟอร์มกรอกข้อมูล!M219="เงินอุดหนุน (ว่าง)","(เงินอุดหนุน)",IF(ฟอร์มกรอกข้อมูล!M219="จ่ายจากเงินรายได้","(จ่ายจากเงินรายได้)",IF(ฟอร์มกรอกข้อมูล!M219="จ่ายจากเงินรายได้ (ว่าง)","(จ่ายจากเงินรายได้ (ว่างเดิม))",IF(ฟอร์มกรอกข้อมูล!M219="กำหนดเพิ่ม2567","กำหนดเพิ่มปี 67",IF(ฟอร์มกรอกข้อมูล!M219="กำหนดเพิ่ม2568","กำหนดเพิ่มปี 68",IF(ฟอร์มกรอกข้อมูล!M219="กำหนดเพิ่ม2569","กำหนดเพิ่มปี 69",IF(ฟอร์มกรอกข้อมูล!M219="ว่างยุบเลิก2567","ว่างเดิม ยุบเลิกปี 67",IF(ฟอร์มกรอกข้อมูล!M219="ว่างยุบเลิก2568","ว่างเดิม ยุบเลิกปี 68",IF(ฟอร์มกรอกข้อมูล!M219="ว่างยุบเลิก2569","ว่างเดิม ยุบเลิกปี 69",IF(ฟอร์มกรอกข้อมูล!M219="ยุบเลิก2567","เกษียณปี 66 ยุบเลิกปี 67",IF(ฟอร์มกรอกข้อมูล!M219="ยุบเลิก2568","เกษียณปี 67 ยุบเลิกปี 68",IF(ฟอร์มกรอกข้อมูล!M219="ยุบเลิก2569","เกษียณปี 68 ยุบเลิกปี 69",(ฟอร์มกรอกข้อมูล!I219*12)+(ฟอร์มกรอกข้อมูล!J219*12)+(ฟอร์มกรอกข้อมูล!K219*12)))))))))))))))))</f>
        <v/>
      </c>
      <c r="N429" s="150"/>
      <c r="O429" s="150"/>
      <c r="P429" s="150"/>
      <c r="Q429" s="150"/>
      <c r="R429" s="150"/>
      <c r="S429" s="150"/>
      <c r="T429" s="150"/>
      <c r="U429" s="150"/>
      <c r="V429" s="150"/>
      <c r="W429" s="150"/>
      <c r="X429" s="150"/>
      <c r="Y429" s="150"/>
      <c r="Z429" s="150"/>
      <c r="AA429" s="150"/>
      <c r="AB429" s="150"/>
      <c r="AC429" s="150"/>
      <c r="AD429" s="150"/>
      <c r="AE429" s="150"/>
      <c r="AF429" s="150"/>
      <c r="AG429" s="150"/>
      <c r="AH429" s="150"/>
      <c r="AI429" s="150"/>
      <c r="AJ429" s="150"/>
      <c r="AK429" s="150"/>
      <c r="AL429" s="150"/>
      <c r="AM429" s="150"/>
      <c r="AN429" s="150"/>
      <c r="AO429" s="150"/>
      <c r="AP429" s="150"/>
      <c r="AQ429" s="150"/>
      <c r="AR429" s="150"/>
      <c r="AS429" s="150"/>
      <c r="AT429" s="150"/>
      <c r="AU429" s="150"/>
      <c r="AV429" s="150"/>
      <c r="AW429" s="150"/>
      <c r="AX429" s="150"/>
      <c r="AY429" s="150"/>
      <c r="AZ429" s="150"/>
      <c r="BA429" s="150"/>
      <c r="BB429" s="139" t="str">
        <f>IF(ฟอร์มกรอกข้อมูล!C219=0,"",ฟอร์มกรอกข้อมูล!C219)</f>
        <v/>
      </c>
      <c r="BC429" s="139" t="str">
        <f>IF(ฟอร์มกรอกข้อมูล!G219=0,"",ฟอร์มกรอกข้อมูล!G219)</f>
        <v/>
      </c>
      <c r="BD429" s="139" t="str">
        <f>IF(ฟอร์มกรอกข้อมูล!E219=0,"",ฟอร์มกรอกข้อมูล!E219)</f>
        <v/>
      </c>
      <c r="BE429" s="139" t="str">
        <f>IF(ฟอร์มกรอกข้อมูล!I219=0,"",ฟอร์มกรอกข้อมูล!I219)</f>
        <v/>
      </c>
      <c r="BF429" s="139" t="str">
        <f>IF(ฟอร์มกรอกข้อมูล!J219=0,"",ฟอร์มกรอกข้อมูล!J219)</f>
        <v/>
      </c>
      <c r="BG429" s="139" t="str">
        <f>IF(ฟอร์มกรอกข้อมูล!K219=0,"",ฟอร์มกรอกข้อมูล!K219)</f>
        <v/>
      </c>
      <c r="BH429" s="139" t="str">
        <f>IF(ฟอร์มกรอกข้อมูล!M219=0,"",ฟอร์มกรอกข้อมูล!M219)</f>
        <v/>
      </c>
    </row>
    <row r="430" spans="1:60" ht="25.5" customHeight="1">
      <c r="A430" s="99"/>
      <c r="B430" s="99"/>
      <c r="C430" s="140"/>
      <c r="D430" s="140"/>
      <c r="E430" s="140" t="str">
        <f>IF(BB429=0,"",IF(BB429="บริหารท้องถิ่น","("&amp;BD429&amp;")",IF(BB429="อำนวยการท้องถิ่น","("&amp;BD429&amp;")",IF(BB429="บริหารสถานศึกษา","("&amp;BD429&amp;")",IF(BB429&amp;BC429="วิชาการหัวหน้ากลุ่มงาน","("&amp;BD429&amp;")",IF(M429="กำหนดเพิ่มปี 67","-",IF(M429="กำหนดเพิ่มปี 68","",IF(M429="กำหนดเพิ่มปี 69","",""))))))))</f>
        <v/>
      </c>
      <c r="F430" s="99"/>
      <c r="G430" s="140"/>
      <c r="H430" s="140" t="str">
        <f>IF(BB429=0,"",IF(M429="เกษียณปี 66 ยุบเลิกปี 67","",IF(M429="ว่างเดิม ยุบเลิกปี 67","",IF(BB429="บริหารท้องถิ่น","("&amp;BD429&amp;")",IF(BB429="อำนวยการท้องถิ่น","("&amp;BD429&amp;")",IF(BB429="บริหารสถานศึกษา","("&amp;BD429&amp;")",IF(BB429&amp;BC429="วิชาการหัวหน้ากลุ่มงาน","("&amp;BD429&amp;")","")))))))</f>
        <v/>
      </c>
      <c r="I430" s="99"/>
      <c r="J430" s="141" t="str">
        <f>IF(BB429=0,"",IF(BB429="","",IF(BH429="ว่างเดิม","(ค่ากลางเงินเดือน)",IF(BH429="เงินอุดหนุน (ว่าง)","(ค่ากลางเงินเดือน)",IF(BH429="จ่ายจากเงินรายได้ (ว่าง)","(ค่ากลางเงินเดือน)",IF(BH429="ว่างยุบเลิก2568","(ค่ากลางเงินเดือน)",IF(BH429="ว่างยุบเลิก2569","(ค่ากลางเงินเดือน)",IF(M429="กำหนดเพิ่มปี 67","",IF(M429="กำหนดเพิ่มปี 68","",IF(M429="กำหนดเพิ่มปี 69","",IF(M429="เกษียณปี 66 ยุบเลิกปี 67","",IF(M429="ว่างเดิม ยุบเลิกปี 67","",TEXT(BE429,"(0,000"&amp;" x 12)")))))))))))))</f>
        <v/>
      </c>
      <c r="K430" s="141" t="str">
        <f>IF(BB429=0,"",IF(BB429="","",IF(M429="กำหนดเพิ่มปี 67","",IF(M429="กำหนดเพิ่มปี 68","",IF(M429="กำหนดเพิ่มปี 69","",IF(M429="เกษียณปี 66 ยุบเลิกปี 67","",IF(M429="ว่างเดิม ยุบเลิกปี 67","",TEXT(BF429,"(0,000"&amp;" x 12)"))))))))</f>
        <v/>
      </c>
      <c r="L430" s="141" t="str">
        <f>IF(BB429=0,"",IF(BB429="","",IF(M429="กำหนดเพิ่มปี 67","",IF(M429="กำหนดเพิ่มปี 68","",IF(M429="กำหนดเพิ่มปี 69","",IF(M429="เกษียณปี 66 ยุบเลิกปี 67","",IF(M429="ว่างเดิม ยุบเลิกปี 67","",TEXT(BG429,"(0,000"&amp;" x 12)"))))))))</f>
        <v/>
      </c>
      <c r="M430" s="140"/>
      <c r="N430" s="150"/>
      <c r="O430" s="150"/>
      <c r="P430" s="150"/>
      <c r="Q430" s="150"/>
      <c r="R430" s="150"/>
      <c r="S430" s="150"/>
      <c r="T430" s="150"/>
      <c r="U430" s="150"/>
      <c r="V430" s="150"/>
      <c r="W430" s="150"/>
      <c r="X430" s="150"/>
      <c r="Y430" s="150"/>
      <c r="Z430" s="150"/>
      <c r="AA430" s="150"/>
      <c r="AB430" s="150"/>
      <c r="AC430" s="150"/>
      <c r="AD430" s="150"/>
      <c r="AE430" s="150"/>
      <c r="AF430" s="150"/>
      <c r="AG430" s="150"/>
      <c r="AH430" s="150"/>
      <c r="AI430" s="150"/>
      <c r="AJ430" s="150"/>
      <c r="AK430" s="150"/>
      <c r="AL430" s="150"/>
      <c r="AM430" s="150"/>
      <c r="AN430" s="150"/>
      <c r="AO430" s="150"/>
      <c r="AP430" s="150"/>
      <c r="AQ430" s="150"/>
      <c r="AR430" s="150"/>
      <c r="AS430" s="150"/>
      <c r="AT430" s="150"/>
      <c r="AU430" s="150"/>
      <c r="AV430" s="150"/>
      <c r="AW430" s="150"/>
      <c r="AX430" s="150"/>
      <c r="AY430" s="150"/>
      <c r="AZ430" s="150"/>
      <c r="BA430" s="150"/>
    </row>
    <row r="431" spans="1:60" ht="25.5" customHeight="1">
      <c r="A431" s="101" t="str">
        <f>IF(B431="","",IF(M431="","",SUBTOTAL(3,$E$5:E431)*1)-COUNTBLANK($B$5:B431))</f>
        <v/>
      </c>
      <c r="B431" s="142" t="str">
        <f>IF(ฟอร์มกรอกข้อมูล!C220=0,"",IF(ฟอร์มกรอกข้อมูล!C220="สังกัด","",IF(M431="กำหนดเพิ่มปี 67","-",IF(M431="กำหนดเพิ่มปี 68","-",IF(M431="กำหนดเพิ่มปี 69","-",ฟอร์มกรอกข้อมูล!D220)))))</f>
        <v/>
      </c>
      <c r="C431" s="140" t="str">
        <f>IF(ฟอร์มกรอกข้อมูล!C220=0,"",IF(ฟอร์มกรอกข้อมูล!C220="สังกัด","",IF(M431="กำหนดเพิ่มปี 67","-",IF(M431="กำหนดเพิ่มปี 68","-",IF(M431="กำหนดเพิ่มปี 69","-",ฟอร์มกรอกข้อมูล!L220)))))</f>
        <v/>
      </c>
      <c r="D431" s="143" t="str">
        <f>IF(ฟอร์มกรอกข้อมูล!C220=0,"",IF(ฟอร์มกรอกข้อมูล!C220="สังกัด","",IF(ฟอร์มกรอกข้อมูล!B220="","-",IF(M431="กำหนดเพิ่มปี 67","-",IF(M431="กำหนดเพิ่มปี 68","-",IF(M431="กำหนดเพิ่มปี 69","-",ฟอร์มกรอกข้อมูล!B220))))))</f>
        <v/>
      </c>
      <c r="E431" s="140" t="str">
        <f>IF(ฟอร์มกรอกข้อมูล!C220=0,"",IF(M431="กำหนดเพิ่มปี 67","-",IF(M431="กำหนดเพิ่มปี 68","-",IF(M431="กำหนดเพิ่มปี 69","-",IF(ฟอร์มกรอกข้อมูล!C220="บริหารท้องถิ่น",ฟอร์มกรอกข้อมูล!F220,IF(ฟอร์มกรอกข้อมูล!C220="อำนวยการท้องถิ่น",ฟอร์มกรอกข้อมูล!F220,IF(ฟอร์มกรอกข้อมูล!C220="บริหารสถานศึกษา",ฟอร์มกรอกข้อมูล!F220,IF(ฟอร์มกรอกข้อมูล!C220&amp;ฟอร์มกรอกข้อมูล!G220="วิชาการหัวหน้ากลุ่มงาน",ฟอร์มกรอกข้อมูล!F220,ฟอร์มกรอกข้อมูล!E220))))))))</f>
        <v/>
      </c>
      <c r="F431" s="101" t="str">
        <f>IF(ฟอร์มกรอกข้อมูล!C220=0,"",IF(ฟอร์มกรอกข้อมูล!C220="สังกัด","",IF(ฟอร์มกรอกข้อมูล!H220="","-",IF(M431="กำหนดเพิ่มปี 67","-",IF(M431="กำหนดเพิ่มปี 68","-",IF(M431="กำหนดเพิ่มปี 69","-",ฟอร์มกรอกข้อมูล!H220))))))</f>
        <v/>
      </c>
      <c r="G431" s="143" t="str">
        <f>IF(ฟอร์มกรอกข้อมูล!C220=0,"",IF(ฟอร์มกรอกข้อมูล!C220="สังกัด","",IF(ฟอร์มกรอกข้อมูล!B220="","-",IF(M431="เกษียณปี 66 ยุบเลิกปี 67","-",IF(M431="ว่างเดิม ยุบเลิกปี 67","-",ฟอร์มกรอกข้อมูล!B220)))))</f>
        <v/>
      </c>
      <c r="H431" s="140" t="str">
        <f>IF(ฟอร์มกรอกข้อมูล!C220=0,"",IF(M431="เกษียณปี 66 ยุบเลิกปี 67","-",IF(M431="ว่างเดิม ยุบเลิกปี 67","-",IF(ฟอร์มกรอกข้อมูล!C220="บริหารท้องถิ่น",ฟอร์มกรอกข้อมูล!F220,IF(ฟอร์มกรอกข้อมูล!C220="อำนวยการท้องถิ่น",ฟอร์มกรอกข้อมูล!F220,IF(ฟอร์มกรอกข้อมูล!C220="บริหารสถานศึกษา",ฟอร์มกรอกข้อมูล!F220,IF(ฟอร์มกรอกข้อมูล!C220&amp;ฟอร์มกรอกข้อมูล!G220="วิชาการหัวหน้ากลุ่มงาน",ฟอร์มกรอกข้อมูล!F220,ฟอร์มกรอกข้อมูล!E220)))))))</f>
        <v/>
      </c>
      <c r="I431" s="101" t="str">
        <f>IF(ฟอร์มกรอกข้อมูล!C220=0,"",IF(ฟอร์มกรอกข้อมูล!C220="สังกัด","",IF(ฟอร์มกรอกข้อมูล!H220="","-",IF(M431="เกษียณปี 66 ยุบเลิกปี 67","-",IF(M431="ว่างเดิม ยุบเลิกปี 67","-",ฟอร์มกรอกข้อมูล!H220)))))</f>
        <v/>
      </c>
      <c r="J431" s="144" t="str">
        <f>IF(ฟอร์มกรอกข้อมูล!C220=0,"",IF(ฟอร์มกรอกข้อมูล!C220="สังกัด","",IF(M431="กำหนดเพิ่มปี 67",0,IF(M431="กำหนดเพิ่มปี 68",0,IF(M431="กำหนดเพิ่มปี 69",0,IF(M431="เกษียณปี 66 ยุบเลิกปี 67",0,IF(M431="ว่างเดิม ยุบเลิกปี 67",0,ฟอร์มกรอกข้อมูล!BE220)))))))</f>
        <v/>
      </c>
      <c r="K431" s="145" t="str">
        <f>IF(ฟอร์มกรอกข้อมูล!C220=0,"",IF(ฟอร์มกรอกข้อมูล!C220="สังกัด","",IF(M431="กำหนดเพิ่มปี 67",0,IF(M431="กำหนดเพิ่มปี 68",0,IF(M431="กำหนดเพิ่มปี 69",0,IF(M431="เกษียณปี 66 ยุบเลิกปี 67",0,IF(M431="ว่างเดิม ยุบเลิกปี 67",0,IF(ฟอร์มกรอกข้อมูล!J220=0,0,(BF431*12)))))))))</f>
        <v/>
      </c>
      <c r="L431" s="145" t="str">
        <f>IF(ฟอร์มกรอกข้อมูล!C220=0,"",IF(ฟอร์มกรอกข้อมูล!C220="สังกัด","",IF(M431="กำหนดเพิ่มปี 67",0,IF(M431="กำหนดเพิ่มปี 68",0,IF(M431="กำหนดเพิ่มปี 69",0,IF(M431="เกษียณปี 66 ยุบเลิกปี 67",0,IF(M431="ว่างเดิม ยุบเลิกปี 67",0,IF(ฟอร์มกรอกข้อมูล!K220=0,0,(BG431*12)))))))))</f>
        <v/>
      </c>
      <c r="M431" s="146" t="str">
        <f>IF(ฟอร์มกรอกข้อมูล!C220=0,"",IF(ฟอร์มกรอกข้อมูล!C220="สังกัด","",IF(ฟอร์มกรอกข้อมูล!M220="ว่างเดิม","(ว่างเดิม)",IF(ฟอร์มกรอกข้อมูล!M220="เงินอุดหนุน","(เงินอุดหนุน)",IF(ฟอร์มกรอกข้อมูล!M220="เงินอุดหนุน (ว่าง)","(เงินอุดหนุน)",IF(ฟอร์มกรอกข้อมูล!M220="จ่ายจากเงินรายได้","(จ่ายจากเงินรายได้)",IF(ฟอร์มกรอกข้อมูล!M220="จ่ายจากเงินรายได้ (ว่าง)","(จ่ายจากเงินรายได้ (ว่างเดิม))",IF(ฟอร์มกรอกข้อมูล!M220="กำหนดเพิ่ม2567","กำหนดเพิ่มปี 67",IF(ฟอร์มกรอกข้อมูล!M220="กำหนดเพิ่ม2568","กำหนดเพิ่มปี 68",IF(ฟอร์มกรอกข้อมูล!M220="กำหนดเพิ่ม2569","กำหนดเพิ่มปี 69",IF(ฟอร์มกรอกข้อมูล!M220="ว่างยุบเลิก2567","ว่างเดิม ยุบเลิกปี 67",IF(ฟอร์มกรอกข้อมูล!M220="ว่างยุบเลิก2568","ว่างเดิม ยุบเลิกปี 68",IF(ฟอร์มกรอกข้อมูล!M220="ว่างยุบเลิก2569","ว่างเดิม ยุบเลิกปี 69",IF(ฟอร์มกรอกข้อมูล!M220="ยุบเลิก2567","เกษียณปี 66 ยุบเลิกปี 67",IF(ฟอร์มกรอกข้อมูล!M220="ยุบเลิก2568","เกษียณปี 67 ยุบเลิกปี 68",IF(ฟอร์มกรอกข้อมูล!M220="ยุบเลิก2569","เกษียณปี 68 ยุบเลิกปี 69",(ฟอร์มกรอกข้อมูล!I220*12)+(ฟอร์มกรอกข้อมูล!J220*12)+(ฟอร์มกรอกข้อมูล!K220*12)))))))))))))))))</f>
        <v/>
      </c>
      <c r="N431" s="150"/>
      <c r="O431" s="150"/>
      <c r="P431" s="150"/>
      <c r="Q431" s="150"/>
      <c r="R431" s="150"/>
      <c r="S431" s="150"/>
      <c r="T431" s="150"/>
      <c r="U431" s="150"/>
      <c r="V431" s="150"/>
      <c r="W431" s="150"/>
      <c r="X431" s="150"/>
      <c r="Y431" s="150"/>
      <c r="Z431" s="150"/>
      <c r="AA431" s="150"/>
      <c r="AB431" s="150"/>
      <c r="AC431" s="150"/>
      <c r="AD431" s="150"/>
      <c r="AE431" s="150"/>
      <c r="AF431" s="150"/>
      <c r="AG431" s="150"/>
      <c r="AH431" s="150"/>
      <c r="AI431" s="150"/>
      <c r="AJ431" s="150"/>
      <c r="AK431" s="150"/>
      <c r="AL431" s="150"/>
      <c r="AM431" s="150"/>
      <c r="AN431" s="150"/>
      <c r="AO431" s="150"/>
      <c r="AP431" s="150"/>
      <c r="AQ431" s="150"/>
      <c r="AR431" s="150"/>
      <c r="AS431" s="150"/>
      <c r="AT431" s="150"/>
      <c r="AU431" s="150"/>
      <c r="AV431" s="150"/>
      <c r="AW431" s="150"/>
      <c r="AX431" s="150"/>
      <c r="AY431" s="150"/>
      <c r="AZ431" s="150"/>
      <c r="BA431" s="150"/>
      <c r="BB431" s="139" t="str">
        <f>IF(ฟอร์มกรอกข้อมูล!C220=0,"",ฟอร์มกรอกข้อมูล!C220)</f>
        <v/>
      </c>
      <c r="BC431" s="139" t="str">
        <f>IF(ฟอร์มกรอกข้อมูล!G220=0,"",ฟอร์มกรอกข้อมูล!G220)</f>
        <v/>
      </c>
      <c r="BD431" s="139" t="str">
        <f>IF(ฟอร์มกรอกข้อมูล!E220=0,"",ฟอร์มกรอกข้อมูล!E220)</f>
        <v/>
      </c>
      <c r="BE431" s="139" t="str">
        <f>IF(ฟอร์มกรอกข้อมูล!I220=0,"",ฟอร์มกรอกข้อมูล!I220)</f>
        <v/>
      </c>
      <c r="BF431" s="139" t="str">
        <f>IF(ฟอร์มกรอกข้อมูล!J220=0,"",ฟอร์มกรอกข้อมูล!J220)</f>
        <v/>
      </c>
      <c r="BG431" s="139" t="str">
        <f>IF(ฟอร์มกรอกข้อมูล!K220=0,"",ฟอร์มกรอกข้อมูล!K220)</f>
        <v/>
      </c>
      <c r="BH431" s="139" t="str">
        <f>IF(ฟอร์มกรอกข้อมูล!M220=0,"",ฟอร์มกรอกข้อมูล!M220)</f>
        <v/>
      </c>
    </row>
    <row r="432" spans="1:60" ht="25.5" customHeight="1">
      <c r="A432" s="99"/>
      <c r="B432" s="99"/>
      <c r="C432" s="140"/>
      <c r="D432" s="140"/>
      <c r="E432" s="140" t="str">
        <f>IF(BB431=0,"",IF(BB431="บริหารท้องถิ่น","("&amp;BD431&amp;")",IF(BB431="อำนวยการท้องถิ่น","("&amp;BD431&amp;")",IF(BB431="บริหารสถานศึกษา","("&amp;BD431&amp;")",IF(BB431&amp;BC431="วิชาการหัวหน้ากลุ่มงาน","("&amp;BD431&amp;")",IF(M431="กำหนดเพิ่มปี 67","-",IF(M431="กำหนดเพิ่มปี 68","",IF(M431="กำหนดเพิ่มปี 69","",""))))))))</f>
        <v/>
      </c>
      <c r="F432" s="99"/>
      <c r="G432" s="140"/>
      <c r="H432" s="140" t="str">
        <f>IF(BB431=0,"",IF(M431="เกษียณปี 66 ยุบเลิกปี 67","",IF(M431="ว่างเดิม ยุบเลิกปี 67","",IF(BB431="บริหารท้องถิ่น","("&amp;BD431&amp;")",IF(BB431="อำนวยการท้องถิ่น","("&amp;BD431&amp;")",IF(BB431="บริหารสถานศึกษา","("&amp;BD431&amp;")",IF(BB431&amp;BC431="วิชาการหัวหน้ากลุ่มงาน","("&amp;BD431&amp;")","")))))))</f>
        <v/>
      </c>
      <c r="I432" s="99"/>
      <c r="J432" s="141" t="str">
        <f>IF(BB431=0,"",IF(BB431="","",IF(BH431="ว่างเดิม","(ค่ากลางเงินเดือน)",IF(BH431="เงินอุดหนุน (ว่าง)","(ค่ากลางเงินเดือน)",IF(BH431="จ่ายจากเงินรายได้ (ว่าง)","(ค่ากลางเงินเดือน)",IF(BH431="ว่างยุบเลิก2568","(ค่ากลางเงินเดือน)",IF(BH431="ว่างยุบเลิก2569","(ค่ากลางเงินเดือน)",IF(M431="กำหนดเพิ่มปี 67","",IF(M431="กำหนดเพิ่มปี 68","",IF(M431="กำหนดเพิ่มปี 69","",IF(M431="เกษียณปี 66 ยุบเลิกปี 67","",IF(M431="ว่างเดิม ยุบเลิกปี 67","",TEXT(BE431,"(0,000"&amp;" x 12)")))))))))))))</f>
        <v/>
      </c>
      <c r="K432" s="141" t="str">
        <f>IF(BB431=0,"",IF(BB431="","",IF(M431="กำหนดเพิ่มปี 67","",IF(M431="กำหนดเพิ่มปี 68","",IF(M431="กำหนดเพิ่มปี 69","",IF(M431="เกษียณปี 66 ยุบเลิกปี 67","",IF(M431="ว่างเดิม ยุบเลิกปี 67","",TEXT(BF431,"(0,000"&amp;" x 12)"))))))))</f>
        <v/>
      </c>
      <c r="L432" s="141" t="str">
        <f>IF(BB431=0,"",IF(BB431="","",IF(M431="กำหนดเพิ่มปี 67","",IF(M431="กำหนดเพิ่มปี 68","",IF(M431="กำหนดเพิ่มปี 69","",IF(M431="เกษียณปี 66 ยุบเลิกปี 67","",IF(M431="ว่างเดิม ยุบเลิกปี 67","",TEXT(BG431,"(0,000"&amp;" x 12)"))))))))</f>
        <v/>
      </c>
      <c r="M432" s="140"/>
      <c r="N432" s="150"/>
      <c r="O432" s="150"/>
      <c r="P432" s="150"/>
      <c r="Q432" s="150"/>
      <c r="R432" s="150"/>
      <c r="S432" s="150"/>
      <c r="T432" s="150"/>
      <c r="U432" s="150"/>
      <c r="V432" s="150"/>
      <c r="W432" s="150"/>
      <c r="X432" s="150"/>
      <c r="Y432" s="150"/>
      <c r="Z432" s="150"/>
      <c r="AA432" s="150"/>
      <c r="AB432" s="150"/>
      <c r="AC432" s="150"/>
      <c r="AD432" s="150"/>
      <c r="AE432" s="150"/>
      <c r="AF432" s="150"/>
      <c r="AG432" s="150"/>
      <c r="AH432" s="150"/>
      <c r="AI432" s="150"/>
      <c r="AJ432" s="150"/>
      <c r="AK432" s="150"/>
      <c r="AL432" s="150"/>
      <c r="AM432" s="150"/>
      <c r="AN432" s="150"/>
      <c r="AO432" s="150"/>
      <c r="AP432" s="150"/>
      <c r="AQ432" s="150"/>
      <c r="AR432" s="150"/>
      <c r="AS432" s="150"/>
      <c r="AT432" s="150"/>
      <c r="AU432" s="150"/>
      <c r="AV432" s="150"/>
      <c r="AW432" s="150"/>
      <c r="AX432" s="150"/>
      <c r="AY432" s="150"/>
      <c r="AZ432" s="150"/>
      <c r="BA432" s="150"/>
    </row>
    <row r="433" spans="1:60" ht="25.5" customHeight="1">
      <c r="A433" s="101" t="str">
        <f>IF(B433="","",IF(M433="","",SUBTOTAL(3,$E$5:E433)*1)-COUNTBLANK($B$5:B433))</f>
        <v/>
      </c>
      <c r="B433" s="142" t="str">
        <f>IF(ฟอร์มกรอกข้อมูล!C221=0,"",IF(ฟอร์มกรอกข้อมูล!C221="สังกัด","",IF(M433="กำหนดเพิ่มปี 67","-",IF(M433="กำหนดเพิ่มปี 68","-",IF(M433="กำหนดเพิ่มปี 69","-",ฟอร์มกรอกข้อมูล!D221)))))</f>
        <v/>
      </c>
      <c r="C433" s="140" t="str">
        <f>IF(ฟอร์มกรอกข้อมูล!C221=0,"",IF(ฟอร์มกรอกข้อมูล!C221="สังกัด","",IF(M433="กำหนดเพิ่มปี 67","-",IF(M433="กำหนดเพิ่มปี 68","-",IF(M433="กำหนดเพิ่มปี 69","-",ฟอร์มกรอกข้อมูล!L221)))))</f>
        <v/>
      </c>
      <c r="D433" s="143" t="str">
        <f>IF(ฟอร์มกรอกข้อมูล!C221=0,"",IF(ฟอร์มกรอกข้อมูล!C221="สังกัด","",IF(ฟอร์มกรอกข้อมูล!B221="","-",IF(M433="กำหนดเพิ่มปี 67","-",IF(M433="กำหนดเพิ่มปี 68","-",IF(M433="กำหนดเพิ่มปี 69","-",ฟอร์มกรอกข้อมูล!B221))))))</f>
        <v/>
      </c>
      <c r="E433" s="140" t="str">
        <f>IF(ฟอร์มกรอกข้อมูล!C221=0,"",IF(M433="กำหนดเพิ่มปี 67","-",IF(M433="กำหนดเพิ่มปี 68","-",IF(M433="กำหนดเพิ่มปี 69","-",IF(ฟอร์มกรอกข้อมูล!C221="บริหารท้องถิ่น",ฟอร์มกรอกข้อมูล!F221,IF(ฟอร์มกรอกข้อมูล!C221="อำนวยการท้องถิ่น",ฟอร์มกรอกข้อมูล!F221,IF(ฟอร์มกรอกข้อมูล!C221="บริหารสถานศึกษา",ฟอร์มกรอกข้อมูล!F221,IF(ฟอร์มกรอกข้อมูล!C221&amp;ฟอร์มกรอกข้อมูล!G221="วิชาการหัวหน้ากลุ่มงาน",ฟอร์มกรอกข้อมูล!F221,ฟอร์มกรอกข้อมูล!E221))))))))</f>
        <v/>
      </c>
      <c r="F433" s="101" t="str">
        <f>IF(ฟอร์มกรอกข้อมูล!C221=0,"",IF(ฟอร์มกรอกข้อมูล!C221="สังกัด","",IF(ฟอร์มกรอกข้อมูล!H221="","-",IF(M433="กำหนดเพิ่มปี 67","-",IF(M433="กำหนดเพิ่มปี 68","-",IF(M433="กำหนดเพิ่มปี 69","-",ฟอร์มกรอกข้อมูล!H221))))))</f>
        <v/>
      </c>
      <c r="G433" s="143" t="str">
        <f>IF(ฟอร์มกรอกข้อมูล!C221=0,"",IF(ฟอร์มกรอกข้อมูล!C221="สังกัด","",IF(ฟอร์มกรอกข้อมูล!B221="","-",IF(M433="เกษียณปี 66 ยุบเลิกปี 67","-",IF(M433="ว่างเดิม ยุบเลิกปี 67","-",ฟอร์มกรอกข้อมูล!B221)))))</f>
        <v/>
      </c>
      <c r="H433" s="140" t="str">
        <f>IF(ฟอร์มกรอกข้อมูล!C221=0,"",IF(M433="เกษียณปี 66 ยุบเลิกปี 67","-",IF(M433="ว่างเดิม ยุบเลิกปี 67","-",IF(ฟอร์มกรอกข้อมูล!C221="บริหารท้องถิ่น",ฟอร์มกรอกข้อมูล!F221,IF(ฟอร์มกรอกข้อมูล!C221="อำนวยการท้องถิ่น",ฟอร์มกรอกข้อมูล!F221,IF(ฟอร์มกรอกข้อมูล!C221="บริหารสถานศึกษา",ฟอร์มกรอกข้อมูล!F221,IF(ฟอร์มกรอกข้อมูล!C221&amp;ฟอร์มกรอกข้อมูล!G221="วิชาการหัวหน้ากลุ่มงาน",ฟอร์มกรอกข้อมูล!F221,ฟอร์มกรอกข้อมูล!E221)))))))</f>
        <v/>
      </c>
      <c r="I433" s="101" t="str">
        <f>IF(ฟอร์มกรอกข้อมูล!C221=0,"",IF(ฟอร์มกรอกข้อมูล!C221="สังกัด","",IF(ฟอร์มกรอกข้อมูล!H221="","-",IF(M433="เกษียณปี 66 ยุบเลิกปี 67","-",IF(M433="ว่างเดิม ยุบเลิกปี 67","-",ฟอร์มกรอกข้อมูล!H221)))))</f>
        <v/>
      </c>
      <c r="J433" s="144" t="str">
        <f>IF(ฟอร์มกรอกข้อมูล!C221=0,"",IF(ฟอร์มกรอกข้อมูล!C221="สังกัด","",IF(M433="กำหนดเพิ่มปี 67",0,IF(M433="กำหนดเพิ่มปี 68",0,IF(M433="กำหนดเพิ่มปี 69",0,IF(M433="เกษียณปี 66 ยุบเลิกปี 67",0,IF(M433="ว่างเดิม ยุบเลิกปี 67",0,ฟอร์มกรอกข้อมูล!BE221)))))))</f>
        <v/>
      </c>
      <c r="K433" s="145" t="str">
        <f>IF(ฟอร์มกรอกข้อมูล!C221=0,"",IF(ฟอร์มกรอกข้อมูล!C221="สังกัด","",IF(M433="กำหนดเพิ่มปี 67",0,IF(M433="กำหนดเพิ่มปี 68",0,IF(M433="กำหนดเพิ่มปี 69",0,IF(M433="เกษียณปี 66 ยุบเลิกปี 67",0,IF(M433="ว่างเดิม ยุบเลิกปี 67",0,IF(ฟอร์มกรอกข้อมูล!J221=0,0,(BF433*12)))))))))</f>
        <v/>
      </c>
      <c r="L433" s="145" t="str">
        <f>IF(ฟอร์มกรอกข้อมูล!C221=0,"",IF(ฟอร์มกรอกข้อมูล!C221="สังกัด","",IF(M433="กำหนดเพิ่มปี 67",0,IF(M433="กำหนดเพิ่มปี 68",0,IF(M433="กำหนดเพิ่มปี 69",0,IF(M433="เกษียณปี 66 ยุบเลิกปี 67",0,IF(M433="ว่างเดิม ยุบเลิกปี 67",0,IF(ฟอร์มกรอกข้อมูล!K221=0,0,(BG433*12)))))))))</f>
        <v/>
      </c>
      <c r="M433" s="146" t="str">
        <f>IF(ฟอร์มกรอกข้อมูล!C221=0,"",IF(ฟอร์มกรอกข้อมูล!C221="สังกัด","",IF(ฟอร์มกรอกข้อมูล!M221="ว่างเดิม","(ว่างเดิม)",IF(ฟอร์มกรอกข้อมูล!M221="เงินอุดหนุน","(เงินอุดหนุน)",IF(ฟอร์มกรอกข้อมูล!M221="เงินอุดหนุน (ว่าง)","(เงินอุดหนุน)",IF(ฟอร์มกรอกข้อมูล!M221="จ่ายจากเงินรายได้","(จ่ายจากเงินรายได้)",IF(ฟอร์มกรอกข้อมูล!M221="จ่ายจากเงินรายได้ (ว่าง)","(จ่ายจากเงินรายได้ (ว่างเดิม))",IF(ฟอร์มกรอกข้อมูล!M221="กำหนดเพิ่ม2567","กำหนดเพิ่มปี 67",IF(ฟอร์มกรอกข้อมูล!M221="กำหนดเพิ่ม2568","กำหนดเพิ่มปี 68",IF(ฟอร์มกรอกข้อมูล!M221="กำหนดเพิ่ม2569","กำหนดเพิ่มปี 69",IF(ฟอร์มกรอกข้อมูล!M221="ว่างยุบเลิก2567","ว่างเดิม ยุบเลิกปี 67",IF(ฟอร์มกรอกข้อมูล!M221="ว่างยุบเลิก2568","ว่างเดิม ยุบเลิกปี 68",IF(ฟอร์มกรอกข้อมูล!M221="ว่างยุบเลิก2569","ว่างเดิม ยุบเลิกปี 69",IF(ฟอร์มกรอกข้อมูล!M221="ยุบเลิก2567","เกษียณปี 66 ยุบเลิกปี 67",IF(ฟอร์มกรอกข้อมูล!M221="ยุบเลิก2568","เกษียณปี 67 ยุบเลิกปี 68",IF(ฟอร์มกรอกข้อมูล!M221="ยุบเลิก2569","เกษียณปี 68 ยุบเลิกปี 69",(ฟอร์มกรอกข้อมูล!I221*12)+(ฟอร์มกรอกข้อมูล!J221*12)+(ฟอร์มกรอกข้อมูล!K221*12)))))))))))))))))</f>
        <v/>
      </c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  <c r="AA433" s="150"/>
      <c r="AB433" s="150"/>
      <c r="AC433" s="150"/>
      <c r="AD433" s="150"/>
      <c r="AE433" s="150"/>
      <c r="AF433" s="150"/>
      <c r="AG433" s="150"/>
      <c r="AH433" s="150"/>
      <c r="AI433" s="150"/>
      <c r="AJ433" s="150"/>
      <c r="AK433" s="150"/>
      <c r="AL433" s="150"/>
      <c r="AM433" s="150"/>
      <c r="AN433" s="150"/>
      <c r="AO433" s="150"/>
      <c r="AP433" s="150"/>
      <c r="AQ433" s="150"/>
      <c r="AR433" s="150"/>
      <c r="AS433" s="150"/>
      <c r="AT433" s="150"/>
      <c r="AU433" s="150"/>
      <c r="AV433" s="150"/>
      <c r="AW433" s="150"/>
      <c r="AX433" s="150"/>
      <c r="AY433" s="150"/>
      <c r="AZ433" s="150"/>
      <c r="BA433" s="150"/>
      <c r="BB433" s="139" t="str">
        <f>IF(ฟอร์มกรอกข้อมูล!C221=0,"",ฟอร์มกรอกข้อมูล!C221)</f>
        <v/>
      </c>
      <c r="BC433" s="139" t="str">
        <f>IF(ฟอร์มกรอกข้อมูล!G221=0,"",ฟอร์มกรอกข้อมูล!G221)</f>
        <v/>
      </c>
      <c r="BD433" s="139" t="str">
        <f>IF(ฟอร์มกรอกข้อมูล!E221=0,"",ฟอร์มกรอกข้อมูล!E221)</f>
        <v/>
      </c>
      <c r="BE433" s="139" t="str">
        <f>IF(ฟอร์มกรอกข้อมูล!I221=0,"",ฟอร์มกรอกข้อมูล!I221)</f>
        <v/>
      </c>
      <c r="BF433" s="139" t="str">
        <f>IF(ฟอร์มกรอกข้อมูล!J221=0,"",ฟอร์มกรอกข้อมูล!J221)</f>
        <v/>
      </c>
      <c r="BG433" s="139" t="str">
        <f>IF(ฟอร์มกรอกข้อมูล!K221=0,"",ฟอร์มกรอกข้อมูล!K221)</f>
        <v/>
      </c>
      <c r="BH433" s="139" t="str">
        <f>IF(ฟอร์มกรอกข้อมูล!M221=0,"",ฟอร์มกรอกข้อมูล!M221)</f>
        <v/>
      </c>
    </row>
    <row r="434" spans="1:60" ht="25.5" customHeight="1">
      <c r="A434" s="99"/>
      <c r="B434" s="99"/>
      <c r="C434" s="140"/>
      <c r="D434" s="140"/>
      <c r="E434" s="140" t="str">
        <f>IF(BB433=0,"",IF(BB433="บริหารท้องถิ่น","("&amp;BD433&amp;")",IF(BB433="อำนวยการท้องถิ่น","("&amp;BD433&amp;")",IF(BB433="บริหารสถานศึกษา","("&amp;BD433&amp;")",IF(BB433&amp;BC433="วิชาการหัวหน้ากลุ่มงาน","("&amp;BD433&amp;")",IF(M433="กำหนดเพิ่มปี 67","-",IF(M433="กำหนดเพิ่มปี 68","",IF(M433="กำหนดเพิ่มปี 69","",""))))))))</f>
        <v/>
      </c>
      <c r="F434" s="99"/>
      <c r="G434" s="140"/>
      <c r="H434" s="140" t="str">
        <f>IF(BB433=0,"",IF(M433="เกษียณปี 66 ยุบเลิกปี 67","",IF(M433="ว่างเดิม ยุบเลิกปี 67","",IF(BB433="บริหารท้องถิ่น","("&amp;BD433&amp;")",IF(BB433="อำนวยการท้องถิ่น","("&amp;BD433&amp;")",IF(BB433="บริหารสถานศึกษา","("&amp;BD433&amp;")",IF(BB433&amp;BC433="วิชาการหัวหน้ากลุ่มงาน","("&amp;BD433&amp;")","")))))))</f>
        <v/>
      </c>
      <c r="I434" s="99"/>
      <c r="J434" s="141" t="str">
        <f>IF(BB433=0,"",IF(BB433="","",IF(BH433="ว่างเดิม","(ค่ากลางเงินเดือน)",IF(BH433="เงินอุดหนุน (ว่าง)","(ค่ากลางเงินเดือน)",IF(BH433="จ่ายจากเงินรายได้ (ว่าง)","(ค่ากลางเงินเดือน)",IF(BH433="ว่างยุบเลิก2568","(ค่ากลางเงินเดือน)",IF(BH433="ว่างยุบเลิก2569","(ค่ากลางเงินเดือน)",IF(M433="กำหนดเพิ่มปี 67","",IF(M433="กำหนดเพิ่มปี 68","",IF(M433="กำหนดเพิ่มปี 69","",IF(M433="เกษียณปี 66 ยุบเลิกปี 67","",IF(M433="ว่างเดิม ยุบเลิกปี 67","",TEXT(BE433,"(0,000"&amp;" x 12)")))))))))))))</f>
        <v/>
      </c>
      <c r="K434" s="141" t="str">
        <f>IF(BB433=0,"",IF(BB433="","",IF(M433="กำหนดเพิ่มปี 67","",IF(M433="กำหนดเพิ่มปี 68","",IF(M433="กำหนดเพิ่มปี 69","",IF(M433="เกษียณปี 66 ยุบเลิกปี 67","",IF(M433="ว่างเดิม ยุบเลิกปี 67","",TEXT(BF433,"(0,000"&amp;" x 12)"))))))))</f>
        <v/>
      </c>
      <c r="L434" s="141" t="str">
        <f>IF(BB433=0,"",IF(BB433="","",IF(M433="กำหนดเพิ่มปี 67","",IF(M433="กำหนดเพิ่มปี 68","",IF(M433="กำหนดเพิ่มปี 69","",IF(M433="เกษียณปี 66 ยุบเลิกปี 67","",IF(M433="ว่างเดิม ยุบเลิกปี 67","",TEXT(BG433,"(0,000"&amp;" x 12)"))))))))</f>
        <v/>
      </c>
      <c r="M434" s="140"/>
      <c r="N434" s="150"/>
      <c r="O434" s="150"/>
      <c r="P434" s="150"/>
      <c r="Q434" s="150"/>
      <c r="R434" s="150"/>
      <c r="S434" s="150"/>
      <c r="T434" s="150"/>
      <c r="U434" s="150"/>
      <c r="V434" s="150"/>
      <c r="W434" s="150"/>
      <c r="X434" s="150"/>
      <c r="Y434" s="150"/>
      <c r="Z434" s="150"/>
      <c r="AA434" s="150"/>
      <c r="AB434" s="150"/>
      <c r="AC434" s="150"/>
      <c r="AD434" s="150"/>
      <c r="AE434" s="150"/>
      <c r="AF434" s="150"/>
      <c r="AG434" s="150"/>
      <c r="AH434" s="150"/>
      <c r="AI434" s="150"/>
      <c r="AJ434" s="150"/>
      <c r="AK434" s="150"/>
      <c r="AL434" s="150"/>
      <c r="AM434" s="150"/>
      <c r="AN434" s="150"/>
      <c r="AO434" s="150"/>
      <c r="AP434" s="150"/>
      <c r="AQ434" s="150"/>
      <c r="AR434" s="150"/>
      <c r="AS434" s="150"/>
      <c r="AT434" s="150"/>
      <c r="AU434" s="150"/>
      <c r="AV434" s="150"/>
      <c r="AW434" s="150"/>
      <c r="AX434" s="150"/>
      <c r="AY434" s="150"/>
      <c r="AZ434" s="150"/>
      <c r="BA434" s="150"/>
    </row>
    <row r="435" spans="1:60" ht="25.5" customHeight="1">
      <c r="A435" s="101" t="str">
        <f>IF(B435="","",IF(M435="","",SUBTOTAL(3,$E$5:E435)*1)-COUNTBLANK($B$5:B435))</f>
        <v/>
      </c>
      <c r="B435" s="142" t="str">
        <f>IF(ฟอร์มกรอกข้อมูล!C222=0,"",IF(ฟอร์มกรอกข้อมูล!C222="สังกัด","",IF(M435="กำหนดเพิ่มปี 67","-",IF(M435="กำหนดเพิ่มปี 68","-",IF(M435="กำหนดเพิ่มปี 69","-",ฟอร์มกรอกข้อมูล!D222)))))</f>
        <v/>
      </c>
      <c r="C435" s="140" t="str">
        <f>IF(ฟอร์มกรอกข้อมูล!C222=0,"",IF(ฟอร์มกรอกข้อมูล!C222="สังกัด","",IF(M435="กำหนดเพิ่มปี 67","-",IF(M435="กำหนดเพิ่มปี 68","-",IF(M435="กำหนดเพิ่มปี 69","-",ฟอร์มกรอกข้อมูล!L222)))))</f>
        <v/>
      </c>
      <c r="D435" s="143" t="str">
        <f>IF(ฟอร์มกรอกข้อมูล!C222=0,"",IF(ฟอร์มกรอกข้อมูล!C222="สังกัด","",IF(ฟอร์มกรอกข้อมูล!B222="","-",IF(M435="กำหนดเพิ่มปี 67","-",IF(M435="กำหนดเพิ่มปี 68","-",IF(M435="กำหนดเพิ่มปี 69","-",ฟอร์มกรอกข้อมูล!B222))))))</f>
        <v/>
      </c>
      <c r="E435" s="140" t="str">
        <f>IF(ฟอร์มกรอกข้อมูล!C222=0,"",IF(M435="กำหนดเพิ่มปี 67","-",IF(M435="กำหนดเพิ่มปี 68","-",IF(M435="กำหนดเพิ่มปี 69","-",IF(ฟอร์มกรอกข้อมูล!C222="บริหารท้องถิ่น",ฟอร์มกรอกข้อมูล!F222,IF(ฟอร์มกรอกข้อมูล!C222="อำนวยการท้องถิ่น",ฟอร์มกรอกข้อมูล!F222,IF(ฟอร์มกรอกข้อมูล!C222="บริหารสถานศึกษา",ฟอร์มกรอกข้อมูล!F222,IF(ฟอร์มกรอกข้อมูล!C222&amp;ฟอร์มกรอกข้อมูล!G222="วิชาการหัวหน้ากลุ่มงาน",ฟอร์มกรอกข้อมูล!F222,ฟอร์มกรอกข้อมูล!E222))))))))</f>
        <v/>
      </c>
      <c r="F435" s="101" t="str">
        <f>IF(ฟอร์มกรอกข้อมูล!C222=0,"",IF(ฟอร์มกรอกข้อมูล!C222="สังกัด","",IF(ฟอร์มกรอกข้อมูล!H222="","-",IF(M435="กำหนดเพิ่มปี 67","-",IF(M435="กำหนดเพิ่มปี 68","-",IF(M435="กำหนดเพิ่มปี 69","-",ฟอร์มกรอกข้อมูล!H222))))))</f>
        <v/>
      </c>
      <c r="G435" s="143" t="str">
        <f>IF(ฟอร์มกรอกข้อมูล!C222=0,"",IF(ฟอร์มกรอกข้อมูล!C222="สังกัด","",IF(ฟอร์มกรอกข้อมูล!B222="","-",IF(M435="เกษียณปี 66 ยุบเลิกปี 67","-",IF(M435="ว่างเดิม ยุบเลิกปี 67","-",ฟอร์มกรอกข้อมูล!B222)))))</f>
        <v/>
      </c>
      <c r="H435" s="140" t="str">
        <f>IF(ฟอร์มกรอกข้อมูล!C222=0,"",IF(M435="เกษียณปี 66 ยุบเลิกปี 67","-",IF(M435="ว่างเดิม ยุบเลิกปี 67","-",IF(ฟอร์มกรอกข้อมูล!C222="บริหารท้องถิ่น",ฟอร์มกรอกข้อมูล!F222,IF(ฟอร์มกรอกข้อมูล!C222="อำนวยการท้องถิ่น",ฟอร์มกรอกข้อมูล!F222,IF(ฟอร์มกรอกข้อมูล!C222="บริหารสถานศึกษา",ฟอร์มกรอกข้อมูล!F222,IF(ฟอร์มกรอกข้อมูล!C222&amp;ฟอร์มกรอกข้อมูล!G222="วิชาการหัวหน้ากลุ่มงาน",ฟอร์มกรอกข้อมูล!F222,ฟอร์มกรอกข้อมูล!E222)))))))</f>
        <v/>
      </c>
      <c r="I435" s="101" t="str">
        <f>IF(ฟอร์มกรอกข้อมูล!C222=0,"",IF(ฟอร์มกรอกข้อมูล!C222="สังกัด","",IF(ฟอร์มกรอกข้อมูล!H222="","-",IF(M435="เกษียณปี 66 ยุบเลิกปี 67","-",IF(M435="ว่างเดิม ยุบเลิกปี 67","-",ฟอร์มกรอกข้อมูล!H222)))))</f>
        <v/>
      </c>
      <c r="J435" s="144" t="str">
        <f>IF(ฟอร์มกรอกข้อมูล!C222=0,"",IF(ฟอร์มกรอกข้อมูล!C222="สังกัด","",IF(M435="กำหนดเพิ่มปี 67",0,IF(M435="กำหนดเพิ่มปี 68",0,IF(M435="กำหนดเพิ่มปี 69",0,IF(M435="เกษียณปี 66 ยุบเลิกปี 67",0,IF(M435="ว่างเดิม ยุบเลิกปี 67",0,ฟอร์มกรอกข้อมูล!BE222)))))))</f>
        <v/>
      </c>
      <c r="K435" s="145" t="str">
        <f>IF(ฟอร์มกรอกข้อมูล!C222=0,"",IF(ฟอร์มกรอกข้อมูล!C222="สังกัด","",IF(M435="กำหนดเพิ่มปี 67",0,IF(M435="กำหนดเพิ่มปี 68",0,IF(M435="กำหนดเพิ่มปี 69",0,IF(M435="เกษียณปี 66 ยุบเลิกปี 67",0,IF(M435="ว่างเดิม ยุบเลิกปี 67",0,IF(ฟอร์มกรอกข้อมูล!J222=0,0,(BF435*12)))))))))</f>
        <v/>
      </c>
      <c r="L435" s="145" t="str">
        <f>IF(ฟอร์มกรอกข้อมูล!C222=0,"",IF(ฟอร์มกรอกข้อมูล!C222="สังกัด","",IF(M435="กำหนดเพิ่มปี 67",0,IF(M435="กำหนดเพิ่มปี 68",0,IF(M435="กำหนดเพิ่มปี 69",0,IF(M435="เกษียณปี 66 ยุบเลิกปี 67",0,IF(M435="ว่างเดิม ยุบเลิกปี 67",0,IF(ฟอร์มกรอกข้อมูล!K222=0,0,(BG435*12)))))))))</f>
        <v/>
      </c>
      <c r="M435" s="146" t="str">
        <f>IF(ฟอร์มกรอกข้อมูล!C222=0,"",IF(ฟอร์มกรอกข้อมูล!C222="สังกัด","",IF(ฟอร์มกรอกข้อมูล!M222="ว่างเดิม","(ว่างเดิม)",IF(ฟอร์มกรอกข้อมูล!M222="เงินอุดหนุน","(เงินอุดหนุน)",IF(ฟอร์มกรอกข้อมูล!M222="เงินอุดหนุน (ว่าง)","(เงินอุดหนุน)",IF(ฟอร์มกรอกข้อมูล!M222="จ่ายจากเงินรายได้","(จ่ายจากเงินรายได้)",IF(ฟอร์มกรอกข้อมูล!M222="จ่ายจากเงินรายได้ (ว่าง)","(จ่ายจากเงินรายได้ (ว่างเดิม))",IF(ฟอร์มกรอกข้อมูล!M222="กำหนดเพิ่ม2567","กำหนดเพิ่มปี 67",IF(ฟอร์มกรอกข้อมูล!M222="กำหนดเพิ่ม2568","กำหนดเพิ่มปี 68",IF(ฟอร์มกรอกข้อมูล!M222="กำหนดเพิ่ม2569","กำหนดเพิ่มปี 69",IF(ฟอร์มกรอกข้อมูล!M222="ว่างยุบเลิก2567","ว่างเดิม ยุบเลิกปี 67",IF(ฟอร์มกรอกข้อมูล!M222="ว่างยุบเลิก2568","ว่างเดิม ยุบเลิกปี 68",IF(ฟอร์มกรอกข้อมูล!M222="ว่างยุบเลิก2569","ว่างเดิม ยุบเลิกปี 69",IF(ฟอร์มกรอกข้อมูล!M222="ยุบเลิก2567","เกษียณปี 66 ยุบเลิกปี 67",IF(ฟอร์มกรอกข้อมูล!M222="ยุบเลิก2568","เกษียณปี 67 ยุบเลิกปี 68",IF(ฟอร์มกรอกข้อมูล!M222="ยุบเลิก2569","เกษียณปี 68 ยุบเลิกปี 69",(ฟอร์มกรอกข้อมูล!I222*12)+(ฟอร์มกรอกข้อมูล!J222*12)+(ฟอร์มกรอกข้อมูล!K222*12)))))))))))))))))</f>
        <v/>
      </c>
      <c r="N435" s="150"/>
      <c r="O435" s="150"/>
      <c r="P435" s="150"/>
      <c r="Q435" s="150"/>
      <c r="R435" s="150"/>
      <c r="S435" s="150"/>
      <c r="T435" s="150"/>
      <c r="U435" s="150"/>
      <c r="V435" s="150"/>
      <c r="W435" s="150"/>
      <c r="X435" s="150"/>
      <c r="Y435" s="150"/>
      <c r="Z435" s="150"/>
      <c r="AA435" s="150"/>
      <c r="AB435" s="150"/>
      <c r="AC435" s="150"/>
      <c r="AD435" s="150"/>
      <c r="AE435" s="150"/>
      <c r="AF435" s="150"/>
      <c r="AG435" s="150"/>
      <c r="AH435" s="150"/>
      <c r="AI435" s="150"/>
      <c r="AJ435" s="150"/>
      <c r="AK435" s="150"/>
      <c r="AL435" s="150"/>
      <c r="AM435" s="150"/>
      <c r="AN435" s="150"/>
      <c r="AO435" s="150"/>
      <c r="AP435" s="150"/>
      <c r="AQ435" s="150"/>
      <c r="AR435" s="150"/>
      <c r="AS435" s="150"/>
      <c r="AT435" s="150"/>
      <c r="AU435" s="150"/>
      <c r="AV435" s="150"/>
      <c r="AW435" s="150"/>
      <c r="AX435" s="150"/>
      <c r="AY435" s="150"/>
      <c r="AZ435" s="150"/>
      <c r="BA435" s="150"/>
      <c r="BB435" s="139" t="str">
        <f>IF(ฟอร์มกรอกข้อมูล!C222=0,"",ฟอร์มกรอกข้อมูล!C222)</f>
        <v/>
      </c>
      <c r="BC435" s="139" t="str">
        <f>IF(ฟอร์มกรอกข้อมูล!G222=0,"",ฟอร์มกรอกข้อมูล!G222)</f>
        <v/>
      </c>
      <c r="BD435" s="139" t="str">
        <f>IF(ฟอร์มกรอกข้อมูล!E222=0,"",ฟอร์มกรอกข้อมูล!E222)</f>
        <v/>
      </c>
      <c r="BE435" s="139" t="str">
        <f>IF(ฟอร์มกรอกข้อมูล!I222=0,"",ฟอร์มกรอกข้อมูล!I222)</f>
        <v/>
      </c>
      <c r="BF435" s="139" t="str">
        <f>IF(ฟอร์มกรอกข้อมูล!J222=0,"",ฟอร์มกรอกข้อมูล!J222)</f>
        <v/>
      </c>
      <c r="BG435" s="139" t="str">
        <f>IF(ฟอร์มกรอกข้อมูล!K222=0,"",ฟอร์มกรอกข้อมูล!K222)</f>
        <v/>
      </c>
      <c r="BH435" s="139" t="str">
        <f>IF(ฟอร์มกรอกข้อมูล!M222=0,"",ฟอร์มกรอกข้อมูล!M222)</f>
        <v/>
      </c>
    </row>
    <row r="436" spans="1:60" ht="25.5" customHeight="1">
      <c r="A436" s="99"/>
      <c r="B436" s="99"/>
      <c r="C436" s="140"/>
      <c r="D436" s="140"/>
      <c r="E436" s="140" t="str">
        <f>IF(BB435=0,"",IF(BB435="บริหารท้องถิ่น","("&amp;BD435&amp;")",IF(BB435="อำนวยการท้องถิ่น","("&amp;BD435&amp;")",IF(BB435="บริหารสถานศึกษา","("&amp;BD435&amp;")",IF(BB435&amp;BC435="วิชาการหัวหน้ากลุ่มงาน","("&amp;BD435&amp;")",IF(M435="กำหนดเพิ่มปี 67","-",IF(M435="กำหนดเพิ่มปี 68","",IF(M435="กำหนดเพิ่มปี 69","",""))))))))</f>
        <v/>
      </c>
      <c r="F436" s="99"/>
      <c r="G436" s="140"/>
      <c r="H436" s="140" t="str">
        <f>IF(BB435=0,"",IF(M435="เกษียณปี 66 ยุบเลิกปี 67","",IF(M435="ว่างเดิม ยุบเลิกปี 67","",IF(BB435="บริหารท้องถิ่น","("&amp;BD435&amp;")",IF(BB435="อำนวยการท้องถิ่น","("&amp;BD435&amp;")",IF(BB435="บริหารสถานศึกษา","("&amp;BD435&amp;")",IF(BB435&amp;BC435="วิชาการหัวหน้ากลุ่มงาน","("&amp;BD435&amp;")","")))))))</f>
        <v/>
      </c>
      <c r="I436" s="99"/>
      <c r="J436" s="141" t="str">
        <f>IF(BB435=0,"",IF(BB435="","",IF(BH435="ว่างเดิม","(ค่ากลางเงินเดือน)",IF(BH435="เงินอุดหนุน (ว่าง)","(ค่ากลางเงินเดือน)",IF(BH435="จ่ายจากเงินรายได้ (ว่าง)","(ค่ากลางเงินเดือน)",IF(BH435="ว่างยุบเลิก2568","(ค่ากลางเงินเดือน)",IF(BH435="ว่างยุบเลิก2569","(ค่ากลางเงินเดือน)",IF(M435="กำหนดเพิ่มปี 67","",IF(M435="กำหนดเพิ่มปี 68","",IF(M435="กำหนดเพิ่มปี 69","",IF(M435="เกษียณปี 66 ยุบเลิกปี 67","",IF(M435="ว่างเดิม ยุบเลิกปี 67","",TEXT(BE435,"(0,000"&amp;" x 12)")))))))))))))</f>
        <v/>
      </c>
      <c r="K436" s="141" t="str">
        <f>IF(BB435=0,"",IF(BB435="","",IF(M435="กำหนดเพิ่มปี 67","",IF(M435="กำหนดเพิ่มปี 68","",IF(M435="กำหนดเพิ่มปี 69","",IF(M435="เกษียณปี 66 ยุบเลิกปี 67","",IF(M435="ว่างเดิม ยุบเลิกปี 67","",TEXT(BF435,"(0,000"&amp;" x 12)"))))))))</f>
        <v/>
      </c>
      <c r="L436" s="141" t="str">
        <f>IF(BB435=0,"",IF(BB435="","",IF(M435="กำหนดเพิ่มปี 67","",IF(M435="กำหนดเพิ่มปี 68","",IF(M435="กำหนดเพิ่มปี 69","",IF(M435="เกษียณปี 66 ยุบเลิกปี 67","",IF(M435="ว่างเดิม ยุบเลิกปี 67","",TEXT(BG435,"(0,000"&amp;" x 12)"))))))))</f>
        <v/>
      </c>
      <c r="M436" s="140"/>
      <c r="N436" s="150"/>
      <c r="O436" s="150"/>
      <c r="P436" s="150"/>
      <c r="Q436" s="150"/>
      <c r="R436" s="150"/>
      <c r="S436" s="150"/>
      <c r="T436" s="150"/>
      <c r="U436" s="150"/>
      <c r="V436" s="150"/>
      <c r="W436" s="150"/>
      <c r="X436" s="150"/>
      <c r="Y436" s="150"/>
      <c r="Z436" s="150"/>
      <c r="AA436" s="150"/>
      <c r="AB436" s="150"/>
      <c r="AC436" s="150"/>
      <c r="AD436" s="150"/>
      <c r="AE436" s="150"/>
      <c r="AF436" s="150"/>
      <c r="AG436" s="150"/>
      <c r="AH436" s="150"/>
      <c r="AI436" s="150"/>
      <c r="AJ436" s="150"/>
      <c r="AK436" s="150"/>
      <c r="AL436" s="150"/>
      <c r="AM436" s="150"/>
      <c r="AN436" s="150"/>
      <c r="AO436" s="150"/>
      <c r="AP436" s="150"/>
      <c r="AQ436" s="150"/>
      <c r="AR436" s="150"/>
      <c r="AS436" s="150"/>
      <c r="AT436" s="150"/>
      <c r="AU436" s="150"/>
      <c r="AV436" s="150"/>
      <c r="AW436" s="150"/>
      <c r="AX436" s="150"/>
      <c r="AY436" s="150"/>
      <c r="AZ436" s="150"/>
      <c r="BA436" s="150"/>
    </row>
    <row r="437" spans="1:60" ht="25.5" customHeight="1">
      <c r="A437" s="101" t="str">
        <f>IF(B437="","",IF(M437="","",SUBTOTAL(3,$E$5:E437)*1)-COUNTBLANK($B$5:B437))</f>
        <v/>
      </c>
      <c r="B437" s="142" t="str">
        <f>IF(ฟอร์มกรอกข้อมูล!C223=0,"",IF(ฟอร์มกรอกข้อมูล!C223="สังกัด","",IF(M437="กำหนดเพิ่มปี 67","-",IF(M437="กำหนดเพิ่มปี 68","-",IF(M437="กำหนดเพิ่มปี 69","-",ฟอร์มกรอกข้อมูล!D223)))))</f>
        <v/>
      </c>
      <c r="C437" s="140" t="str">
        <f>IF(ฟอร์มกรอกข้อมูล!C223=0,"",IF(ฟอร์มกรอกข้อมูล!C223="สังกัด","",IF(M437="กำหนดเพิ่มปี 67","-",IF(M437="กำหนดเพิ่มปี 68","-",IF(M437="กำหนดเพิ่มปี 69","-",ฟอร์มกรอกข้อมูล!L223)))))</f>
        <v/>
      </c>
      <c r="D437" s="143" t="str">
        <f>IF(ฟอร์มกรอกข้อมูล!C223=0,"",IF(ฟอร์มกรอกข้อมูล!C223="สังกัด","",IF(ฟอร์มกรอกข้อมูล!B223="","-",IF(M437="กำหนดเพิ่มปี 67","-",IF(M437="กำหนดเพิ่มปี 68","-",IF(M437="กำหนดเพิ่มปี 69","-",ฟอร์มกรอกข้อมูล!B223))))))</f>
        <v/>
      </c>
      <c r="E437" s="140" t="str">
        <f>IF(ฟอร์มกรอกข้อมูล!C223=0,"",IF(M437="กำหนดเพิ่มปี 67","-",IF(M437="กำหนดเพิ่มปี 68","-",IF(M437="กำหนดเพิ่มปี 69","-",IF(ฟอร์มกรอกข้อมูล!C223="บริหารท้องถิ่น",ฟอร์มกรอกข้อมูล!F223,IF(ฟอร์มกรอกข้อมูล!C223="อำนวยการท้องถิ่น",ฟอร์มกรอกข้อมูล!F223,IF(ฟอร์มกรอกข้อมูล!C223="บริหารสถานศึกษา",ฟอร์มกรอกข้อมูล!F223,IF(ฟอร์มกรอกข้อมูล!C223&amp;ฟอร์มกรอกข้อมูล!G223="วิชาการหัวหน้ากลุ่มงาน",ฟอร์มกรอกข้อมูล!F223,ฟอร์มกรอกข้อมูล!E223))))))))</f>
        <v/>
      </c>
      <c r="F437" s="101" t="str">
        <f>IF(ฟอร์มกรอกข้อมูล!C223=0,"",IF(ฟอร์มกรอกข้อมูล!C223="สังกัด","",IF(ฟอร์มกรอกข้อมูล!H223="","-",IF(M437="กำหนดเพิ่มปี 67","-",IF(M437="กำหนดเพิ่มปี 68","-",IF(M437="กำหนดเพิ่มปี 69","-",ฟอร์มกรอกข้อมูล!H223))))))</f>
        <v/>
      </c>
      <c r="G437" s="143" t="str">
        <f>IF(ฟอร์มกรอกข้อมูล!C223=0,"",IF(ฟอร์มกรอกข้อมูล!C223="สังกัด","",IF(ฟอร์มกรอกข้อมูล!B223="","-",IF(M437="เกษียณปี 66 ยุบเลิกปี 67","-",IF(M437="ว่างเดิม ยุบเลิกปี 67","-",ฟอร์มกรอกข้อมูล!B223)))))</f>
        <v/>
      </c>
      <c r="H437" s="140" t="str">
        <f>IF(ฟอร์มกรอกข้อมูล!C223=0,"",IF(M437="เกษียณปี 66 ยุบเลิกปี 67","-",IF(M437="ว่างเดิม ยุบเลิกปี 67","-",IF(ฟอร์มกรอกข้อมูล!C223="บริหารท้องถิ่น",ฟอร์มกรอกข้อมูล!F223,IF(ฟอร์มกรอกข้อมูล!C223="อำนวยการท้องถิ่น",ฟอร์มกรอกข้อมูล!F223,IF(ฟอร์มกรอกข้อมูล!C223="บริหารสถานศึกษา",ฟอร์มกรอกข้อมูล!F223,IF(ฟอร์มกรอกข้อมูล!C223&amp;ฟอร์มกรอกข้อมูล!G223="วิชาการหัวหน้ากลุ่มงาน",ฟอร์มกรอกข้อมูล!F223,ฟอร์มกรอกข้อมูล!E223)))))))</f>
        <v/>
      </c>
      <c r="I437" s="101" t="str">
        <f>IF(ฟอร์มกรอกข้อมูล!C223=0,"",IF(ฟอร์มกรอกข้อมูล!C223="สังกัด","",IF(ฟอร์มกรอกข้อมูล!H223="","-",IF(M437="เกษียณปี 66 ยุบเลิกปี 67","-",IF(M437="ว่างเดิม ยุบเลิกปี 67","-",ฟอร์มกรอกข้อมูล!H223)))))</f>
        <v/>
      </c>
      <c r="J437" s="144" t="str">
        <f>IF(ฟอร์มกรอกข้อมูล!C223=0,"",IF(ฟอร์มกรอกข้อมูล!C223="สังกัด","",IF(M437="กำหนดเพิ่มปี 67",0,IF(M437="กำหนดเพิ่มปี 68",0,IF(M437="กำหนดเพิ่มปี 69",0,IF(M437="เกษียณปี 66 ยุบเลิกปี 67",0,IF(M437="ว่างเดิม ยุบเลิกปี 67",0,ฟอร์มกรอกข้อมูล!BE223)))))))</f>
        <v/>
      </c>
      <c r="K437" s="145" t="str">
        <f>IF(ฟอร์มกรอกข้อมูล!C223=0,"",IF(ฟอร์มกรอกข้อมูล!C223="สังกัด","",IF(M437="กำหนดเพิ่มปี 67",0,IF(M437="กำหนดเพิ่มปี 68",0,IF(M437="กำหนดเพิ่มปี 69",0,IF(M437="เกษียณปี 66 ยุบเลิกปี 67",0,IF(M437="ว่างเดิม ยุบเลิกปี 67",0,IF(ฟอร์มกรอกข้อมูล!J223=0,0,(BF437*12)))))))))</f>
        <v/>
      </c>
      <c r="L437" s="145" t="str">
        <f>IF(ฟอร์มกรอกข้อมูล!C223=0,"",IF(ฟอร์มกรอกข้อมูล!C223="สังกัด","",IF(M437="กำหนดเพิ่มปี 67",0,IF(M437="กำหนดเพิ่มปี 68",0,IF(M437="กำหนดเพิ่มปี 69",0,IF(M437="เกษียณปี 66 ยุบเลิกปี 67",0,IF(M437="ว่างเดิม ยุบเลิกปี 67",0,IF(ฟอร์มกรอกข้อมูล!K223=0,0,(BG437*12)))))))))</f>
        <v/>
      </c>
      <c r="M437" s="146" t="str">
        <f>IF(ฟอร์มกรอกข้อมูล!C223=0,"",IF(ฟอร์มกรอกข้อมูล!C223="สังกัด","",IF(ฟอร์มกรอกข้อมูล!M223="ว่างเดิม","(ว่างเดิม)",IF(ฟอร์มกรอกข้อมูล!M223="เงินอุดหนุน","(เงินอุดหนุน)",IF(ฟอร์มกรอกข้อมูล!M223="เงินอุดหนุน (ว่าง)","(เงินอุดหนุน)",IF(ฟอร์มกรอกข้อมูล!M223="จ่ายจากเงินรายได้","(จ่ายจากเงินรายได้)",IF(ฟอร์มกรอกข้อมูล!M223="จ่ายจากเงินรายได้ (ว่าง)","(จ่ายจากเงินรายได้ (ว่างเดิม))",IF(ฟอร์มกรอกข้อมูล!M223="กำหนดเพิ่ม2567","กำหนดเพิ่มปี 67",IF(ฟอร์มกรอกข้อมูล!M223="กำหนดเพิ่ม2568","กำหนดเพิ่มปี 68",IF(ฟอร์มกรอกข้อมูล!M223="กำหนดเพิ่ม2569","กำหนดเพิ่มปี 69",IF(ฟอร์มกรอกข้อมูล!M223="ว่างยุบเลิก2567","ว่างเดิม ยุบเลิกปี 67",IF(ฟอร์มกรอกข้อมูล!M223="ว่างยุบเลิก2568","ว่างเดิม ยุบเลิกปี 68",IF(ฟอร์มกรอกข้อมูล!M223="ว่างยุบเลิก2569","ว่างเดิม ยุบเลิกปี 69",IF(ฟอร์มกรอกข้อมูล!M223="ยุบเลิก2567","เกษียณปี 66 ยุบเลิกปี 67",IF(ฟอร์มกรอกข้อมูล!M223="ยุบเลิก2568","เกษียณปี 67 ยุบเลิกปี 68",IF(ฟอร์มกรอกข้อมูล!M223="ยุบเลิก2569","เกษียณปี 68 ยุบเลิกปี 69",(ฟอร์มกรอกข้อมูล!I223*12)+(ฟอร์มกรอกข้อมูล!J223*12)+(ฟอร์มกรอกข้อมูล!K223*12)))))))))))))))))</f>
        <v/>
      </c>
      <c r="N437" s="150"/>
      <c r="O437" s="150"/>
      <c r="P437" s="150"/>
      <c r="Q437" s="150"/>
      <c r="R437" s="150"/>
      <c r="S437" s="150"/>
      <c r="T437" s="150"/>
      <c r="U437" s="150"/>
      <c r="V437" s="150"/>
      <c r="W437" s="150"/>
      <c r="X437" s="150"/>
      <c r="Y437" s="150"/>
      <c r="Z437" s="150"/>
      <c r="AA437" s="150"/>
      <c r="AB437" s="150"/>
      <c r="AC437" s="150"/>
      <c r="AD437" s="150"/>
      <c r="AE437" s="150"/>
      <c r="AF437" s="150"/>
      <c r="AG437" s="150"/>
      <c r="AH437" s="150"/>
      <c r="AI437" s="150"/>
      <c r="AJ437" s="150"/>
      <c r="AK437" s="150"/>
      <c r="AL437" s="150"/>
      <c r="AM437" s="150"/>
      <c r="AN437" s="150"/>
      <c r="AO437" s="150"/>
      <c r="AP437" s="150"/>
      <c r="AQ437" s="150"/>
      <c r="AR437" s="150"/>
      <c r="AS437" s="150"/>
      <c r="AT437" s="150"/>
      <c r="AU437" s="150"/>
      <c r="AV437" s="150"/>
      <c r="AW437" s="150"/>
      <c r="AX437" s="150"/>
      <c r="AY437" s="150"/>
      <c r="AZ437" s="150"/>
      <c r="BA437" s="150"/>
      <c r="BB437" s="139" t="str">
        <f>IF(ฟอร์มกรอกข้อมูล!C223=0,"",ฟอร์มกรอกข้อมูล!C223)</f>
        <v/>
      </c>
      <c r="BC437" s="139" t="str">
        <f>IF(ฟอร์มกรอกข้อมูล!G223=0,"",ฟอร์มกรอกข้อมูล!G223)</f>
        <v/>
      </c>
      <c r="BD437" s="139" t="str">
        <f>IF(ฟอร์มกรอกข้อมูล!E223=0,"",ฟอร์มกรอกข้อมูล!E223)</f>
        <v/>
      </c>
      <c r="BE437" s="139" t="str">
        <f>IF(ฟอร์มกรอกข้อมูล!I223=0,"",ฟอร์มกรอกข้อมูล!I223)</f>
        <v/>
      </c>
      <c r="BF437" s="139" t="str">
        <f>IF(ฟอร์มกรอกข้อมูล!J223=0,"",ฟอร์มกรอกข้อมูล!J223)</f>
        <v/>
      </c>
      <c r="BG437" s="139" t="str">
        <f>IF(ฟอร์มกรอกข้อมูล!K223=0,"",ฟอร์มกรอกข้อมูล!K223)</f>
        <v/>
      </c>
      <c r="BH437" s="139" t="str">
        <f>IF(ฟอร์มกรอกข้อมูล!M223=0,"",ฟอร์มกรอกข้อมูล!M223)</f>
        <v/>
      </c>
    </row>
    <row r="438" spans="1:60" ht="25.5" customHeight="1">
      <c r="A438" s="99"/>
      <c r="B438" s="99"/>
      <c r="C438" s="140"/>
      <c r="D438" s="140"/>
      <c r="E438" s="140" t="str">
        <f>IF(BB437=0,"",IF(BB437="บริหารท้องถิ่น","("&amp;BD437&amp;")",IF(BB437="อำนวยการท้องถิ่น","("&amp;BD437&amp;")",IF(BB437="บริหารสถานศึกษา","("&amp;BD437&amp;")",IF(BB437&amp;BC437="วิชาการหัวหน้ากลุ่มงาน","("&amp;BD437&amp;")",IF(M437="กำหนดเพิ่มปี 67","-",IF(M437="กำหนดเพิ่มปี 68","",IF(M437="กำหนดเพิ่มปี 69","",""))))))))</f>
        <v/>
      </c>
      <c r="F438" s="99"/>
      <c r="G438" s="140"/>
      <c r="H438" s="140" t="str">
        <f>IF(BB437=0,"",IF(M437="เกษียณปี 66 ยุบเลิกปี 67","",IF(M437="ว่างเดิม ยุบเลิกปี 67","",IF(BB437="บริหารท้องถิ่น","("&amp;BD437&amp;")",IF(BB437="อำนวยการท้องถิ่น","("&amp;BD437&amp;")",IF(BB437="บริหารสถานศึกษา","("&amp;BD437&amp;")",IF(BB437&amp;BC437="วิชาการหัวหน้ากลุ่มงาน","("&amp;BD437&amp;")","")))))))</f>
        <v/>
      </c>
      <c r="I438" s="99"/>
      <c r="J438" s="141" t="str">
        <f>IF(BB437=0,"",IF(BB437="","",IF(BH437="ว่างเดิม","(ค่ากลางเงินเดือน)",IF(BH437="เงินอุดหนุน (ว่าง)","(ค่ากลางเงินเดือน)",IF(BH437="จ่ายจากเงินรายได้ (ว่าง)","(ค่ากลางเงินเดือน)",IF(BH437="ว่างยุบเลิก2568","(ค่ากลางเงินเดือน)",IF(BH437="ว่างยุบเลิก2569","(ค่ากลางเงินเดือน)",IF(M437="กำหนดเพิ่มปี 67","",IF(M437="กำหนดเพิ่มปี 68","",IF(M437="กำหนดเพิ่มปี 69","",IF(M437="เกษียณปี 66 ยุบเลิกปี 67","",IF(M437="ว่างเดิม ยุบเลิกปี 67","",TEXT(BE437,"(0,000"&amp;" x 12)")))))))))))))</f>
        <v/>
      </c>
      <c r="K438" s="141" t="str">
        <f>IF(BB437=0,"",IF(BB437="","",IF(M437="กำหนดเพิ่มปี 67","",IF(M437="กำหนดเพิ่มปี 68","",IF(M437="กำหนดเพิ่มปี 69","",IF(M437="เกษียณปี 66 ยุบเลิกปี 67","",IF(M437="ว่างเดิม ยุบเลิกปี 67","",TEXT(BF437,"(0,000"&amp;" x 12)"))))))))</f>
        <v/>
      </c>
      <c r="L438" s="141" t="str">
        <f>IF(BB437=0,"",IF(BB437="","",IF(M437="กำหนดเพิ่มปี 67","",IF(M437="กำหนดเพิ่มปี 68","",IF(M437="กำหนดเพิ่มปี 69","",IF(M437="เกษียณปี 66 ยุบเลิกปี 67","",IF(M437="ว่างเดิม ยุบเลิกปี 67","",TEXT(BG437,"(0,000"&amp;" x 12)"))))))))</f>
        <v/>
      </c>
      <c r="M438" s="140"/>
      <c r="N438" s="150"/>
      <c r="O438" s="150"/>
      <c r="P438" s="150"/>
      <c r="Q438" s="150"/>
      <c r="R438" s="150"/>
      <c r="S438" s="150"/>
      <c r="T438" s="150"/>
      <c r="U438" s="150"/>
      <c r="V438" s="150"/>
      <c r="W438" s="150"/>
      <c r="X438" s="150"/>
      <c r="Y438" s="150"/>
      <c r="Z438" s="150"/>
      <c r="AA438" s="150"/>
      <c r="AB438" s="150"/>
      <c r="AC438" s="150"/>
      <c r="AD438" s="150"/>
      <c r="AE438" s="150"/>
      <c r="AF438" s="150"/>
      <c r="AG438" s="150"/>
      <c r="AH438" s="150"/>
      <c r="AI438" s="150"/>
      <c r="AJ438" s="150"/>
      <c r="AK438" s="150"/>
      <c r="AL438" s="150"/>
      <c r="AM438" s="150"/>
      <c r="AN438" s="150"/>
      <c r="AO438" s="150"/>
      <c r="AP438" s="150"/>
      <c r="AQ438" s="150"/>
      <c r="AR438" s="150"/>
      <c r="AS438" s="150"/>
      <c r="AT438" s="150"/>
      <c r="AU438" s="150"/>
      <c r="AV438" s="150"/>
      <c r="AW438" s="150"/>
      <c r="AX438" s="150"/>
      <c r="AY438" s="150"/>
      <c r="AZ438" s="150"/>
      <c r="BA438" s="150"/>
    </row>
    <row r="439" spans="1:60" ht="25.5" customHeight="1">
      <c r="A439" s="101" t="str">
        <f>IF(B439="","",IF(M439="","",SUBTOTAL(3,$E$5:E439)*1)-COUNTBLANK($B$5:B439))</f>
        <v/>
      </c>
      <c r="B439" s="142" t="str">
        <f>IF(ฟอร์มกรอกข้อมูล!C224=0,"",IF(ฟอร์มกรอกข้อมูล!C224="สังกัด","",IF(M439="กำหนดเพิ่มปี 67","-",IF(M439="กำหนดเพิ่มปี 68","-",IF(M439="กำหนดเพิ่มปี 69","-",ฟอร์มกรอกข้อมูล!D224)))))</f>
        <v/>
      </c>
      <c r="C439" s="140" t="str">
        <f>IF(ฟอร์มกรอกข้อมูล!C224=0,"",IF(ฟอร์มกรอกข้อมูล!C224="สังกัด","",IF(M439="กำหนดเพิ่มปี 67","-",IF(M439="กำหนดเพิ่มปี 68","-",IF(M439="กำหนดเพิ่มปี 69","-",ฟอร์มกรอกข้อมูล!L224)))))</f>
        <v/>
      </c>
      <c r="D439" s="143" t="str">
        <f>IF(ฟอร์มกรอกข้อมูล!C224=0,"",IF(ฟอร์มกรอกข้อมูล!C224="สังกัด","",IF(ฟอร์มกรอกข้อมูล!B224="","-",IF(M439="กำหนดเพิ่มปี 67","-",IF(M439="กำหนดเพิ่มปี 68","-",IF(M439="กำหนดเพิ่มปี 69","-",ฟอร์มกรอกข้อมูล!B224))))))</f>
        <v/>
      </c>
      <c r="E439" s="140" t="str">
        <f>IF(ฟอร์มกรอกข้อมูล!C224=0,"",IF(M439="กำหนดเพิ่มปี 67","-",IF(M439="กำหนดเพิ่มปี 68","-",IF(M439="กำหนดเพิ่มปี 69","-",IF(ฟอร์มกรอกข้อมูล!C224="บริหารท้องถิ่น",ฟอร์มกรอกข้อมูล!F224,IF(ฟอร์มกรอกข้อมูล!C224="อำนวยการท้องถิ่น",ฟอร์มกรอกข้อมูล!F224,IF(ฟอร์มกรอกข้อมูล!C224="บริหารสถานศึกษา",ฟอร์มกรอกข้อมูล!F224,IF(ฟอร์มกรอกข้อมูล!C224&amp;ฟอร์มกรอกข้อมูล!G224="วิชาการหัวหน้ากลุ่มงาน",ฟอร์มกรอกข้อมูล!F224,ฟอร์มกรอกข้อมูล!E224))))))))</f>
        <v/>
      </c>
      <c r="F439" s="101" t="str">
        <f>IF(ฟอร์มกรอกข้อมูล!C224=0,"",IF(ฟอร์มกรอกข้อมูล!C224="สังกัด","",IF(ฟอร์มกรอกข้อมูล!H224="","-",IF(M439="กำหนดเพิ่มปี 67","-",IF(M439="กำหนดเพิ่มปี 68","-",IF(M439="กำหนดเพิ่มปี 69","-",ฟอร์มกรอกข้อมูล!H224))))))</f>
        <v/>
      </c>
      <c r="G439" s="143" t="str">
        <f>IF(ฟอร์มกรอกข้อมูล!C224=0,"",IF(ฟอร์มกรอกข้อมูล!C224="สังกัด","",IF(ฟอร์มกรอกข้อมูล!B224="","-",IF(M439="เกษียณปี 66 ยุบเลิกปี 67","-",IF(M439="ว่างเดิม ยุบเลิกปี 67","-",ฟอร์มกรอกข้อมูล!B224)))))</f>
        <v/>
      </c>
      <c r="H439" s="140" t="str">
        <f>IF(ฟอร์มกรอกข้อมูล!C224=0,"",IF(M439="เกษียณปี 66 ยุบเลิกปี 67","-",IF(M439="ว่างเดิม ยุบเลิกปี 67","-",IF(ฟอร์มกรอกข้อมูล!C224="บริหารท้องถิ่น",ฟอร์มกรอกข้อมูล!F224,IF(ฟอร์มกรอกข้อมูล!C224="อำนวยการท้องถิ่น",ฟอร์มกรอกข้อมูล!F224,IF(ฟอร์มกรอกข้อมูล!C224="บริหารสถานศึกษา",ฟอร์มกรอกข้อมูล!F224,IF(ฟอร์มกรอกข้อมูล!C224&amp;ฟอร์มกรอกข้อมูล!G224="วิชาการหัวหน้ากลุ่มงาน",ฟอร์มกรอกข้อมูล!F224,ฟอร์มกรอกข้อมูล!E224)))))))</f>
        <v/>
      </c>
      <c r="I439" s="101" t="str">
        <f>IF(ฟอร์มกรอกข้อมูล!C224=0,"",IF(ฟอร์มกรอกข้อมูล!C224="สังกัด","",IF(ฟอร์มกรอกข้อมูล!H224="","-",IF(M439="เกษียณปี 66 ยุบเลิกปี 67","-",IF(M439="ว่างเดิม ยุบเลิกปี 67","-",ฟอร์มกรอกข้อมูล!H224)))))</f>
        <v/>
      </c>
      <c r="J439" s="144" t="str">
        <f>IF(ฟอร์มกรอกข้อมูล!C224=0,"",IF(ฟอร์มกรอกข้อมูล!C224="สังกัด","",IF(M439="กำหนดเพิ่มปี 67",0,IF(M439="กำหนดเพิ่มปี 68",0,IF(M439="กำหนดเพิ่มปี 69",0,IF(M439="เกษียณปี 66 ยุบเลิกปี 67",0,IF(M439="ว่างเดิม ยุบเลิกปี 67",0,ฟอร์มกรอกข้อมูล!BE224)))))))</f>
        <v/>
      </c>
      <c r="K439" s="145" t="str">
        <f>IF(ฟอร์มกรอกข้อมูล!C224=0,"",IF(ฟอร์มกรอกข้อมูล!C224="สังกัด","",IF(M439="กำหนดเพิ่มปี 67",0,IF(M439="กำหนดเพิ่มปี 68",0,IF(M439="กำหนดเพิ่มปี 69",0,IF(M439="เกษียณปี 66 ยุบเลิกปี 67",0,IF(M439="ว่างเดิม ยุบเลิกปี 67",0,IF(ฟอร์มกรอกข้อมูล!J224=0,0,(BF439*12)))))))))</f>
        <v/>
      </c>
      <c r="L439" s="145" t="str">
        <f>IF(ฟอร์มกรอกข้อมูล!C224=0,"",IF(ฟอร์มกรอกข้อมูล!C224="สังกัด","",IF(M439="กำหนดเพิ่มปี 67",0,IF(M439="กำหนดเพิ่มปี 68",0,IF(M439="กำหนดเพิ่มปี 69",0,IF(M439="เกษียณปี 66 ยุบเลิกปี 67",0,IF(M439="ว่างเดิม ยุบเลิกปี 67",0,IF(ฟอร์มกรอกข้อมูล!K224=0,0,(BG439*12)))))))))</f>
        <v/>
      </c>
      <c r="M439" s="146" t="str">
        <f>IF(ฟอร์มกรอกข้อมูล!C224=0,"",IF(ฟอร์มกรอกข้อมูล!C224="สังกัด","",IF(ฟอร์มกรอกข้อมูล!M224="ว่างเดิม","(ว่างเดิม)",IF(ฟอร์มกรอกข้อมูล!M224="เงินอุดหนุน","(เงินอุดหนุน)",IF(ฟอร์มกรอกข้อมูล!M224="เงินอุดหนุน (ว่าง)","(เงินอุดหนุน)",IF(ฟอร์มกรอกข้อมูล!M224="จ่ายจากเงินรายได้","(จ่ายจากเงินรายได้)",IF(ฟอร์มกรอกข้อมูล!M224="จ่ายจากเงินรายได้ (ว่าง)","(จ่ายจากเงินรายได้ (ว่างเดิม))",IF(ฟอร์มกรอกข้อมูล!M224="กำหนดเพิ่ม2567","กำหนดเพิ่มปี 67",IF(ฟอร์มกรอกข้อมูล!M224="กำหนดเพิ่ม2568","กำหนดเพิ่มปี 68",IF(ฟอร์มกรอกข้อมูล!M224="กำหนดเพิ่ม2569","กำหนดเพิ่มปี 69",IF(ฟอร์มกรอกข้อมูล!M224="ว่างยุบเลิก2567","ว่างเดิม ยุบเลิกปี 67",IF(ฟอร์มกรอกข้อมูล!M224="ว่างยุบเลิก2568","ว่างเดิม ยุบเลิกปี 68",IF(ฟอร์มกรอกข้อมูล!M224="ว่างยุบเลิก2569","ว่างเดิม ยุบเลิกปี 69",IF(ฟอร์มกรอกข้อมูล!M224="ยุบเลิก2567","เกษียณปี 66 ยุบเลิกปี 67",IF(ฟอร์มกรอกข้อมูล!M224="ยุบเลิก2568","เกษียณปี 67 ยุบเลิกปี 68",IF(ฟอร์มกรอกข้อมูล!M224="ยุบเลิก2569","เกษียณปี 68 ยุบเลิกปี 69",(ฟอร์มกรอกข้อมูล!I224*12)+(ฟอร์มกรอกข้อมูล!J224*12)+(ฟอร์มกรอกข้อมูล!K224*12)))))))))))))))))</f>
        <v/>
      </c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50"/>
      <c r="BB439" s="139" t="str">
        <f>IF(ฟอร์มกรอกข้อมูล!C224=0,"",ฟอร์มกรอกข้อมูล!C224)</f>
        <v/>
      </c>
      <c r="BC439" s="139" t="str">
        <f>IF(ฟอร์มกรอกข้อมูล!G224=0,"",ฟอร์มกรอกข้อมูล!G224)</f>
        <v/>
      </c>
      <c r="BD439" s="139" t="str">
        <f>IF(ฟอร์มกรอกข้อมูล!E224=0,"",ฟอร์มกรอกข้อมูล!E224)</f>
        <v/>
      </c>
      <c r="BE439" s="139" t="str">
        <f>IF(ฟอร์มกรอกข้อมูล!I224=0,"",ฟอร์มกรอกข้อมูล!I224)</f>
        <v/>
      </c>
      <c r="BF439" s="139" t="str">
        <f>IF(ฟอร์มกรอกข้อมูล!J224=0,"",ฟอร์มกรอกข้อมูล!J224)</f>
        <v/>
      </c>
      <c r="BG439" s="139" t="str">
        <f>IF(ฟอร์มกรอกข้อมูล!K224=0,"",ฟอร์มกรอกข้อมูล!K224)</f>
        <v/>
      </c>
      <c r="BH439" s="139" t="str">
        <f>IF(ฟอร์มกรอกข้อมูล!M224=0,"",ฟอร์มกรอกข้อมูล!M224)</f>
        <v/>
      </c>
    </row>
    <row r="440" spans="1:60" ht="25.5" customHeight="1">
      <c r="A440" s="99"/>
      <c r="B440" s="99"/>
      <c r="C440" s="140"/>
      <c r="D440" s="140"/>
      <c r="E440" s="140" t="str">
        <f>IF(BB439=0,"",IF(BB439="บริหารท้องถิ่น","("&amp;BD439&amp;")",IF(BB439="อำนวยการท้องถิ่น","("&amp;BD439&amp;")",IF(BB439="บริหารสถานศึกษา","("&amp;BD439&amp;")",IF(BB439&amp;BC439="วิชาการหัวหน้ากลุ่มงาน","("&amp;BD439&amp;")",IF(M439="กำหนดเพิ่มปี 67","-",IF(M439="กำหนดเพิ่มปี 68","",IF(M439="กำหนดเพิ่มปี 69","",""))))))))</f>
        <v/>
      </c>
      <c r="F440" s="99"/>
      <c r="G440" s="140"/>
      <c r="H440" s="140" t="str">
        <f>IF(BB439=0,"",IF(M439="เกษียณปี 66 ยุบเลิกปี 67","",IF(M439="ว่างเดิม ยุบเลิกปี 67","",IF(BB439="บริหารท้องถิ่น","("&amp;BD439&amp;")",IF(BB439="อำนวยการท้องถิ่น","("&amp;BD439&amp;")",IF(BB439="บริหารสถานศึกษา","("&amp;BD439&amp;")",IF(BB439&amp;BC439="วิชาการหัวหน้ากลุ่มงาน","("&amp;BD439&amp;")","")))))))</f>
        <v/>
      </c>
      <c r="I440" s="99"/>
      <c r="J440" s="141" t="str">
        <f>IF(BB439=0,"",IF(BB439="","",IF(BH439="ว่างเดิม","(ค่ากลางเงินเดือน)",IF(BH439="เงินอุดหนุน (ว่าง)","(ค่ากลางเงินเดือน)",IF(BH439="จ่ายจากเงินรายได้ (ว่าง)","(ค่ากลางเงินเดือน)",IF(BH439="ว่างยุบเลิก2568","(ค่ากลางเงินเดือน)",IF(BH439="ว่างยุบเลิก2569","(ค่ากลางเงินเดือน)",IF(M439="กำหนดเพิ่มปี 67","",IF(M439="กำหนดเพิ่มปี 68","",IF(M439="กำหนดเพิ่มปี 69","",IF(M439="เกษียณปี 66 ยุบเลิกปี 67","",IF(M439="ว่างเดิม ยุบเลิกปี 67","",TEXT(BE439,"(0,000"&amp;" x 12)")))))))))))))</f>
        <v/>
      </c>
      <c r="K440" s="141" t="str">
        <f>IF(BB439=0,"",IF(BB439="","",IF(M439="กำหนดเพิ่มปี 67","",IF(M439="กำหนดเพิ่มปี 68","",IF(M439="กำหนดเพิ่มปี 69","",IF(M439="เกษียณปี 66 ยุบเลิกปี 67","",IF(M439="ว่างเดิม ยุบเลิกปี 67","",TEXT(BF439,"(0,000"&amp;" x 12)"))))))))</f>
        <v/>
      </c>
      <c r="L440" s="141" t="str">
        <f>IF(BB439=0,"",IF(BB439="","",IF(M439="กำหนดเพิ่มปี 67","",IF(M439="กำหนดเพิ่มปี 68","",IF(M439="กำหนดเพิ่มปี 69","",IF(M439="เกษียณปี 66 ยุบเลิกปี 67","",IF(M439="ว่างเดิม ยุบเลิกปี 67","",TEXT(BG439,"(0,000"&amp;" x 12)"))))))))</f>
        <v/>
      </c>
      <c r="M440" s="14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50"/>
      <c r="AH440" s="150"/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50"/>
    </row>
    <row r="441" spans="1:60" ht="25.5" customHeight="1">
      <c r="A441" s="101" t="str">
        <f>IF(B441="","",IF(M441="","",SUBTOTAL(3,$E$5:E441)*1)-COUNTBLANK($B$5:B441))</f>
        <v/>
      </c>
      <c r="B441" s="142" t="str">
        <f>IF(ฟอร์มกรอกข้อมูล!C225=0,"",IF(ฟอร์มกรอกข้อมูล!C225="สังกัด","",IF(M441="กำหนดเพิ่มปี 67","-",IF(M441="กำหนดเพิ่มปี 68","-",IF(M441="กำหนดเพิ่มปี 69","-",ฟอร์มกรอกข้อมูล!D225)))))</f>
        <v/>
      </c>
      <c r="C441" s="140" t="str">
        <f>IF(ฟอร์มกรอกข้อมูล!C225=0,"",IF(ฟอร์มกรอกข้อมูล!C225="สังกัด","",IF(M441="กำหนดเพิ่มปี 67","-",IF(M441="กำหนดเพิ่มปี 68","-",IF(M441="กำหนดเพิ่มปี 69","-",ฟอร์มกรอกข้อมูล!L225)))))</f>
        <v/>
      </c>
      <c r="D441" s="143" t="str">
        <f>IF(ฟอร์มกรอกข้อมูล!C225=0,"",IF(ฟอร์มกรอกข้อมูล!C225="สังกัด","",IF(ฟอร์มกรอกข้อมูล!B225="","-",IF(M441="กำหนดเพิ่มปี 67","-",IF(M441="กำหนดเพิ่มปี 68","-",IF(M441="กำหนดเพิ่มปี 69","-",ฟอร์มกรอกข้อมูล!B225))))))</f>
        <v/>
      </c>
      <c r="E441" s="140" t="str">
        <f>IF(ฟอร์มกรอกข้อมูล!C225=0,"",IF(M441="กำหนดเพิ่มปี 67","-",IF(M441="กำหนดเพิ่มปี 68","-",IF(M441="กำหนดเพิ่มปี 69","-",IF(ฟอร์มกรอกข้อมูล!C225="บริหารท้องถิ่น",ฟอร์มกรอกข้อมูล!F225,IF(ฟอร์มกรอกข้อมูล!C225="อำนวยการท้องถิ่น",ฟอร์มกรอกข้อมูล!F225,IF(ฟอร์มกรอกข้อมูล!C225="บริหารสถานศึกษา",ฟอร์มกรอกข้อมูล!F225,IF(ฟอร์มกรอกข้อมูล!C225&amp;ฟอร์มกรอกข้อมูล!G225="วิชาการหัวหน้ากลุ่มงาน",ฟอร์มกรอกข้อมูล!F225,ฟอร์มกรอกข้อมูล!E225))))))))</f>
        <v/>
      </c>
      <c r="F441" s="101" t="str">
        <f>IF(ฟอร์มกรอกข้อมูล!C225=0,"",IF(ฟอร์มกรอกข้อมูล!C225="สังกัด","",IF(ฟอร์มกรอกข้อมูล!H225="","-",IF(M441="กำหนดเพิ่มปี 67","-",IF(M441="กำหนดเพิ่มปี 68","-",IF(M441="กำหนดเพิ่มปี 69","-",ฟอร์มกรอกข้อมูล!H225))))))</f>
        <v/>
      </c>
      <c r="G441" s="143" t="str">
        <f>IF(ฟอร์มกรอกข้อมูล!C225=0,"",IF(ฟอร์มกรอกข้อมูล!C225="สังกัด","",IF(ฟอร์มกรอกข้อมูล!B225="","-",IF(M441="เกษียณปี 66 ยุบเลิกปี 67","-",IF(M441="ว่างเดิม ยุบเลิกปี 67","-",ฟอร์มกรอกข้อมูล!B225)))))</f>
        <v/>
      </c>
      <c r="H441" s="140" t="str">
        <f>IF(ฟอร์มกรอกข้อมูล!C225=0,"",IF(M441="เกษียณปี 66 ยุบเลิกปี 67","-",IF(M441="ว่างเดิม ยุบเลิกปี 67","-",IF(ฟอร์มกรอกข้อมูล!C225="บริหารท้องถิ่น",ฟอร์มกรอกข้อมูล!F225,IF(ฟอร์มกรอกข้อมูล!C225="อำนวยการท้องถิ่น",ฟอร์มกรอกข้อมูล!F225,IF(ฟอร์มกรอกข้อมูล!C225="บริหารสถานศึกษา",ฟอร์มกรอกข้อมูล!F225,IF(ฟอร์มกรอกข้อมูล!C225&amp;ฟอร์มกรอกข้อมูล!G225="วิชาการหัวหน้ากลุ่มงาน",ฟอร์มกรอกข้อมูล!F225,ฟอร์มกรอกข้อมูล!E225)))))))</f>
        <v/>
      </c>
      <c r="I441" s="101" t="str">
        <f>IF(ฟอร์มกรอกข้อมูล!C225=0,"",IF(ฟอร์มกรอกข้อมูล!C225="สังกัด","",IF(ฟอร์มกรอกข้อมูล!H225="","-",IF(M441="เกษียณปี 66 ยุบเลิกปี 67","-",IF(M441="ว่างเดิม ยุบเลิกปี 67","-",ฟอร์มกรอกข้อมูล!H225)))))</f>
        <v/>
      </c>
      <c r="J441" s="144" t="str">
        <f>IF(ฟอร์มกรอกข้อมูล!C225=0,"",IF(ฟอร์มกรอกข้อมูล!C225="สังกัด","",IF(M441="กำหนดเพิ่มปี 67",0,IF(M441="กำหนดเพิ่มปี 68",0,IF(M441="กำหนดเพิ่มปี 69",0,IF(M441="เกษียณปี 66 ยุบเลิกปี 67",0,IF(M441="ว่างเดิม ยุบเลิกปี 67",0,ฟอร์มกรอกข้อมูล!BE225)))))))</f>
        <v/>
      </c>
      <c r="K441" s="145" t="str">
        <f>IF(ฟอร์มกรอกข้อมูล!C225=0,"",IF(ฟอร์มกรอกข้อมูล!C225="สังกัด","",IF(M441="กำหนดเพิ่มปี 67",0,IF(M441="กำหนดเพิ่มปี 68",0,IF(M441="กำหนดเพิ่มปี 69",0,IF(M441="เกษียณปี 66 ยุบเลิกปี 67",0,IF(M441="ว่างเดิม ยุบเลิกปี 67",0,IF(ฟอร์มกรอกข้อมูล!J225=0,0,(BF441*12)))))))))</f>
        <v/>
      </c>
      <c r="L441" s="145" t="str">
        <f>IF(ฟอร์มกรอกข้อมูล!C225=0,"",IF(ฟอร์มกรอกข้อมูล!C225="สังกัด","",IF(M441="กำหนดเพิ่มปี 67",0,IF(M441="กำหนดเพิ่มปี 68",0,IF(M441="กำหนดเพิ่มปี 69",0,IF(M441="เกษียณปี 66 ยุบเลิกปี 67",0,IF(M441="ว่างเดิม ยุบเลิกปี 67",0,IF(ฟอร์มกรอกข้อมูล!K225=0,0,(BG441*12)))))))))</f>
        <v/>
      </c>
      <c r="M441" s="146" t="str">
        <f>IF(ฟอร์มกรอกข้อมูล!C225=0,"",IF(ฟอร์มกรอกข้อมูล!C225="สังกัด","",IF(ฟอร์มกรอกข้อมูล!M225="ว่างเดิม","(ว่างเดิม)",IF(ฟอร์มกรอกข้อมูล!M225="เงินอุดหนุน","(เงินอุดหนุน)",IF(ฟอร์มกรอกข้อมูล!M225="เงินอุดหนุน (ว่าง)","(เงินอุดหนุน)",IF(ฟอร์มกรอกข้อมูล!M225="จ่ายจากเงินรายได้","(จ่ายจากเงินรายได้)",IF(ฟอร์มกรอกข้อมูล!M225="จ่ายจากเงินรายได้ (ว่าง)","(จ่ายจากเงินรายได้ (ว่างเดิม))",IF(ฟอร์มกรอกข้อมูล!M225="กำหนดเพิ่ม2567","กำหนดเพิ่มปี 67",IF(ฟอร์มกรอกข้อมูล!M225="กำหนดเพิ่ม2568","กำหนดเพิ่มปี 68",IF(ฟอร์มกรอกข้อมูล!M225="กำหนดเพิ่ม2569","กำหนดเพิ่มปี 69",IF(ฟอร์มกรอกข้อมูล!M225="ว่างยุบเลิก2567","ว่างเดิม ยุบเลิกปี 67",IF(ฟอร์มกรอกข้อมูล!M225="ว่างยุบเลิก2568","ว่างเดิม ยุบเลิกปี 68",IF(ฟอร์มกรอกข้อมูล!M225="ว่างยุบเลิก2569","ว่างเดิม ยุบเลิกปี 69",IF(ฟอร์มกรอกข้อมูล!M225="ยุบเลิก2567","เกษียณปี 66 ยุบเลิกปี 67",IF(ฟอร์มกรอกข้อมูล!M225="ยุบเลิก2568","เกษียณปี 67 ยุบเลิกปี 68",IF(ฟอร์มกรอกข้อมูล!M225="ยุบเลิก2569","เกษียณปี 68 ยุบเลิกปี 69",(ฟอร์มกรอกข้อมูล!I225*12)+(ฟอร์มกรอกข้อมูล!J225*12)+(ฟอร์มกรอกข้อมูล!K225*12)))))))))))))))))</f>
        <v/>
      </c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50"/>
      <c r="AH441" s="150"/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50"/>
      <c r="BB441" s="139" t="str">
        <f>IF(ฟอร์มกรอกข้อมูล!C225=0,"",ฟอร์มกรอกข้อมูล!C225)</f>
        <v/>
      </c>
      <c r="BC441" s="139" t="str">
        <f>IF(ฟอร์มกรอกข้อมูล!G225=0,"",ฟอร์มกรอกข้อมูล!G225)</f>
        <v/>
      </c>
      <c r="BD441" s="139" t="str">
        <f>IF(ฟอร์มกรอกข้อมูล!E225=0,"",ฟอร์มกรอกข้อมูล!E225)</f>
        <v/>
      </c>
      <c r="BE441" s="139" t="str">
        <f>IF(ฟอร์มกรอกข้อมูล!I225=0,"",ฟอร์มกรอกข้อมูล!I225)</f>
        <v/>
      </c>
      <c r="BF441" s="139" t="str">
        <f>IF(ฟอร์มกรอกข้อมูล!J225=0,"",ฟอร์มกรอกข้อมูล!J225)</f>
        <v/>
      </c>
      <c r="BG441" s="139" t="str">
        <f>IF(ฟอร์มกรอกข้อมูล!K225=0,"",ฟอร์มกรอกข้อมูล!K225)</f>
        <v/>
      </c>
      <c r="BH441" s="139" t="str">
        <f>IF(ฟอร์มกรอกข้อมูล!M225=0,"",ฟอร์มกรอกข้อมูล!M225)</f>
        <v/>
      </c>
    </row>
    <row r="442" spans="1:60" ht="25.5" customHeight="1">
      <c r="A442" s="99"/>
      <c r="B442" s="99"/>
      <c r="C442" s="140"/>
      <c r="D442" s="140"/>
      <c r="E442" s="140" t="str">
        <f>IF(BB441=0,"",IF(BB441="บริหารท้องถิ่น","("&amp;BD441&amp;")",IF(BB441="อำนวยการท้องถิ่น","("&amp;BD441&amp;")",IF(BB441="บริหารสถานศึกษา","("&amp;BD441&amp;")",IF(BB441&amp;BC441="วิชาการหัวหน้ากลุ่มงาน","("&amp;BD441&amp;")",IF(M441="กำหนดเพิ่มปี 67","-",IF(M441="กำหนดเพิ่มปี 68","",IF(M441="กำหนดเพิ่มปี 69","",""))))))))</f>
        <v/>
      </c>
      <c r="F442" s="99"/>
      <c r="G442" s="140"/>
      <c r="H442" s="140" t="str">
        <f>IF(BB441=0,"",IF(M441="เกษียณปี 66 ยุบเลิกปี 67","",IF(M441="ว่างเดิม ยุบเลิกปี 67","",IF(BB441="บริหารท้องถิ่น","("&amp;BD441&amp;")",IF(BB441="อำนวยการท้องถิ่น","("&amp;BD441&amp;")",IF(BB441="บริหารสถานศึกษา","("&amp;BD441&amp;")",IF(BB441&amp;BC441="วิชาการหัวหน้ากลุ่มงาน","("&amp;BD441&amp;")","")))))))</f>
        <v/>
      </c>
      <c r="I442" s="99"/>
      <c r="J442" s="141" t="str">
        <f>IF(BB441=0,"",IF(BB441="","",IF(BH441="ว่างเดิม","(ค่ากลางเงินเดือน)",IF(BH441="เงินอุดหนุน (ว่าง)","(ค่ากลางเงินเดือน)",IF(BH441="จ่ายจากเงินรายได้ (ว่าง)","(ค่ากลางเงินเดือน)",IF(BH441="ว่างยุบเลิก2568","(ค่ากลางเงินเดือน)",IF(BH441="ว่างยุบเลิก2569","(ค่ากลางเงินเดือน)",IF(M441="กำหนดเพิ่มปี 67","",IF(M441="กำหนดเพิ่มปี 68","",IF(M441="กำหนดเพิ่มปี 69","",IF(M441="เกษียณปี 66 ยุบเลิกปี 67","",IF(M441="ว่างเดิม ยุบเลิกปี 67","",TEXT(BE441,"(0,000"&amp;" x 12)")))))))))))))</f>
        <v/>
      </c>
      <c r="K442" s="141" t="str">
        <f>IF(BB441=0,"",IF(BB441="","",IF(M441="กำหนดเพิ่มปี 67","",IF(M441="กำหนดเพิ่มปี 68","",IF(M441="กำหนดเพิ่มปี 69","",IF(M441="เกษียณปี 66 ยุบเลิกปี 67","",IF(M441="ว่างเดิม ยุบเลิกปี 67","",TEXT(BF441,"(0,000"&amp;" x 12)"))))))))</f>
        <v/>
      </c>
      <c r="L442" s="141" t="str">
        <f>IF(BB441=0,"",IF(BB441="","",IF(M441="กำหนดเพิ่มปี 67","",IF(M441="กำหนดเพิ่มปี 68","",IF(M441="กำหนดเพิ่มปี 69","",IF(M441="เกษียณปี 66 ยุบเลิกปี 67","",IF(M441="ว่างเดิม ยุบเลิกปี 67","",TEXT(BG441,"(0,000"&amp;" x 12)"))))))))</f>
        <v/>
      </c>
      <c r="M442" s="14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50"/>
      <c r="AH442" s="150"/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50"/>
    </row>
    <row r="443" spans="1:60" ht="25.5" customHeight="1">
      <c r="A443" s="101" t="str">
        <f>IF(B443="","",IF(M443="","",SUBTOTAL(3,$E$5:E443)*1)-COUNTBLANK($B$5:B443))</f>
        <v/>
      </c>
      <c r="B443" s="142" t="str">
        <f>IF(ฟอร์มกรอกข้อมูล!C226=0,"",IF(ฟอร์มกรอกข้อมูล!C226="สังกัด","",IF(M443="กำหนดเพิ่มปี 67","-",IF(M443="กำหนดเพิ่มปี 68","-",IF(M443="กำหนดเพิ่มปี 69","-",ฟอร์มกรอกข้อมูล!D226)))))</f>
        <v/>
      </c>
      <c r="C443" s="140" t="str">
        <f>IF(ฟอร์มกรอกข้อมูล!C226=0,"",IF(ฟอร์มกรอกข้อมูล!C226="สังกัด","",IF(M443="กำหนดเพิ่มปี 67","-",IF(M443="กำหนดเพิ่มปี 68","-",IF(M443="กำหนดเพิ่มปี 69","-",ฟอร์มกรอกข้อมูล!L226)))))</f>
        <v/>
      </c>
      <c r="D443" s="143" t="str">
        <f>IF(ฟอร์มกรอกข้อมูล!C226=0,"",IF(ฟอร์มกรอกข้อมูล!C226="สังกัด","",IF(ฟอร์มกรอกข้อมูล!B226="","-",IF(M443="กำหนดเพิ่มปี 67","-",IF(M443="กำหนดเพิ่มปี 68","-",IF(M443="กำหนดเพิ่มปี 69","-",ฟอร์มกรอกข้อมูล!B226))))))</f>
        <v/>
      </c>
      <c r="E443" s="140" t="str">
        <f>IF(ฟอร์มกรอกข้อมูล!C226=0,"",IF(M443="กำหนดเพิ่มปี 67","-",IF(M443="กำหนดเพิ่มปี 68","-",IF(M443="กำหนดเพิ่มปี 69","-",IF(ฟอร์มกรอกข้อมูล!C226="บริหารท้องถิ่น",ฟอร์มกรอกข้อมูล!F226,IF(ฟอร์มกรอกข้อมูล!C226="อำนวยการท้องถิ่น",ฟอร์มกรอกข้อมูล!F226,IF(ฟอร์มกรอกข้อมูล!C226="บริหารสถานศึกษา",ฟอร์มกรอกข้อมูล!F226,IF(ฟอร์มกรอกข้อมูล!C226&amp;ฟอร์มกรอกข้อมูล!G226="วิชาการหัวหน้ากลุ่มงาน",ฟอร์มกรอกข้อมูล!F226,ฟอร์มกรอกข้อมูล!E226))))))))</f>
        <v/>
      </c>
      <c r="F443" s="101" t="str">
        <f>IF(ฟอร์มกรอกข้อมูล!C226=0,"",IF(ฟอร์มกรอกข้อมูล!C226="สังกัด","",IF(ฟอร์มกรอกข้อมูล!H226="","-",IF(M443="กำหนดเพิ่มปี 67","-",IF(M443="กำหนดเพิ่มปี 68","-",IF(M443="กำหนดเพิ่มปี 69","-",ฟอร์มกรอกข้อมูล!H226))))))</f>
        <v/>
      </c>
      <c r="G443" s="143" t="str">
        <f>IF(ฟอร์มกรอกข้อมูล!C226=0,"",IF(ฟอร์มกรอกข้อมูล!C226="สังกัด","",IF(ฟอร์มกรอกข้อมูล!B226="","-",IF(M443="เกษียณปี 66 ยุบเลิกปี 67","-",IF(M443="ว่างเดิม ยุบเลิกปี 67","-",ฟอร์มกรอกข้อมูล!B226)))))</f>
        <v/>
      </c>
      <c r="H443" s="140" t="str">
        <f>IF(ฟอร์มกรอกข้อมูล!C226=0,"",IF(M443="เกษียณปี 66 ยุบเลิกปี 67","-",IF(M443="ว่างเดิม ยุบเลิกปี 67","-",IF(ฟอร์มกรอกข้อมูล!C226="บริหารท้องถิ่น",ฟอร์มกรอกข้อมูล!F226,IF(ฟอร์มกรอกข้อมูล!C226="อำนวยการท้องถิ่น",ฟอร์มกรอกข้อมูล!F226,IF(ฟอร์มกรอกข้อมูล!C226="บริหารสถานศึกษา",ฟอร์มกรอกข้อมูล!F226,IF(ฟอร์มกรอกข้อมูล!C226&amp;ฟอร์มกรอกข้อมูล!G226="วิชาการหัวหน้ากลุ่มงาน",ฟอร์มกรอกข้อมูล!F226,ฟอร์มกรอกข้อมูล!E226)))))))</f>
        <v/>
      </c>
      <c r="I443" s="101" t="str">
        <f>IF(ฟอร์มกรอกข้อมูล!C226=0,"",IF(ฟอร์มกรอกข้อมูล!C226="สังกัด","",IF(ฟอร์มกรอกข้อมูล!H226="","-",IF(M443="เกษียณปี 66 ยุบเลิกปี 67","-",IF(M443="ว่างเดิม ยุบเลิกปี 67","-",ฟอร์มกรอกข้อมูล!H226)))))</f>
        <v/>
      </c>
      <c r="J443" s="144" t="str">
        <f>IF(ฟอร์มกรอกข้อมูล!C226=0,"",IF(ฟอร์มกรอกข้อมูล!C226="สังกัด","",IF(M443="กำหนดเพิ่มปี 67",0,IF(M443="กำหนดเพิ่มปี 68",0,IF(M443="กำหนดเพิ่มปี 69",0,IF(M443="เกษียณปี 66 ยุบเลิกปี 67",0,IF(M443="ว่างเดิม ยุบเลิกปี 67",0,ฟอร์มกรอกข้อมูล!BE226)))))))</f>
        <v/>
      </c>
      <c r="K443" s="145" t="str">
        <f>IF(ฟอร์มกรอกข้อมูล!C226=0,"",IF(ฟอร์มกรอกข้อมูล!C226="สังกัด","",IF(M443="กำหนดเพิ่มปี 67",0,IF(M443="กำหนดเพิ่มปี 68",0,IF(M443="กำหนดเพิ่มปี 69",0,IF(M443="เกษียณปี 66 ยุบเลิกปี 67",0,IF(M443="ว่างเดิม ยุบเลิกปี 67",0,IF(ฟอร์มกรอกข้อมูล!J226=0,0,(BF443*12)))))))))</f>
        <v/>
      </c>
      <c r="L443" s="145" t="str">
        <f>IF(ฟอร์มกรอกข้อมูล!C226=0,"",IF(ฟอร์มกรอกข้อมูล!C226="สังกัด","",IF(M443="กำหนดเพิ่มปี 67",0,IF(M443="กำหนดเพิ่มปี 68",0,IF(M443="กำหนดเพิ่มปี 69",0,IF(M443="เกษียณปี 66 ยุบเลิกปี 67",0,IF(M443="ว่างเดิม ยุบเลิกปี 67",0,IF(ฟอร์มกรอกข้อมูล!K226=0,0,(BG443*12)))))))))</f>
        <v/>
      </c>
      <c r="M443" s="146" t="str">
        <f>IF(ฟอร์มกรอกข้อมูล!C226=0,"",IF(ฟอร์มกรอกข้อมูล!C226="สังกัด","",IF(ฟอร์มกรอกข้อมูล!M226="ว่างเดิม","(ว่างเดิม)",IF(ฟอร์มกรอกข้อมูล!M226="เงินอุดหนุน","(เงินอุดหนุน)",IF(ฟอร์มกรอกข้อมูล!M226="เงินอุดหนุน (ว่าง)","(เงินอุดหนุน)",IF(ฟอร์มกรอกข้อมูล!M226="จ่ายจากเงินรายได้","(จ่ายจากเงินรายได้)",IF(ฟอร์มกรอกข้อมูล!M226="จ่ายจากเงินรายได้ (ว่าง)","(จ่ายจากเงินรายได้ (ว่างเดิม))",IF(ฟอร์มกรอกข้อมูล!M226="กำหนดเพิ่ม2567","กำหนดเพิ่มปี 67",IF(ฟอร์มกรอกข้อมูล!M226="กำหนดเพิ่ม2568","กำหนดเพิ่มปี 68",IF(ฟอร์มกรอกข้อมูล!M226="กำหนดเพิ่ม2569","กำหนดเพิ่มปี 69",IF(ฟอร์มกรอกข้อมูล!M226="ว่างยุบเลิก2567","ว่างเดิม ยุบเลิกปี 67",IF(ฟอร์มกรอกข้อมูล!M226="ว่างยุบเลิก2568","ว่างเดิม ยุบเลิกปี 68",IF(ฟอร์มกรอกข้อมูล!M226="ว่างยุบเลิก2569","ว่างเดิม ยุบเลิกปี 69",IF(ฟอร์มกรอกข้อมูล!M226="ยุบเลิก2567","เกษียณปี 66 ยุบเลิกปี 67",IF(ฟอร์มกรอกข้อมูล!M226="ยุบเลิก2568","เกษียณปี 67 ยุบเลิกปี 68",IF(ฟอร์มกรอกข้อมูล!M226="ยุบเลิก2569","เกษียณปี 68 ยุบเลิกปี 69",(ฟอร์มกรอกข้อมูล!I226*12)+(ฟอร์มกรอกข้อมูล!J226*12)+(ฟอร์มกรอกข้อมูล!K226*12)))))))))))))))))</f>
        <v/>
      </c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50"/>
      <c r="AH443" s="150"/>
      <c r="AI443" s="150"/>
      <c r="AJ443" s="150"/>
      <c r="AK443" s="150"/>
      <c r="AL443" s="150"/>
      <c r="AM443" s="150"/>
      <c r="AN443" s="150"/>
      <c r="AO443" s="150"/>
      <c r="AP443" s="150"/>
      <c r="AQ443" s="150"/>
      <c r="AR443" s="150"/>
      <c r="AS443" s="150"/>
      <c r="AT443" s="150"/>
      <c r="AU443" s="150"/>
      <c r="AV443" s="150"/>
      <c r="AW443" s="150"/>
      <c r="AX443" s="150"/>
      <c r="AY443" s="150"/>
      <c r="AZ443" s="150"/>
      <c r="BA443" s="150"/>
      <c r="BB443" s="139" t="str">
        <f>IF(ฟอร์มกรอกข้อมูล!C226=0,"",ฟอร์มกรอกข้อมูล!C226)</f>
        <v/>
      </c>
      <c r="BC443" s="139" t="str">
        <f>IF(ฟอร์มกรอกข้อมูล!G226=0,"",ฟอร์มกรอกข้อมูล!G226)</f>
        <v/>
      </c>
      <c r="BD443" s="139" t="str">
        <f>IF(ฟอร์มกรอกข้อมูล!E226=0,"",ฟอร์มกรอกข้อมูล!E226)</f>
        <v/>
      </c>
      <c r="BE443" s="139" t="str">
        <f>IF(ฟอร์มกรอกข้อมูล!I226=0,"",ฟอร์มกรอกข้อมูล!I226)</f>
        <v/>
      </c>
      <c r="BF443" s="139" t="str">
        <f>IF(ฟอร์มกรอกข้อมูล!J226=0,"",ฟอร์มกรอกข้อมูล!J226)</f>
        <v/>
      </c>
      <c r="BG443" s="139" t="str">
        <f>IF(ฟอร์มกรอกข้อมูล!K226=0,"",ฟอร์มกรอกข้อมูล!K226)</f>
        <v/>
      </c>
      <c r="BH443" s="139" t="str">
        <f>IF(ฟอร์มกรอกข้อมูล!M226=0,"",ฟอร์มกรอกข้อมูล!M226)</f>
        <v/>
      </c>
    </row>
    <row r="444" spans="1:60" ht="25.5" customHeight="1">
      <c r="A444" s="99"/>
      <c r="B444" s="99"/>
      <c r="C444" s="140"/>
      <c r="D444" s="140"/>
      <c r="E444" s="140" t="str">
        <f>IF(BB443=0,"",IF(BB443="บริหารท้องถิ่น","("&amp;BD443&amp;")",IF(BB443="อำนวยการท้องถิ่น","("&amp;BD443&amp;")",IF(BB443="บริหารสถานศึกษา","("&amp;BD443&amp;")",IF(BB443&amp;BC443="วิชาการหัวหน้ากลุ่มงาน","("&amp;BD443&amp;")",IF(M443="กำหนดเพิ่มปี 67","-",IF(M443="กำหนดเพิ่มปี 68","",IF(M443="กำหนดเพิ่มปี 69","",""))))))))</f>
        <v/>
      </c>
      <c r="F444" s="99"/>
      <c r="G444" s="140"/>
      <c r="H444" s="140" t="str">
        <f>IF(BB443=0,"",IF(M443="เกษียณปี 66 ยุบเลิกปี 67","",IF(M443="ว่างเดิม ยุบเลิกปี 67","",IF(BB443="บริหารท้องถิ่น","("&amp;BD443&amp;")",IF(BB443="อำนวยการท้องถิ่น","("&amp;BD443&amp;")",IF(BB443="บริหารสถานศึกษา","("&amp;BD443&amp;")",IF(BB443&amp;BC443="วิชาการหัวหน้ากลุ่มงาน","("&amp;BD443&amp;")","")))))))</f>
        <v/>
      </c>
      <c r="I444" s="99"/>
      <c r="J444" s="141" t="str">
        <f>IF(BB443=0,"",IF(BB443="","",IF(BH443="ว่างเดิม","(ค่ากลางเงินเดือน)",IF(BH443="เงินอุดหนุน (ว่าง)","(ค่ากลางเงินเดือน)",IF(BH443="จ่ายจากเงินรายได้ (ว่าง)","(ค่ากลางเงินเดือน)",IF(BH443="ว่างยุบเลิก2568","(ค่ากลางเงินเดือน)",IF(BH443="ว่างยุบเลิก2569","(ค่ากลางเงินเดือน)",IF(M443="กำหนดเพิ่มปี 67","",IF(M443="กำหนดเพิ่มปี 68","",IF(M443="กำหนดเพิ่มปี 69","",IF(M443="เกษียณปี 66 ยุบเลิกปี 67","",IF(M443="ว่างเดิม ยุบเลิกปี 67","",TEXT(BE443,"(0,000"&amp;" x 12)")))))))))))))</f>
        <v/>
      </c>
      <c r="K444" s="141" t="str">
        <f>IF(BB443=0,"",IF(BB443="","",IF(M443="กำหนดเพิ่มปี 67","",IF(M443="กำหนดเพิ่มปี 68","",IF(M443="กำหนดเพิ่มปี 69","",IF(M443="เกษียณปี 66 ยุบเลิกปี 67","",IF(M443="ว่างเดิม ยุบเลิกปี 67","",TEXT(BF443,"(0,000"&amp;" x 12)"))))))))</f>
        <v/>
      </c>
      <c r="L444" s="141" t="str">
        <f>IF(BB443=0,"",IF(BB443="","",IF(M443="กำหนดเพิ่มปี 67","",IF(M443="กำหนดเพิ่มปี 68","",IF(M443="กำหนดเพิ่มปี 69","",IF(M443="เกษียณปี 66 ยุบเลิกปี 67","",IF(M443="ว่างเดิม ยุบเลิกปี 67","",TEXT(BG443,"(0,000"&amp;" x 12)"))))))))</f>
        <v/>
      </c>
      <c r="M444" s="14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50"/>
      <c r="AH444" s="150"/>
      <c r="AI444" s="150"/>
      <c r="AJ444" s="150"/>
      <c r="AK444" s="150"/>
      <c r="AL444" s="150"/>
      <c r="AM444" s="150"/>
      <c r="AN444" s="150"/>
      <c r="AO444" s="150"/>
      <c r="AP444" s="150"/>
      <c r="AQ444" s="150"/>
      <c r="AR444" s="150"/>
      <c r="AS444" s="150"/>
      <c r="AT444" s="150"/>
      <c r="AU444" s="150"/>
      <c r="AV444" s="150"/>
      <c r="AW444" s="150"/>
      <c r="AX444" s="150"/>
      <c r="AY444" s="150"/>
      <c r="AZ444" s="150"/>
      <c r="BA444" s="150"/>
    </row>
    <row r="445" spans="1:60" ht="25.5" customHeight="1">
      <c r="A445" s="101" t="str">
        <f>IF(B445="","",IF(M445="","",SUBTOTAL(3,$E$5:E445)*1)-COUNTBLANK($B$5:B445))</f>
        <v/>
      </c>
      <c r="B445" s="142" t="str">
        <f>IF(ฟอร์มกรอกข้อมูล!C227=0,"",IF(ฟอร์มกรอกข้อมูล!C227="สังกัด","",IF(M445="กำหนดเพิ่มปี 67","-",IF(M445="กำหนดเพิ่มปี 68","-",IF(M445="กำหนดเพิ่มปี 69","-",ฟอร์มกรอกข้อมูล!D227)))))</f>
        <v/>
      </c>
      <c r="C445" s="140" t="str">
        <f>IF(ฟอร์มกรอกข้อมูล!C227=0,"",IF(ฟอร์มกรอกข้อมูล!C227="สังกัด","",IF(M445="กำหนดเพิ่มปี 67","-",IF(M445="กำหนดเพิ่มปี 68","-",IF(M445="กำหนดเพิ่มปี 69","-",ฟอร์มกรอกข้อมูล!L227)))))</f>
        <v/>
      </c>
      <c r="D445" s="143" t="str">
        <f>IF(ฟอร์มกรอกข้อมูล!C227=0,"",IF(ฟอร์มกรอกข้อมูล!C227="สังกัด","",IF(ฟอร์มกรอกข้อมูล!B227="","-",IF(M445="กำหนดเพิ่มปี 67","-",IF(M445="กำหนดเพิ่มปี 68","-",IF(M445="กำหนดเพิ่มปี 69","-",ฟอร์มกรอกข้อมูล!B227))))))</f>
        <v/>
      </c>
      <c r="E445" s="140" t="str">
        <f>IF(ฟอร์มกรอกข้อมูล!C227=0,"",IF(M445="กำหนดเพิ่มปี 67","-",IF(M445="กำหนดเพิ่มปี 68","-",IF(M445="กำหนดเพิ่มปี 69","-",IF(ฟอร์มกรอกข้อมูล!C227="บริหารท้องถิ่น",ฟอร์มกรอกข้อมูล!F227,IF(ฟอร์มกรอกข้อมูล!C227="อำนวยการท้องถิ่น",ฟอร์มกรอกข้อมูล!F227,IF(ฟอร์มกรอกข้อมูล!C227="บริหารสถานศึกษา",ฟอร์มกรอกข้อมูล!F227,IF(ฟอร์มกรอกข้อมูล!C227&amp;ฟอร์มกรอกข้อมูล!G227="วิชาการหัวหน้ากลุ่มงาน",ฟอร์มกรอกข้อมูล!F227,ฟอร์มกรอกข้อมูล!E227))))))))</f>
        <v/>
      </c>
      <c r="F445" s="101" t="str">
        <f>IF(ฟอร์มกรอกข้อมูล!C227=0,"",IF(ฟอร์มกรอกข้อมูล!C227="สังกัด","",IF(ฟอร์มกรอกข้อมูล!H227="","-",IF(M445="กำหนดเพิ่มปี 67","-",IF(M445="กำหนดเพิ่มปี 68","-",IF(M445="กำหนดเพิ่มปี 69","-",ฟอร์มกรอกข้อมูล!H227))))))</f>
        <v/>
      </c>
      <c r="G445" s="143" t="str">
        <f>IF(ฟอร์มกรอกข้อมูล!C227=0,"",IF(ฟอร์มกรอกข้อมูล!C227="สังกัด","",IF(ฟอร์มกรอกข้อมูล!B227="","-",IF(M445="เกษียณปี 66 ยุบเลิกปี 67","-",IF(M445="ว่างเดิม ยุบเลิกปี 67","-",ฟอร์มกรอกข้อมูล!B227)))))</f>
        <v/>
      </c>
      <c r="H445" s="140" t="str">
        <f>IF(ฟอร์มกรอกข้อมูล!C227=0,"",IF(M445="เกษียณปี 66 ยุบเลิกปี 67","-",IF(M445="ว่างเดิม ยุบเลิกปี 67","-",IF(ฟอร์มกรอกข้อมูล!C227="บริหารท้องถิ่น",ฟอร์มกรอกข้อมูล!F227,IF(ฟอร์มกรอกข้อมูล!C227="อำนวยการท้องถิ่น",ฟอร์มกรอกข้อมูล!F227,IF(ฟอร์มกรอกข้อมูล!C227="บริหารสถานศึกษา",ฟอร์มกรอกข้อมูล!F227,IF(ฟอร์มกรอกข้อมูล!C227&amp;ฟอร์มกรอกข้อมูล!G227="วิชาการหัวหน้ากลุ่มงาน",ฟอร์มกรอกข้อมูล!F227,ฟอร์มกรอกข้อมูล!E227)))))))</f>
        <v/>
      </c>
      <c r="I445" s="101" t="str">
        <f>IF(ฟอร์มกรอกข้อมูล!C227=0,"",IF(ฟอร์มกรอกข้อมูล!C227="สังกัด","",IF(ฟอร์มกรอกข้อมูล!H227="","-",IF(M445="เกษียณปี 66 ยุบเลิกปี 67","-",IF(M445="ว่างเดิม ยุบเลิกปี 67","-",ฟอร์มกรอกข้อมูล!H227)))))</f>
        <v/>
      </c>
      <c r="J445" s="144" t="str">
        <f>IF(ฟอร์มกรอกข้อมูล!C227=0,"",IF(ฟอร์มกรอกข้อมูล!C227="สังกัด","",IF(M445="กำหนดเพิ่มปี 67",0,IF(M445="กำหนดเพิ่มปี 68",0,IF(M445="กำหนดเพิ่มปี 69",0,IF(M445="เกษียณปี 66 ยุบเลิกปี 67",0,IF(M445="ว่างเดิม ยุบเลิกปี 67",0,ฟอร์มกรอกข้อมูล!BE227)))))))</f>
        <v/>
      </c>
      <c r="K445" s="145" t="str">
        <f>IF(ฟอร์มกรอกข้อมูล!C227=0,"",IF(ฟอร์มกรอกข้อมูล!C227="สังกัด","",IF(M445="กำหนดเพิ่มปี 67",0,IF(M445="กำหนดเพิ่มปี 68",0,IF(M445="กำหนดเพิ่มปี 69",0,IF(M445="เกษียณปี 66 ยุบเลิกปี 67",0,IF(M445="ว่างเดิม ยุบเลิกปี 67",0,IF(ฟอร์มกรอกข้อมูล!J227=0,0,(BF445*12)))))))))</f>
        <v/>
      </c>
      <c r="L445" s="145" t="str">
        <f>IF(ฟอร์มกรอกข้อมูล!C227=0,"",IF(ฟอร์มกรอกข้อมูล!C227="สังกัด","",IF(M445="กำหนดเพิ่มปี 67",0,IF(M445="กำหนดเพิ่มปี 68",0,IF(M445="กำหนดเพิ่มปี 69",0,IF(M445="เกษียณปี 66 ยุบเลิกปี 67",0,IF(M445="ว่างเดิม ยุบเลิกปี 67",0,IF(ฟอร์มกรอกข้อมูล!K227=0,0,(BG445*12)))))))))</f>
        <v/>
      </c>
      <c r="M445" s="146" t="str">
        <f>IF(ฟอร์มกรอกข้อมูล!C227=0,"",IF(ฟอร์มกรอกข้อมูล!C227="สังกัด","",IF(ฟอร์มกรอกข้อมูล!M227="ว่างเดิม","(ว่างเดิม)",IF(ฟอร์มกรอกข้อมูล!M227="เงินอุดหนุน","(เงินอุดหนุน)",IF(ฟอร์มกรอกข้อมูล!M227="เงินอุดหนุน (ว่าง)","(เงินอุดหนุน)",IF(ฟอร์มกรอกข้อมูล!M227="จ่ายจากเงินรายได้","(จ่ายจากเงินรายได้)",IF(ฟอร์มกรอกข้อมูล!M227="จ่ายจากเงินรายได้ (ว่าง)","(จ่ายจากเงินรายได้ (ว่างเดิม))",IF(ฟอร์มกรอกข้อมูล!M227="กำหนดเพิ่ม2567","กำหนดเพิ่มปี 67",IF(ฟอร์มกรอกข้อมูล!M227="กำหนดเพิ่ม2568","กำหนดเพิ่มปี 68",IF(ฟอร์มกรอกข้อมูล!M227="กำหนดเพิ่ม2569","กำหนดเพิ่มปี 69",IF(ฟอร์มกรอกข้อมูล!M227="ว่างยุบเลิก2567","ว่างเดิม ยุบเลิกปี 67",IF(ฟอร์มกรอกข้อมูล!M227="ว่างยุบเลิก2568","ว่างเดิม ยุบเลิกปี 68",IF(ฟอร์มกรอกข้อมูล!M227="ว่างยุบเลิก2569","ว่างเดิม ยุบเลิกปี 69",IF(ฟอร์มกรอกข้อมูล!M227="ยุบเลิก2567","เกษียณปี 66 ยุบเลิกปี 67",IF(ฟอร์มกรอกข้อมูล!M227="ยุบเลิก2568","เกษียณปี 67 ยุบเลิกปี 68",IF(ฟอร์มกรอกข้อมูล!M227="ยุบเลิก2569","เกษียณปี 68 ยุบเลิกปี 69",(ฟอร์มกรอกข้อมูล!I227*12)+(ฟอร์มกรอกข้อมูล!J227*12)+(ฟอร์มกรอกข้อมูล!K227*12)))))))))))))))))</f>
        <v/>
      </c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50"/>
      <c r="AH445" s="150"/>
      <c r="AI445" s="150"/>
      <c r="AJ445" s="150"/>
      <c r="AK445" s="150"/>
      <c r="AL445" s="150"/>
      <c r="AM445" s="150"/>
      <c r="AN445" s="150"/>
      <c r="AO445" s="150"/>
      <c r="AP445" s="150"/>
      <c r="AQ445" s="150"/>
      <c r="AR445" s="150"/>
      <c r="AS445" s="150"/>
      <c r="AT445" s="150"/>
      <c r="AU445" s="150"/>
      <c r="AV445" s="150"/>
      <c r="AW445" s="150"/>
      <c r="AX445" s="150"/>
      <c r="AY445" s="150"/>
      <c r="AZ445" s="150"/>
      <c r="BA445" s="150"/>
      <c r="BB445" s="139" t="str">
        <f>IF(ฟอร์มกรอกข้อมูล!C227=0,"",ฟอร์มกรอกข้อมูล!C227)</f>
        <v/>
      </c>
      <c r="BC445" s="139" t="str">
        <f>IF(ฟอร์มกรอกข้อมูล!G227=0,"",ฟอร์มกรอกข้อมูล!G227)</f>
        <v/>
      </c>
      <c r="BD445" s="139" t="str">
        <f>IF(ฟอร์มกรอกข้อมูล!E227=0,"",ฟอร์มกรอกข้อมูล!E227)</f>
        <v/>
      </c>
      <c r="BE445" s="139" t="str">
        <f>IF(ฟอร์มกรอกข้อมูล!I227=0,"",ฟอร์มกรอกข้อมูล!I227)</f>
        <v/>
      </c>
      <c r="BF445" s="139" t="str">
        <f>IF(ฟอร์มกรอกข้อมูล!J227=0,"",ฟอร์มกรอกข้อมูล!J227)</f>
        <v/>
      </c>
      <c r="BG445" s="139" t="str">
        <f>IF(ฟอร์มกรอกข้อมูล!K227=0,"",ฟอร์มกรอกข้อมูล!K227)</f>
        <v/>
      </c>
      <c r="BH445" s="139" t="str">
        <f>IF(ฟอร์มกรอกข้อมูล!M227=0,"",ฟอร์มกรอกข้อมูล!M227)</f>
        <v/>
      </c>
    </row>
    <row r="446" spans="1:60" ht="25.5" customHeight="1">
      <c r="A446" s="99"/>
      <c r="B446" s="99"/>
      <c r="C446" s="140"/>
      <c r="D446" s="140"/>
      <c r="E446" s="140" t="str">
        <f>IF(BB445=0,"",IF(BB445="บริหารท้องถิ่น","("&amp;BD445&amp;")",IF(BB445="อำนวยการท้องถิ่น","("&amp;BD445&amp;")",IF(BB445="บริหารสถานศึกษา","("&amp;BD445&amp;")",IF(BB445&amp;BC445="วิชาการหัวหน้ากลุ่มงาน","("&amp;BD445&amp;")",IF(M445="กำหนดเพิ่มปี 67","-",IF(M445="กำหนดเพิ่มปี 68","",IF(M445="กำหนดเพิ่มปี 69","",""))))))))</f>
        <v/>
      </c>
      <c r="F446" s="99"/>
      <c r="G446" s="140"/>
      <c r="H446" s="140" t="str">
        <f>IF(BB445=0,"",IF(M445="เกษียณปี 66 ยุบเลิกปี 67","",IF(M445="ว่างเดิม ยุบเลิกปี 67","",IF(BB445="บริหารท้องถิ่น","("&amp;BD445&amp;")",IF(BB445="อำนวยการท้องถิ่น","("&amp;BD445&amp;")",IF(BB445="บริหารสถานศึกษา","("&amp;BD445&amp;")",IF(BB445&amp;BC445="วิชาการหัวหน้ากลุ่มงาน","("&amp;BD445&amp;")","")))))))</f>
        <v/>
      </c>
      <c r="I446" s="99"/>
      <c r="J446" s="141" t="str">
        <f>IF(BB445=0,"",IF(BB445="","",IF(BH445="ว่างเดิม","(ค่ากลางเงินเดือน)",IF(BH445="เงินอุดหนุน (ว่าง)","(ค่ากลางเงินเดือน)",IF(BH445="จ่ายจากเงินรายได้ (ว่าง)","(ค่ากลางเงินเดือน)",IF(BH445="ว่างยุบเลิก2568","(ค่ากลางเงินเดือน)",IF(BH445="ว่างยุบเลิก2569","(ค่ากลางเงินเดือน)",IF(M445="กำหนดเพิ่มปี 67","",IF(M445="กำหนดเพิ่มปี 68","",IF(M445="กำหนดเพิ่มปี 69","",IF(M445="เกษียณปี 66 ยุบเลิกปี 67","",IF(M445="ว่างเดิม ยุบเลิกปี 67","",TEXT(BE445,"(0,000"&amp;" x 12)")))))))))))))</f>
        <v/>
      </c>
      <c r="K446" s="141" t="str">
        <f>IF(BB445=0,"",IF(BB445="","",IF(M445="กำหนดเพิ่มปี 67","",IF(M445="กำหนดเพิ่มปี 68","",IF(M445="กำหนดเพิ่มปี 69","",IF(M445="เกษียณปี 66 ยุบเลิกปี 67","",IF(M445="ว่างเดิม ยุบเลิกปี 67","",TEXT(BF445,"(0,000"&amp;" x 12)"))))))))</f>
        <v/>
      </c>
      <c r="L446" s="141" t="str">
        <f>IF(BB445=0,"",IF(BB445="","",IF(M445="กำหนดเพิ่มปี 67","",IF(M445="กำหนดเพิ่มปี 68","",IF(M445="กำหนดเพิ่มปี 69","",IF(M445="เกษียณปี 66 ยุบเลิกปี 67","",IF(M445="ว่างเดิม ยุบเลิกปี 67","",TEXT(BG445,"(0,000"&amp;" x 12)"))))))))</f>
        <v/>
      </c>
      <c r="M446" s="14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50"/>
      <c r="AH446" s="150"/>
      <c r="AI446" s="150"/>
      <c r="AJ446" s="150"/>
      <c r="AK446" s="150"/>
      <c r="AL446" s="150"/>
      <c r="AM446" s="150"/>
      <c r="AN446" s="150"/>
      <c r="AO446" s="150"/>
      <c r="AP446" s="150"/>
      <c r="AQ446" s="150"/>
      <c r="AR446" s="150"/>
      <c r="AS446" s="150"/>
      <c r="AT446" s="150"/>
      <c r="AU446" s="150"/>
      <c r="AV446" s="150"/>
      <c r="AW446" s="150"/>
      <c r="AX446" s="150"/>
      <c r="AY446" s="150"/>
      <c r="AZ446" s="150"/>
      <c r="BA446" s="150"/>
    </row>
    <row r="447" spans="1:60" ht="25.5" customHeight="1">
      <c r="A447" s="101" t="str">
        <f>IF(B447="","",IF(M447="","",SUBTOTAL(3,$E$5:E447)*1)-COUNTBLANK($B$5:B447))</f>
        <v/>
      </c>
      <c r="B447" s="142" t="str">
        <f>IF(ฟอร์มกรอกข้อมูล!C228=0,"",IF(ฟอร์มกรอกข้อมูล!C228="สังกัด","",IF(M447="กำหนดเพิ่มปี 67","-",IF(M447="กำหนดเพิ่มปี 68","-",IF(M447="กำหนดเพิ่มปี 69","-",ฟอร์มกรอกข้อมูล!D228)))))</f>
        <v/>
      </c>
      <c r="C447" s="140" t="str">
        <f>IF(ฟอร์มกรอกข้อมูล!C228=0,"",IF(ฟอร์มกรอกข้อมูล!C228="สังกัด","",IF(M447="กำหนดเพิ่มปี 67","-",IF(M447="กำหนดเพิ่มปี 68","-",IF(M447="กำหนดเพิ่มปี 69","-",ฟอร์มกรอกข้อมูล!L228)))))</f>
        <v/>
      </c>
      <c r="D447" s="143" t="str">
        <f>IF(ฟอร์มกรอกข้อมูล!C228=0,"",IF(ฟอร์มกรอกข้อมูล!C228="สังกัด","",IF(ฟอร์มกรอกข้อมูล!B228="","-",IF(M447="กำหนดเพิ่มปี 67","-",IF(M447="กำหนดเพิ่มปี 68","-",IF(M447="กำหนดเพิ่มปี 69","-",ฟอร์มกรอกข้อมูล!B228))))))</f>
        <v/>
      </c>
      <c r="E447" s="140" t="str">
        <f>IF(ฟอร์มกรอกข้อมูล!C228=0,"",IF(M447="กำหนดเพิ่มปี 67","-",IF(M447="กำหนดเพิ่มปี 68","-",IF(M447="กำหนดเพิ่มปี 69","-",IF(ฟอร์มกรอกข้อมูล!C228="บริหารท้องถิ่น",ฟอร์มกรอกข้อมูล!F228,IF(ฟอร์มกรอกข้อมูล!C228="อำนวยการท้องถิ่น",ฟอร์มกรอกข้อมูล!F228,IF(ฟอร์มกรอกข้อมูล!C228="บริหารสถานศึกษา",ฟอร์มกรอกข้อมูล!F228,IF(ฟอร์มกรอกข้อมูล!C228&amp;ฟอร์มกรอกข้อมูล!G228="วิชาการหัวหน้ากลุ่มงาน",ฟอร์มกรอกข้อมูล!F228,ฟอร์มกรอกข้อมูล!E228))))))))</f>
        <v/>
      </c>
      <c r="F447" s="101" t="str">
        <f>IF(ฟอร์มกรอกข้อมูล!C228=0,"",IF(ฟอร์มกรอกข้อมูล!C228="สังกัด","",IF(ฟอร์มกรอกข้อมูล!H228="","-",IF(M447="กำหนดเพิ่มปี 67","-",IF(M447="กำหนดเพิ่มปี 68","-",IF(M447="กำหนดเพิ่มปี 69","-",ฟอร์มกรอกข้อมูล!H228))))))</f>
        <v/>
      </c>
      <c r="G447" s="143" t="str">
        <f>IF(ฟอร์มกรอกข้อมูล!C228=0,"",IF(ฟอร์มกรอกข้อมูล!C228="สังกัด","",IF(ฟอร์มกรอกข้อมูล!B228="","-",IF(M447="เกษียณปี 66 ยุบเลิกปี 67","-",IF(M447="ว่างเดิม ยุบเลิกปี 67","-",ฟอร์มกรอกข้อมูล!B228)))))</f>
        <v/>
      </c>
      <c r="H447" s="140" t="str">
        <f>IF(ฟอร์มกรอกข้อมูล!C228=0,"",IF(M447="เกษียณปี 66 ยุบเลิกปี 67","-",IF(M447="ว่างเดิม ยุบเลิกปี 67","-",IF(ฟอร์มกรอกข้อมูล!C228="บริหารท้องถิ่น",ฟอร์มกรอกข้อมูล!F228,IF(ฟอร์มกรอกข้อมูล!C228="อำนวยการท้องถิ่น",ฟอร์มกรอกข้อมูล!F228,IF(ฟอร์มกรอกข้อมูล!C228="บริหารสถานศึกษา",ฟอร์มกรอกข้อมูล!F228,IF(ฟอร์มกรอกข้อมูล!C228&amp;ฟอร์มกรอกข้อมูล!G228="วิชาการหัวหน้ากลุ่มงาน",ฟอร์มกรอกข้อมูล!F228,ฟอร์มกรอกข้อมูล!E228)))))))</f>
        <v/>
      </c>
      <c r="I447" s="101" t="str">
        <f>IF(ฟอร์มกรอกข้อมูล!C228=0,"",IF(ฟอร์มกรอกข้อมูล!C228="สังกัด","",IF(ฟอร์มกรอกข้อมูล!H228="","-",IF(M447="เกษียณปี 66 ยุบเลิกปี 67","-",IF(M447="ว่างเดิม ยุบเลิกปี 67","-",ฟอร์มกรอกข้อมูล!H228)))))</f>
        <v/>
      </c>
      <c r="J447" s="144" t="str">
        <f>IF(ฟอร์มกรอกข้อมูล!C228=0,"",IF(ฟอร์มกรอกข้อมูล!C228="สังกัด","",IF(M447="กำหนดเพิ่มปี 67",0,IF(M447="กำหนดเพิ่มปี 68",0,IF(M447="กำหนดเพิ่มปี 69",0,IF(M447="เกษียณปี 66 ยุบเลิกปี 67",0,IF(M447="ว่างเดิม ยุบเลิกปี 67",0,ฟอร์มกรอกข้อมูล!BE228)))))))</f>
        <v/>
      </c>
      <c r="K447" s="145" t="str">
        <f>IF(ฟอร์มกรอกข้อมูล!C228=0,"",IF(ฟอร์มกรอกข้อมูล!C228="สังกัด","",IF(M447="กำหนดเพิ่มปี 67",0,IF(M447="กำหนดเพิ่มปี 68",0,IF(M447="กำหนดเพิ่มปี 69",0,IF(M447="เกษียณปี 66 ยุบเลิกปี 67",0,IF(M447="ว่างเดิม ยุบเลิกปี 67",0,IF(ฟอร์มกรอกข้อมูล!J228=0,0,(BF447*12)))))))))</f>
        <v/>
      </c>
      <c r="L447" s="145" t="str">
        <f>IF(ฟอร์มกรอกข้อมูล!C228=0,"",IF(ฟอร์มกรอกข้อมูล!C228="สังกัด","",IF(M447="กำหนดเพิ่มปี 67",0,IF(M447="กำหนดเพิ่มปี 68",0,IF(M447="กำหนดเพิ่มปี 69",0,IF(M447="เกษียณปี 66 ยุบเลิกปี 67",0,IF(M447="ว่างเดิม ยุบเลิกปี 67",0,IF(ฟอร์มกรอกข้อมูล!K228=0,0,(BG447*12)))))))))</f>
        <v/>
      </c>
      <c r="M447" s="146" t="str">
        <f>IF(ฟอร์มกรอกข้อมูล!C228=0,"",IF(ฟอร์มกรอกข้อมูล!C228="สังกัด","",IF(ฟอร์มกรอกข้อมูล!M228="ว่างเดิม","(ว่างเดิม)",IF(ฟอร์มกรอกข้อมูล!M228="เงินอุดหนุน","(เงินอุดหนุน)",IF(ฟอร์มกรอกข้อมูล!M228="เงินอุดหนุน (ว่าง)","(เงินอุดหนุน)",IF(ฟอร์มกรอกข้อมูล!M228="จ่ายจากเงินรายได้","(จ่ายจากเงินรายได้)",IF(ฟอร์มกรอกข้อมูล!M228="จ่ายจากเงินรายได้ (ว่าง)","(จ่ายจากเงินรายได้ (ว่างเดิม))",IF(ฟอร์มกรอกข้อมูล!M228="กำหนดเพิ่ม2567","กำหนดเพิ่มปี 67",IF(ฟอร์มกรอกข้อมูล!M228="กำหนดเพิ่ม2568","กำหนดเพิ่มปี 68",IF(ฟอร์มกรอกข้อมูล!M228="กำหนดเพิ่ม2569","กำหนดเพิ่มปี 69",IF(ฟอร์มกรอกข้อมูล!M228="ว่างยุบเลิก2567","ว่างเดิม ยุบเลิกปี 67",IF(ฟอร์มกรอกข้อมูล!M228="ว่างยุบเลิก2568","ว่างเดิม ยุบเลิกปี 68",IF(ฟอร์มกรอกข้อมูล!M228="ว่างยุบเลิก2569","ว่างเดิม ยุบเลิกปี 69",IF(ฟอร์มกรอกข้อมูล!M228="ยุบเลิก2567","เกษียณปี 66 ยุบเลิกปี 67",IF(ฟอร์มกรอกข้อมูล!M228="ยุบเลิก2568","เกษียณปี 67 ยุบเลิกปี 68",IF(ฟอร์มกรอกข้อมูล!M228="ยุบเลิก2569","เกษียณปี 68 ยุบเลิกปี 69",(ฟอร์มกรอกข้อมูล!I228*12)+(ฟอร์มกรอกข้อมูล!J228*12)+(ฟอร์มกรอกข้อมูล!K228*12)))))))))))))))))</f>
        <v/>
      </c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  <c r="AA447" s="150"/>
      <c r="AB447" s="150"/>
      <c r="AC447" s="150"/>
      <c r="AD447" s="150"/>
      <c r="AE447" s="150"/>
      <c r="AF447" s="150"/>
      <c r="AG447" s="150"/>
      <c r="AH447" s="150"/>
      <c r="AI447" s="150"/>
      <c r="AJ447" s="150"/>
      <c r="AK447" s="150"/>
      <c r="AL447" s="150"/>
      <c r="AM447" s="150"/>
      <c r="AN447" s="150"/>
      <c r="AO447" s="150"/>
      <c r="AP447" s="150"/>
      <c r="AQ447" s="150"/>
      <c r="AR447" s="150"/>
      <c r="AS447" s="150"/>
      <c r="AT447" s="150"/>
      <c r="AU447" s="150"/>
      <c r="AV447" s="150"/>
      <c r="AW447" s="150"/>
      <c r="AX447" s="150"/>
      <c r="AY447" s="150"/>
      <c r="AZ447" s="150"/>
      <c r="BA447" s="150"/>
      <c r="BB447" s="139" t="str">
        <f>IF(ฟอร์มกรอกข้อมูล!C228=0,"",ฟอร์มกรอกข้อมูล!C228)</f>
        <v/>
      </c>
      <c r="BC447" s="139" t="str">
        <f>IF(ฟอร์มกรอกข้อมูล!G228=0,"",ฟอร์มกรอกข้อมูล!G228)</f>
        <v/>
      </c>
      <c r="BD447" s="139" t="str">
        <f>IF(ฟอร์มกรอกข้อมูล!E228=0,"",ฟอร์มกรอกข้อมูล!E228)</f>
        <v/>
      </c>
      <c r="BE447" s="139" t="str">
        <f>IF(ฟอร์มกรอกข้อมูล!I228=0,"",ฟอร์มกรอกข้อมูล!I228)</f>
        <v/>
      </c>
      <c r="BF447" s="139" t="str">
        <f>IF(ฟอร์มกรอกข้อมูล!J228=0,"",ฟอร์มกรอกข้อมูล!J228)</f>
        <v/>
      </c>
      <c r="BG447" s="139" t="str">
        <f>IF(ฟอร์มกรอกข้อมูล!K228=0,"",ฟอร์มกรอกข้อมูล!K228)</f>
        <v/>
      </c>
      <c r="BH447" s="139" t="str">
        <f>IF(ฟอร์มกรอกข้อมูล!M228=0,"",ฟอร์มกรอกข้อมูล!M228)</f>
        <v/>
      </c>
    </row>
    <row r="448" spans="1:60" ht="25.5" customHeight="1">
      <c r="A448" s="99"/>
      <c r="B448" s="99"/>
      <c r="C448" s="140"/>
      <c r="D448" s="140"/>
      <c r="E448" s="140" t="str">
        <f>IF(BB447=0,"",IF(BB447="บริหารท้องถิ่น","("&amp;BD447&amp;")",IF(BB447="อำนวยการท้องถิ่น","("&amp;BD447&amp;")",IF(BB447="บริหารสถานศึกษา","("&amp;BD447&amp;")",IF(BB447&amp;BC447="วิชาการหัวหน้ากลุ่มงาน","("&amp;BD447&amp;")",IF(M447="กำหนดเพิ่มปี 67","-",IF(M447="กำหนดเพิ่มปี 68","",IF(M447="กำหนดเพิ่มปี 69","",""))))))))</f>
        <v/>
      </c>
      <c r="F448" s="99"/>
      <c r="G448" s="140"/>
      <c r="H448" s="140" t="str">
        <f>IF(BB447=0,"",IF(M447="เกษียณปี 66 ยุบเลิกปี 67","",IF(M447="ว่างเดิม ยุบเลิกปี 67","",IF(BB447="บริหารท้องถิ่น","("&amp;BD447&amp;")",IF(BB447="อำนวยการท้องถิ่น","("&amp;BD447&amp;")",IF(BB447="บริหารสถานศึกษา","("&amp;BD447&amp;")",IF(BB447&amp;BC447="วิชาการหัวหน้ากลุ่มงาน","("&amp;BD447&amp;")","")))))))</f>
        <v/>
      </c>
      <c r="I448" s="99"/>
      <c r="J448" s="141" t="str">
        <f>IF(BB447=0,"",IF(BB447="","",IF(BH447="ว่างเดิม","(ค่ากลางเงินเดือน)",IF(BH447="เงินอุดหนุน (ว่าง)","(ค่ากลางเงินเดือน)",IF(BH447="จ่ายจากเงินรายได้ (ว่าง)","(ค่ากลางเงินเดือน)",IF(BH447="ว่างยุบเลิก2568","(ค่ากลางเงินเดือน)",IF(BH447="ว่างยุบเลิก2569","(ค่ากลางเงินเดือน)",IF(M447="กำหนดเพิ่มปี 67","",IF(M447="กำหนดเพิ่มปี 68","",IF(M447="กำหนดเพิ่มปี 69","",IF(M447="เกษียณปี 66 ยุบเลิกปี 67","",IF(M447="ว่างเดิม ยุบเลิกปี 67","",TEXT(BE447,"(0,000"&amp;" x 12)")))))))))))))</f>
        <v/>
      </c>
      <c r="K448" s="141" t="str">
        <f>IF(BB447=0,"",IF(BB447="","",IF(M447="กำหนดเพิ่มปี 67","",IF(M447="กำหนดเพิ่มปี 68","",IF(M447="กำหนดเพิ่มปี 69","",IF(M447="เกษียณปี 66 ยุบเลิกปี 67","",IF(M447="ว่างเดิม ยุบเลิกปี 67","",TEXT(BF447,"(0,000"&amp;" x 12)"))))))))</f>
        <v/>
      </c>
      <c r="L448" s="141" t="str">
        <f>IF(BB447=0,"",IF(BB447="","",IF(M447="กำหนดเพิ่มปี 67","",IF(M447="กำหนดเพิ่มปี 68","",IF(M447="กำหนดเพิ่มปี 69","",IF(M447="เกษียณปี 66 ยุบเลิกปี 67","",IF(M447="ว่างเดิม ยุบเลิกปี 67","",TEXT(BG447,"(0,000"&amp;" x 12)"))))))))</f>
        <v/>
      </c>
      <c r="M448" s="14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  <c r="Z448" s="150"/>
      <c r="AA448" s="150"/>
      <c r="AB448" s="150"/>
      <c r="AC448" s="150"/>
      <c r="AD448" s="150"/>
      <c r="AE448" s="150"/>
      <c r="AF448" s="150"/>
      <c r="AG448" s="150"/>
      <c r="AH448" s="150"/>
      <c r="AI448" s="150"/>
      <c r="AJ448" s="150"/>
      <c r="AK448" s="150"/>
      <c r="AL448" s="150"/>
      <c r="AM448" s="150"/>
      <c r="AN448" s="150"/>
      <c r="AO448" s="150"/>
      <c r="AP448" s="150"/>
      <c r="AQ448" s="150"/>
      <c r="AR448" s="150"/>
      <c r="AS448" s="150"/>
      <c r="AT448" s="150"/>
      <c r="AU448" s="150"/>
      <c r="AV448" s="150"/>
      <c r="AW448" s="150"/>
      <c r="AX448" s="150"/>
      <c r="AY448" s="150"/>
      <c r="AZ448" s="150"/>
      <c r="BA448" s="150"/>
    </row>
    <row r="449" spans="1:60" ht="25.5" customHeight="1">
      <c r="A449" s="101" t="str">
        <f>IF(B449="","",IF(M449="","",SUBTOTAL(3,$E$5:E449)*1)-COUNTBLANK($B$5:B449))</f>
        <v/>
      </c>
      <c r="B449" s="142" t="str">
        <f>IF(ฟอร์มกรอกข้อมูล!C229=0,"",IF(ฟอร์มกรอกข้อมูล!C229="สังกัด","",IF(M449="กำหนดเพิ่มปี 67","-",IF(M449="กำหนดเพิ่มปี 68","-",IF(M449="กำหนดเพิ่มปี 69","-",ฟอร์มกรอกข้อมูล!D229)))))</f>
        <v/>
      </c>
      <c r="C449" s="140" t="str">
        <f>IF(ฟอร์มกรอกข้อมูล!C229=0,"",IF(ฟอร์มกรอกข้อมูล!C229="สังกัด","",IF(M449="กำหนดเพิ่มปี 67","-",IF(M449="กำหนดเพิ่มปี 68","-",IF(M449="กำหนดเพิ่มปี 69","-",ฟอร์มกรอกข้อมูล!L229)))))</f>
        <v/>
      </c>
      <c r="D449" s="143" t="str">
        <f>IF(ฟอร์มกรอกข้อมูล!C229=0,"",IF(ฟอร์มกรอกข้อมูล!C229="สังกัด","",IF(ฟอร์มกรอกข้อมูล!B229="","-",IF(M449="กำหนดเพิ่มปี 67","-",IF(M449="กำหนดเพิ่มปี 68","-",IF(M449="กำหนดเพิ่มปี 69","-",ฟอร์มกรอกข้อมูล!B229))))))</f>
        <v/>
      </c>
      <c r="E449" s="140" t="str">
        <f>IF(ฟอร์มกรอกข้อมูล!C229=0,"",IF(M449="กำหนดเพิ่มปี 67","-",IF(M449="กำหนดเพิ่มปี 68","-",IF(M449="กำหนดเพิ่มปี 69","-",IF(ฟอร์มกรอกข้อมูล!C229="บริหารท้องถิ่น",ฟอร์มกรอกข้อมูล!F229,IF(ฟอร์มกรอกข้อมูล!C229="อำนวยการท้องถิ่น",ฟอร์มกรอกข้อมูล!F229,IF(ฟอร์มกรอกข้อมูล!C229="บริหารสถานศึกษา",ฟอร์มกรอกข้อมูล!F229,IF(ฟอร์มกรอกข้อมูล!C229&amp;ฟอร์มกรอกข้อมูล!G229="วิชาการหัวหน้ากลุ่มงาน",ฟอร์มกรอกข้อมูล!F229,ฟอร์มกรอกข้อมูล!E229))))))))</f>
        <v/>
      </c>
      <c r="F449" s="101" t="str">
        <f>IF(ฟอร์มกรอกข้อมูล!C229=0,"",IF(ฟอร์มกรอกข้อมูล!C229="สังกัด","",IF(ฟอร์มกรอกข้อมูล!H229="","-",IF(M449="กำหนดเพิ่มปี 67","-",IF(M449="กำหนดเพิ่มปี 68","-",IF(M449="กำหนดเพิ่มปี 69","-",ฟอร์มกรอกข้อมูล!H229))))))</f>
        <v/>
      </c>
      <c r="G449" s="143" t="str">
        <f>IF(ฟอร์มกรอกข้อมูล!C229=0,"",IF(ฟอร์มกรอกข้อมูล!C229="สังกัด","",IF(ฟอร์มกรอกข้อมูล!B229="","-",IF(M449="เกษียณปี 66 ยุบเลิกปี 67","-",IF(M449="ว่างเดิม ยุบเลิกปี 67","-",ฟอร์มกรอกข้อมูล!B229)))))</f>
        <v/>
      </c>
      <c r="H449" s="140" t="str">
        <f>IF(ฟอร์มกรอกข้อมูล!C229=0,"",IF(M449="เกษียณปี 66 ยุบเลิกปี 67","-",IF(M449="ว่างเดิม ยุบเลิกปี 67","-",IF(ฟอร์มกรอกข้อมูล!C229="บริหารท้องถิ่น",ฟอร์มกรอกข้อมูล!F229,IF(ฟอร์มกรอกข้อมูล!C229="อำนวยการท้องถิ่น",ฟอร์มกรอกข้อมูล!F229,IF(ฟอร์มกรอกข้อมูล!C229="บริหารสถานศึกษา",ฟอร์มกรอกข้อมูล!F229,IF(ฟอร์มกรอกข้อมูล!C229&amp;ฟอร์มกรอกข้อมูล!G229="วิชาการหัวหน้ากลุ่มงาน",ฟอร์มกรอกข้อมูล!F229,ฟอร์มกรอกข้อมูล!E229)))))))</f>
        <v/>
      </c>
      <c r="I449" s="101" t="str">
        <f>IF(ฟอร์มกรอกข้อมูล!C229=0,"",IF(ฟอร์มกรอกข้อมูล!C229="สังกัด","",IF(ฟอร์มกรอกข้อมูล!H229="","-",IF(M449="เกษียณปี 66 ยุบเลิกปี 67","-",IF(M449="ว่างเดิม ยุบเลิกปี 67","-",ฟอร์มกรอกข้อมูล!H229)))))</f>
        <v/>
      </c>
      <c r="J449" s="144" t="str">
        <f>IF(ฟอร์มกรอกข้อมูล!C229=0,"",IF(ฟอร์มกรอกข้อมูล!C229="สังกัด","",IF(M449="กำหนดเพิ่มปี 67",0,IF(M449="กำหนดเพิ่มปี 68",0,IF(M449="กำหนดเพิ่มปี 69",0,IF(M449="เกษียณปี 66 ยุบเลิกปี 67",0,IF(M449="ว่างเดิม ยุบเลิกปี 67",0,ฟอร์มกรอกข้อมูล!BE229)))))))</f>
        <v/>
      </c>
      <c r="K449" s="145" t="str">
        <f>IF(ฟอร์มกรอกข้อมูล!C229=0,"",IF(ฟอร์มกรอกข้อมูล!C229="สังกัด","",IF(M449="กำหนดเพิ่มปี 67",0,IF(M449="กำหนดเพิ่มปี 68",0,IF(M449="กำหนดเพิ่มปี 69",0,IF(M449="เกษียณปี 66 ยุบเลิกปี 67",0,IF(M449="ว่างเดิม ยุบเลิกปี 67",0,IF(ฟอร์มกรอกข้อมูล!J229=0,0,(BF449*12)))))))))</f>
        <v/>
      </c>
      <c r="L449" s="145" t="str">
        <f>IF(ฟอร์มกรอกข้อมูล!C229=0,"",IF(ฟอร์มกรอกข้อมูล!C229="สังกัด","",IF(M449="กำหนดเพิ่มปี 67",0,IF(M449="กำหนดเพิ่มปี 68",0,IF(M449="กำหนดเพิ่มปี 69",0,IF(M449="เกษียณปี 66 ยุบเลิกปี 67",0,IF(M449="ว่างเดิม ยุบเลิกปี 67",0,IF(ฟอร์มกรอกข้อมูล!K229=0,0,(BG449*12)))))))))</f>
        <v/>
      </c>
      <c r="M449" s="146" t="str">
        <f>IF(ฟอร์มกรอกข้อมูล!C229=0,"",IF(ฟอร์มกรอกข้อมูล!C229="สังกัด","",IF(ฟอร์มกรอกข้อมูล!M229="ว่างเดิม","(ว่างเดิม)",IF(ฟอร์มกรอกข้อมูล!M229="เงินอุดหนุน","(เงินอุดหนุน)",IF(ฟอร์มกรอกข้อมูล!M229="เงินอุดหนุน (ว่าง)","(เงินอุดหนุน)",IF(ฟอร์มกรอกข้อมูล!M229="จ่ายจากเงินรายได้","(จ่ายจากเงินรายได้)",IF(ฟอร์มกรอกข้อมูล!M229="จ่ายจากเงินรายได้ (ว่าง)","(จ่ายจากเงินรายได้ (ว่างเดิม))",IF(ฟอร์มกรอกข้อมูล!M229="กำหนดเพิ่ม2567","กำหนดเพิ่มปี 67",IF(ฟอร์มกรอกข้อมูล!M229="กำหนดเพิ่ม2568","กำหนดเพิ่มปี 68",IF(ฟอร์มกรอกข้อมูล!M229="กำหนดเพิ่ม2569","กำหนดเพิ่มปี 69",IF(ฟอร์มกรอกข้อมูล!M229="ว่างยุบเลิก2567","ว่างเดิม ยุบเลิกปี 67",IF(ฟอร์มกรอกข้อมูล!M229="ว่างยุบเลิก2568","ว่างเดิม ยุบเลิกปี 68",IF(ฟอร์มกรอกข้อมูล!M229="ว่างยุบเลิก2569","ว่างเดิม ยุบเลิกปี 69",IF(ฟอร์มกรอกข้อมูล!M229="ยุบเลิก2567","เกษียณปี 66 ยุบเลิกปี 67",IF(ฟอร์มกรอกข้อมูล!M229="ยุบเลิก2568","เกษียณปี 67 ยุบเลิกปี 68",IF(ฟอร์มกรอกข้อมูล!M229="ยุบเลิก2569","เกษียณปี 68 ยุบเลิกปี 69",(ฟอร์มกรอกข้อมูล!I229*12)+(ฟอร์มกรอกข้อมูล!J229*12)+(ฟอร์มกรอกข้อมูล!K229*12)))))))))))))))))</f>
        <v/>
      </c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  <c r="AA449" s="150"/>
      <c r="AB449" s="150"/>
      <c r="AC449" s="150"/>
      <c r="AD449" s="150"/>
      <c r="AE449" s="150"/>
      <c r="AF449" s="150"/>
      <c r="AG449" s="150"/>
      <c r="AH449" s="150"/>
      <c r="AI449" s="150"/>
      <c r="AJ449" s="150"/>
      <c r="AK449" s="150"/>
      <c r="AL449" s="150"/>
      <c r="AM449" s="150"/>
      <c r="AN449" s="150"/>
      <c r="AO449" s="150"/>
      <c r="AP449" s="150"/>
      <c r="AQ449" s="150"/>
      <c r="AR449" s="150"/>
      <c r="AS449" s="150"/>
      <c r="AT449" s="150"/>
      <c r="AU449" s="150"/>
      <c r="AV449" s="150"/>
      <c r="AW449" s="150"/>
      <c r="AX449" s="150"/>
      <c r="AY449" s="150"/>
      <c r="AZ449" s="150"/>
      <c r="BA449" s="150"/>
      <c r="BB449" s="139" t="str">
        <f>IF(ฟอร์มกรอกข้อมูล!C229=0,"",ฟอร์มกรอกข้อมูล!C229)</f>
        <v/>
      </c>
      <c r="BC449" s="139" t="str">
        <f>IF(ฟอร์มกรอกข้อมูล!G229=0,"",ฟอร์มกรอกข้อมูล!G229)</f>
        <v/>
      </c>
      <c r="BD449" s="139" t="str">
        <f>IF(ฟอร์มกรอกข้อมูล!E229=0,"",ฟอร์มกรอกข้อมูล!E229)</f>
        <v/>
      </c>
      <c r="BE449" s="139" t="str">
        <f>IF(ฟอร์มกรอกข้อมูล!I229=0,"",ฟอร์มกรอกข้อมูล!I229)</f>
        <v/>
      </c>
      <c r="BF449" s="139" t="str">
        <f>IF(ฟอร์มกรอกข้อมูล!J229=0,"",ฟอร์มกรอกข้อมูล!J229)</f>
        <v/>
      </c>
      <c r="BG449" s="139" t="str">
        <f>IF(ฟอร์มกรอกข้อมูล!K229=0,"",ฟอร์มกรอกข้อมูล!K229)</f>
        <v/>
      </c>
      <c r="BH449" s="139" t="str">
        <f>IF(ฟอร์มกรอกข้อมูล!M229=0,"",ฟอร์มกรอกข้อมูล!M229)</f>
        <v/>
      </c>
    </row>
    <row r="450" spans="1:60" ht="25.5" customHeight="1">
      <c r="A450" s="99"/>
      <c r="B450" s="99"/>
      <c r="C450" s="140"/>
      <c r="D450" s="140"/>
      <c r="E450" s="140" t="str">
        <f>IF(BB449=0,"",IF(BB449="บริหารท้องถิ่น","("&amp;BD449&amp;")",IF(BB449="อำนวยการท้องถิ่น","("&amp;BD449&amp;")",IF(BB449="บริหารสถานศึกษา","("&amp;BD449&amp;")",IF(BB449&amp;BC449="วิชาการหัวหน้ากลุ่มงาน","("&amp;BD449&amp;")",IF(M449="กำหนดเพิ่มปี 67","-",IF(M449="กำหนดเพิ่มปี 68","",IF(M449="กำหนดเพิ่มปี 69","",""))))))))</f>
        <v/>
      </c>
      <c r="F450" s="99"/>
      <c r="G450" s="140"/>
      <c r="H450" s="140" t="str">
        <f>IF(BB449=0,"",IF(M449="เกษียณปี 66 ยุบเลิกปี 67","",IF(M449="ว่างเดิม ยุบเลิกปี 67","",IF(BB449="บริหารท้องถิ่น","("&amp;BD449&amp;")",IF(BB449="อำนวยการท้องถิ่น","("&amp;BD449&amp;")",IF(BB449="บริหารสถานศึกษา","("&amp;BD449&amp;")",IF(BB449&amp;BC449="วิชาการหัวหน้ากลุ่มงาน","("&amp;BD449&amp;")","")))))))</f>
        <v/>
      </c>
      <c r="I450" s="99"/>
      <c r="J450" s="141" t="str">
        <f>IF(BB449=0,"",IF(BB449="","",IF(BH449="ว่างเดิม","(ค่ากลางเงินเดือน)",IF(BH449="เงินอุดหนุน (ว่าง)","(ค่ากลางเงินเดือน)",IF(BH449="จ่ายจากเงินรายได้ (ว่าง)","(ค่ากลางเงินเดือน)",IF(BH449="ว่างยุบเลิก2568","(ค่ากลางเงินเดือน)",IF(BH449="ว่างยุบเลิก2569","(ค่ากลางเงินเดือน)",IF(M449="กำหนดเพิ่มปี 67","",IF(M449="กำหนดเพิ่มปี 68","",IF(M449="กำหนดเพิ่มปี 69","",IF(M449="เกษียณปี 66 ยุบเลิกปี 67","",IF(M449="ว่างเดิม ยุบเลิกปี 67","",TEXT(BE449,"(0,000"&amp;" x 12)")))))))))))))</f>
        <v/>
      </c>
      <c r="K450" s="141" t="str">
        <f>IF(BB449=0,"",IF(BB449="","",IF(M449="กำหนดเพิ่มปี 67","",IF(M449="กำหนดเพิ่มปี 68","",IF(M449="กำหนดเพิ่มปี 69","",IF(M449="เกษียณปี 66 ยุบเลิกปี 67","",IF(M449="ว่างเดิม ยุบเลิกปี 67","",TEXT(BF449,"(0,000"&amp;" x 12)"))))))))</f>
        <v/>
      </c>
      <c r="L450" s="141" t="str">
        <f>IF(BB449=0,"",IF(BB449="","",IF(M449="กำหนดเพิ่มปี 67","",IF(M449="กำหนดเพิ่มปี 68","",IF(M449="กำหนดเพิ่มปี 69","",IF(M449="เกษียณปี 66 ยุบเลิกปี 67","",IF(M449="ว่างเดิม ยุบเลิกปี 67","",TEXT(BG449,"(0,000"&amp;" x 12)"))))))))</f>
        <v/>
      </c>
      <c r="M450" s="140"/>
      <c r="N450" s="150"/>
      <c r="O450" s="150"/>
      <c r="P450" s="150"/>
      <c r="Q450" s="150"/>
      <c r="R450" s="150"/>
      <c r="S450" s="150"/>
      <c r="T450" s="150"/>
      <c r="U450" s="150"/>
      <c r="V450" s="150"/>
      <c r="W450" s="150"/>
      <c r="X450" s="150"/>
      <c r="Y450" s="150"/>
      <c r="Z450" s="150"/>
      <c r="AA450" s="150"/>
      <c r="AB450" s="150"/>
      <c r="AC450" s="150"/>
      <c r="AD450" s="150"/>
      <c r="AE450" s="150"/>
      <c r="AF450" s="150"/>
      <c r="AG450" s="150"/>
      <c r="AH450" s="150"/>
      <c r="AI450" s="150"/>
      <c r="AJ450" s="150"/>
      <c r="AK450" s="150"/>
      <c r="AL450" s="150"/>
      <c r="AM450" s="150"/>
      <c r="AN450" s="150"/>
      <c r="AO450" s="150"/>
      <c r="AP450" s="150"/>
      <c r="AQ450" s="150"/>
      <c r="AR450" s="150"/>
      <c r="AS450" s="150"/>
      <c r="AT450" s="150"/>
      <c r="AU450" s="150"/>
      <c r="AV450" s="150"/>
      <c r="AW450" s="150"/>
      <c r="AX450" s="150"/>
      <c r="AY450" s="150"/>
      <c r="AZ450" s="150"/>
      <c r="BA450" s="150"/>
    </row>
    <row r="451" spans="1:60" ht="25.5" customHeight="1">
      <c r="A451" s="101" t="str">
        <f>IF(B451="","",IF(M451="","",SUBTOTAL(3,$E$5:E451)*1)-COUNTBLANK($B$5:B451))</f>
        <v/>
      </c>
      <c r="B451" s="142" t="str">
        <f>IF(ฟอร์มกรอกข้อมูล!C230=0,"",IF(ฟอร์มกรอกข้อมูล!C230="สังกัด","",IF(M451="กำหนดเพิ่มปี 67","-",IF(M451="กำหนดเพิ่มปี 68","-",IF(M451="กำหนดเพิ่มปี 69","-",ฟอร์มกรอกข้อมูล!D230)))))</f>
        <v/>
      </c>
      <c r="C451" s="140" t="str">
        <f>IF(ฟอร์มกรอกข้อมูล!C230=0,"",IF(ฟอร์มกรอกข้อมูล!C230="สังกัด","",IF(M451="กำหนดเพิ่มปี 67","-",IF(M451="กำหนดเพิ่มปี 68","-",IF(M451="กำหนดเพิ่มปี 69","-",ฟอร์มกรอกข้อมูล!L230)))))</f>
        <v/>
      </c>
      <c r="D451" s="143" t="str">
        <f>IF(ฟอร์มกรอกข้อมูล!C230=0,"",IF(ฟอร์มกรอกข้อมูล!C230="สังกัด","",IF(ฟอร์มกรอกข้อมูล!B230="","-",IF(M451="กำหนดเพิ่มปี 67","-",IF(M451="กำหนดเพิ่มปี 68","-",IF(M451="กำหนดเพิ่มปี 69","-",ฟอร์มกรอกข้อมูล!B230))))))</f>
        <v/>
      </c>
      <c r="E451" s="140" t="str">
        <f>IF(ฟอร์มกรอกข้อมูล!C230=0,"",IF(M451="กำหนดเพิ่มปี 67","-",IF(M451="กำหนดเพิ่มปี 68","-",IF(M451="กำหนดเพิ่มปี 69","-",IF(ฟอร์มกรอกข้อมูล!C230="บริหารท้องถิ่น",ฟอร์มกรอกข้อมูล!F230,IF(ฟอร์มกรอกข้อมูล!C230="อำนวยการท้องถิ่น",ฟอร์มกรอกข้อมูล!F230,IF(ฟอร์มกรอกข้อมูล!C230="บริหารสถานศึกษา",ฟอร์มกรอกข้อมูล!F230,IF(ฟอร์มกรอกข้อมูล!C230&amp;ฟอร์มกรอกข้อมูล!G230="วิชาการหัวหน้ากลุ่มงาน",ฟอร์มกรอกข้อมูล!F230,ฟอร์มกรอกข้อมูล!E230))))))))</f>
        <v/>
      </c>
      <c r="F451" s="101" t="str">
        <f>IF(ฟอร์มกรอกข้อมูล!C230=0,"",IF(ฟอร์มกรอกข้อมูล!C230="สังกัด","",IF(ฟอร์มกรอกข้อมูล!H230="","-",IF(M451="กำหนดเพิ่มปี 67","-",IF(M451="กำหนดเพิ่มปี 68","-",IF(M451="กำหนดเพิ่มปี 69","-",ฟอร์มกรอกข้อมูล!H230))))))</f>
        <v/>
      </c>
      <c r="G451" s="143" t="str">
        <f>IF(ฟอร์มกรอกข้อมูล!C230=0,"",IF(ฟอร์มกรอกข้อมูล!C230="สังกัด","",IF(ฟอร์มกรอกข้อมูล!B230="","-",IF(M451="เกษียณปี 66 ยุบเลิกปี 67","-",IF(M451="ว่างเดิม ยุบเลิกปี 67","-",ฟอร์มกรอกข้อมูล!B230)))))</f>
        <v/>
      </c>
      <c r="H451" s="140" t="str">
        <f>IF(ฟอร์มกรอกข้อมูล!C230=0,"",IF(M451="เกษียณปี 66 ยุบเลิกปี 67","-",IF(M451="ว่างเดิม ยุบเลิกปี 67","-",IF(ฟอร์มกรอกข้อมูล!C230="บริหารท้องถิ่น",ฟอร์มกรอกข้อมูล!F230,IF(ฟอร์มกรอกข้อมูล!C230="อำนวยการท้องถิ่น",ฟอร์มกรอกข้อมูล!F230,IF(ฟอร์มกรอกข้อมูล!C230="บริหารสถานศึกษา",ฟอร์มกรอกข้อมูล!F230,IF(ฟอร์มกรอกข้อมูล!C230&amp;ฟอร์มกรอกข้อมูล!G230="วิชาการหัวหน้ากลุ่มงาน",ฟอร์มกรอกข้อมูล!F230,ฟอร์มกรอกข้อมูล!E230)))))))</f>
        <v/>
      </c>
      <c r="I451" s="101" t="str">
        <f>IF(ฟอร์มกรอกข้อมูล!C230=0,"",IF(ฟอร์มกรอกข้อมูล!C230="สังกัด","",IF(ฟอร์มกรอกข้อมูล!H230="","-",IF(M451="เกษียณปี 66 ยุบเลิกปี 67","-",IF(M451="ว่างเดิม ยุบเลิกปี 67","-",ฟอร์มกรอกข้อมูล!H230)))))</f>
        <v/>
      </c>
      <c r="J451" s="144" t="str">
        <f>IF(ฟอร์มกรอกข้อมูล!C230=0,"",IF(ฟอร์มกรอกข้อมูล!C230="สังกัด","",IF(M451="กำหนดเพิ่มปี 67",0,IF(M451="กำหนดเพิ่มปี 68",0,IF(M451="กำหนดเพิ่มปี 69",0,IF(M451="เกษียณปี 66 ยุบเลิกปี 67",0,IF(M451="ว่างเดิม ยุบเลิกปี 67",0,ฟอร์มกรอกข้อมูล!BE230)))))))</f>
        <v/>
      </c>
      <c r="K451" s="145" t="str">
        <f>IF(ฟอร์มกรอกข้อมูล!C230=0,"",IF(ฟอร์มกรอกข้อมูล!C230="สังกัด","",IF(M451="กำหนดเพิ่มปี 67",0,IF(M451="กำหนดเพิ่มปี 68",0,IF(M451="กำหนดเพิ่มปี 69",0,IF(M451="เกษียณปี 66 ยุบเลิกปี 67",0,IF(M451="ว่างเดิม ยุบเลิกปี 67",0,IF(ฟอร์มกรอกข้อมูล!J230=0,0,(BF451*12)))))))))</f>
        <v/>
      </c>
      <c r="L451" s="145" t="str">
        <f>IF(ฟอร์มกรอกข้อมูล!C230=0,"",IF(ฟอร์มกรอกข้อมูล!C230="สังกัด","",IF(M451="กำหนดเพิ่มปี 67",0,IF(M451="กำหนดเพิ่มปี 68",0,IF(M451="กำหนดเพิ่มปี 69",0,IF(M451="เกษียณปี 66 ยุบเลิกปี 67",0,IF(M451="ว่างเดิม ยุบเลิกปี 67",0,IF(ฟอร์มกรอกข้อมูล!K230=0,0,(BG451*12)))))))))</f>
        <v/>
      </c>
      <c r="M451" s="146" t="str">
        <f>IF(ฟอร์มกรอกข้อมูล!C230=0,"",IF(ฟอร์มกรอกข้อมูล!C230="สังกัด","",IF(ฟอร์มกรอกข้อมูล!M230="ว่างเดิม","(ว่างเดิม)",IF(ฟอร์มกรอกข้อมูล!M230="เงินอุดหนุน","(เงินอุดหนุน)",IF(ฟอร์มกรอกข้อมูล!M230="เงินอุดหนุน (ว่าง)","(เงินอุดหนุน)",IF(ฟอร์มกรอกข้อมูล!M230="จ่ายจากเงินรายได้","(จ่ายจากเงินรายได้)",IF(ฟอร์มกรอกข้อมูล!M230="จ่ายจากเงินรายได้ (ว่าง)","(จ่ายจากเงินรายได้ (ว่างเดิม))",IF(ฟอร์มกรอกข้อมูล!M230="กำหนดเพิ่ม2567","กำหนดเพิ่มปี 67",IF(ฟอร์มกรอกข้อมูล!M230="กำหนดเพิ่ม2568","กำหนดเพิ่มปี 68",IF(ฟอร์มกรอกข้อมูล!M230="กำหนดเพิ่ม2569","กำหนดเพิ่มปี 69",IF(ฟอร์มกรอกข้อมูล!M230="ว่างยุบเลิก2567","ว่างเดิม ยุบเลิกปี 67",IF(ฟอร์มกรอกข้อมูล!M230="ว่างยุบเลิก2568","ว่างเดิม ยุบเลิกปี 68",IF(ฟอร์มกรอกข้อมูล!M230="ว่างยุบเลิก2569","ว่างเดิม ยุบเลิกปี 69",IF(ฟอร์มกรอกข้อมูล!M230="ยุบเลิก2567","เกษียณปี 66 ยุบเลิกปี 67",IF(ฟอร์มกรอกข้อมูล!M230="ยุบเลิก2568","เกษียณปี 67 ยุบเลิกปี 68",IF(ฟอร์มกรอกข้อมูล!M230="ยุบเลิก2569","เกษียณปี 68 ยุบเลิกปี 69",(ฟอร์มกรอกข้อมูล!I230*12)+(ฟอร์มกรอกข้อมูล!J230*12)+(ฟอร์มกรอกข้อมูล!K230*12)))))))))))))))))</f>
        <v/>
      </c>
      <c r="N451" s="150"/>
      <c r="O451" s="150"/>
      <c r="P451" s="150"/>
      <c r="Q451" s="150"/>
      <c r="R451" s="150"/>
      <c r="S451" s="150"/>
      <c r="T451" s="150"/>
      <c r="U451" s="150"/>
      <c r="V451" s="150"/>
      <c r="W451" s="150"/>
      <c r="X451" s="150"/>
      <c r="Y451" s="150"/>
      <c r="Z451" s="150"/>
      <c r="AA451" s="150"/>
      <c r="AB451" s="150"/>
      <c r="AC451" s="150"/>
      <c r="AD451" s="150"/>
      <c r="AE451" s="150"/>
      <c r="AF451" s="150"/>
      <c r="AG451" s="150"/>
      <c r="AH451" s="150"/>
      <c r="AI451" s="150"/>
      <c r="AJ451" s="150"/>
      <c r="AK451" s="150"/>
      <c r="AL451" s="150"/>
      <c r="AM451" s="150"/>
      <c r="AN451" s="150"/>
      <c r="AO451" s="150"/>
      <c r="AP451" s="150"/>
      <c r="AQ451" s="150"/>
      <c r="AR451" s="150"/>
      <c r="AS451" s="150"/>
      <c r="AT451" s="150"/>
      <c r="AU451" s="150"/>
      <c r="AV451" s="150"/>
      <c r="AW451" s="150"/>
      <c r="AX451" s="150"/>
      <c r="AY451" s="150"/>
      <c r="AZ451" s="150"/>
      <c r="BA451" s="150"/>
      <c r="BB451" s="139" t="str">
        <f>IF(ฟอร์มกรอกข้อมูล!C230=0,"",ฟอร์มกรอกข้อมูล!C230)</f>
        <v/>
      </c>
      <c r="BC451" s="139" t="str">
        <f>IF(ฟอร์มกรอกข้อมูล!G230=0,"",ฟอร์มกรอกข้อมูล!G230)</f>
        <v/>
      </c>
      <c r="BD451" s="139" t="str">
        <f>IF(ฟอร์มกรอกข้อมูล!E230=0,"",ฟอร์มกรอกข้อมูล!E230)</f>
        <v/>
      </c>
      <c r="BE451" s="139" t="str">
        <f>IF(ฟอร์มกรอกข้อมูล!I230=0,"",ฟอร์มกรอกข้อมูล!I230)</f>
        <v/>
      </c>
      <c r="BF451" s="139" t="str">
        <f>IF(ฟอร์มกรอกข้อมูล!J230=0,"",ฟอร์มกรอกข้อมูล!J230)</f>
        <v/>
      </c>
      <c r="BG451" s="139" t="str">
        <f>IF(ฟอร์มกรอกข้อมูล!K230=0,"",ฟอร์มกรอกข้อมูล!K230)</f>
        <v/>
      </c>
      <c r="BH451" s="139" t="str">
        <f>IF(ฟอร์มกรอกข้อมูล!M230=0,"",ฟอร์มกรอกข้อมูล!M230)</f>
        <v/>
      </c>
    </row>
    <row r="452" spans="1:60" ht="25.5" customHeight="1">
      <c r="A452" s="99"/>
      <c r="B452" s="99"/>
      <c r="C452" s="140"/>
      <c r="D452" s="140"/>
      <c r="E452" s="140" t="str">
        <f>IF(BB451=0,"",IF(BB451="บริหารท้องถิ่น","("&amp;BD451&amp;")",IF(BB451="อำนวยการท้องถิ่น","("&amp;BD451&amp;")",IF(BB451="บริหารสถานศึกษา","("&amp;BD451&amp;")",IF(BB451&amp;BC451="วิชาการหัวหน้ากลุ่มงาน","("&amp;BD451&amp;")",IF(M451="กำหนดเพิ่มปี 67","-",IF(M451="กำหนดเพิ่มปี 68","",IF(M451="กำหนดเพิ่มปี 69","",""))))))))</f>
        <v/>
      </c>
      <c r="F452" s="99"/>
      <c r="G452" s="140"/>
      <c r="H452" s="140" t="str">
        <f>IF(BB451=0,"",IF(M451="เกษียณปี 66 ยุบเลิกปี 67","",IF(M451="ว่างเดิม ยุบเลิกปี 67","",IF(BB451="บริหารท้องถิ่น","("&amp;BD451&amp;")",IF(BB451="อำนวยการท้องถิ่น","("&amp;BD451&amp;")",IF(BB451="บริหารสถานศึกษา","("&amp;BD451&amp;")",IF(BB451&amp;BC451="วิชาการหัวหน้ากลุ่มงาน","("&amp;BD451&amp;")","")))))))</f>
        <v/>
      </c>
      <c r="I452" s="99"/>
      <c r="J452" s="141" t="str">
        <f>IF(BB451=0,"",IF(BB451="","",IF(BH451="ว่างเดิม","(ค่ากลางเงินเดือน)",IF(BH451="เงินอุดหนุน (ว่าง)","(ค่ากลางเงินเดือน)",IF(BH451="จ่ายจากเงินรายได้ (ว่าง)","(ค่ากลางเงินเดือน)",IF(BH451="ว่างยุบเลิก2568","(ค่ากลางเงินเดือน)",IF(BH451="ว่างยุบเลิก2569","(ค่ากลางเงินเดือน)",IF(M451="กำหนดเพิ่มปี 67","",IF(M451="กำหนดเพิ่มปี 68","",IF(M451="กำหนดเพิ่มปี 69","",IF(M451="เกษียณปี 66 ยุบเลิกปี 67","",IF(M451="ว่างเดิม ยุบเลิกปี 67","",TEXT(BE451,"(0,000"&amp;" x 12)")))))))))))))</f>
        <v/>
      </c>
      <c r="K452" s="141" t="str">
        <f>IF(BB451=0,"",IF(BB451="","",IF(M451="กำหนดเพิ่มปี 67","",IF(M451="กำหนดเพิ่มปี 68","",IF(M451="กำหนดเพิ่มปี 69","",IF(M451="เกษียณปี 66 ยุบเลิกปี 67","",IF(M451="ว่างเดิม ยุบเลิกปี 67","",TEXT(BF451,"(0,000"&amp;" x 12)"))))))))</f>
        <v/>
      </c>
      <c r="L452" s="141" t="str">
        <f>IF(BB451=0,"",IF(BB451="","",IF(M451="กำหนดเพิ่มปี 67","",IF(M451="กำหนดเพิ่มปี 68","",IF(M451="กำหนดเพิ่มปี 69","",IF(M451="เกษียณปี 66 ยุบเลิกปี 67","",IF(M451="ว่างเดิม ยุบเลิกปี 67","",TEXT(BG451,"(0,000"&amp;" x 12)"))))))))</f>
        <v/>
      </c>
      <c r="M452" s="140"/>
      <c r="N452" s="150"/>
      <c r="O452" s="150"/>
      <c r="P452" s="150"/>
      <c r="Q452" s="150"/>
      <c r="R452" s="150"/>
      <c r="S452" s="150"/>
      <c r="T452" s="150"/>
      <c r="U452" s="150"/>
      <c r="V452" s="150"/>
      <c r="W452" s="150"/>
      <c r="X452" s="150"/>
      <c r="Y452" s="150"/>
      <c r="Z452" s="150"/>
      <c r="AA452" s="150"/>
      <c r="AB452" s="150"/>
      <c r="AC452" s="150"/>
      <c r="AD452" s="150"/>
      <c r="AE452" s="150"/>
      <c r="AF452" s="150"/>
      <c r="AG452" s="150"/>
      <c r="AH452" s="150"/>
      <c r="AI452" s="150"/>
      <c r="AJ452" s="150"/>
      <c r="AK452" s="150"/>
      <c r="AL452" s="150"/>
      <c r="AM452" s="150"/>
      <c r="AN452" s="150"/>
      <c r="AO452" s="150"/>
      <c r="AP452" s="150"/>
      <c r="AQ452" s="150"/>
      <c r="AR452" s="150"/>
      <c r="AS452" s="150"/>
      <c r="AT452" s="150"/>
      <c r="AU452" s="150"/>
      <c r="AV452" s="150"/>
      <c r="AW452" s="150"/>
      <c r="AX452" s="150"/>
      <c r="AY452" s="150"/>
      <c r="AZ452" s="150"/>
      <c r="BA452" s="150"/>
    </row>
    <row r="453" spans="1:60" ht="25.5" customHeight="1">
      <c r="A453" s="101" t="str">
        <f>IF(B453="","",IF(M453="","",SUBTOTAL(3,$E$5:E453)*1)-COUNTBLANK($B$5:B453))</f>
        <v/>
      </c>
      <c r="B453" s="142" t="str">
        <f>IF(ฟอร์มกรอกข้อมูล!C231=0,"",IF(ฟอร์มกรอกข้อมูล!C231="สังกัด","",IF(M453="กำหนดเพิ่มปี 67","-",IF(M453="กำหนดเพิ่มปี 68","-",IF(M453="กำหนดเพิ่มปี 69","-",ฟอร์มกรอกข้อมูล!D231)))))</f>
        <v/>
      </c>
      <c r="C453" s="140" t="str">
        <f>IF(ฟอร์มกรอกข้อมูล!C231=0,"",IF(ฟอร์มกรอกข้อมูล!C231="สังกัด","",IF(M453="กำหนดเพิ่มปี 67","-",IF(M453="กำหนดเพิ่มปี 68","-",IF(M453="กำหนดเพิ่มปี 69","-",ฟอร์มกรอกข้อมูล!L231)))))</f>
        <v/>
      </c>
      <c r="D453" s="143" t="str">
        <f>IF(ฟอร์มกรอกข้อมูล!C231=0,"",IF(ฟอร์มกรอกข้อมูล!C231="สังกัด","",IF(ฟอร์มกรอกข้อมูล!B231="","-",IF(M453="กำหนดเพิ่มปี 67","-",IF(M453="กำหนดเพิ่มปี 68","-",IF(M453="กำหนดเพิ่มปี 69","-",ฟอร์มกรอกข้อมูล!B231))))))</f>
        <v/>
      </c>
      <c r="E453" s="140" t="str">
        <f>IF(ฟอร์มกรอกข้อมูล!C231=0,"",IF(M453="กำหนดเพิ่มปี 67","-",IF(M453="กำหนดเพิ่มปี 68","-",IF(M453="กำหนดเพิ่มปี 69","-",IF(ฟอร์มกรอกข้อมูล!C231="บริหารท้องถิ่น",ฟอร์มกรอกข้อมูล!F231,IF(ฟอร์มกรอกข้อมูล!C231="อำนวยการท้องถิ่น",ฟอร์มกรอกข้อมูล!F231,IF(ฟอร์มกรอกข้อมูล!C231="บริหารสถานศึกษา",ฟอร์มกรอกข้อมูล!F231,IF(ฟอร์มกรอกข้อมูล!C231&amp;ฟอร์มกรอกข้อมูล!G231="วิชาการหัวหน้ากลุ่มงาน",ฟอร์มกรอกข้อมูล!F231,ฟอร์มกรอกข้อมูล!E231))))))))</f>
        <v/>
      </c>
      <c r="F453" s="101" t="str">
        <f>IF(ฟอร์มกรอกข้อมูล!C231=0,"",IF(ฟอร์มกรอกข้อมูล!C231="สังกัด","",IF(ฟอร์มกรอกข้อมูล!H231="","-",IF(M453="กำหนดเพิ่มปี 67","-",IF(M453="กำหนดเพิ่มปี 68","-",IF(M453="กำหนดเพิ่มปี 69","-",ฟอร์มกรอกข้อมูล!H231))))))</f>
        <v/>
      </c>
      <c r="G453" s="143" t="str">
        <f>IF(ฟอร์มกรอกข้อมูล!C231=0,"",IF(ฟอร์มกรอกข้อมูล!C231="สังกัด","",IF(ฟอร์มกรอกข้อมูล!B231="","-",IF(M453="เกษียณปี 66 ยุบเลิกปี 67","-",IF(M453="ว่างเดิม ยุบเลิกปี 67","-",ฟอร์มกรอกข้อมูล!B231)))))</f>
        <v/>
      </c>
      <c r="H453" s="140" t="str">
        <f>IF(ฟอร์มกรอกข้อมูล!C231=0,"",IF(M453="เกษียณปี 66 ยุบเลิกปี 67","-",IF(M453="ว่างเดิม ยุบเลิกปี 67","-",IF(ฟอร์มกรอกข้อมูล!C231="บริหารท้องถิ่น",ฟอร์มกรอกข้อมูล!F231,IF(ฟอร์มกรอกข้อมูล!C231="อำนวยการท้องถิ่น",ฟอร์มกรอกข้อมูล!F231,IF(ฟอร์มกรอกข้อมูล!C231="บริหารสถานศึกษา",ฟอร์มกรอกข้อมูล!F231,IF(ฟอร์มกรอกข้อมูล!C231&amp;ฟอร์มกรอกข้อมูล!G231="วิชาการหัวหน้ากลุ่มงาน",ฟอร์มกรอกข้อมูล!F231,ฟอร์มกรอกข้อมูล!E231)))))))</f>
        <v/>
      </c>
      <c r="I453" s="101" t="str">
        <f>IF(ฟอร์มกรอกข้อมูล!C231=0,"",IF(ฟอร์มกรอกข้อมูล!C231="สังกัด","",IF(ฟอร์มกรอกข้อมูล!H231="","-",IF(M453="เกษียณปี 66 ยุบเลิกปี 67","-",IF(M453="ว่างเดิม ยุบเลิกปี 67","-",ฟอร์มกรอกข้อมูล!H231)))))</f>
        <v/>
      </c>
      <c r="J453" s="144" t="str">
        <f>IF(ฟอร์มกรอกข้อมูล!C231=0,"",IF(ฟอร์มกรอกข้อมูล!C231="สังกัด","",IF(M453="กำหนดเพิ่มปี 67",0,IF(M453="กำหนดเพิ่มปี 68",0,IF(M453="กำหนดเพิ่มปี 69",0,IF(M453="เกษียณปี 66 ยุบเลิกปี 67",0,IF(M453="ว่างเดิม ยุบเลิกปี 67",0,ฟอร์มกรอกข้อมูล!BE231)))))))</f>
        <v/>
      </c>
      <c r="K453" s="145" t="str">
        <f>IF(ฟอร์มกรอกข้อมูล!C231=0,"",IF(ฟอร์มกรอกข้อมูล!C231="สังกัด","",IF(M453="กำหนดเพิ่มปี 67",0,IF(M453="กำหนดเพิ่มปี 68",0,IF(M453="กำหนดเพิ่มปี 69",0,IF(M453="เกษียณปี 66 ยุบเลิกปี 67",0,IF(M453="ว่างเดิม ยุบเลิกปี 67",0,IF(ฟอร์มกรอกข้อมูล!J231=0,0,(BF453*12)))))))))</f>
        <v/>
      </c>
      <c r="L453" s="145" t="str">
        <f>IF(ฟอร์มกรอกข้อมูล!C231=0,"",IF(ฟอร์มกรอกข้อมูล!C231="สังกัด","",IF(M453="กำหนดเพิ่มปี 67",0,IF(M453="กำหนดเพิ่มปี 68",0,IF(M453="กำหนดเพิ่มปี 69",0,IF(M453="เกษียณปี 66 ยุบเลิกปี 67",0,IF(M453="ว่างเดิม ยุบเลิกปี 67",0,IF(ฟอร์มกรอกข้อมูล!K231=0,0,(BG453*12)))))))))</f>
        <v/>
      </c>
      <c r="M453" s="146" t="str">
        <f>IF(ฟอร์มกรอกข้อมูล!C231=0,"",IF(ฟอร์มกรอกข้อมูล!C231="สังกัด","",IF(ฟอร์มกรอกข้อมูล!M231="ว่างเดิม","(ว่างเดิม)",IF(ฟอร์มกรอกข้อมูล!M231="เงินอุดหนุน","(เงินอุดหนุน)",IF(ฟอร์มกรอกข้อมูล!M231="เงินอุดหนุน (ว่าง)","(เงินอุดหนุน)",IF(ฟอร์มกรอกข้อมูล!M231="จ่ายจากเงินรายได้","(จ่ายจากเงินรายได้)",IF(ฟอร์มกรอกข้อมูล!M231="จ่ายจากเงินรายได้ (ว่าง)","(จ่ายจากเงินรายได้ (ว่างเดิม))",IF(ฟอร์มกรอกข้อมูล!M231="กำหนดเพิ่ม2567","กำหนดเพิ่มปี 67",IF(ฟอร์มกรอกข้อมูล!M231="กำหนดเพิ่ม2568","กำหนดเพิ่มปี 68",IF(ฟอร์มกรอกข้อมูล!M231="กำหนดเพิ่ม2569","กำหนดเพิ่มปี 69",IF(ฟอร์มกรอกข้อมูล!M231="ว่างยุบเลิก2567","ว่างเดิม ยุบเลิกปี 67",IF(ฟอร์มกรอกข้อมูล!M231="ว่างยุบเลิก2568","ว่างเดิม ยุบเลิกปี 68",IF(ฟอร์มกรอกข้อมูล!M231="ว่างยุบเลิก2569","ว่างเดิม ยุบเลิกปี 69",IF(ฟอร์มกรอกข้อมูล!M231="ยุบเลิก2567","เกษียณปี 66 ยุบเลิกปี 67",IF(ฟอร์มกรอกข้อมูล!M231="ยุบเลิก2568","เกษียณปี 67 ยุบเลิกปี 68",IF(ฟอร์มกรอกข้อมูล!M231="ยุบเลิก2569","เกษียณปี 68 ยุบเลิกปี 69",(ฟอร์มกรอกข้อมูล!I231*12)+(ฟอร์มกรอกข้อมูล!J231*12)+(ฟอร์มกรอกข้อมูล!K231*12)))))))))))))))))</f>
        <v/>
      </c>
      <c r="N453" s="150"/>
      <c r="O453" s="150"/>
      <c r="P453" s="150"/>
      <c r="Q453" s="150"/>
      <c r="R453" s="150"/>
      <c r="S453" s="150"/>
      <c r="T453" s="150"/>
      <c r="U453" s="150"/>
      <c r="V453" s="150"/>
      <c r="W453" s="150"/>
      <c r="X453" s="150"/>
      <c r="Y453" s="150"/>
      <c r="Z453" s="150"/>
      <c r="AA453" s="150"/>
      <c r="AB453" s="150"/>
      <c r="AC453" s="150"/>
      <c r="AD453" s="150"/>
      <c r="AE453" s="150"/>
      <c r="AF453" s="150"/>
      <c r="AG453" s="150"/>
      <c r="AH453" s="150"/>
      <c r="AI453" s="150"/>
      <c r="AJ453" s="150"/>
      <c r="AK453" s="150"/>
      <c r="AL453" s="150"/>
      <c r="AM453" s="150"/>
      <c r="AN453" s="150"/>
      <c r="AO453" s="150"/>
      <c r="AP453" s="150"/>
      <c r="AQ453" s="150"/>
      <c r="AR453" s="150"/>
      <c r="AS453" s="150"/>
      <c r="AT453" s="150"/>
      <c r="AU453" s="150"/>
      <c r="AV453" s="150"/>
      <c r="AW453" s="150"/>
      <c r="AX453" s="150"/>
      <c r="AY453" s="150"/>
      <c r="AZ453" s="150"/>
      <c r="BA453" s="150"/>
      <c r="BB453" s="139" t="str">
        <f>IF(ฟอร์มกรอกข้อมูล!C231=0,"",ฟอร์มกรอกข้อมูล!C231)</f>
        <v/>
      </c>
      <c r="BC453" s="139" t="str">
        <f>IF(ฟอร์มกรอกข้อมูล!G231=0,"",ฟอร์มกรอกข้อมูล!G231)</f>
        <v/>
      </c>
      <c r="BD453" s="139" t="str">
        <f>IF(ฟอร์มกรอกข้อมูล!E231=0,"",ฟอร์มกรอกข้อมูล!E231)</f>
        <v/>
      </c>
      <c r="BE453" s="139" t="str">
        <f>IF(ฟอร์มกรอกข้อมูล!I231=0,"",ฟอร์มกรอกข้อมูล!I231)</f>
        <v/>
      </c>
      <c r="BF453" s="139" t="str">
        <f>IF(ฟอร์มกรอกข้อมูล!J231=0,"",ฟอร์มกรอกข้อมูล!J231)</f>
        <v/>
      </c>
      <c r="BG453" s="139" t="str">
        <f>IF(ฟอร์มกรอกข้อมูล!K231=0,"",ฟอร์มกรอกข้อมูล!K231)</f>
        <v/>
      </c>
      <c r="BH453" s="139" t="str">
        <f>IF(ฟอร์มกรอกข้อมูล!M231=0,"",ฟอร์มกรอกข้อมูล!M231)</f>
        <v/>
      </c>
    </row>
    <row r="454" spans="1:60" ht="25.5" customHeight="1">
      <c r="A454" s="99"/>
      <c r="B454" s="99"/>
      <c r="C454" s="140"/>
      <c r="D454" s="140"/>
      <c r="E454" s="140" t="str">
        <f>IF(BB453=0,"",IF(BB453="บริหารท้องถิ่น","("&amp;BD453&amp;")",IF(BB453="อำนวยการท้องถิ่น","("&amp;BD453&amp;")",IF(BB453="บริหารสถานศึกษา","("&amp;BD453&amp;")",IF(BB453&amp;BC453="วิชาการหัวหน้ากลุ่มงาน","("&amp;BD453&amp;")",IF(M453="กำหนดเพิ่มปี 67","-",IF(M453="กำหนดเพิ่มปี 68","",IF(M453="กำหนดเพิ่มปี 69","",""))))))))</f>
        <v/>
      </c>
      <c r="F454" s="99"/>
      <c r="G454" s="140"/>
      <c r="H454" s="140" t="str">
        <f>IF(BB453=0,"",IF(M453="เกษียณปี 66 ยุบเลิกปี 67","",IF(M453="ว่างเดิม ยุบเลิกปี 67","",IF(BB453="บริหารท้องถิ่น","("&amp;BD453&amp;")",IF(BB453="อำนวยการท้องถิ่น","("&amp;BD453&amp;")",IF(BB453="บริหารสถานศึกษา","("&amp;BD453&amp;")",IF(BB453&amp;BC453="วิชาการหัวหน้ากลุ่มงาน","("&amp;BD453&amp;")","")))))))</f>
        <v/>
      </c>
      <c r="I454" s="99"/>
      <c r="J454" s="141" t="str">
        <f>IF(BB453=0,"",IF(BB453="","",IF(BH453="ว่างเดิม","(ค่ากลางเงินเดือน)",IF(BH453="เงินอุดหนุน (ว่าง)","(ค่ากลางเงินเดือน)",IF(BH453="จ่ายจากเงินรายได้ (ว่าง)","(ค่ากลางเงินเดือน)",IF(BH453="ว่างยุบเลิก2568","(ค่ากลางเงินเดือน)",IF(BH453="ว่างยุบเลิก2569","(ค่ากลางเงินเดือน)",IF(M453="กำหนดเพิ่มปี 67","",IF(M453="กำหนดเพิ่มปี 68","",IF(M453="กำหนดเพิ่มปี 69","",IF(M453="เกษียณปี 66 ยุบเลิกปี 67","",IF(M453="ว่างเดิม ยุบเลิกปี 67","",TEXT(BE453,"(0,000"&amp;" x 12)")))))))))))))</f>
        <v/>
      </c>
      <c r="K454" s="141" t="str">
        <f>IF(BB453=0,"",IF(BB453="","",IF(M453="กำหนดเพิ่มปี 67","",IF(M453="กำหนดเพิ่มปี 68","",IF(M453="กำหนดเพิ่มปี 69","",IF(M453="เกษียณปี 66 ยุบเลิกปี 67","",IF(M453="ว่างเดิม ยุบเลิกปี 67","",TEXT(BF453,"(0,000"&amp;" x 12)"))))))))</f>
        <v/>
      </c>
      <c r="L454" s="141" t="str">
        <f>IF(BB453=0,"",IF(BB453="","",IF(M453="กำหนดเพิ่มปี 67","",IF(M453="กำหนดเพิ่มปี 68","",IF(M453="กำหนดเพิ่มปี 69","",IF(M453="เกษียณปี 66 ยุบเลิกปี 67","",IF(M453="ว่างเดิม ยุบเลิกปี 67","",TEXT(BG453,"(0,000"&amp;" x 12)"))))))))</f>
        <v/>
      </c>
      <c r="M454" s="140"/>
      <c r="N454" s="150"/>
      <c r="O454" s="150"/>
      <c r="P454" s="150"/>
      <c r="Q454" s="150"/>
      <c r="R454" s="150"/>
      <c r="S454" s="150"/>
      <c r="T454" s="150"/>
      <c r="U454" s="150"/>
      <c r="V454" s="150"/>
      <c r="W454" s="150"/>
      <c r="X454" s="150"/>
      <c r="Y454" s="150"/>
      <c r="Z454" s="150"/>
      <c r="AA454" s="150"/>
      <c r="AB454" s="150"/>
      <c r="AC454" s="150"/>
      <c r="AD454" s="150"/>
      <c r="AE454" s="150"/>
      <c r="AF454" s="150"/>
      <c r="AG454" s="150"/>
      <c r="AH454" s="150"/>
      <c r="AI454" s="150"/>
      <c r="AJ454" s="150"/>
      <c r="AK454" s="150"/>
      <c r="AL454" s="150"/>
      <c r="AM454" s="150"/>
      <c r="AN454" s="150"/>
      <c r="AO454" s="150"/>
      <c r="AP454" s="150"/>
      <c r="AQ454" s="150"/>
      <c r="AR454" s="150"/>
      <c r="AS454" s="150"/>
      <c r="AT454" s="150"/>
      <c r="AU454" s="150"/>
      <c r="AV454" s="150"/>
      <c r="AW454" s="150"/>
      <c r="AX454" s="150"/>
      <c r="AY454" s="150"/>
      <c r="AZ454" s="150"/>
      <c r="BA454" s="150"/>
    </row>
    <row r="455" spans="1:60" ht="25.5" customHeight="1">
      <c r="A455" s="101" t="str">
        <f>IF(B455="","",IF(M455="","",SUBTOTAL(3,$E$5:E455)*1)-COUNTBLANK($B$5:B455))</f>
        <v/>
      </c>
      <c r="B455" s="142" t="str">
        <f>IF(ฟอร์มกรอกข้อมูล!C232=0,"",IF(ฟอร์มกรอกข้อมูล!C232="สังกัด","",IF(M455="กำหนดเพิ่มปี 67","-",IF(M455="กำหนดเพิ่มปี 68","-",IF(M455="กำหนดเพิ่มปี 69","-",ฟอร์มกรอกข้อมูล!D232)))))</f>
        <v/>
      </c>
      <c r="C455" s="140" t="str">
        <f>IF(ฟอร์มกรอกข้อมูล!C232=0,"",IF(ฟอร์มกรอกข้อมูล!C232="สังกัด","",IF(M455="กำหนดเพิ่มปี 67","-",IF(M455="กำหนดเพิ่มปี 68","-",IF(M455="กำหนดเพิ่มปี 69","-",ฟอร์มกรอกข้อมูล!L232)))))</f>
        <v/>
      </c>
      <c r="D455" s="143" t="str">
        <f>IF(ฟอร์มกรอกข้อมูล!C232=0,"",IF(ฟอร์มกรอกข้อมูล!C232="สังกัด","",IF(ฟอร์มกรอกข้อมูล!B232="","-",IF(M455="กำหนดเพิ่มปี 67","-",IF(M455="กำหนดเพิ่มปี 68","-",IF(M455="กำหนดเพิ่มปี 69","-",ฟอร์มกรอกข้อมูล!B232))))))</f>
        <v/>
      </c>
      <c r="E455" s="140" t="str">
        <f>IF(ฟอร์มกรอกข้อมูล!C232=0,"",IF(M455="กำหนดเพิ่มปี 67","-",IF(M455="กำหนดเพิ่มปี 68","-",IF(M455="กำหนดเพิ่มปี 69","-",IF(ฟอร์มกรอกข้อมูล!C232="บริหารท้องถิ่น",ฟอร์มกรอกข้อมูล!F232,IF(ฟอร์มกรอกข้อมูล!C232="อำนวยการท้องถิ่น",ฟอร์มกรอกข้อมูล!F232,IF(ฟอร์มกรอกข้อมูล!C232="บริหารสถานศึกษา",ฟอร์มกรอกข้อมูล!F232,IF(ฟอร์มกรอกข้อมูล!C232&amp;ฟอร์มกรอกข้อมูล!G232="วิชาการหัวหน้ากลุ่มงาน",ฟอร์มกรอกข้อมูล!F232,ฟอร์มกรอกข้อมูล!E232))))))))</f>
        <v/>
      </c>
      <c r="F455" s="101" t="str">
        <f>IF(ฟอร์มกรอกข้อมูล!C232=0,"",IF(ฟอร์มกรอกข้อมูล!C232="สังกัด","",IF(ฟอร์มกรอกข้อมูล!H232="","-",IF(M455="กำหนดเพิ่มปี 67","-",IF(M455="กำหนดเพิ่มปี 68","-",IF(M455="กำหนดเพิ่มปี 69","-",ฟอร์มกรอกข้อมูล!H232))))))</f>
        <v/>
      </c>
      <c r="G455" s="143" t="str">
        <f>IF(ฟอร์มกรอกข้อมูล!C232=0,"",IF(ฟอร์มกรอกข้อมูล!C232="สังกัด","",IF(ฟอร์มกรอกข้อมูล!B232="","-",IF(M455="เกษียณปี 66 ยุบเลิกปี 67","-",IF(M455="ว่างเดิม ยุบเลิกปี 67","-",ฟอร์มกรอกข้อมูล!B232)))))</f>
        <v/>
      </c>
      <c r="H455" s="140" t="str">
        <f>IF(ฟอร์มกรอกข้อมูล!C232=0,"",IF(M455="เกษียณปี 66 ยุบเลิกปี 67","-",IF(M455="ว่างเดิม ยุบเลิกปี 67","-",IF(ฟอร์มกรอกข้อมูล!C232="บริหารท้องถิ่น",ฟอร์มกรอกข้อมูล!F232,IF(ฟอร์มกรอกข้อมูล!C232="อำนวยการท้องถิ่น",ฟอร์มกรอกข้อมูล!F232,IF(ฟอร์มกรอกข้อมูล!C232="บริหารสถานศึกษา",ฟอร์มกรอกข้อมูล!F232,IF(ฟอร์มกรอกข้อมูล!C232&amp;ฟอร์มกรอกข้อมูล!G232="วิชาการหัวหน้ากลุ่มงาน",ฟอร์มกรอกข้อมูล!F232,ฟอร์มกรอกข้อมูล!E232)))))))</f>
        <v/>
      </c>
      <c r="I455" s="101" t="str">
        <f>IF(ฟอร์มกรอกข้อมูล!C232=0,"",IF(ฟอร์มกรอกข้อมูล!C232="สังกัด","",IF(ฟอร์มกรอกข้อมูล!H232="","-",IF(M455="เกษียณปี 66 ยุบเลิกปี 67","-",IF(M455="ว่างเดิม ยุบเลิกปี 67","-",ฟอร์มกรอกข้อมูล!H232)))))</f>
        <v/>
      </c>
      <c r="J455" s="144" t="str">
        <f>IF(ฟอร์มกรอกข้อมูล!C232=0,"",IF(ฟอร์มกรอกข้อมูล!C232="สังกัด","",IF(M455="กำหนดเพิ่มปี 67",0,IF(M455="กำหนดเพิ่มปี 68",0,IF(M455="กำหนดเพิ่มปี 69",0,IF(M455="เกษียณปี 66 ยุบเลิกปี 67",0,IF(M455="ว่างเดิม ยุบเลิกปี 67",0,ฟอร์มกรอกข้อมูล!BE232)))))))</f>
        <v/>
      </c>
      <c r="K455" s="145" t="str">
        <f>IF(ฟอร์มกรอกข้อมูล!C232=0,"",IF(ฟอร์มกรอกข้อมูล!C232="สังกัด","",IF(M455="กำหนดเพิ่มปี 67",0,IF(M455="กำหนดเพิ่มปี 68",0,IF(M455="กำหนดเพิ่มปี 69",0,IF(M455="เกษียณปี 66 ยุบเลิกปี 67",0,IF(M455="ว่างเดิม ยุบเลิกปี 67",0,IF(ฟอร์มกรอกข้อมูล!J232=0,0,(BF455*12)))))))))</f>
        <v/>
      </c>
      <c r="L455" s="145" t="str">
        <f>IF(ฟอร์มกรอกข้อมูล!C232=0,"",IF(ฟอร์มกรอกข้อมูล!C232="สังกัด","",IF(M455="กำหนดเพิ่มปี 67",0,IF(M455="กำหนดเพิ่มปี 68",0,IF(M455="กำหนดเพิ่มปี 69",0,IF(M455="เกษียณปี 66 ยุบเลิกปี 67",0,IF(M455="ว่างเดิม ยุบเลิกปี 67",0,IF(ฟอร์มกรอกข้อมูล!K232=0,0,(BG455*12)))))))))</f>
        <v/>
      </c>
      <c r="M455" s="146" t="str">
        <f>IF(ฟอร์มกรอกข้อมูล!C232=0,"",IF(ฟอร์มกรอกข้อมูล!C232="สังกัด","",IF(ฟอร์มกรอกข้อมูล!M232="ว่างเดิม","(ว่างเดิม)",IF(ฟอร์มกรอกข้อมูล!M232="เงินอุดหนุน","(เงินอุดหนุน)",IF(ฟอร์มกรอกข้อมูล!M232="เงินอุดหนุน (ว่าง)","(เงินอุดหนุน)",IF(ฟอร์มกรอกข้อมูล!M232="จ่ายจากเงินรายได้","(จ่ายจากเงินรายได้)",IF(ฟอร์มกรอกข้อมูล!M232="จ่ายจากเงินรายได้ (ว่าง)","(จ่ายจากเงินรายได้ (ว่างเดิม))",IF(ฟอร์มกรอกข้อมูล!M232="กำหนดเพิ่ม2567","กำหนดเพิ่มปี 67",IF(ฟอร์มกรอกข้อมูล!M232="กำหนดเพิ่ม2568","กำหนดเพิ่มปี 68",IF(ฟอร์มกรอกข้อมูล!M232="กำหนดเพิ่ม2569","กำหนดเพิ่มปี 69",IF(ฟอร์มกรอกข้อมูล!M232="ว่างยุบเลิก2567","ว่างเดิม ยุบเลิกปี 67",IF(ฟอร์มกรอกข้อมูล!M232="ว่างยุบเลิก2568","ว่างเดิม ยุบเลิกปี 68",IF(ฟอร์มกรอกข้อมูล!M232="ว่างยุบเลิก2569","ว่างเดิม ยุบเลิกปี 69",IF(ฟอร์มกรอกข้อมูล!M232="ยุบเลิก2567","เกษียณปี 66 ยุบเลิกปี 67",IF(ฟอร์มกรอกข้อมูล!M232="ยุบเลิก2568","เกษียณปี 67 ยุบเลิกปี 68",IF(ฟอร์มกรอกข้อมูล!M232="ยุบเลิก2569","เกษียณปี 68 ยุบเลิกปี 69",(ฟอร์มกรอกข้อมูล!I232*12)+(ฟอร์มกรอกข้อมูล!J232*12)+(ฟอร์มกรอกข้อมูล!K232*12)))))))))))))))))</f>
        <v/>
      </c>
      <c r="N455" s="150"/>
      <c r="O455" s="150"/>
      <c r="P455" s="150"/>
      <c r="Q455" s="150"/>
      <c r="R455" s="150"/>
      <c r="S455" s="150"/>
      <c r="T455" s="150"/>
      <c r="U455" s="150"/>
      <c r="V455" s="150"/>
      <c r="W455" s="150"/>
      <c r="X455" s="150"/>
      <c r="Y455" s="150"/>
      <c r="Z455" s="150"/>
      <c r="AA455" s="150"/>
      <c r="AB455" s="150"/>
      <c r="AC455" s="150"/>
      <c r="AD455" s="150"/>
      <c r="AE455" s="150"/>
      <c r="AF455" s="150"/>
      <c r="AG455" s="150"/>
      <c r="AH455" s="150"/>
      <c r="AI455" s="150"/>
      <c r="AJ455" s="150"/>
      <c r="AK455" s="150"/>
      <c r="AL455" s="150"/>
      <c r="AM455" s="150"/>
      <c r="AN455" s="150"/>
      <c r="AO455" s="150"/>
      <c r="AP455" s="150"/>
      <c r="AQ455" s="150"/>
      <c r="AR455" s="150"/>
      <c r="AS455" s="150"/>
      <c r="AT455" s="150"/>
      <c r="AU455" s="150"/>
      <c r="AV455" s="150"/>
      <c r="AW455" s="150"/>
      <c r="AX455" s="150"/>
      <c r="AY455" s="150"/>
      <c r="AZ455" s="150"/>
      <c r="BA455" s="150"/>
      <c r="BB455" s="139" t="str">
        <f>IF(ฟอร์มกรอกข้อมูล!C232=0,"",ฟอร์มกรอกข้อมูล!C232)</f>
        <v/>
      </c>
      <c r="BC455" s="139" t="str">
        <f>IF(ฟอร์มกรอกข้อมูล!G232=0,"",ฟอร์มกรอกข้อมูล!G232)</f>
        <v/>
      </c>
      <c r="BD455" s="139" t="str">
        <f>IF(ฟอร์มกรอกข้อมูล!E232=0,"",ฟอร์มกรอกข้อมูล!E232)</f>
        <v/>
      </c>
      <c r="BE455" s="139" t="str">
        <f>IF(ฟอร์มกรอกข้อมูล!I232=0,"",ฟอร์มกรอกข้อมูล!I232)</f>
        <v/>
      </c>
      <c r="BF455" s="139" t="str">
        <f>IF(ฟอร์มกรอกข้อมูล!J232=0,"",ฟอร์มกรอกข้อมูล!J232)</f>
        <v/>
      </c>
      <c r="BG455" s="139" t="str">
        <f>IF(ฟอร์มกรอกข้อมูล!K232=0,"",ฟอร์มกรอกข้อมูล!K232)</f>
        <v/>
      </c>
      <c r="BH455" s="139" t="str">
        <f>IF(ฟอร์มกรอกข้อมูล!M232=0,"",ฟอร์มกรอกข้อมูล!M232)</f>
        <v/>
      </c>
    </row>
    <row r="456" spans="1:60" ht="25.5" customHeight="1">
      <c r="A456" s="99"/>
      <c r="B456" s="99"/>
      <c r="C456" s="140"/>
      <c r="D456" s="140"/>
      <c r="E456" s="140" t="str">
        <f>IF(BB455=0,"",IF(BB455="บริหารท้องถิ่น","("&amp;BD455&amp;")",IF(BB455="อำนวยการท้องถิ่น","("&amp;BD455&amp;")",IF(BB455="บริหารสถานศึกษา","("&amp;BD455&amp;")",IF(BB455&amp;BC455="วิชาการหัวหน้ากลุ่มงาน","("&amp;BD455&amp;")",IF(M455="กำหนดเพิ่มปี 67","-",IF(M455="กำหนดเพิ่มปี 68","",IF(M455="กำหนดเพิ่มปี 69","",""))))))))</f>
        <v/>
      </c>
      <c r="F456" s="99"/>
      <c r="G456" s="140"/>
      <c r="H456" s="140" t="str">
        <f>IF(BB455=0,"",IF(M455="เกษียณปี 66 ยุบเลิกปี 67","",IF(M455="ว่างเดิม ยุบเลิกปี 67","",IF(BB455="บริหารท้องถิ่น","("&amp;BD455&amp;")",IF(BB455="อำนวยการท้องถิ่น","("&amp;BD455&amp;")",IF(BB455="บริหารสถานศึกษา","("&amp;BD455&amp;")",IF(BB455&amp;BC455="วิชาการหัวหน้ากลุ่มงาน","("&amp;BD455&amp;")","")))))))</f>
        <v/>
      </c>
      <c r="I456" s="99"/>
      <c r="J456" s="141" t="str">
        <f>IF(BB455=0,"",IF(BB455="","",IF(BH455="ว่างเดิม","(ค่ากลางเงินเดือน)",IF(BH455="เงินอุดหนุน (ว่าง)","(ค่ากลางเงินเดือน)",IF(BH455="จ่ายจากเงินรายได้ (ว่าง)","(ค่ากลางเงินเดือน)",IF(BH455="ว่างยุบเลิก2568","(ค่ากลางเงินเดือน)",IF(BH455="ว่างยุบเลิก2569","(ค่ากลางเงินเดือน)",IF(M455="กำหนดเพิ่มปี 67","",IF(M455="กำหนดเพิ่มปี 68","",IF(M455="กำหนดเพิ่มปี 69","",IF(M455="เกษียณปี 66 ยุบเลิกปี 67","",IF(M455="ว่างเดิม ยุบเลิกปี 67","",TEXT(BE455,"(0,000"&amp;" x 12)")))))))))))))</f>
        <v/>
      </c>
      <c r="K456" s="141" t="str">
        <f>IF(BB455=0,"",IF(BB455="","",IF(M455="กำหนดเพิ่มปี 67","",IF(M455="กำหนดเพิ่มปี 68","",IF(M455="กำหนดเพิ่มปี 69","",IF(M455="เกษียณปี 66 ยุบเลิกปี 67","",IF(M455="ว่างเดิม ยุบเลิกปี 67","",TEXT(BF455,"(0,000"&amp;" x 12)"))))))))</f>
        <v/>
      </c>
      <c r="L456" s="141" t="str">
        <f>IF(BB455=0,"",IF(BB455="","",IF(M455="กำหนดเพิ่มปี 67","",IF(M455="กำหนดเพิ่มปี 68","",IF(M455="กำหนดเพิ่มปี 69","",IF(M455="เกษียณปี 66 ยุบเลิกปี 67","",IF(M455="ว่างเดิม ยุบเลิกปี 67","",TEXT(BG455,"(0,000"&amp;" x 12)"))))))))</f>
        <v/>
      </c>
      <c r="M456" s="140"/>
      <c r="N456" s="150"/>
      <c r="O456" s="150"/>
      <c r="P456" s="150"/>
      <c r="Q456" s="150"/>
      <c r="R456" s="150"/>
      <c r="S456" s="150"/>
      <c r="T456" s="150"/>
      <c r="U456" s="150"/>
      <c r="V456" s="150"/>
      <c r="W456" s="150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50"/>
      <c r="AH456" s="150"/>
      <c r="AI456" s="150"/>
      <c r="AJ456" s="150"/>
      <c r="AK456" s="150"/>
      <c r="AL456" s="150"/>
      <c r="AM456" s="150"/>
      <c r="AN456" s="150"/>
      <c r="AO456" s="150"/>
      <c r="AP456" s="150"/>
      <c r="AQ456" s="150"/>
      <c r="AR456" s="150"/>
      <c r="AS456" s="150"/>
      <c r="AT456" s="150"/>
      <c r="AU456" s="150"/>
      <c r="AV456" s="150"/>
      <c r="AW456" s="150"/>
      <c r="AX456" s="150"/>
      <c r="AY456" s="150"/>
      <c r="AZ456" s="150"/>
      <c r="BA456" s="150"/>
    </row>
    <row r="457" spans="1:60" ht="25.5" customHeight="1">
      <c r="A457" s="101" t="str">
        <f>IF(B457="","",IF(M457="","",SUBTOTAL(3,$E$5:E457)*1)-COUNTBLANK($B$5:B457))</f>
        <v/>
      </c>
      <c r="B457" s="142" t="str">
        <f>IF(ฟอร์มกรอกข้อมูล!C233=0,"",IF(ฟอร์มกรอกข้อมูล!C233="สังกัด","",IF(M457="กำหนดเพิ่มปี 67","-",IF(M457="กำหนดเพิ่มปี 68","-",IF(M457="กำหนดเพิ่มปี 69","-",ฟอร์มกรอกข้อมูล!D233)))))</f>
        <v/>
      </c>
      <c r="C457" s="140" t="str">
        <f>IF(ฟอร์มกรอกข้อมูล!C233=0,"",IF(ฟอร์มกรอกข้อมูล!C233="สังกัด","",IF(M457="กำหนดเพิ่มปี 67","-",IF(M457="กำหนดเพิ่มปี 68","-",IF(M457="กำหนดเพิ่มปี 69","-",ฟอร์มกรอกข้อมูล!L233)))))</f>
        <v/>
      </c>
      <c r="D457" s="143" t="str">
        <f>IF(ฟอร์มกรอกข้อมูล!C233=0,"",IF(ฟอร์มกรอกข้อมูล!C233="สังกัด","",IF(ฟอร์มกรอกข้อมูล!B233="","-",IF(M457="กำหนดเพิ่มปี 67","-",IF(M457="กำหนดเพิ่มปี 68","-",IF(M457="กำหนดเพิ่มปี 69","-",ฟอร์มกรอกข้อมูล!B233))))))</f>
        <v/>
      </c>
      <c r="E457" s="140" t="str">
        <f>IF(ฟอร์มกรอกข้อมูล!C233=0,"",IF(M457="กำหนดเพิ่มปี 67","-",IF(M457="กำหนดเพิ่มปี 68","-",IF(M457="กำหนดเพิ่มปี 69","-",IF(ฟอร์มกรอกข้อมูล!C233="บริหารท้องถิ่น",ฟอร์มกรอกข้อมูล!F233,IF(ฟอร์มกรอกข้อมูล!C233="อำนวยการท้องถิ่น",ฟอร์มกรอกข้อมูล!F233,IF(ฟอร์มกรอกข้อมูล!C233="บริหารสถานศึกษา",ฟอร์มกรอกข้อมูล!F233,IF(ฟอร์มกรอกข้อมูล!C233&amp;ฟอร์มกรอกข้อมูล!G233="วิชาการหัวหน้ากลุ่มงาน",ฟอร์มกรอกข้อมูล!F233,ฟอร์มกรอกข้อมูล!E233))))))))</f>
        <v/>
      </c>
      <c r="F457" s="101" t="str">
        <f>IF(ฟอร์มกรอกข้อมูล!C233=0,"",IF(ฟอร์มกรอกข้อมูล!C233="สังกัด","",IF(ฟอร์มกรอกข้อมูล!H233="","-",IF(M457="กำหนดเพิ่มปี 67","-",IF(M457="กำหนดเพิ่มปี 68","-",IF(M457="กำหนดเพิ่มปี 69","-",ฟอร์มกรอกข้อมูล!H233))))))</f>
        <v/>
      </c>
      <c r="G457" s="143" t="str">
        <f>IF(ฟอร์มกรอกข้อมูล!C233=0,"",IF(ฟอร์มกรอกข้อมูล!C233="สังกัด","",IF(ฟอร์มกรอกข้อมูล!B233="","-",IF(M457="เกษียณปี 66 ยุบเลิกปี 67","-",IF(M457="ว่างเดิม ยุบเลิกปี 67","-",ฟอร์มกรอกข้อมูล!B233)))))</f>
        <v/>
      </c>
      <c r="H457" s="140" t="str">
        <f>IF(ฟอร์มกรอกข้อมูล!C233=0,"",IF(M457="เกษียณปี 66 ยุบเลิกปี 67","-",IF(M457="ว่างเดิม ยุบเลิกปี 67","-",IF(ฟอร์มกรอกข้อมูล!C233="บริหารท้องถิ่น",ฟอร์มกรอกข้อมูล!F233,IF(ฟอร์มกรอกข้อมูล!C233="อำนวยการท้องถิ่น",ฟอร์มกรอกข้อมูล!F233,IF(ฟอร์มกรอกข้อมูล!C233="บริหารสถานศึกษา",ฟอร์มกรอกข้อมูล!F233,IF(ฟอร์มกรอกข้อมูล!C233&amp;ฟอร์มกรอกข้อมูล!G233="วิชาการหัวหน้ากลุ่มงาน",ฟอร์มกรอกข้อมูล!F233,ฟอร์มกรอกข้อมูล!E233)))))))</f>
        <v/>
      </c>
      <c r="I457" s="101" t="str">
        <f>IF(ฟอร์มกรอกข้อมูล!C233=0,"",IF(ฟอร์มกรอกข้อมูล!C233="สังกัด","",IF(ฟอร์มกรอกข้อมูล!H233="","-",IF(M457="เกษียณปี 66 ยุบเลิกปี 67","-",IF(M457="ว่างเดิม ยุบเลิกปี 67","-",ฟอร์มกรอกข้อมูล!H233)))))</f>
        <v/>
      </c>
      <c r="J457" s="144" t="str">
        <f>IF(ฟอร์มกรอกข้อมูล!C233=0,"",IF(ฟอร์มกรอกข้อมูล!C233="สังกัด","",IF(M457="กำหนดเพิ่มปี 67",0,IF(M457="กำหนดเพิ่มปี 68",0,IF(M457="กำหนดเพิ่มปี 69",0,IF(M457="เกษียณปี 66 ยุบเลิกปี 67",0,IF(M457="ว่างเดิม ยุบเลิกปี 67",0,ฟอร์มกรอกข้อมูล!BE233)))))))</f>
        <v/>
      </c>
      <c r="K457" s="145" t="str">
        <f>IF(ฟอร์มกรอกข้อมูล!C233=0,"",IF(ฟอร์มกรอกข้อมูล!C233="สังกัด","",IF(M457="กำหนดเพิ่มปี 67",0,IF(M457="กำหนดเพิ่มปี 68",0,IF(M457="กำหนดเพิ่มปี 69",0,IF(M457="เกษียณปี 66 ยุบเลิกปี 67",0,IF(M457="ว่างเดิม ยุบเลิกปี 67",0,IF(ฟอร์มกรอกข้อมูล!J233=0,0,(BF457*12)))))))))</f>
        <v/>
      </c>
      <c r="L457" s="145" t="str">
        <f>IF(ฟอร์มกรอกข้อมูล!C233=0,"",IF(ฟอร์มกรอกข้อมูล!C233="สังกัด","",IF(M457="กำหนดเพิ่มปี 67",0,IF(M457="กำหนดเพิ่มปี 68",0,IF(M457="กำหนดเพิ่มปี 69",0,IF(M457="เกษียณปี 66 ยุบเลิกปี 67",0,IF(M457="ว่างเดิม ยุบเลิกปี 67",0,IF(ฟอร์มกรอกข้อมูล!K233=0,0,(BG457*12)))))))))</f>
        <v/>
      </c>
      <c r="M457" s="146" t="str">
        <f>IF(ฟอร์มกรอกข้อมูล!C233=0,"",IF(ฟอร์มกรอกข้อมูล!C233="สังกัด","",IF(ฟอร์มกรอกข้อมูล!M233="ว่างเดิม","(ว่างเดิม)",IF(ฟอร์มกรอกข้อมูล!M233="เงินอุดหนุน","(เงินอุดหนุน)",IF(ฟอร์มกรอกข้อมูล!M233="เงินอุดหนุน (ว่าง)","(เงินอุดหนุน)",IF(ฟอร์มกรอกข้อมูล!M233="จ่ายจากเงินรายได้","(จ่ายจากเงินรายได้)",IF(ฟอร์มกรอกข้อมูล!M233="จ่ายจากเงินรายได้ (ว่าง)","(จ่ายจากเงินรายได้ (ว่างเดิม))",IF(ฟอร์มกรอกข้อมูล!M233="กำหนดเพิ่ม2567","กำหนดเพิ่มปี 67",IF(ฟอร์มกรอกข้อมูล!M233="กำหนดเพิ่ม2568","กำหนดเพิ่มปี 68",IF(ฟอร์มกรอกข้อมูล!M233="กำหนดเพิ่ม2569","กำหนดเพิ่มปี 69",IF(ฟอร์มกรอกข้อมูล!M233="ว่างยุบเลิก2567","ว่างเดิม ยุบเลิกปี 67",IF(ฟอร์มกรอกข้อมูล!M233="ว่างยุบเลิก2568","ว่างเดิม ยุบเลิกปี 68",IF(ฟอร์มกรอกข้อมูล!M233="ว่างยุบเลิก2569","ว่างเดิม ยุบเลิกปี 69",IF(ฟอร์มกรอกข้อมูล!M233="ยุบเลิก2567","เกษียณปี 66 ยุบเลิกปี 67",IF(ฟอร์มกรอกข้อมูล!M233="ยุบเลิก2568","เกษียณปี 67 ยุบเลิกปี 68",IF(ฟอร์มกรอกข้อมูล!M233="ยุบเลิก2569","เกษียณปี 68 ยุบเลิกปี 69",(ฟอร์มกรอกข้อมูล!I233*12)+(ฟอร์มกรอกข้อมูล!J233*12)+(ฟอร์มกรอกข้อมูล!K233*12)))))))))))))))))</f>
        <v/>
      </c>
      <c r="N457" s="150"/>
      <c r="O457" s="150"/>
      <c r="P457" s="150"/>
      <c r="Q457" s="150"/>
      <c r="R457" s="150"/>
      <c r="S457" s="150"/>
      <c r="T457" s="150"/>
      <c r="U457" s="150"/>
      <c r="V457" s="150"/>
      <c r="W457" s="150"/>
      <c r="X457" s="150"/>
      <c r="Y457" s="150"/>
      <c r="Z457" s="150"/>
      <c r="AA457" s="150"/>
      <c r="AB457" s="150"/>
      <c r="AC457" s="150"/>
      <c r="AD457" s="150"/>
      <c r="AE457" s="150"/>
      <c r="AF457" s="150"/>
      <c r="AG457" s="150"/>
      <c r="AH457" s="150"/>
      <c r="AI457" s="150"/>
      <c r="AJ457" s="150"/>
      <c r="AK457" s="150"/>
      <c r="AL457" s="150"/>
      <c r="AM457" s="150"/>
      <c r="AN457" s="150"/>
      <c r="AO457" s="150"/>
      <c r="AP457" s="150"/>
      <c r="AQ457" s="150"/>
      <c r="AR457" s="150"/>
      <c r="AS457" s="150"/>
      <c r="AT457" s="150"/>
      <c r="AU457" s="150"/>
      <c r="AV457" s="150"/>
      <c r="AW457" s="150"/>
      <c r="AX457" s="150"/>
      <c r="AY457" s="150"/>
      <c r="AZ457" s="150"/>
      <c r="BA457" s="150"/>
      <c r="BB457" s="139" t="str">
        <f>IF(ฟอร์มกรอกข้อมูล!C233=0,"",ฟอร์มกรอกข้อมูล!C233)</f>
        <v/>
      </c>
      <c r="BC457" s="139" t="str">
        <f>IF(ฟอร์มกรอกข้อมูล!G233=0,"",ฟอร์มกรอกข้อมูล!G233)</f>
        <v/>
      </c>
      <c r="BD457" s="139" t="str">
        <f>IF(ฟอร์มกรอกข้อมูล!E233=0,"",ฟอร์มกรอกข้อมูล!E233)</f>
        <v/>
      </c>
      <c r="BE457" s="139" t="str">
        <f>IF(ฟอร์มกรอกข้อมูล!I233=0,"",ฟอร์มกรอกข้อมูล!I233)</f>
        <v/>
      </c>
      <c r="BF457" s="139" t="str">
        <f>IF(ฟอร์มกรอกข้อมูล!J233=0,"",ฟอร์มกรอกข้อมูล!J233)</f>
        <v/>
      </c>
      <c r="BG457" s="139" t="str">
        <f>IF(ฟอร์มกรอกข้อมูล!K233=0,"",ฟอร์มกรอกข้อมูล!K233)</f>
        <v/>
      </c>
      <c r="BH457" s="139" t="str">
        <f>IF(ฟอร์มกรอกข้อมูล!M233=0,"",ฟอร์มกรอกข้อมูล!M233)</f>
        <v/>
      </c>
    </row>
    <row r="458" spans="1:60" ht="25.5" customHeight="1">
      <c r="A458" s="99"/>
      <c r="B458" s="99"/>
      <c r="C458" s="140"/>
      <c r="D458" s="140"/>
      <c r="E458" s="140" t="str">
        <f>IF(BB457=0,"",IF(BB457="บริหารท้องถิ่น","("&amp;BD457&amp;")",IF(BB457="อำนวยการท้องถิ่น","("&amp;BD457&amp;")",IF(BB457="บริหารสถานศึกษา","("&amp;BD457&amp;")",IF(BB457&amp;BC457="วิชาการหัวหน้ากลุ่มงาน","("&amp;BD457&amp;")",IF(M457="กำหนดเพิ่มปี 67","-",IF(M457="กำหนดเพิ่มปี 68","",IF(M457="กำหนดเพิ่มปี 69","",""))))))))</f>
        <v/>
      </c>
      <c r="F458" s="99"/>
      <c r="G458" s="140"/>
      <c r="H458" s="140" t="str">
        <f>IF(BB457=0,"",IF(M457="เกษียณปี 66 ยุบเลิกปี 67","",IF(M457="ว่างเดิม ยุบเลิกปี 67","",IF(BB457="บริหารท้องถิ่น","("&amp;BD457&amp;")",IF(BB457="อำนวยการท้องถิ่น","("&amp;BD457&amp;")",IF(BB457="บริหารสถานศึกษา","("&amp;BD457&amp;")",IF(BB457&amp;BC457="วิชาการหัวหน้ากลุ่มงาน","("&amp;BD457&amp;")","")))))))</f>
        <v/>
      </c>
      <c r="I458" s="99"/>
      <c r="J458" s="141" t="str">
        <f>IF(BB457=0,"",IF(BB457="","",IF(BH457="ว่างเดิม","(ค่ากลางเงินเดือน)",IF(BH457="เงินอุดหนุน (ว่าง)","(ค่ากลางเงินเดือน)",IF(BH457="จ่ายจากเงินรายได้ (ว่าง)","(ค่ากลางเงินเดือน)",IF(BH457="ว่างยุบเลิก2568","(ค่ากลางเงินเดือน)",IF(BH457="ว่างยุบเลิก2569","(ค่ากลางเงินเดือน)",IF(M457="กำหนดเพิ่มปี 67","",IF(M457="กำหนดเพิ่มปี 68","",IF(M457="กำหนดเพิ่มปี 69","",IF(M457="เกษียณปี 66 ยุบเลิกปี 67","",IF(M457="ว่างเดิม ยุบเลิกปี 67","",TEXT(BE457,"(0,000"&amp;" x 12)")))))))))))))</f>
        <v/>
      </c>
      <c r="K458" s="141" t="str">
        <f>IF(BB457=0,"",IF(BB457="","",IF(M457="กำหนดเพิ่มปี 67","",IF(M457="กำหนดเพิ่มปี 68","",IF(M457="กำหนดเพิ่มปี 69","",IF(M457="เกษียณปี 66 ยุบเลิกปี 67","",IF(M457="ว่างเดิม ยุบเลิกปี 67","",TEXT(BF457,"(0,000"&amp;" x 12)"))))))))</f>
        <v/>
      </c>
      <c r="L458" s="141" t="str">
        <f>IF(BB457=0,"",IF(BB457="","",IF(M457="กำหนดเพิ่มปี 67","",IF(M457="กำหนดเพิ่มปี 68","",IF(M457="กำหนดเพิ่มปี 69","",IF(M457="เกษียณปี 66 ยุบเลิกปี 67","",IF(M457="ว่างเดิม ยุบเลิกปี 67","",TEXT(BG457,"(0,000"&amp;" x 12)"))))))))</f>
        <v/>
      </c>
      <c r="M458" s="140"/>
      <c r="N458" s="150"/>
      <c r="O458" s="150"/>
      <c r="P458" s="150"/>
      <c r="Q458" s="150"/>
      <c r="R458" s="150"/>
      <c r="S458" s="150"/>
      <c r="T458" s="150"/>
      <c r="U458" s="150"/>
      <c r="V458" s="150"/>
      <c r="W458" s="150"/>
      <c r="X458" s="150"/>
      <c r="Y458" s="150"/>
      <c r="Z458" s="150"/>
      <c r="AA458" s="150"/>
      <c r="AB458" s="150"/>
      <c r="AC458" s="150"/>
      <c r="AD458" s="150"/>
      <c r="AE458" s="150"/>
      <c r="AF458" s="150"/>
      <c r="AG458" s="150"/>
      <c r="AH458" s="150"/>
      <c r="AI458" s="150"/>
      <c r="AJ458" s="150"/>
      <c r="AK458" s="150"/>
      <c r="AL458" s="150"/>
      <c r="AM458" s="150"/>
      <c r="AN458" s="150"/>
      <c r="AO458" s="150"/>
      <c r="AP458" s="150"/>
      <c r="AQ458" s="150"/>
      <c r="AR458" s="150"/>
      <c r="AS458" s="150"/>
      <c r="AT458" s="150"/>
      <c r="AU458" s="150"/>
      <c r="AV458" s="150"/>
      <c r="AW458" s="150"/>
      <c r="AX458" s="150"/>
      <c r="AY458" s="150"/>
      <c r="AZ458" s="150"/>
      <c r="BA458" s="150"/>
    </row>
    <row r="459" spans="1:60" ht="25.5" customHeight="1">
      <c r="A459" s="101" t="str">
        <f>IF(B459="","",IF(M459="","",SUBTOTAL(3,$E$5:E459)*1)-COUNTBLANK($B$5:B459))</f>
        <v/>
      </c>
      <c r="B459" s="142" t="str">
        <f>IF(ฟอร์มกรอกข้อมูล!C234=0,"",IF(ฟอร์มกรอกข้อมูล!C234="สังกัด","",IF(M459="กำหนดเพิ่มปี 67","-",IF(M459="กำหนดเพิ่มปี 68","-",IF(M459="กำหนดเพิ่มปี 69","-",ฟอร์มกรอกข้อมูล!D234)))))</f>
        <v/>
      </c>
      <c r="C459" s="140" t="str">
        <f>IF(ฟอร์มกรอกข้อมูล!C234=0,"",IF(ฟอร์มกรอกข้อมูล!C234="สังกัด","",IF(M459="กำหนดเพิ่มปี 67","-",IF(M459="กำหนดเพิ่มปี 68","-",IF(M459="กำหนดเพิ่มปี 69","-",ฟอร์มกรอกข้อมูล!L234)))))</f>
        <v/>
      </c>
      <c r="D459" s="143" t="str">
        <f>IF(ฟอร์มกรอกข้อมูล!C234=0,"",IF(ฟอร์มกรอกข้อมูล!C234="สังกัด","",IF(ฟอร์มกรอกข้อมูล!B234="","-",IF(M459="กำหนดเพิ่มปี 67","-",IF(M459="กำหนดเพิ่มปี 68","-",IF(M459="กำหนดเพิ่มปี 69","-",ฟอร์มกรอกข้อมูล!B234))))))</f>
        <v/>
      </c>
      <c r="E459" s="140" t="str">
        <f>IF(ฟอร์มกรอกข้อมูล!C234=0,"",IF(M459="กำหนดเพิ่มปี 67","-",IF(M459="กำหนดเพิ่มปี 68","-",IF(M459="กำหนดเพิ่มปี 69","-",IF(ฟอร์มกรอกข้อมูล!C234="บริหารท้องถิ่น",ฟอร์มกรอกข้อมูล!F234,IF(ฟอร์มกรอกข้อมูล!C234="อำนวยการท้องถิ่น",ฟอร์มกรอกข้อมูล!F234,IF(ฟอร์มกรอกข้อมูล!C234="บริหารสถานศึกษา",ฟอร์มกรอกข้อมูล!F234,IF(ฟอร์มกรอกข้อมูล!C234&amp;ฟอร์มกรอกข้อมูล!G234="วิชาการหัวหน้ากลุ่มงาน",ฟอร์มกรอกข้อมูล!F234,ฟอร์มกรอกข้อมูล!E234))))))))</f>
        <v/>
      </c>
      <c r="F459" s="101" t="str">
        <f>IF(ฟอร์มกรอกข้อมูล!C234=0,"",IF(ฟอร์มกรอกข้อมูล!C234="สังกัด","",IF(ฟอร์มกรอกข้อมูล!H234="","-",IF(M459="กำหนดเพิ่มปี 67","-",IF(M459="กำหนดเพิ่มปี 68","-",IF(M459="กำหนดเพิ่มปี 69","-",ฟอร์มกรอกข้อมูล!H234))))))</f>
        <v/>
      </c>
      <c r="G459" s="143" t="str">
        <f>IF(ฟอร์มกรอกข้อมูล!C234=0,"",IF(ฟอร์มกรอกข้อมูล!C234="สังกัด","",IF(ฟอร์มกรอกข้อมูล!B234="","-",IF(M459="เกษียณปี 66 ยุบเลิกปี 67","-",IF(M459="ว่างเดิม ยุบเลิกปี 67","-",ฟอร์มกรอกข้อมูล!B234)))))</f>
        <v/>
      </c>
      <c r="H459" s="140" t="str">
        <f>IF(ฟอร์มกรอกข้อมูล!C234=0,"",IF(M459="เกษียณปี 66 ยุบเลิกปี 67","-",IF(M459="ว่างเดิม ยุบเลิกปี 67","-",IF(ฟอร์มกรอกข้อมูล!C234="บริหารท้องถิ่น",ฟอร์มกรอกข้อมูล!F234,IF(ฟอร์มกรอกข้อมูล!C234="อำนวยการท้องถิ่น",ฟอร์มกรอกข้อมูล!F234,IF(ฟอร์มกรอกข้อมูล!C234="บริหารสถานศึกษา",ฟอร์มกรอกข้อมูล!F234,IF(ฟอร์มกรอกข้อมูล!C234&amp;ฟอร์มกรอกข้อมูล!G234="วิชาการหัวหน้ากลุ่มงาน",ฟอร์มกรอกข้อมูล!F234,ฟอร์มกรอกข้อมูล!E234)))))))</f>
        <v/>
      </c>
      <c r="I459" s="101" t="str">
        <f>IF(ฟอร์มกรอกข้อมูล!C234=0,"",IF(ฟอร์มกรอกข้อมูล!C234="สังกัด","",IF(ฟอร์มกรอกข้อมูล!H234="","-",IF(M459="เกษียณปี 66 ยุบเลิกปี 67","-",IF(M459="ว่างเดิม ยุบเลิกปี 67","-",ฟอร์มกรอกข้อมูล!H234)))))</f>
        <v/>
      </c>
      <c r="J459" s="144" t="str">
        <f>IF(ฟอร์มกรอกข้อมูล!C234=0,"",IF(ฟอร์มกรอกข้อมูล!C234="สังกัด","",IF(M459="กำหนดเพิ่มปี 67",0,IF(M459="กำหนดเพิ่มปี 68",0,IF(M459="กำหนดเพิ่มปี 69",0,IF(M459="เกษียณปี 66 ยุบเลิกปี 67",0,IF(M459="ว่างเดิม ยุบเลิกปี 67",0,ฟอร์มกรอกข้อมูล!BE234)))))))</f>
        <v/>
      </c>
      <c r="K459" s="145" t="str">
        <f>IF(ฟอร์มกรอกข้อมูล!C234=0,"",IF(ฟอร์มกรอกข้อมูล!C234="สังกัด","",IF(M459="กำหนดเพิ่มปี 67",0,IF(M459="กำหนดเพิ่มปี 68",0,IF(M459="กำหนดเพิ่มปี 69",0,IF(M459="เกษียณปี 66 ยุบเลิกปี 67",0,IF(M459="ว่างเดิม ยุบเลิกปี 67",0,IF(ฟอร์มกรอกข้อมูล!J234=0,0,(BF459*12)))))))))</f>
        <v/>
      </c>
      <c r="L459" s="145" t="str">
        <f>IF(ฟอร์มกรอกข้อมูล!C234=0,"",IF(ฟอร์มกรอกข้อมูล!C234="สังกัด","",IF(M459="กำหนดเพิ่มปี 67",0,IF(M459="กำหนดเพิ่มปี 68",0,IF(M459="กำหนดเพิ่มปี 69",0,IF(M459="เกษียณปี 66 ยุบเลิกปี 67",0,IF(M459="ว่างเดิม ยุบเลิกปี 67",0,IF(ฟอร์มกรอกข้อมูล!K234=0,0,(BG459*12)))))))))</f>
        <v/>
      </c>
      <c r="M459" s="146" t="str">
        <f>IF(ฟอร์มกรอกข้อมูล!C234=0,"",IF(ฟอร์มกรอกข้อมูล!C234="สังกัด","",IF(ฟอร์มกรอกข้อมูล!M234="ว่างเดิม","(ว่างเดิม)",IF(ฟอร์มกรอกข้อมูล!M234="เงินอุดหนุน","(เงินอุดหนุน)",IF(ฟอร์มกรอกข้อมูล!M234="เงินอุดหนุน (ว่าง)","(เงินอุดหนุน)",IF(ฟอร์มกรอกข้อมูล!M234="จ่ายจากเงินรายได้","(จ่ายจากเงินรายได้)",IF(ฟอร์มกรอกข้อมูล!M234="จ่ายจากเงินรายได้ (ว่าง)","(จ่ายจากเงินรายได้ (ว่างเดิม))",IF(ฟอร์มกรอกข้อมูล!M234="กำหนดเพิ่ม2567","กำหนดเพิ่มปี 67",IF(ฟอร์มกรอกข้อมูล!M234="กำหนดเพิ่ม2568","กำหนดเพิ่มปี 68",IF(ฟอร์มกรอกข้อมูล!M234="กำหนดเพิ่ม2569","กำหนดเพิ่มปี 69",IF(ฟอร์มกรอกข้อมูล!M234="ว่างยุบเลิก2567","ว่างเดิม ยุบเลิกปี 67",IF(ฟอร์มกรอกข้อมูล!M234="ว่างยุบเลิก2568","ว่างเดิม ยุบเลิกปี 68",IF(ฟอร์มกรอกข้อมูล!M234="ว่างยุบเลิก2569","ว่างเดิม ยุบเลิกปี 69",IF(ฟอร์มกรอกข้อมูล!M234="ยุบเลิก2567","เกษียณปี 66 ยุบเลิกปี 67",IF(ฟอร์มกรอกข้อมูล!M234="ยุบเลิก2568","เกษียณปี 67 ยุบเลิกปี 68",IF(ฟอร์มกรอกข้อมูล!M234="ยุบเลิก2569","เกษียณปี 68 ยุบเลิกปี 69",(ฟอร์มกรอกข้อมูล!I234*12)+(ฟอร์มกรอกข้อมูล!J234*12)+(ฟอร์มกรอกข้อมูล!K234*12)))))))))))))))))</f>
        <v/>
      </c>
      <c r="N459" s="150"/>
      <c r="O459" s="150"/>
      <c r="P459" s="150"/>
      <c r="Q459" s="150"/>
      <c r="R459" s="150"/>
      <c r="S459" s="150"/>
      <c r="T459" s="150"/>
      <c r="U459" s="150"/>
      <c r="V459" s="150"/>
      <c r="W459" s="150"/>
      <c r="X459" s="150"/>
      <c r="Y459" s="150"/>
      <c r="Z459" s="150"/>
      <c r="AA459" s="150"/>
      <c r="AB459" s="150"/>
      <c r="AC459" s="150"/>
      <c r="AD459" s="150"/>
      <c r="AE459" s="150"/>
      <c r="AF459" s="150"/>
      <c r="AG459" s="150"/>
      <c r="AH459" s="150"/>
      <c r="AI459" s="150"/>
      <c r="AJ459" s="150"/>
      <c r="AK459" s="150"/>
      <c r="AL459" s="150"/>
      <c r="AM459" s="150"/>
      <c r="AN459" s="150"/>
      <c r="AO459" s="150"/>
      <c r="AP459" s="150"/>
      <c r="AQ459" s="150"/>
      <c r="AR459" s="150"/>
      <c r="AS459" s="150"/>
      <c r="AT459" s="150"/>
      <c r="AU459" s="150"/>
      <c r="AV459" s="150"/>
      <c r="AW459" s="150"/>
      <c r="AX459" s="150"/>
      <c r="AY459" s="150"/>
      <c r="AZ459" s="150"/>
      <c r="BA459" s="150"/>
      <c r="BB459" s="139" t="str">
        <f>IF(ฟอร์มกรอกข้อมูล!C234=0,"",ฟอร์มกรอกข้อมูล!C234)</f>
        <v/>
      </c>
      <c r="BC459" s="139" t="str">
        <f>IF(ฟอร์มกรอกข้อมูล!G234=0,"",ฟอร์มกรอกข้อมูล!G234)</f>
        <v/>
      </c>
      <c r="BD459" s="139" t="str">
        <f>IF(ฟอร์มกรอกข้อมูล!E234=0,"",ฟอร์มกรอกข้อมูล!E234)</f>
        <v/>
      </c>
      <c r="BE459" s="139" t="str">
        <f>IF(ฟอร์มกรอกข้อมูล!I234=0,"",ฟอร์มกรอกข้อมูล!I234)</f>
        <v/>
      </c>
      <c r="BF459" s="139" t="str">
        <f>IF(ฟอร์มกรอกข้อมูล!J234=0,"",ฟอร์มกรอกข้อมูล!J234)</f>
        <v/>
      </c>
      <c r="BG459" s="139" t="str">
        <f>IF(ฟอร์มกรอกข้อมูล!K234=0,"",ฟอร์มกรอกข้อมูล!K234)</f>
        <v/>
      </c>
      <c r="BH459" s="139" t="str">
        <f>IF(ฟอร์มกรอกข้อมูล!M234=0,"",ฟอร์มกรอกข้อมูล!M234)</f>
        <v/>
      </c>
    </row>
    <row r="460" spans="1:60" ht="25.5" customHeight="1">
      <c r="A460" s="99"/>
      <c r="B460" s="99"/>
      <c r="C460" s="140"/>
      <c r="D460" s="140"/>
      <c r="E460" s="140" t="str">
        <f>IF(BB459=0,"",IF(BB459="บริหารท้องถิ่น","("&amp;BD459&amp;")",IF(BB459="อำนวยการท้องถิ่น","("&amp;BD459&amp;")",IF(BB459="บริหารสถานศึกษา","("&amp;BD459&amp;")",IF(BB459&amp;BC459="วิชาการหัวหน้ากลุ่มงาน","("&amp;BD459&amp;")",IF(M459="กำหนดเพิ่มปี 67","-",IF(M459="กำหนดเพิ่มปี 68","",IF(M459="กำหนดเพิ่มปี 69","",""))))))))</f>
        <v/>
      </c>
      <c r="F460" s="99"/>
      <c r="G460" s="140"/>
      <c r="H460" s="140" t="str">
        <f>IF(BB459=0,"",IF(M459="เกษียณปี 66 ยุบเลิกปี 67","",IF(M459="ว่างเดิม ยุบเลิกปี 67","",IF(BB459="บริหารท้องถิ่น","("&amp;BD459&amp;")",IF(BB459="อำนวยการท้องถิ่น","("&amp;BD459&amp;")",IF(BB459="บริหารสถานศึกษา","("&amp;BD459&amp;")",IF(BB459&amp;BC459="วิชาการหัวหน้ากลุ่มงาน","("&amp;BD459&amp;")","")))))))</f>
        <v/>
      </c>
      <c r="I460" s="99"/>
      <c r="J460" s="141" t="str">
        <f>IF(BB459=0,"",IF(BB459="","",IF(BH459="ว่างเดิม","(ค่ากลางเงินเดือน)",IF(BH459="เงินอุดหนุน (ว่าง)","(ค่ากลางเงินเดือน)",IF(BH459="จ่ายจากเงินรายได้ (ว่าง)","(ค่ากลางเงินเดือน)",IF(BH459="ว่างยุบเลิก2568","(ค่ากลางเงินเดือน)",IF(BH459="ว่างยุบเลิก2569","(ค่ากลางเงินเดือน)",IF(M459="กำหนดเพิ่มปี 67","",IF(M459="กำหนดเพิ่มปี 68","",IF(M459="กำหนดเพิ่มปี 69","",IF(M459="เกษียณปี 66 ยุบเลิกปี 67","",IF(M459="ว่างเดิม ยุบเลิกปี 67","",TEXT(BE459,"(0,000"&amp;" x 12)")))))))))))))</f>
        <v/>
      </c>
      <c r="K460" s="141" t="str">
        <f>IF(BB459=0,"",IF(BB459="","",IF(M459="กำหนดเพิ่มปี 67","",IF(M459="กำหนดเพิ่มปี 68","",IF(M459="กำหนดเพิ่มปี 69","",IF(M459="เกษียณปี 66 ยุบเลิกปี 67","",IF(M459="ว่างเดิม ยุบเลิกปี 67","",TEXT(BF459,"(0,000"&amp;" x 12)"))))))))</f>
        <v/>
      </c>
      <c r="L460" s="141" t="str">
        <f>IF(BB459=0,"",IF(BB459="","",IF(M459="กำหนดเพิ่มปี 67","",IF(M459="กำหนดเพิ่มปี 68","",IF(M459="กำหนดเพิ่มปี 69","",IF(M459="เกษียณปี 66 ยุบเลิกปี 67","",IF(M459="ว่างเดิม ยุบเลิกปี 67","",TEXT(BG459,"(0,000"&amp;" x 12)"))))))))</f>
        <v/>
      </c>
      <c r="M460" s="140"/>
      <c r="N460" s="150"/>
      <c r="O460" s="150"/>
      <c r="P460" s="150"/>
      <c r="Q460" s="150"/>
      <c r="R460" s="150"/>
      <c r="S460" s="150"/>
      <c r="T460" s="150"/>
      <c r="U460" s="150"/>
      <c r="V460" s="150"/>
      <c r="W460" s="150"/>
      <c r="X460" s="150"/>
      <c r="Y460" s="150"/>
      <c r="Z460" s="150"/>
      <c r="AA460" s="150"/>
      <c r="AB460" s="150"/>
      <c r="AC460" s="150"/>
      <c r="AD460" s="150"/>
      <c r="AE460" s="150"/>
      <c r="AF460" s="150"/>
      <c r="AG460" s="150"/>
      <c r="AH460" s="150"/>
      <c r="AI460" s="150"/>
      <c r="AJ460" s="150"/>
      <c r="AK460" s="150"/>
      <c r="AL460" s="150"/>
      <c r="AM460" s="150"/>
      <c r="AN460" s="150"/>
      <c r="AO460" s="150"/>
      <c r="AP460" s="150"/>
      <c r="AQ460" s="150"/>
      <c r="AR460" s="150"/>
      <c r="AS460" s="150"/>
      <c r="AT460" s="150"/>
      <c r="AU460" s="150"/>
      <c r="AV460" s="150"/>
      <c r="AW460" s="150"/>
      <c r="AX460" s="150"/>
      <c r="AY460" s="150"/>
      <c r="AZ460" s="150"/>
      <c r="BA460" s="150"/>
    </row>
    <row r="461" spans="1:60" ht="25.5" customHeight="1">
      <c r="A461" s="101" t="str">
        <f>IF(B461="","",IF(M461="","",SUBTOTAL(3,$E$5:E461)*1)-COUNTBLANK($B$5:B461))</f>
        <v/>
      </c>
      <c r="B461" s="142" t="str">
        <f>IF(ฟอร์มกรอกข้อมูล!C235=0,"",IF(ฟอร์มกรอกข้อมูล!C235="สังกัด","",IF(M461="กำหนดเพิ่มปี 67","-",IF(M461="กำหนดเพิ่มปี 68","-",IF(M461="กำหนดเพิ่มปี 69","-",ฟอร์มกรอกข้อมูล!D235)))))</f>
        <v/>
      </c>
      <c r="C461" s="140" t="str">
        <f>IF(ฟอร์มกรอกข้อมูล!C235=0,"",IF(ฟอร์มกรอกข้อมูล!C235="สังกัด","",IF(M461="กำหนดเพิ่มปี 67","-",IF(M461="กำหนดเพิ่มปี 68","-",IF(M461="กำหนดเพิ่มปี 69","-",ฟอร์มกรอกข้อมูล!L235)))))</f>
        <v/>
      </c>
      <c r="D461" s="143" t="str">
        <f>IF(ฟอร์มกรอกข้อมูล!C235=0,"",IF(ฟอร์มกรอกข้อมูล!C235="สังกัด","",IF(ฟอร์มกรอกข้อมูล!B235="","-",IF(M461="กำหนดเพิ่มปี 67","-",IF(M461="กำหนดเพิ่มปี 68","-",IF(M461="กำหนดเพิ่มปี 69","-",ฟอร์มกรอกข้อมูล!B235))))))</f>
        <v/>
      </c>
      <c r="E461" s="140" t="str">
        <f>IF(ฟอร์มกรอกข้อมูล!C235=0,"",IF(M461="กำหนดเพิ่มปี 67","-",IF(M461="กำหนดเพิ่มปี 68","-",IF(M461="กำหนดเพิ่มปี 69","-",IF(ฟอร์มกรอกข้อมูล!C235="บริหารท้องถิ่น",ฟอร์มกรอกข้อมูล!F235,IF(ฟอร์มกรอกข้อมูล!C235="อำนวยการท้องถิ่น",ฟอร์มกรอกข้อมูล!F235,IF(ฟอร์มกรอกข้อมูล!C235="บริหารสถานศึกษา",ฟอร์มกรอกข้อมูล!F235,IF(ฟอร์มกรอกข้อมูล!C235&amp;ฟอร์มกรอกข้อมูล!G235="วิชาการหัวหน้ากลุ่มงาน",ฟอร์มกรอกข้อมูล!F235,ฟอร์มกรอกข้อมูล!E235))))))))</f>
        <v/>
      </c>
      <c r="F461" s="101" t="str">
        <f>IF(ฟอร์มกรอกข้อมูล!C235=0,"",IF(ฟอร์มกรอกข้อมูล!C235="สังกัด","",IF(ฟอร์มกรอกข้อมูล!H235="","-",IF(M461="กำหนดเพิ่มปี 67","-",IF(M461="กำหนดเพิ่มปี 68","-",IF(M461="กำหนดเพิ่มปี 69","-",ฟอร์มกรอกข้อมูล!H235))))))</f>
        <v/>
      </c>
      <c r="G461" s="143" t="str">
        <f>IF(ฟอร์มกรอกข้อมูล!C235=0,"",IF(ฟอร์มกรอกข้อมูล!C235="สังกัด","",IF(ฟอร์มกรอกข้อมูล!B235="","-",IF(M461="เกษียณปี 66 ยุบเลิกปี 67","-",IF(M461="ว่างเดิม ยุบเลิกปี 67","-",ฟอร์มกรอกข้อมูล!B235)))))</f>
        <v/>
      </c>
      <c r="H461" s="140" t="str">
        <f>IF(ฟอร์มกรอกข้อมูล!C235=0,"",IF(M461="เกษียณปี 66 ยุบเลิกปี 67","-",IF(M461="ว่างเดิม ยุบเลิกปี 67","-",IF(ฟอร์มกรอกข้อมูล!C235="บริหารท้องถิ่น",ฟอร์มกรอกข้อมูล!F235,IF(ฟอร์มกรอกข้อมูล!C235="อำนวยการท้องถิ่น",ฟอร์มกรอกข้อมูล!F235,IF(ฟอร์มกรอกข้อมูล!C235="บริหารสถานศึกษา",ฟอร์มกรอกข้อมูล!F235,IF(ฟอร์มกรอกข้อมูล!C235&amp;ฟอร์มกรอกข้อมูล!G235="วิชาการหัวหน้ากลุ่มงาน",ฟอร์มกรอกข้อมูล!F235,ฟอร์มกรอกข้อมูล!E235)))))))</f>
        <v/>
      </c>
      <c r="I461" s="101" t="str">
        <f>IF(ฟอร์มกรอกข้อมูล!C235=0,"",IF(ฟอร์มกรอกข้อมูล!C235="สังกัด","",IF(ฟอร์มกรอกข้อมูล!H235="","-",IF(M461="เกษียณปี 66 ยุบเลิกปี 67","-",IF(M461="ว่างเดิม ยุบเลิกปี 67","-",ฟอร์มกรอกข้อมูล!H235)))))</f>
        <v/>
      </c>
      <c r="J461" s="144" t="str">
        <f>IF(ฟอร์มกรอกข้อมูล!C235=0,"",IF(ฟอร์มกรอกข้อมูล!C235="สังกัด","",IF(M461="กำหนดเพิ่มปี 67",0,IF(M461="กำหนดเพิ่มปี 68",0,IF(M461="กำหนดเพิ่มปี 69",0,IF(M461="เกษียณปี 66 ยุบเลิกปี 67",0,IF(M461="ว่างเดิม ยุบเลิกปี 67",0,ฟอร์มกรอกข้อมูล!BE235)))))))</f>
        <v/>
      </c>
      <c r="K461" s="145" t="str">
        <f>IF(ฟอร์มกรอกข้อมูล!C235=0,"",IF(ฟอร์มกรอกข้อมูล!C235="สังกัด","",IF(M461="กำหนดเพิ่มปี 67",0,IF(M461="กำหนดเพิ่มปี 68",0,IF(M461="กำหนดเพิ่มปี 69",0,IF(M461="เกษียณปี 66 ยุบเลิกปี 67",0,IF(M461="ว่างเดิม ยุบเลิกปี 67",0,IF(ฟอร์มกรอกข้อมูล!J235=0,0,(BF461*12)))))))))</f>
        <v/>
      </c>
      <c r="L461" s="145" t="str">
        <f>IF(ฟอร์มกรอกข้อมูล!C235=0,"",IF(ฟอร์มกรอกข้อมูล!C235="สังกัด","",IF(M461="กำหนดเพิ่มปี 67",0,IF(M461="กำหนดเพิ่มปี 68",0,IF(M461="กำหนดเพิ่มปี 69",0,IF(M461="เกษียณปี 66 ยุบเลิกปี 67",0,IF(M461="ว่างเดิม ยุบเลิกปี 67",0,IF(ฟอร์มกรอกข้อมูล!K235=0,0,(BG461*12)))))))))</f>
        <v/>
      </c>
      <c r="M461" s="146" t="str">
        <f>IF(ฟอร์มกรอกข้อมูล!C235=0,"",IF(ฟอร์มกรอกข้อมูล!C235="สังกัด","",IF(ฟอร์มกรอกข้อมูล!M235="ว่างเดิม","(ว่างเดิม)",IF(ฟอร์มกรอกข้อมูล!M235="เงินอุดหนุน","(เงินอุดหนุน)",IF(ฟอร์มกรอกข้อมูล!M235="เงินอุดหนุน (ว่าง)","(เงินอุดหนุน)",IF(ฟอร์มกรอกข้อมูล!M235="จ่ายจากเงินรายได้","(จ่ายจากเงินรายได้)",IF(ฟอร์มกรอกข้อมูล!M235="จ่ายจากเงินรายได้ (ว่าง)","(จ่ายจากเงินรายได้ (ว่างเดิม))",IF(ฟอร์มกรอกข้อมูล!M235="กำหนดเพิ่ม2567","กำหนดเพิ่มปี 67",IF(ฟอร์มกรอกข้อมูล!M235="กำหนดเพิ่ม2568","กำหนดเพิ่มปี 68",IF(ฟอร์มกรอกข้อมูล!M235="กำหนดเพิ่ม2569","กำหนดเพิ่มปี 69",IF(ฟอร์มกรอกข้อมูล!M235="ว่างยุบเลิก2567","ว่างเดิม ยุบเลิกปี 67",IF(ฟอร์มกรอกข้อมูล!M235="ว่างยุบเลิก2568","ว่างเดิม ยุบเลิกปี 68",IF(ฟอร์มกรอกข้อมูล!M235="ว่างยุบเลิก2569","ว่างเดิม ยุบเลิกปี 69",IF(ฟอร์มกรอกข้อมูล!M235="ยุบเลิก2567","เกษียณปี 66 ยุบเลิกปี 67",IF(ฟอร์มกรอกข้อมูล!M235="ยุบเลิก2568","เกษียณปี 67 ยุบเลิกปี 68",IF(ฟอร์มกรอกข้อมูล!M235="ยุบเลิก2569","เกษียณปี 68 ยุบเลิกปี 69",(ฟอร์มกรอกข้อมูล!I235*12)+(ฟอร์มกรอกข้อมูล!J235*12)+(ฟอร์มกรอกข้อมูล!K235*12)))))))))))))))))</f>
        <v/>
      </c>
      <c r="N461" s="150"/>
      <c r="O461" s="150"/>
      <c r="P461" s="150"/>
      <c r="Q461" s="150"/>
      <c r="R461" s="150"/>
      <c r="S461" s="150"/>
      <c r="T461" s="150"/>
      <c r="U461" s="150"/>
      <c r="V461" s="150"/>
      <c r="W461" s="150"/>
      <c r="X461" s="150"/>
      <c r="Y461" s="150"/>
      <c r="Z461" s="150"/>
      <c r="AA461" s="150"/>
      <c r="AB461" s="150"/>
      <c r="AC461" s="150"/>
      <c r="AD461" s="150"/>
      <c r="AE461" s="150"/>
      <c r="AF461" s="150"/>
      <c r="AG461" s="150"/>
      <c r="AH461" s="150"/>
      <c r="AI461" s="150"/>
      <c r="AJ461" s="150"/>
      <c r="AK461" s="150"/>
      <c r="AL461" s="150"/>
      <c r="AM461" s="150"/>
      <c r="AN461" s="150"/>
      <c r="AO461" s="150"/>
      <c r="AP461" s="150"/>
      <c r="AQ461" s="150"/>
      <c r="AR461" s="150"/>
      <c r="AS461" s="150"/>
      <c r="AT461" s="150"/>
      <c r="AU461" s="150"/>
      <c r="AV461" s="150"/>
      <c r="AW461" s="150"/>
      <c r="AX461" s="150"/>
      <c r="AY461" s="150"/>
      <c r="AZ461" s="150"/>
      <c r="BA461" s="150"/>
      <c r="BB461" s="139" t="str">
        <f>IF(ฟอร์มกรอกข้อมูล!C235=0,"",ฟอร์มกรอกข้อมูล!C235)</f>
        <v/>
      </c>
      <c r="BC461" s="139" t="str">
        <f>IF(ฟอร์มกรอกข้อมูล!G235=0,"",ฟอร์มกรอกข้อมูล!G235)</f>
        <v/>
      </c>
      <c r="BD461" s="139" t="str">
        <f>IF(ฟอร์มกรอกข้อมูล!E235=0,"",ฟอร์มกรอกข้อมูล!E235)</f>
        <v/>
      </c>
      <c r="BE461" s="139" t="str">
        <f>IF(ฟอร์มกรอกข้อมูล!I235=0,"",ฟอร์มกรอกข้อมูล!I235)</f>
        <v/>
      </c>
      <c r="BF461" s="139" t="str">
        <f>IF(ฟอร์มกรอกข้อมูล!J235=0,"",ฟอร์มกรอกข้อมูล!J235)</f>
        <v/>
      </c>
      <c r="BG461" s="139" t="str">
        <f>IF(ฟอร์มกรอกข้อมูล!K235=0,"",ฟอร์มกรอกข้อมูล!K235)</f>
        <v/>
      </c>
      <c r="BH461" s="139" t="str">
        <f>IF(ฟอร์มกรอกข้อมูล!M235=0,"",ฟอร์มกรอกข้อมูล!M235)</f>
        <v/>
      </c>
    </row>
    <row r="462" spans="1:60" ht="25.5" customHeight="1">
      <c r="A462" s="99"/>
      <c r="B462" s="99"/>
      <c r="C462" s="140"/>
      <c r="D462" s="140"/>
      <c r="E462" s="140" t="str">
        <f>IF(BB461=0,"",IF(BB461="บริหารท้องถิ่น","("&amp;BD461&amp;")",IF(BB461="อำนวยการท้องถิ่น","("&amp;BD461&amp;")",IF(BB461="บริหารสถานศึกษา","("&amp;BD461&amp;")",IF(BB461&amp;BC461="วิชาการหัวหน้ากลุ่มงาน","("&amp;BD461&amp;")",IF(M461="กำหนดเพิ่มปี 67","-",IF(M461="กำหนดเพิ่มปี 68","",IF(M461="กำหนดเพิ่มปี 69","",""))))))))</f>
        <v/>
      </c>
      <c r="F462" s="99"/>
      <c r="G462" s="140"/>
      <c r="H462" s="140" t="str">
        <f>IF(BB461=0,"",IF(M461="เกษียณปี 66 ยุบเลิกปี 67","",IF(M461="ว่างเดิม ยุบเลิกปี 67","",IF(BB461="บริหารท้องถิ่น","("&amp;BD461&amp;")",IF(BB461="อำนวยการท้องถิ่น","("&amp;BD461&amp;")",IF(BB461="บริหารสถานศึกษา","("&amp;BD461&amp;")",IF(BB461&amp;BC461="วิชาการหัวหน้ากลุ่มงาน","("&amp;BD461&amp;")","")))))))</f>
        <v/>
      </c>
      <c r="I462" s="99"/>
      <c r="J462" s="141" t="str">
        <f>IF(BB461=0,"",IF(BB461="","",IF(BH461="ว่างเดิม","(ค่ากลางเงินเดือน)",IF(BH461="เงินอุดหนุน (ว่าง)","(ค่ากลางเงินเดือน)",IF(BH461="จ่ายจากเงินรายได้ (ว่าง)","(ค่ากลางเงินเดือน)",IF(BH461="ว่างยุบเลิก2568","(ค่ากลางเงินเดือน)",IF(BH461="ว่างยุบเลิก2569","(ค่ากลางเงินเดือน)",IF(M461="กำหนดเพิ่มปี 67","",IF(M461="กำหนดเพิ่มปี 68","",IF(M461="กำหนดเพิ่มปี 69","",IF(M461="เกษียณปี 66 ยุบเลิกปี 67","",IF(M461="ว่างเดิม ยุบเลิกปี 67","",TEXT(BE461,"(0,000"&amp;" x 12)")))))))))))))</f>
        <v/>
      </c>
      <c r="K462" s="141" t="str">
        <f>IF(BB461=0,"",IF(BB461="","",IF(M461="กำหนดเพิ่มปี 67","",IF(M461="กำหนดเพิ่มปี 68","",IF(M461="กำหนดเพิ่มปี 69","",IF(M461="เกษียณปี 66 ยุบเลิกปี 67","",IF(M461="ว่างเดิม ยุบเลิกปี 67","",TEXT(BF461,"(0,000"&amp;" x 12)"))))))))</f>
        <v/>
      </c>
      <c r="L462" s="141" t="str">
        <f>IF(BB461=0,"",IF(BB461="","",IF(M461="กำหนดเพิ่มปี 67","",IF(M461="กำหนดเพิ่มปี 68","",IF(M461="กำหนดเพิ่มปี 69","",IF(M461="เกษียณปี 66 ยุบเลิกปี 67","",IF(M461="ว่างเดิม ยุบเลิกปี 67","",TEXT(BG461,"(0,000"&amp;" x 12)"))))))))</f>
        <v/>
      </c>
      <c r="M462" s="140"/>
      <c r="N462" s="150"/>
      <c r="O462" s="150"/>
      <c r="P462" s="150"/>
      <c r="Q462" s="150"/>
      <c r="R462" s="150"/>
      <c r="S462" s="150"/>
      <c r="T462" s="150"/>
      <c r="U462" s="150"/>
      <c r="V462" s="150"/>
      <c r="W462" s="150"/>
      <c r="X462" s="150"/>
      <c r="Y462" s="150"/>
      <c r="Z462" s="150"/>
      <c r="AA462" s="150"/>
      <c r="AB462" s="150"/>
      <c r="AC462" s="150"/>
      <c r="AD462" s="150"/>
      <c r="AE462" s="150"/>
      <c r="AF462" s="150"/>
      <c r="AG462" s="150"/>
      <c r="AH462" s="150"/>
      <c r="AI462" s="150"/>
      <c r="AJ462" s="150"/>
      <c r="AK462" s="150"/>
      <c r="AL462" s="150"/>
      <c r="AM462" s="150"/>
      <c r="AN462" s="150"/>
      <c r="AO462" s="150"/>
      <c r="AP462" s="150"/>
      <c r="AQ462" s="150"/>
      <c r="AR462" s="150"/>
      <c r="AS462" s="150"/>
      <c r="AT462" s="150"/>
      <c r="AU462" s="150"/>
      <c r="AV462" s="150"/>
      <c r="AW462" s="150"/>
      <c r="AX462" s="150"/>
      <c r="AY462" s="150"/>
      <c r="AZ462" s="150"/>
      <c r="BA462" s="150"/>
    </row>
    <row r="463" spans="1:60" ht="25.5" customHeight="1">
      <c r="A463" s="101" t="str">
        <f>IF(B463="","",IF(M463="","",SUBTOTAL(3,$E$5:E463)*1)-COUNTBLANK($B$5:B463))</f>
        <v/>
      </c>
      <c r="B463" s="142" t="str">
        <f>IF(ฟอร์มกรอกข้อมูล!C236=0,"",IF(ฟอร์มกรอกข้อมูล!C236="สังกัด","",IF(M463="กำหนดเพิ่มปี 67","-",IF(M463="กำหนดเพิ่มปี 68","-",IF(M463="กำหนดเพิ่มปี 69","-",ฟอร์มกรอกข้อมูล!D236)))))</f>
        <v/>
      </c>
      <c r="C463" s="140" t="str">
        <f>IF(ฟอร์มกรอกข้อมูล!C236=0,"",IF(ฟอร์มกรอกข้อมูล!C236="สังกัด","",IF(M463="กำหนดเพิ่มปี 67","-",IF(M463="กำหนดเพิ่มปี 68","-",IF(M463="กำหนดเพิ่มปี 69","-",ฟอร์มกรอกข้อมูล!L236)))))</f>
        <v/>
      </c>
      <c r="D463" s="143" t="str">
        <f>IF(ฟอร์มกรอกข้อมูล!C236=0,"",IF(ฟอร์มกรอกข้อมูล!C236="สังกัด","",IF(ฟอร์มกรอกข้อมูล!B236="","-",IF(M463="กำหนดเพิ่มปี 67","-",IF(M463="กำหนดเพิ่มปี 68","-",IF(M463="กำหนดเพิ่มปี 69","-",ฟอร์มกรอกข้อมูล!B236))))))</f>
        <v/>
      </c>
      <c r="E463" s="140" t="str">
        <f>IF(ฟอร์มกรอกข้อมูล!C236=0,"",IF(M463="กำหนดเพิ่มปี 67","-",IF(M463="กำหนดเพิ่มปี 68","-",IF(M463="กำหนดเพิ่มปี 69","-",IF(ฟอร์มกรอกข้อมูล!C236="บริหารท้องถิ่น",ฟอร์มกรอกข้อมูล!F236,IF(ฟอร์มกรอกข้อมูล!C236="อำนวยการท้องถิ่น",ฟอร์มกรอกข้อมูล!F236,IF(ฟอร์มกรอกข้อมูล!C236="บริหารสถานศึกษา",ฟอร์มกรอกข้อมูล!F236,IF(ฟอร์มกรอกข้อมูล!C236&amp;ฟอร์มกรอกข้อมูล!G236="วิชาการหัวหน้ากลุ่มงาน",ฟอร์มกรอกข้อมูล!F236,ฟอร์มกรอกข้อมูล!E236))))))))</f>
        <v/>
      </c>
      <c r="F463" s="101" t="str">
        <f>IF(ฟอร์มกรอกข้อมูล!C236=0,"",IF(ฟอร์มกรอกข้อมูล!C236="สังกัด","",IF(ฟอร์มกรอกข้อมูล!H236="","-",IF(M463="กำหนดเพิ่มปี 67","-",IF(M463="กำหนดเพิ่มปี 68","-",IF(M463="กำหนดเพิ่มปี 69","-",ฟอร์มกรอกข้อมูล!H236))))))</f>
        <v/>
      </c>
      <c r="G463" s="143" t="str">
        <f>IF(ฟอร์มกรอกข้อมูล!C236=0,"",IF(ฟอร์มกรอกข้อมูล!C236="สังกัด","",IF(ฟอร์มกรอกข้อมูล!B236="","-",IF(M463="เกษียณปี 66 ยุบเลิกปี 67","-",IF(M463="ว่างเดิม ยุบเลิกปี 67","-",ฟอร์มกรอกข้อมูล!B236)))))</f>
        <v/>
      </c>
      <c r="H463" s="140" t="str">
        <f>IF(ฟอร์มกรอกข้อมูล!C236=0,"",IF(M463="เกษียณปี 66 ยุบเลิกปี 67","-",IF(M463="ว่างเดิม ยุบเลิกปี 67","-",IF(ฟอร์มกรอกข้อมูล!C236="บริหารท้องถิ่น",ฟอร์มกรอกข้อมูล!F236,IF(ฟอร์มกรอกข้อมูล!C236="อำนวยการท้องถิ่น",ฟอร์มกรอกข้อมูล!F236,IF(ฟอร์มกรอกข้อมูล!C236="บริหารสถานศึกษา",ฟอร์มกรอกข้อมูล!F236,IF(ฟอร์มกรอกข้อมูล!C236&amp;ฟอร์มกรอกข้อมูล!G236="วิชาการหัวหน้ากลุ่มงาน",ฟอร์มกรอกข้อมูล!F236,ฟอร์มกรอกข้อมูล!E236)))))))</f>
        <v/>
      </c>
      <c r="I463" s="101" t="str">
        <f>IF(ฟอร์มกรอกข้อมูล!C236=0,"",IF(ฟอร์มกรอกข้อมูล!C236="สังกัด","",IF(ฟอร์มกรอกข้อมูล!H236="","-",IF(M463="เกษียณปี 66 ยุบเลิกปี 67","-",IF(M463="ว่างเดิม ยุบเลิกปี 67","-",ฟอร์มกรอกข้อมูล!H236)))))</f>
        <v/>
      </c>
      <c r="J463" s="144" t="str">
        <f>IF(ฟอร์มกรอกข้อมูล!C236=0,"",IF(ฟอร์มกรอกข้อมูล!C236="สังกัด","",IF(M463="กำหนดเพิ่มปี 67",0,IF(M463="กำหนดเพิ่มปี 68",0,IF(M463="กำหนดเพิ่มปี 69",0,IF(M463="เกษียณปี 66 ยุบเลิกปี 67",0,IF(M463="ว่างเดิม ยุบเลิกปี 67",0,ฟอร์มกรอกข้อมูล!BE236)))))))</f>
        <v/>
      </c>
      <c r="K463" s="145" t="str">
        <f>IF(ฟอร์มกรอกข้อมูล!C236=0,"",IF(ฟอร์มกรอกข้อมูล!C236="สังกัด","",IF(M463="กำหนดเพิ่มปี 67",0,IF(M463="กำหนดเพิ่มปี 68",0,IF(M463="กำหนดเพิ่มปี 69",0,IF(M463="เกษียณปี 66 ยุบเลิกปี 67",0,IF(M463="ว่างเดิม ยุบเลิกปี 67",0,IF(ฟอร์มกรอกข้อมูล!J236=0,0,(BF463*12)))))))))</f>
        <v/>
      </c>
      <c r="L463" s="145" t="str">
        <f>IF(ฟอร์มกรอกข้อมูล!C236=0,"",IF(ฟอร์มกรอกข้อมูล!C236="สังกัด","",IF(M463="กำหนดเพิ่มปี 67",0,IF(M463="กำหนดเพิ่มปี 68",0,IF(M463="กำหนดเพิ่มปี 69",0,IF(M463="เกษียณปี 66 ยุบเลิกปี 67",0,IF(M463="ว่างเดิม ยุบเลิกปี 67",0,IF(ฟอร์มกรอกข้อมูล!K236=0,0,(BG463*12)))))))))</f>
        <v/>
      </c>
      <c r="M463" s="146" t="str">
        <f>IF(ฟอร์มกรอกข้อมูล!C236=0,"",IF(ฟอร์มกรอกข้อมูล!C236="สังกัด","",IF(ฟอร์มกรอกข้อมูล!M236="ว่างเดิม","(ว่างเดิม)",IF(ฟอร์มกรอกข้อมูล!M236="เงินอุดหนุน","(เงินอุดหนุน)",IF(ฟอร์มกรอกข้อมูล!M236="เงินอุดหนุน (ว่าง)","(เงินอุดหนุน)",IF(ฟอร์มกรอกข้อมูล!M236="จ่ายจากเงินรายได้","(จ่ายจากเงินรายได้)",IF(ฟอร์มกรอกข้อมูล!M236="จ่ายจากเงินรายได้ (ว่าง)","(จ่ายจากเงินรายได้ (ว่างเดิม))",IF(ฟอร์มกรอกข้อมูล!M236="กำหนดเพิ่ม2567","กำหนดเพิ่มปี 67",IF(ฟอร์มกรอกข้อมูล!M236="กำหนดเพิ่ม2568","กำหนดเพิ่มปี 68",IF(ฟอร์มกรอกข้อมูล!M236="กำหนดเพิ่ม2569","กำหนดเพิ่มปี 69",IF(ฟอร์มกรอกข้อมูล!M236="ว่างยุบเลิก2567","ว่างเดิม ยุบเลิกปี 67",IF(ฟอร์มกรอกข้อมูล!M236="ว่างยุบเลิก2568","ว่างเดิม ยุบเลิกปี 68",IF(ฟอร์มกรอกข้อมูล!M236="ว่างยุบเลิก2569","ว่างเดิม ยุบเลิกปี 69",IF(ฟอร์มกรอกข้อมูล!M236="ยุบเลิก2567","เกษียณปี 66 ยุบเลิกปี 67",IF(ฟอร์มกรอกข้อมูล!M236="ยุบเลิก2568","เกษียณปี 67 ยุบเลิกปี 68",IF(ฟอร์มกรอกข้อมูล!M236="ยุบเลิก2569","เกษียณปี 68 ยุบเลิกปี 69",(ฟอร์มกรอกข้อมูล!I236*12)+(ฟอร์มกรอกข้อมูล!J236*12)+(ฟอร์มกรอกข้อมูล!K236*12)))))))))))))))))</f>
        <v/>
      </c>
      <c r="N463" s="150"/>
      <c r="O463" s="150"/>
      <c r="P463" s="150"/>
      <c r="Q463" s="150"/>
      <c r="R463" s="150"/>
      <c r="S463" s="150"/>
      <c r="T463" s="150"/>
      <c r="U463" s="150"/>
      <c r="V463" s="150"/>
      <c r="W463" s="150"/>
      <c r="X463" s="150"/>
      <c r="Y463" s="150"/>
      <c r="Z463" s="150"/>
      <c r="AA463" s="150"/>
      <c r="AB463" s="150"/>
      <c r="AC463" s="150"/>
      <c r="AD463" s="150"/>
      <c r="AE463" s="150"/>
      <c r="AF463" s="150"/>
      <c r="AG463" s="150"/>
      <c r="AH463" s="150"/>
      <c r="AI463" s="150"/>
      <c r="AJ463" s="150"/>
      <c r="AK463" s="150"/>
      <c r="AL463" s="150"/>
      <c r="AM463" s="150"/>
      <c r="AN463" s="150"/>
      <c r="AO463" s="150"/>
      <c r="AP463" s="150"/>
      <c r="AQ463" s="150"/>
      <c r="AR463" s="150"/>
      <c r="AS463" s="150"/>
      <c r="AT463" s="150"/>
      <c r="AU463" s="150"/>
      <c r="AV463" s="150"/>
      <c r="AW463" s="150"/>
      <c r="AX463" s="150"/>
      <c r="AY463" s="150"/>
      <c r="AZ463" s="150"/>
      <c r="BA463" s="150"/>
      <c r="BB463" s="139" t="str">
        <f>IF(ฟอร์มกรอกข้อมูล!C236=0,"",ฟอร์มกรอกข้อมูล!C236)</f>
        <v/>
      </c>
      <c r="BC463" s="139" t="str">
        <f>IF(ฟอร์มกรอกข้อมูล!G236=0,"",ฟอร์มกรอกข้อมูล!G236)</f>
        <v/>
      </c>
      <c r="BD463" s="139" t="str">
        <f>IF(ฟอร์มกรอกข้อมูล!E236=0,"",ฟอร์มกรอกข้อมูล!E236)</f>
        <v/>
      </c>
      <c r="BE463" s="139" t="str">
        <f>IF(ฟอร์มกรอกข้อมูล!I236=0,"",ฟอร์มกรอกข้อมูล!I236)</f>
        <v/>
      </c>
      <c r="BF463" s="139" t="str">
        <f>IF(ฟอร์มกรอกข้อมูล!J236=0,"",ฟอร์มกรอกข้อมูล!J236)</f>
        <v/>
      </c>
      <c r="BG463" s="139" t="str">
        <f>IF(ฟอร์มกรอกข้อมูล!K236=0,"",ฟอร์มกรอกข้อมูล!K236)</f>
        <v/>
      </c>
      <c r="BH463" s="139" t="str">
        <f>IF(ฟอร์มกรอกข้อมูล!M236=0,"",ฟอร์มกรอกข้อมูล!M236)</f>
        <v/>
      </c>
    </row>
    <row r="464" spans="1:60" ht="25.5" customHeight="1">
      <c r="A464" s="99"/>
      <c r="B464" s="99"/>
      <c r="C464" s="140"/>
      <c r="D464" s="140"/>
      <c r="E464" s="140" t="str">
        <f>IF(BB463=0,"",IF(BB463="บริหารท้องถิ่น","("&amp;BD463&amp;")",IF(BB463="อำนวยการท้องถิ่น","("&amp;BD463&amp;")",IF(BB463="บริหารสถานศึกษา","("&amp;BD463&amp;")",IF(BB463&amp;BC463="วิชาการหัวหน้ากลุ่มงาน","("&amp;BD463&amp;")",IF(M463="กำหนดเพิ่มปี 67","-",IF(M463="กำหนดเพิ่มปี 68","",IF(M463="กำหนดเพิ่มปี 69","",""))))))))</f>
        <v/>
      </c>
      <c r="F464" s="99"/>
      <c r="G464" s="140"/>
      <c r="H464" s="140" t="str">
        <f>IF(BB463=0,"",IF(M463="เกษียณปี 66 ยุบเลิกปี 67","",IF(M463="ว่างเดิม ยุบเลิกปี 67","",IF(BB463="บริหารท้องถิ่น","("&amp;BD463&amp;")",IF(BB463="อำนวยการท้องถิ่น","("&amp;BD463&amp;")",IF(BB463="บริหารสถานศึกษา","("&amp;BD463&amp;")",IF(BB463&amp;BC463="วิชาการหัวหน้ากลุ่มงาน","("&amp;BD463&amp;")","")))))))</f>
        <v/>
      </c>
      <c r="I464" s="99"/>
      <c r="J464" s="141" t="str">
        <f>IF(BB463=0,"",IF(BB463="","",IF(BH463="ว่างเดิม","(ค่ากลางเงินเดือน)",IF(BH463="เงินอุดหนุน (ว่าง)","(ค่ากลางเงินเดือน)",IF(BH463="จ่ายจากเงินรายได้ (ว่าง)","(ค่ากลางเงินเดือน)",IF(BH463="ว่างยุบเลิก2568","(ค่ากลางเงินเดือน)",IF(BH463="ว่างยุบเลิก2569","(ค่ากลางเงินเดือน)",IF(M463="กำหนดเพิ่มปี 67","",IF(M463="กำหนดเพิ่มปี 68","",IF(M463="กำหนดเพิ่มปี 69","",IF(M463="เกษียณปี 66 ยุบเลิกปี 67","",IF(M463="ว่างเดิม ยุบเลิกปี 67","",TEXT(BE463,"(0,000"&amp;" x 12)")))))))))))))</f>
        <v/>
      </c>
      <c r="K464" s="141" t="str">
        <f>IF(BB463=0,"",IF(BB463="","",IF(M463="กำหนดเพิ่มปี 67","",IF(M463="กำหนดเพิ่มปี 68","",IF(M463="กำหนดเพิ่มปี 69","",IF(M463="เกษียณปี 66 ยุบเลิกปี 67","",IF(M463="ว่างเดิม ยุบเลิกปี 67","",TEXT(BF463,"(0,000"&amp;" x 12)"))))))))</f>
        <v/>
      </c>
      <c r="L464" s="141" t="str">
        <f>IF(BB463=0,"",IF(BB463="","",IF(M463="กำหนดเพิ่มปี 67","",IF(M463="กำหนดเพิ่มปี 68","",IF(M463="กำหนดเพิ่มปี 69","",IF(M463="เกษียณปี 66 ยุบเลิกปี 67","",IF(M463="ว่างเดิม ยุบเลิกปี 67","",TEXT(BG463,"(0,000"&amp;" x 12)"))))))))</f>
        <v/>
      </c>
      <c r="M464" s="140"/>
      <c r="N464" s="150"/>
      <c r="O464" s="150"/>
      <c r="P464" s="150"/>
      <c r="Q464" s="150"/>
      <c r="R464" s="150"/>
      <c r="S464" s="150"/>
      <c r="T464" s="150"/>
      <c r="U464" s="150"/>
      <c r="V464" s="150"/>
      <c r="W464" s="150"/>
      <c r="X464" s="150"/>
      <c r="Y464" s="150"/>
      <c r="Z464" s="150"/>
      <c r="AA464" s="150"/>
      <c r="AB464" s="150"/>
      <c r="AC464" s="150"/>
      <c r="AD464" s="150"/>
      <c r="AE464" s="150"/>
      <c r="AF464" s="150"/>
      <c r="AG464" s="150"/>
      <c r="AH464" s="150"/>
      <c r="AI464" s="150"/>
      <c r="AJ464" s="150"/>
      <c r="AK464" s="150"/>
      <c r="AL464" s="150"/>
      <c r="AM464" s="150"/>
      <c r="AN464" s="150"/>
      <c r="AO464" s="150"/>
      <c r="AP464" s="150"/>
      <c r="AQ464" s="150"/>
      <c r="AR464" s="150"/>
      <c r="AS464" s="150"/>
      <c r="AT464" s="150"/>
      <c r="AU464" s="150"/>
      <c r="AV464" s="150"/>
      <c r="AW464" s="150"/>
      <c r="AX464" s="150"/>
      <c r="AY464" s="150"/>
      <c r="AZ464" s="150"/>
      <c r="BA464" s="150"/>
    </row>
    <row r="465" spans="1:60" ht="25.5" customHeight="1">
      <c r="A465" s="101" t="str">
        <f>IF(B465="","",IF(M465="","",SUBTOTAL(3,$E$5:E465)*1)-COUNTBLANK($B$5:B465))</f>
        <v/>
      </c>
      <c r="B465" s="142" t="str">
        <f>IF(ฟอร์มกรอกข้อมูล!C237=0,"",IF(ฟอร์มกรอกข้อมูล!C237="สังกัด","",IF(M465="กำหนดเพิ่มปี 67","-",IF(M465="กำหนดเพิ่มปี 68","-",IF(M465="กำหนดเพิ่มปี 69","-",ฟอร์มกรอกข้อมูล!D237)))))</f>
        <v/>
      </c>
      <c r="C465" s="140" t="str">
        <f>IF(ฟอร์มกรอกข้อมูล!C237=0,"",IF(ฟอร์มกรอกข้อมูล!C237="สังกัด","",IF(M465="กำหนดเพิ่มปี 67","-",IF(M465="กำหนดเพิ่มปี 68","-",IF(M465="กำหนดเพิ่มปี 69","-",ฟอร์มกรอกข้อมูล!L237)))))</f>
        <v/>
      </c>
      <c r="D465" s="143" t="str">
        <f>IF(ฟอร์มกรอกข้อมูล!C237=0,"",IF(ฟอร์มกรอกข้อมูล!C237="สังกัด","",IF(ฟอร์มกรอกข้อมูล!B237="","-",IF(M465="กำหนดเพิ่มปี 67","-",IF(M465="กำหนดเพิ่มปี 68","-",IF(M465="กำหนดเพิ่มปี 69","-",ฟอร์มกรอกข้อมูล!B237))))))</f>
        <v/>
      </c>
      <c r="E465" s="140" t="str">
        <f>IF(ฟอร์มกรอกข้อมูล!C237=0,"",IF(M465="กำหนดเพิ่มปี 67","-",IF(M465="กำหนดเพิ่มปี 68","-",IF(M465="กำหนดเพิ่มปี 69","-",IF(ฟอร์มกรอกข้อมูล!C237="บริหารท้องถิ่น",ฟอร์มกรอกข้อมูล!F237,IF(ฟอร์มกรอกข้อมูล!C237="อำนวยการท้องถิ่น",ฟอร์มกรอกข้อมูล!F237,IF(ฟอร์มกรอกข้อมูล!C237="บริหารสถานศึกษา",ฟอร์มกรอกข้อมูล!F237,IF(ฟอร์มกรอกข้อมูล!C237&amp;ฟอร์มกรอกข้อมูล!G237="วิชาการหัวหน้ากลุ่มงาน",ฟอร์มกรอกข้อมูล!F237,ฟอร์มกรอกข้อมูล!E237))))))))</f>
        <v/>
      </c>
      <c r="F465" s="101" t="str">
        <f>IF(ฟอร์มกรอกข้อมูล!C237=0,"",IF(ฟอร์มกรอกข้อมูล!C237="สังกัด","",IF(ฟอร์มกรอกข้อมูล!H237="","-",IF(M465="กำหนดเพิ่มปี 67","-",IF(M465="กำหนดเพิ่มปี 68","-",IF(M465="กำหนดเพิ่มปี 69","-",ฟอร์มกรอกข้อมูล!H237))))))</f>
        <v/>
      </c>
      <c r="G465" s="143" t="str">
        <f>IF(ฟอร์มกรอกข้อมูล!C237=0,"",IF(ฟอร์มกรอกข้อมูล!C237="สังกัด","",IF(ฟอร์มกรอกข้อมูล!B237="","-",IF(M465="เกษียณปี 66 ยุบเลิกปี 67","-",IF(M465="ว่างเดิม ยุบเลิกปี 67","-",ฟอร์มกรอกข้อมูล!B237)))))</f>
        <v/>
      </c>
      <c r="H465" s="140" t="str">
        <f>IF(ฟอร์มกรอกข้อมูล!C237=0,"",IF(M465="เกษียณปี 66 ยุบเลิกปี 67","-",IF(M465="ว่างเดิม ยุบเลิกปี 67","-",IF(ฟอร์มกรอกข้อมูล!C237="บริหารท้องถิ่น",ฟอร์มกรอกข้อมูล!F237,IF(ฟอร์มกรอกข้อมูล!C237="อำนวยการท้องถิ่น",ฟอร์มกรอกข้อมูล!F237,IF(ฟอร์มกรอกข้อมูล!C237="บริหารสถานศึกษา",ฟอร์มกรอกข้อมูล!F237,IF(ฟอร์มกรอกข้อมูล!C237&amp;ฟอร์มกรอกข้อมูล!G237="วิชาการหัวหน้ากลุ่มงาน",ฟอร์มกรอกข้อมูล!F237,ฟอร์มกรอกข้อมูล!E237)))))))</f>
        <v/>
      </c>
      <c r="I465" s="101" t="str">
        <f>IF(ฟอร์มกรอกข้อมูล!C237=0,"",IF(ฟอร์มกรอกข้อมูล!C237="สังกัด","",IF(ฟอร์มกรอกข้อมูล!H237="","-",IF(M465="เกษียณปี 66 ยุบเลิกปี 67","-",IF(M465="ว่างเดิม ยุบเลิกปี 67","-",ฟอร์มกรอกข้อมูล!H237)))))</f>
        <v/>
      </c>
      <c r="J465" s="144" t="str">
        <f>IF(ฟอร์มกรอกข้อมูล!C237=0,"",IF(ฟอร์มกรอกข้อมูล!C237="สังกัด","",IF(M465="กำหนดเพิ่มปี 67",0,IF(M465="กำหนดเพิ่มปี 68",0,IF(M465="กำหนดเพิ่มปี 69",0,IF(M465="เกษียณปี 66 ยุบเลิกปี 67",0,IF(M465="ว่างเดิม ยุบเลิกปี 67",0,ฟอร์มกรอกข้อมูล!BE237)))))))</f>
        <v/>
      </c>
      <c r="K465" s="145" t="str">
        <f>IF(ฟอร์มกรอกข้อมูล!C237=0,"",IF(ฟอร์มกรอกข้อมูล!C237="สังกัด","",IF(M465="กำหนดเพิ่มปี 67",0,IF(M465="กำหนดเพิ่มปี 68",0,IF(M465="กำหนดเพิ่มปี 69",0,IF(M465="เกษียณปี 66 ยุบเลิกปี 67",0,IF(M465="ว่างเดิม ยุบเลิกปี 67",0,IF(ฟอร์มกรอกข้อมูล!J237=0,0,(BF465*12)))))))))</f>
        <v/>
      </c>
      <c r="L465" s="145" t="str">
        <f>IF(ฟอร์มกรอกข้อมูล!C237=0,"",IF(ฟอร์มกรอกข้อมูล!C237="สังกัด","",IF(M465="กำหนดเพิ่มปี 67",0,IF(M465="กำหนดเพิ่มปี 68",0,IF(M465="กำหนดเพิ่มปี 69",0,IF(M465="เกษียณปี 66 ยุบเลิกปี 67",0,IF(M465="ว่างเดิม ยุบเลิกปี 67",0,IF(ฟอร์มกรอกข้อมูล!K237=0,0,(BG465*12)))))))))</f>
        <v/>
      </c>
      <c r="M465" s="146" t="str">
        <f>IF(ฟอร์มกรอกข้อมูล!C237=0,"",IF(ฟอร์มกรอกข้อมูล!C237="สังกัด","",IF(ฟอร์มกรอกข้อมูล!M237="ว่างเดิม","(ว่างเดิม)",IF(ฟอร์มกรอกข้อมูล!M237="เงินอุดหนุน","(เงินอุดหนุน)",IF(ฟอร์มกรอกข้อมูล!M237="เงินอุดหนุน (ว่าง)","(เงินอุดหนุน)",IF(ฟอร์มกรอกข้อมูล!M237="จ่ายจากเงินรายได้","(จ่ายจากเงินรายได้)",IF(ฟอร์มกรอกข้อมูล!M237="จ่ายจากเงินรายได้ (ว่าง)","(จ่ายจากเงินรายได้ (ว่างเดิม))",IF(ฟอร์มกรอกข้อมูล!M237="กำหนดเพิ่ม2567","กำหนดเพิ่มปี 67",IF(ฟอร์มกรอกข้อมูล!M237="กำหนดเพิ่ม2568","กำหนดเพิ่มปี 68",IF(ฟอร์มกรอกข้อมูล!M237="กำหนดเพิ่ม2569","กำหนดเพิ่มปี 69",IF(ฟอร์มกรอกข้อมูล!M237="ว่างยุบเลิก2567","ว่างเดิม ยุบเลิกปี 67",IF(ฟอร์มกรอกข้อมูล!M237="ว่างยุบเลิก2568","ว่างเดิม ยุบเลิกปี 68",IF(ฟอร์มกรอกข้อมูล!M237="ว่างยุบเลิก2569","ว่างเดิม ยุบเลิกปี 69",IF(ฟอร์มกรอกข้อมูล!M237="ยุบเลิก2567","เกษียณปี 66 ยุบเลิกปี 67",IF(ฟอร์มกรอกข้อมูล!M237="ยุบเลิก2568","เกษียณปี 67 ยุบเลิกปี 68",IF(ฟอร์มกรอกข้อมูล!M237="ยุบเลิก2569","เกษียณปี 68 ยุบเลิกปี 69",(ฟอร์มกรอกข้อมูล!I237*12)+(ฟอร์มกรอกข้อมูล!J237*12)+(ฟอร์มกรอกข้อมูล!K237*12)))))))))))))))))</f>
        <v/>
      </c>
      <c r="N465" s="150"/>
      <c r="O465" s="150"/>
      <c r="P465" s="150"/>
      <c r="Q465" s="150"/>
      <c r="R465" s="150"/>
      <c r="S465" s="150"/>
      <c r="T465" s="150"/>
      <c r="U465" s="150"/>
      <c r="V465" s="150"/>
      <c r="W465" s="150"/>
      <c r="X465" s="150"/>
      <c r="Y465" s="150"/>
      <c r="Z465" s="150"/>
      <c r="AA465" s="150"/>
      <c r="AB465" s="150"/>
      <c r="AC465" s="150"/>
      <c r="AD465" s="150"/>
      <c r="AE465" s="150"/>
      <c r="AF465" s="150"/>
      <c r="AG465" s="150"/>
      <c r="AH465" s="150"/>
      <c r="AI465" s="150"/>
      <c r="AJ465" s="150"/>
      <c r="AK465" s="150"/>
      <c r="AL465" s="150"/>
      <c r="AM465" s="150"/>
      <c r="AN465" s="150"/>
      <c r="AO465" s="150"/>
      <c r="AP465" s="150"/>
      <c r="AQ465" s="150"/>
      <c r="AR465" s="150"/>
      <c r="AS465" s="150"/>
      <c r="AT465" s="150"/>
      <c r="AU465" s="150"/>
      <c r="AV465" s="150"/>
      <c r="AW465" s="150"/>
      <c r="AX465" s="150"/>
      <c r="AY465" s="150"/>
      <c r="AZ465" s="150"/>
      <c r="BA465" s="150"/>
      <c r="BB465" s="139" t="str">
        <f>IF(ฟอร์มกรอกข้อมูล!C237=0,"",ฟอร์มกรอกข้อมูล!C237)</f>
        <v/>
      </c>
      <c r="BC465" s="139" t="str">
        <f>IF(ฟอร์มกรอกข้อมูล!G237=0,"",ฟอร์มกรอกข้อมูล!G237)</f>
        <v/>
      </c>
      <c r="BD465" s="139" t="str">
        <f>IF(ฟอร์มกรอกข้อมูล!E237=0,"",ฟอร์มกรอกข้อมูล!E237)</f>
        <v/>
      </c>
      <c r="BE465" s="139" t="str">
        <f>IF(ฟอร์มกรอกข้อมูล!I237=0,"",ฟอร์มกรอกข้อมูล!I237)</f>
        <v/>
      </c>
      <c r="BF465" s="139" t="str">
        <f>IF(ฟอร์มกรอกข้อมูล!J237=0,"",ฟอร์มกรอกข้อมูล!J237)</f>
        <v/>
      </c>
      <c r="BG465" s="139" t="str">
        <f>IF(ฟอร์มกรอกข้อมูล!K237=0,"",ฟอร์มกรอกข้อมูล!K237)</f>
        <v/>
      </c>
      <c r="BH465" s="139" t="str">
        <f>IF(ฟอร์มกรอกข้อมูล!M237=0,"",ฟอร์มกรอกข้อมูล!M237)</f>
        <v/>
      </c>
    </row>
    <row r="466" spans="1:60" ht="25.5" customHeight="1">
      <c r="A466" s="99"/>
      <c r="B466" s="99"/>
      <c r="C466" s="140"/>
      <c r="D466" s="140"/>
      <c r="E466" s="140" t="str">
        <f>IF(BB465=0,"",IF(BB465="บริหารท้องถิ่น","("&amp;BD465&amp;")",IF(BB465="อำนวยการท้องถิ่น","("&amp;BD465&amp;")",IF(BB465="บริหารสถานศึกษา","("&amp;BD465&amp;")",IF(BB465&amp;BC465="วิชาการหัวหน้ากลุ่มงาน","("&amp;BD465&amp;")",IF(M465="กำหนดเพิ่มปี 67","-",IF(M465="กำหนดเพิ่มปี 68","",IF(M465="กำหนดเพิ่มปี 69","",""))))))))</f>
        <v/>
      </c>
      <c r="F466" s="99"/>
      <c r="G466" s="140"/>
      <c r="H466" s="140" t="str">
        <f>IF(BB465=0,"",IF(M465="เกษียณปี 66 ยุบเลิกปี 67","",IF(M465="ว่างเดิม ยุบเลิกปี 67","",IF(BB465="บริหารท้องถิ่น","("&amp;BD465&amp;")",IF(BB465="อำนวยการท้องถิ่น","("&amp;BD465&amp;")",IF(BB465="บริหารสถานศึกษา","("&amp;BD465&amp;")",IF(BB465&amp;BC465="วิชาการหัวหน้ากลุ่มงาน","("&amp;BD465&amp;")","")))))))</f>
        <v/>
      </c>
      <c r="I466" s="99"/>
      <c r="J466" s="141" t="str">
        <f>IF(BB465=0,"",IF(BB465="","",IF(BH465="ว่างเดิม","(ค่ากลางเงินเดือน)",IF(BH465="เงินอุดหนุน (ว่าง)","(ค่ากลางเงินเดือน)",IF(BH465="จ่ายจากเงินรายได้ (ว่าง)","(ค่ากลางเงินเดือน)",IF(BH465="ว่างยุบเลิก2568","(ค่ากลางเงินเดือน)",IF(BH465="ว่างยุบเลิก2569","(ค่ากลางเงินเดือน)",IF(M465="กำหนดเพิ่มปี 67","",IF(M465="กำหนดเพิ่มปี 68","",IF(M465="กำหนดเพิ่มปี 69","",IF(M465="เกษียณปี 66 ยุบเลิกปี 67","",IF(M465="ว่างเดิม ยุบเลิกปี 67","",TEXT(BE465,"(0,000"&amp;" x 12)")))))))))))))</f>
        <v/>
      </c>
      <c r="K466" s="141" t="str">
        <f>IF(BB465=0,"",IF(BB465="","",IF(M465="กำหนดเพิ่มปี 67","",IF(M465="กำหนดเพิ่มปี 68","",IF(M465="กำหนดเพิ่มปี 69","",IF(M465="เกษียณปี 66 ยุบเลิกปี 67","",IF(M465="ว่างเดิม ยุบเลิกปี 67","",TEXT(BF465,"(0,000"&amp;" x 12)"))))))))</f>
        <v/>
      </c>
      <c r="L466" s="141" t="str">
        <f>IF(BB465=0,"",IF(BB465="","",IF(M465="กำหนดเพิ่มปี 67","",IF(M465="กำหนดเพิ่มปี 68","",IF(M465="กำหนดเพิ่มปี 69","",IF(M465="เกษียณปี 66 ยุบเลิกปี 67","",IF(M465="ว่างเดิม ยุบเลิกปี 67","",TEXT(BG465,"(0,000"&amp;" x 12)"))))))))</f>
        <v/>
      </c>
      <c r="M466" s="140"/>
      <c r="N466" s="150"/>
      <c r="O466" s="150"/>
      <c r="P466" s="150"/>
      <c r="Q466" s="150"/>
      <c r="R466" s="150"/>
      <c r="S466" s="150"/>
      <c r="T466" s="150"/>
      <c r="U466" s="150"/>
      <c r="V466" s="150"/>
      <c r="W466" s="150"/>
      <c r="X466" s="150"/>
      <c r="Y466" s="150"/>
      <c r="Z466" s="150"/>
      <c r="AA466" s="150"/>
      <c r="AB466" s="150"/>
      <c r="AC466" s="150"/>
      <c r="AD466" s="150"/>
      <c r="AE466" s="150"/>
      <c r="AF466" s="150"/>
      <c r="AG466" s="150"/>
      <c r="AH466" s="150"/>
      <c r="AI466" s="150"/>
      <c r="AJ466" s="150"/>
      <c r="AK466" s="150"/>
      <c r="AL466" s="150"/>
      <c r="AM466" s="150"/>
      <c r="AN466" s="150"/>
      <c r="AO466" s="150"/>
      <c r="AP466" s="150"/>
      <c r="AQ466" s="150"/>
      <c r="AR466" s="150"/>
      <c r="AS466" s="150"/>
      <c r="AT466" s="150"/>
      <c r="AU466" s="150"/>
      <c r="AV466" s="150"/>
      <c r="AW466" s="150"/>
      <c r="AX466" s="150"/>
      <c r="AY466" s="150"/>
      <c r="AZ466" s="150"/>
      <c r="BA466" s="150"/>
    </row>
    <row r="467" spans="1:60" ht="25.5" customHeight="1">
      <c r="A467" s="101" t="str">
        <f>IF(B467="","",IF(M467="","",SUBTOTAL(3,$E$5:E467)*1)-COUNTBLANK($B$5:B467))</f>
        <v/>
      </c>
      <c r="B467" s="142" t="str">
        <f>IF(ฟอร์มกรอกข้อมูล!C238=0,"",IF(ฟอร์มกรอกข้อมูล!C238="สังกัด","",IF(M467="กำหนดเพิ่มปี 67","-",IF(M467="กำหนดเพิ่มปี 68","-",IF(M467="กำหนดเพิ่มปี 69","-",ฟอร์มกรอกข้อมูล!D238)))))</f>
        <v/>
      </c>
      <c r="C467" s="140" t="str">
        <f>IF(ฟอร์มกรอกข้อมูล!C238=0,"",IF(ฟอร์มกรอกข้อมูล!C238="สังกัด","",IF(M467="กำหนดเพิ่มปี 67","-",IF(M467="กำหนดเพิ่มปี 68","-",IF(M467="กำหนดเพิ่มปี 69","-",ฟอร์มกรอกข้อมูล!L238)))))</f>
        <v/>
      </c>
      <c r="D467" s="143" t="str">
        <f>IF(ฟอร์มกรอกข้อมูล!C238=0,"",IF(ฟอร์มกรอกข้อมูล!C238="สังกัด","",IF(ฟอร์มกรอกข้อมูล!B238="","-",IF(M467="กำหนดเพิ่มปี 67","-",IF(M467="กำหนดเพิ่มปี 68","-",IF(M467="กำหนดเพิ่มปี 69","-",ฟอร์มกรอกข้อมูล!B238))))))</f>
        <v/>
      </c>
      <c r="E467" s="140" t="str">
        <f>IF(ฟอร์มกรอกข้อมูล!C238=0,"",IF(M467="กำหนดเพิ่มปี 67","-",IF(M467="กำหนดเพิ่มปี 68","-",IF(M467="กำหนดเพิ่มปี 69","-",IF(ฟอร์มกรอกข้อมูล!C238="บริหารท้องถิ่น",ฟอร์มกรอกข้อมูล!F238,IF(ฟอร์มกรอกข้อมูล!C238="อำนวยการท้องถิ่น",ฟอร์มกรอกข้อมูล!F238,IF(ฟอร์มกรอกข้อมูล!C238="บริหารสถานศึกษา",ฟอร์มกรอกข้อมูล!F238,IF(ฟอร์มกรอกข้อมูล!C238&amp;ฟอร์มกรอกข้อมูล!G238="วิชาการหัวหน้ากลุ่มงาน",ฟอร์มกรอกข้อมูล!F238,ฟอร์มกรอกข้อมูล!E238))))))))</f>
        <v/>
      </c>
      <c r="F467" s="101" t="str">
        <f>IF(ฟอร์มกรอกข้อมูล!C238=0,"",IF(ฟอร์มกรอกข้อมูล!C238="สังกัด","",IF(ฟอร์มกรอกข้อมูล!H238="","-",IF(M467="กำหนดเพิ่มปี 67","-",IF(M467="กำหนดเพิ่มปี 68","-",IF(M467="กำหนดเพิ่มปี 69","-",ฟอร์มกรอกข้อมูล!H238))))))</f>
        <v/>
      </c>
      <c r="G467" s="143" t="str">
        <f>IF(ฟอร์มกรอกข้อมูล!C238=0,"",IF(ฟอร์มกรอกข้อมูล!C238="สังกัด","",IF(ฟอร์มกรอกข้อมูล!B238="","-",IF(M467="เกษียณปี 66 ยุบเลิกปี 67","-",IF(M467="ว่างเดิม ยุบเลิกปี 67","-",ฟอร์มกรอกข้อมูล!B238)))))</f>
        <v/>
      </c>
      <c r="H467" s="140" t="str">
        <f>IF(ฟอร์มกรอกข้อมูล!C238=0,"",IF(M467="เกษียณปี 66 ยุบเลิกปี 67","-",IF(M467="ว่างเดิม ยุบเลิกปี 67","-",IF(ฟอร์มกรอกข้อมูล!C238="บริหารท้องถิ่น",ฟอร์มกรอกข้อมูล!F238,IF(ฟอร์มกรอกข้อมูล!C238="อำนวยการท้องถิ่น",ฟอร์มกรอกข้อมูล!F238,IF(ฟอร์มกรอกข้อมูล!C238="บริหารสถานศึกษา",ฟอร์มกรอกข้อมูล!F238,IF(ฟอร์มกรอกข้อมูล!C238&amp;ฟอร์มกรอกข้อมูล!G238="วิชาการหัวหน้ากลุ่มงาน",ฟอร์มกรอกข้อมูล!F238,ฟอร์มกรอกข้อมูล!E238)))))))</f>
        <v/>
      </c>
      <c r="I467" s="101" t="str">
        <f>IF(ฟอร์มกรอกข้อมูล!C238=0,"",IF(ฟอร์มกรอกข้อมูล!C238="สังกัด","",IF(ฟอร์มกรอกข้อมูล!H238="","-",IF(M467="เกษียณปี 66 ยุบเลิกปี 67","-",IF(M467="ว่างเดิม ยุบเลิกปี 67","-",ฟอร์มกรอกข้อมูล!H238)))))</f>
        <v/>
      </c>
      <c r="J467" s="144" t="str">
        <f>IF(ฟอร์มกรอกข้อมูล!C238=0,"",IF(ฟอร์มกรอกข้อมูล!C238="สังกัด","",IF(M467="กำหนดเพิ่มปี 67",0,IF(M467="กำหนดเพิ่มปี 68",0,IF(M467="กำหนดเพิ่มปี 69",0,IF(M467="เกษียณปี 66 ยุบเลิกปี 67",0,IF(M467="ว่างเดิม ยุบเลิกปี 67",0,ฟอร์มกรอกข้อมูล!BE238)))))))</f>
        <v/>
      </c>
      <c r="K467" s="145" t="str">
        <f>IF(ฟอร์มกรอกข้อมูล!C238=0,"",IF(ฟอร์มกรอกข้อมูล!C238="สังกัด","",IF(M467="กำหนดเพิ่มปี 67",0,IF(M467="กำหนดเพิ่มปี 68",0,IF(M467="กำหนดเพิ่มปี 69",0,IF(M467="เกษียณปี 66 ยุบเลิกปี 67",0,IF(M467="ว่างเดิม ยุบเลิกปี 67",0,IF(ฟอร์มกรอกข้อมูล!J238=0,0,(BF467*12)))))))))</f>
        <v/>
      </c>
      <c r="L467" s="145" t="str">
        <f>IF(ฟอร์มกรอกข้อมูล!C238=0,"",IF(ฟอร์มกรอกข้อมูล!C238="สังกัด","",IF(M467="กำหนดเพิ่มปี 67",0,IF(M467="กำหนดเพิ่มปี 68",0,IF(M467="กำหนดเพิ่มปี 69",0,IF(M467="เกษียณปี 66 ยุบเลิกปี 67",0,IF(M467="ว่างเดิม ยุบเลิกปี 67",0,IF(ฟอร์มกรอกข้อมูล!K238=0,0,(BG467*12)))))))))</f>
        <v/>
      </c>
      <c r="M467" s="146" t="str">
        <f>IF(ฟอร์มกรอกข้อมูล!C238=0,"",IF(ฟอร์มกรอกข้อมูล!C238="สังกัด","",IF(ฟอร์มกรอกข้อมูล!M238="ว่างเดิม","(ว่างเดิม)",IF(ฟอร์มกรอกข้อมูล!M238="เงินอุดหนุน","(เงินอุดหนุน)",IF(ฟอร์มกรอกข้อมูล!M238="เงินอุดหนุน (ว่าง)","(เงินอุดหนุน)",IF(ฟอร์มกรอกข้อมูล!M238="จ่ายจากเงินรายได้","(จ่ายจากเงินรายได้)",IF(ฟอร์มกรอกข้อมูล!M238="จ่ายจากเงินรายได้ (ว่าง)","(จ่ายจากเงินรายได้ (ว่างเดิม))",IF(ฟอร์มกรอกข้อมูล!M238="กำหนดเพิ่ม2567","กำหนดเพิ่มปี 67",IF(ฟอร์มกรอกข้อมูล!M238="กำหนดเพิ่ม2568","กำหนดเพิ่มปี 68",IF(ฟอร์มกรอกข้อมูล!M238="กำหนดเพิ่ม2569","กำหนดเพิ่มปี 69",IF(ฟอร์มกรอกข้อมูล!M238="ว่างยุบเลิก2567","ว่างเดิม ยุบเลิกปี 67",IF(ฟอร์มกรอกข้อมูล!M238="ว่างยุบเลิก2568","ว่างเดิม ยุบเลิกปี 68",IF(ฟอร์มกรอกข้อมูล!M238="ว่างยุบเลิก2569","ว่างเดิม ยุบเลิกปี 69",IF(ฟอร์มกรอกข้อมูล!M238="ยุบเลิก2567","เกษียณปี 66 ยุบเลิกปี 67",IF(ฟอร์มกรอกข้อมูล!M238="ยุบเลิก2568","เกษียณปี 67 ยุบเลิกปี 68",IF(ฟอร์มกรอกข้อมูล!M238="ยุบเลิก2569","เกษียณปี 68 ยุบเลิกปี 69",(ฟอร์มกรอกข้อมูล!I238*12)+(ฟอร์มกรอกข้อมูล!J238*12)+(ฟอร์มกรอกข้อมูล!K238*12)))))))))))))))))</f>
        <v/>
      </c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  <c r="AA467" s="150"/>
      <c r="AB467" s="150"/>
      <c r="AC467" s="150"/>
      <c r="AD467" s="150"/>
      <c r="AE467" s="150"/>
      <c r="AF467" s="150"/>
      <c r="AG467" s="150"/>
      <c r="AH467" s="150"/>
      <c r="AI467" s="150"/>
      <c r="AJ467" s="150"/>
      <c r="AK467" s="150"/>
      <c r="AL467" s="150"/>
      <c r="AM467" s="150"/>
      <c r="AN467" s="150"/>
      <c r="AO467" s="150"/>
      <c r="AP467" s="150"/>
      <c r="AQ467" s="150"/>
      <c r="AR467" s="150"/>
      <c r="AS467" s="150"/>
      <c r="AT467" s="150"/>
      <c r="AU467" s="150"/>
      <c r="AV467" s="150"/>
      <c r="AW467" s="150"/>
      <c r="AX467" s="150"/>
      <c r="AY467" s="150"/>
      <c r="AZ467" s="150"/>
      <c r="BA467" s="150"/>
      <c r="BB467" s="139" t="str">
        <f>IF(ฟอร์มกรอกข้อมูล!C238=0,"",ฟอร์มกรอกข้อมูล!C238)</f>
        <v/>
      </c>
      <c r="BC467" s="139" t="str">
        <f>IF(ฟอร์มกรอกข้อมูล!G238=0,"",ฟอร์มกรอกข้อมูล!G238)</f>
        <v/>
      </c>
      <c r="BD467" s="139" t="str">
        <f>IF(ฟอร์มกรอกข้อมูล!E238=0,"",ฟอร์มกรอกข้อมูล!E238)</f>
        <v/>
      </c>
      <c r="BE467" s="139" t="str">
        <f>IF(ฟอร์มกรอกข้อมูล!I238=0,"",ฟอร์มกรอกข้อมูล!I238)</f>
        <v/>
      </c>
      <c r="BF467" s="139" t="str">
        <f>IF(ฟอร์มกรอกข้อมูล!J238=0,"",ฟอร์มกรอกข้อมูล!J238)</f>
        <v/>
      </c>
      <c r="BG467" s="139" t="str">
        <f>IF(ฟอร์มกรอกข้อมูล!K238=0,"",ฟอร์มกรอกข้อมูล!K238)</f>
        <v/>
      </c>
      <c r="BH467" s="139" t="str">
        <f>IF(ฟอร์มกรอกข้อมูล!M238=0,"",ฟอร์มกรอกข้อมูล!M238)</f>
        <v/>
      </c>
    </row>
    <row r="468" spans="1:60" ht="25.5" customHeight="1">
      <c r="A468" s="99"/>
      <c r="B468" s="99"/>
      <c r="C468" s="140"/>
      <c r="D468" s="140"/>
      <c r="E468" s="140" t="str">
        <f>IF(BB467=0,"",IF(BB467="บริหารท้องถิ่น","("&amp;BD467&amp;")",IF(BB467="อำนวยการท้องถิ่น","("&amp;BD467&amp;")",IF(BB467="บริหารสถานศึกษา","("&amp;BD467&amp;")",IF(BB467&amp;BC467="วิชาการหัวหน้ากลุ่มงาน","("&amp;BD467&amp;")",IF(M467="กำหนดเพิ่มปี 67","-",IF(M467="กำหนดเพิ่มปี 68","",IF(M467="กำหนดเพิ่มปี 69","",""))))))))</f>
        <v/>
      </c>
      <c r="F468" s="99"/>
      <c r="G468" s="140"/>
      <c r="H468" s="140" t="str">
        <f>IF(BB467=0,"",IF(M467="เกษียณปี 66 ยุบเลิกปี 67","",IF(M467="ว่างเดิม ยุบเลิกปี 67","",IF(BB467="บริหารท้องถิ่น","("&amp;BD467&amp;")",IF(BB467="อำนวยการท้องถิ่น","("&amp;BD467&amp;")",IF(BB467="บริหารสถานศึกษา","("&amp;BD467&amp;")",IF(BB467&amp;BC467="วิชาการหัวหน้ากลุ่มงาน","("&amp;BD467&amp;")","")))))))</f>
        <v/>
      </c>
      <c r="I468" s="99"/>
      <c r="J468" s="141" t="str">
        <f>IF(BB467=0,"",IF(BB467="","",IF(BH467="ว่างเดิม","(ค่ากลางเงินเดือน)",IF(BH467="เงินอุดหนุน (ว่าง)","(ค่ากลางเงินเดือน)",IF(BH467="จ่ายจากเงินรายได้ (ว่าง)","(ค่ากลางเงินเดือน)",IF(BH467="ว่างยุบเลิก2568","(ค่ากลางเงินเดือน)",IF(BH467="ว่างยุบเลิก2569","(ค่ากลางเงินเดือน)",IF(M467="กำหนดเพิ่มปี 67","",IF(M467="กำหนดเพิ่มปี 68","",IF(M467="กำหนดเพิ่มปี 69","",IF(M467="เกษียณปี 66 ยุบเลิกปี 67","",IF(M467="ว่างเดิม ยุบเลิกปี 67","",TEXT(BE467,"(0,000"&amp;" x 12)")))))))))))))</f>
        <v/>
      </c>
      <c r="K468" s="141" t="str">
        <f>IF(BB467=0,"",IF(BB467="","",IF(M467="กำหนดเพิ่มปี 67","",IF(M467="กำหนดเพิ่มปี 68","",IF(M467="กำหนดเพิ่มปี 69","",IF(M467="เกษียณปี 66 ยุบเลิกปี 67","",IF(M467="ว่างเดิม ยุบเลิกปี 67","",TEXT(BF467,"(0,000"&amp;" x 12)"))))))))</f>
        <v/>
      </c>
      <c r="L468" s="141" t="str">
        <f>IF(BB467=0,"",IF(BB467="","",IF(M467="กำหนดเพิ่มปี 67","",IF(M467="กำหนดเพิ่มปี 68","",IF(M467="กำหนดเพิ่มปี 69","",IF(M467="เกษียณปี 66 ยุบเลิกปี 67","",IF(M467="ว่างเดิม ยุบเลิกปี 67","",TEXT(BG467,"(0,000"&amp;" x 12)"))))))))</f>
        <v/>
      </c>
      <c r="M468" s="140"/>
      <c r="N468" s="150"/>
      <c r="O468" s="150"/>
      <c r="P468" s="150"/>
      <c r="Q468" s="150"/>
      <c r="R468" s="150"/>
      <c r="S468" s="150"/>
      <c r="T468" s="150"/>
      <c r="U468" s="150"/>
      <c r="V468" s="150"/>
      <c r="W468" s="150"/>
      <c r="X468" s="150"/>
      <c r="Y468" s="150"/>
      <c r="Z468" s="150"/>
      <c r="AA468" s="150"/>
      <c r="AB468" s="150"/>
      <c r="AC468" s="150"/>
      <c r="AD468" s="150"/>
      <c r="AE468" s="150"/>
      <c r="AF468" s="150"/>
      <c r="AG468" s="150"/>
      <c r="AH468" s="150"/>
      <c r="AI468" s="150"/>
      <c r="AJ468" s="150"/>
      <c r="AK468" s="150"/>
      <c r="AL468" s="150"/>
      <c r="AM468" s="150"/>
      <c r="AN468" s="150"/>
      <c r="AO468" s="150"/>
      <c r="AP468" s="150"/>
      <c r="AQ468" s="150"/>
      <c r="AR468" s="150"/>
      <c r="AS468" s="150"/>
      <c r="AT468" s="150"/>
      <c r="AU468" s="150"/>
      <c r="AV468" s="150"/>
      <c r="AW468" s="150"/>
      <c r="AX468" s="150"/>
      <c r="AY468" s="150"/>
      <c r="AZ468" s="150"/>
      <c r="BA468" s="150"/>
    </row>
    <row r="469" spans="1:60" ht="25.5" customHeight="1">
      <c r="A469" s="101" t="str">
        <f>IF(B469="","",IF(M469="","",SUBTOTAL(3,$E$5:E469)*1)-COUNTBLANK($B$5:B469))</f>
        <v/>
      </c>
      <c r="B469" s="142" t="str">
        <f>IF(ฟอร์มกรอกข้อมูล!C239=0,"",IF(ฟอร์มกรอกข้อมูล!C239="สังกัด","",IF(M469="กำหนดเพิ่มปี 67","-",IF(M469="กำหนดเพิ่มปี 68","-",IF(M469="กำหนดเพิ่มปี 69","-",ฟอร์มกรอกข้อมูล!D239)))))</f>
        <v/>
      </c>
      <c r="C469" s="140" t="str">
        <f>IF(ฟอร์มกรอกข้อมูล!C239=0,"",IF(ฟอร์มกรอกข้อมูล!C239="สังกัด","",IF(M469="กำหนดเพิ่มปี 67","-",IF(M469="กำหนดเพิ่มปี 68","-",IF(M469="กำหนดเพิ่มปี 69","-",ฟอร์มกรอกข้อมูล!L239)))))</f>
        <v/>
      </c>
      <c r="D469" s="143" t="str">
        <f>IF(ฟอร์มกรอกข้อมูล!C239=0,"",IF(ฟอร์มกรอกข้อมูล!C239="สังกัด","",IF(ฟอร์มกรอกข้อมูล!B239="","-",IF(M469="กำหนดเพิ่มปี 67","-",IF(M469="กำหนดเพิ่มปี 68","-",IF(M469="กำหนดเพิ่มปี 69","-",ฟอร์มกรอกข้อมูล!B239))))))</f>
        <v/>
      </c>
      <c r="E469" s="140" t="str">
        <f>IF(ฟอร์มกรอกข้อมูล!C239=0,"",IF(M469="กำหนดเพิ่มปี 67","-",IF(M469="กำหนดเพิ่มปี 68","-",IF(M469="กำหนดเพิ่มปี 69","-",IF(ฟอร์มกรอกข้อมูล!C239="บริหารท้องถิ่น",ฟอร์มกรอกข้อมูล!F239,IF(ฟอร์มกรอกข้อมูล!C239="อำนวยการท้องถิ่น",ฟอร์มกรอกข้อมูล!F239,IF(ฟอร์มกรอกข้อมูล!C239="บริหารสถานศึกษา",ฟอร์มกรอกข้อมูล!F239,IF(ฟอร์มกรอกข้อมูล!C239&amp;ฟอร์มกรอกข้อมูล!G239="วิชาการหัวหน้ากลุ่มงาน",ฟอร์มกรอกข้อมูล!F239,ฟอร์มกรอกข้อมูล!E239))))))))</f>
        <v/>
      </c>
      <c r="F469" s="101" t="str">
        <f>IF(ฟอร์มกรอกข้อมูล!C239=0,"",IF(ฟอร์มกรอกข้อมูล!C239="สังกัด","",IF(ฟอร์มกรอกข้อมูล!H239="","-",IF(M469="กำหนดเพิ่มปี 67","-",IF(M469="กำหนดเพิ่มปี 68","-",IF(M469="กำหนดเพิ่มปี 69","-",ฟอร์มกรอกข้อมูล!H239))))))</f>
        <v/>
      </c>
      <c r="G469" s="143" t="str">
        <f>IF(ฟอร์มกรอกข้อมูล!C239=0,"",IF(ฟอร์มกรอกข้อมูล!C239="สังกัด","",IF(ฟอร์มกรอกข้อมูล!B239="","-",IF(M469="เกษียณปี 66 ยุบเลิกปี 67","-",IF(M469="ว่างเดิม ยุบเลิกปี 67","-",ฟอร์มกรอกข้อมูล!B239)))))</f>
        <v/>
      </c>
      <c r="H469" s="140" t="str">
        <f>IF(ฟอร์มกรอกข้อมูล!C239=0,"",IF(M469="เกษียณปี 66 ยุบเลิกปี 67","-",IF(M469="ว่างเดิม ยุบเลิกปี 67","-",IF(ฟอร์มกรอกข้อมูล!C239="บริหารท้องถิ่น",ฟอร์มกรอกข้อมูล!F239,IF(ฟอร์มกรอกข้อมูล!C239="อำนวยการท้องถิ่น",ฟอร์มกรอกข้อมูล!F239,IF(ฟอร์มกรอกข้อมูล!C239="บริหารสถานศึกษา",ฟอร์มกรอกข้อมูล!F239,IF(ฟอร์มกรอกข้อมูล!C239&amp;ฟอร์มกรอกข้อมูล!G239="วิชาการหัวหน้ากลุ่มงาน",ฟอร์มกรอกข้อมูล!F239,ฟอร์มกรอกข้อมูล!E239)))))))</f>
        <v/>
      </c>
      <c r="I469" s="101" t="str">
        <f>IF(ฟอร์มกรอกข้อมูล!C239=0,"",IF(ฟอร์มกรอกข้อมูล!C239="สังกัด","",IF(ฟอร์มกรอกข้อมูล!H239="","-",IF(M469="เกษียณปี 66 ยุบเลิกปี 67","-",IF(M469="ว่างเดิม ยุบเลิกปี 67","-",ฟอร์มกรอกข้อมูล!H239)))))</f>
        <v/>
      </c>
      <c r="J469" s="144" t="str">
        <f>IF(ฟอร์มกรอกข้อมูล!C239=0,"",IF(ฟอร์มกรอกข้อมูล!C239="สังกัด","",IF(M469="กำหนดเพิ่มปี 67",0,IF(M469="กำหนดเพิ่มปี 68",0,IF(M469="กำหนดเพิ่มปี 69",0,IF(M469="เกษียณปี 66 ยุบเลิกปี 67",0,IF(M469="ว่างเดิม ยุบเลิกปี 67",0,ฟอร์มกรอกข้อมูล!BE239)))))))</f>
        <v/>
      </c>
      <c r="K469" s="145" t="str">
        <f>IF(ฟอร์มกรอกข้อมูล!C239=0,"",IF(ฟอร์มกรอกข้อมูล!C239="สังกัด","",IF(M469="กำหนดเพิ่มปี 67",0,IF(M469="กำหนดเพิ่มปี 68",0,IF(M469="กำหนดเพิ่มปี 69",0,IF(M469="เกษียณปี 66 ยุบเลิกปี 67",0,IF(M469="ว่างเดิม ยุบเลิกปี 67",0,IF(ฟอร์มกรอกข้อมูล!J239=0,0,(BF469*12)))))))))</f>
        <v/>
      </c>
      <c r="L469" s="145" t="str">
        <f>IF(ฟอร์มกรอกข้อมูล!C239=0,"",IF(ฟอร์มกรอกข้อมูล!C239="สังกัด","",IF(M469="กำหนดเพิ่มปี 67",0,IF(M469="กำหนดเพิ่มปี 68",0,IF(M469="กำหนดเพิ่มปี 69",0,IF(M469="เกษียณปี 66 ยุบเลิกปี 67",0,IF(M469="ว่างเดิม ยุบเลิกปี 67",0,IF(ฟอร์มกรอกข้อมูล!K239=0,0,(BG469*12)))))))))</f>
        <v/>
      </c>
      <c r="M469" s="146" t="str">
        <f>IF(ฟอร์มกรอกข้อมูล!C239=0,"",IF(ฟอร์มกรอกข้อมูล!C239="สังกัด","",IF(ฟอร์มกรอกข้อมูล!M239="ว่างเดิม","(ว่างเดิม)",IF(ฟอร์มกรอกข้อมูล!M239="เงินอุดหนุน","(เงินอุดหนุน)",IF(ฟอร์มกรอกข้อมูล!M239="เงินอุดหนุน (ว่าง)","(เงินอุดหนุน)",IF(ฟอร์มกรอกข้อมูล!M239="จ่ายจากเงินรายได้","(จ่ายจากเงินรายได้)",IF(ฟอร์มกรอกข้อมูล!M239="จ่ายจากเงินรายได้ (ว่าง)","(จ่ายจากเงินรายได้ (ว่างเดิม))",IF(ฟอร์มกรอกข้อมูล!M239="กำหนดเพิ่ม2567","กำหนดเพิ่มปี 67",IF(ฟอร์มกรอกข้อมูล!M239="กำหนดเพิ่ม2568","กำหนดเพิ่มปี 68",IF(ฟอร์มกรอกข้อมูล!M239="กำหนดเพิ่ม2569","กำหนดเพิ่มปี 69",IF(ฟอร์มกรอกข้อมูล!M239="ว่างยุบเลิก2567","ว่างเดิม ยุบเลิกปี 67",IF(ฟอร์มกรอกข้อมูล!M239="ว่างยุบเลิก2568","ว่างเดิม ยุบเลิกปี 68",IF(ฟอร์มกรอกข้อมูล!M239="ว่างยุบเลิก2569","ว่างเดิม ยุบเลิกปี 69",IF(ฟอร์มกรอกข้อมูล!M239="ยุบเลิก2567","เกษียณปี 66 ยุบเลิกปี 67",IF(ฟอร์มกรอกข้อมูล!M239="ยุบเลิก2568","เกษียณปี 67 ยุบเลิกปี 68",IF(ฟอร์มกรอกข้อมูล!M239="ยุบเลิก2569","เกษียณปี 68 ยุบเลิกปี 69",(ฟอร์มกรอกข้อมูล!I239*12)+(ฟอร์มกรอกข้อมูล!J239*12)+(ฟอร์มกรอกข้อมูล!K239*12)))))))))))))))))</f>
        <v/>
      </c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  <c r="AA469" s="150"/>
      <c r="AB469" s="150"/>
      <c r="AC469" s="150"/>
      <c r="AD469" s="150"/>
      <c r="AE469" s="150"/>
      <c r="AF469" s="150"/>
      <c r="AG469" s="150"/>
      <c r="AH469" s="150"/>
      <c r="AI469" s="150"/>
      <c r="AJ469" s="150"/>
      <c r="AK469" s="150"/>
      <c r="AL469" s="150"/>
      <c r="AM469" s="150"/>
      <c r="AN469" s="150"/>
      <c r="AO469" s="150"/>
      <c r="AP469" s="150"/>
      <c r="AQ469" s="150"/>
      <c r="AR469" s="150"/>
      <c r="AS469" s="150"/>
      <c r="AT469" s="150"/>
      <c r="AU469" s="150"/>
      <c r="AV469" s="150"/>
      <c r="AW469" s="150"/>
      <c r="AX469" s="150"/>
      <c r="AY469" s="150"/>
      <c r="AZ469" s="150"/>
      <c r="BA469" s="150"/>
      <c r="BB469" s="139" t="str">
        <f>IF(ฟอร์มกรอกข้อมูล!C239=0,"",ฟอร์มกรอกข้อมูล!C239)</f>
        <v/>
      </c>
      <c r="BC469" s="139" t="str">
        <f>IF(ฟอร์มกรอกข้อมูล!G239=0,"",ฟอร์มกรอกข้อมูล!G239)</f>
        <v/>
      </c>
      <c r="BD469" s="139" t="str">
        <f>IF(ฟอร์มกรอกข้อมูล!E239=0,"",ฟอร์มกรอกข้อมูล!E239)</f>
        <v/>
      </c>
      <c r="BE469" s="139" t="str">
        <f>IF(ฟอร์มกรอกข้อมูล!I239=0,"",ฟอร์มกรอกข้อมูล!I239)</f>
        <v/>
      </c>
      <c r="BF469" s="139" t="str">
        <f>IF(ฟอร์มกรอกข้อมูล!J239=0,"",ฟอร์มกรอกข้อมูล!J239)</f>
        <v/>
      </c>
      <c r="BG469" s="139" t="str">
        <f>IF(ฟอร์มกรอกข้อมูล!K239=0,"",ฟอร์มกรอกข้อมูล!K239)</f>
        <v/>
      </c>
      <c r="BH469" s="139" t="str">
        <f>IF(ฟอร์มกรอกข้อมูล!M239=0,"",ฟอร์มกรอกข้อมูล!M239)</f>
        <v/>
      </c>
    </row>
    <row r="470" spans="1:60" ht="25.5" customHeight="1">
      <c r="A470" s="99"/>
      <c r="B470" s="99"/>
      <c r="C470" s="140"/>
      <c r="D470" s="140"/>
      <c r="E470" s="140" t="str">
        <f>IF(BB469=0,"",IF(BB469="บริหารท้องถิ่น","("&amp;BD469&amp;")",IF(BB469="อำนวยการท้องถิ่น","("&amp;BD469&amp;")",IF(BB469="บริหารสถานศึกษา","("&amp;BD469&amp;")",IF(BB469&amp;BC469="วิชาการหัวหน้ากลุ่มงาน","("&amp;BD469&amp;")",IF(M469="กำหนดเพิ่มปี 67","-",IF(M469="กำหนดเพิ่มปี 68","",IF(M469="กำหนดเพิ่มปี 69","",""))))))))</f>
        <v/>
      </c>
      <c r="F470" s="99"/>
      <c r="G470" s="140"/>
      <c r="H470" s="140" t="str">
        <f>IF(BB469=0,"",IF(M469="เกษียณปี 66 ยุบเลิกปี 67","",IF(M469="ว่างเดิม ยุบเลิกปี 67","",IF(BB469="บริหารท้องถิ่น","("&amp;BD469&amp;")",IF(BB469="อำนวยการท้องถิ่น","("&amp;BD469&amp;")",IF(BB469="บริหารสถานศึกษา","("&amp;BD469&amp;")",IF(BB469&amp;BC469="วิชาการหัวหน้ากลุ่มงาน","("&amp;BD469&amp;")","")))))))</f>
        <v/>
      </c>
      <c r="I470" s="99"/>
      <c r="J470" s="141" t="str">
        <f>IF(BB469=0,"",IF(BB469="","",IF(BH469="ว่างเดิม","(ค่ากลางเงินเดือน)",IF(BH469="เงินอุดหนุน (ว่าง)","(ค่ากลางเงินเดือน)",IF(BH469="จ่ายจากเงินรายได้ (ว่าง)","(ค่ากลางเงินเดือน)",IF(BH469="ว่างยุบเลิก2568","(ค่ากลางเงินเดือน)",IF(BH469="ว่างยุบเลิก2569","(ค่ากลางเงินเดือน)",IF(M469="กำหนดเพิ่มปี 67","",IF(M469="กำหนดเพิ่มปี 68","",IF(M469="กำหนดเพิ่มปี 69","",IF(M469="เกษียณปี 66 ยุบเลิกปี 67","",IF(M469="ว่างเดิม ยุบเลิกปี 67","",TEXT(BE469,"(0,000"&amp;" x 12)")))))))))))))</f>
        <v/>
      </c>
      <c r="K470" s="141" t="str">
        <f>IF(BB469=0,"",IF(BB469="","",IF(M469="กำหนดเพิ่มปี 67","",IF(M469="กำหนดเพิ่มปี 68","",IF(M469="กำหนดเพิ่มปี 69","",IF(M469="เกษียณปี 66 ยุบเลิกปี 67","",IF(M469="ว่างเดิม ยุบเลิกปี 67","",TEXT(BF469,"(0,000"&amp;" x 12)"))))))))</f>
        <v/>
      </c>
      <c r="L470" s="141" t="str">
        <f>IF(BB469=0,"",IF(BB469="","",IF(M469="กำหนดเพิ่มปี 67","",IF(M469="กำหนดเพิ่มปี 68","",IF(M469="กำหนดเพิ่มปี 69","",IF(M469="เกษียณปี 66 ยุบเลิกปี 67","",IF(M469="ว่างเดิม ยุบเลิกปี 67","",TEXT(BG469,"(0,000"&amp;" x 12)"))))))))</f>
        <v/>
      </c>
      <c r="M470" s="14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  <c r="AA470" s="150"/>
      <c r="AB470" s="150"/>
      <c r="AC470" s="150"/>
      <c r="AD470" s="150"/>
      <c r="AE470" s="150"/>
      <c r="AF470" s="150"/>
      <c r="AG470" s="150"/>
      <c r="AH470" s="150"/>
      <c r="AI470" s="150"/>
      <c r="AJ470" s="150"/>
      <c r="AK470" s="150"/>
      <c r="AL470" s="150"/>
      <c r="AM470" s="150"/>
      <c r="AN470" s="150"/>
      <c r="AO470" s="150"/>
      <c r="AP470" s="150"/>
      <c r="AQ470" s="150"/>
      <c r="AR470" s="150"/>
      <c r="AS470" s="150"/>
      <c r="AT470" s="150"/>
      <c r="AU470" s="150"/>
      <c r="AV470" s="150"/>
      <c r="AW470" s="150"/>
      <c r="AX470" s="150"/>
      <c r="AY470" s="150"/>
      <c r="AZ470" s="150"/>
      <c r="BA470" s="150"/>
    </row>
    <row r="471" spans="1:60" ht="25.5" customHeight="1">
      <c r="A471" s="101" t="str">
        <f>IF(B471="","",IF(M471="","",SUBTOTAL(3,$E$5:E471)*1)-COUNTBLANK($B$5:B471))</f>
        <v/>
      </c>
      <c r="B471" s="142" t="str">
        <f>IF(ฟอร์มกรอกข้อมูล!C240=0,"",IF(ฟอร์มกรอกข้อมูล!C240="สังกัด","",IF(M471="กำหนดเพิ่มปี 67","-",IF(M471="กำหนดเพิ่มปี 68","-",IF(M471="กำหนดเพิ่มปี 69","-",ฟอร์มกรอกข้อมูล!D240)))))</f>
        <v/>
      </c>
      <c r="C471" s="140" t="str">
        <f>IF(ฟอร์มกรอกข้อมูล!C240=0,"",IF(ฟอร์มกรอกข้อมูล!C240="สังกัด","",IF(M471="กำหนดเพิ่มปี 67","-",IF(M471="กำหนดเพิ่มปี 68","-",IF(M471="กำหนดเพิ่มปี 69","-",ฟอร์มกรอกข้อมูล!L240)))))</f>
        <v/>
      </c>
      <c r="D471" s="143" t="str">
        <f>IF(ฟอร์มกรอกข้อมูล!C240=0,"",IF(ฟอร์มกรอกข้อมูล!C240="สังกัด","",IF(ฟอร์มกรอกข้อมูล!B240="","-",IF(M471="กำหนดเพิ่มปี 67","-",IF(M471="กำหนดเพิ่มปี 68","-",IF(M471="กำหนดเพิ่มปี 69","-",ฟอร์มกรอกข้อมูล!B240))))))</f>
        <v/>
      </c>
      <c r="E471" s="140" t="str">
        <f>IF(ฟอร์มกรอกข้อมูล!C240=0,"",IF(M471="กำหนดเพิ่มปี 67","-",IF(M471="กำหนดเพิ่มปี 68","-",IF(M471="กำหนดเพิ่มปี 69","-",IF(ฟอร์มกรอกข้อมูล!C240="บริหารท้องถิ่น",ฟอร์มกรอกข้อมูล!F240,IF(ฟอร์มกรอกข้อมูล!C240="อำนวยการท้องถิ่น",ฟอร์มกรอกข้อมูล!F240,IF(ฟอร์มกรอกข้อมูล!C240="บริหารสถานศึกษา",ฟอร์มกรอกข้อมูล!F240,IF(ฟอร์มกรอกข้อมูล!C240&amp;ฟอร์มกรอกข้อมูล!G240="วิชาการหัวหน้ากลุ่มงาน",ฟอร์มกรอกข้อมูล!F240,ฟอร์มกรอกข้อมูล!E240))))))))</f>
        <v/>
      </c>
      <c r="F471" s="101" t="str">
        <f>IF(ฟอร์มกรอกข้อมูล!C240=0,"",IF(ฟอร์มกรอกข้อมูล!C240="สังกัด","",IF(ฟอร์มกรอกข้อมูล!H240="","-",IF(M471="กำหนดเพิ่มปี 67","-",IF(M471="กำหนดเพิ่มปี 68","-",IF(M471="กำหนดเพิ่มปี 69","-",ฟอร์มกรอกข้อมูล!H240))))))</f>
        <v/>
      </c>
      <c r="G471" s="143" t="str">
        <f>IF(ฟอร์มกรอกข้อมูล!C240=0,"",IF(ฟอร์มกรอกข้อมูล!C240="สังกัด","",IF(ฟอร์มกรอกข้อมูล!B240="","-",IF(M471="เกษียณปี 66 ยุบเลิกปี 67","-",IF(M471="ว่างเดิม ยุบเลิกปี 67","-",ฟอร์มกรอกข้อมูล!B240)))))</f>
        <v/>
      </c>
      <c r="H471" s="140" t="str">
        <f>IF(ฟอร์มกรอกข้อมูล!C240=0,"",IF(M471="เกษียณปี 66 ยุบเลิกปี 67","-",IF(M471="ว่างเดิม ยุบเลิกปี 67","-",IF(ฟอร์มกรอกข้อมูล!C240="บริหารท้องถิ่น",ฟอร์มกรอกข้อมูล!F240,IF(ฟอร์มกรอกข้อมูล!C240="อำนวยการท้องถิ่น",ฟอร์มกรอกข้อมูล!F240,IF(ฟอร์มกรอกข้อมูล!C240="บริหารสถานศึกษา",ฟอร์มกรอกข้อมูล!F240,IF(ฟอร์มกรอกข้อมูล!C240&amp;ฟอร์มกรอกข้อมูล!G240="วิชาการหัวหน้ากลุ่มงาน",ฟอร์มกรอกข้อมูล!F240,ฟอร์มกรอกข้อมูล!E240)))))))</f>
        <v/>
      </c>
      <c r="I471" s="101" t="str">
        <f>IF(ฟอร์มกรอกข้อมูล!C240=0,"",IF(ฟอร์มกรอกข้อมูล!C240="สังกัด","",IF(ฟอร์มกรอกข้อมูล!H240="","-",IF(M471="เกษียณปี 66 ยุบเลิกปี 67","-",IF(M471="ว่างเดิม ยุบเลิกปี 67","-",ฟอร์มกรอกข้อมูล!H240)))))</f>
        <v/>
      </c>
      <c r="J471" s="144" t="str">
        <f>IF(ฟอร์มกรอกข้อมูล!C240=0,"",IF(ฟอร์มกรอกข้อมูล!C240="สังกัด","",IF(M471="กำหนดเพิ่มปี 67",0,IF(M471="กำหนดเพิ่มปี 68",0,IF(M471="กำหนดเพิ่มปี 69",0,IF(M471="เกษียณปี 66 ยุบเลิกปี 67",0,IF(M471="ว่างเดิม ยุบเลิกปี 67",0,ฟอร์มกรอกข้อมูล!BE240)))))))</f>
        <v/>
      </c>
      <c r="K471" s="145" t="str">
        <f>IF(ฟอร์มกรอกข้อมูล!C240=0,"",IF(ฟอร์มกรอกข้อมูล!C240="สังกัด","",IF(M471="กำหนดเพิ่มปี 67",0,IF(M471="กำหนดเพิ่มปี 68",0,IF(M471="กำหนดเพิ่มปี 69",0,IF(M471="เกษียณปี 66 ยุบเลิกปี 67",0,IF(M471="ว่างเดิม ยุบเลิกปี 67",0,IF(ฟอร์มกรอกข้อมูล!J240=0,0,(BF471*12)))))))))</f>
        <v/>
      </c>
      <c r="L471" s="145" t="str">
        <f>IF(ฟอร์มกรอกข้อมูล!C240=0,"",IF(ฟอร์มกรอกข้อมูล!C240="สังกัด","",IF(M471="กำหนดเพิ่มปี 67",0,IF(M471="กำหนดเพิ่มปี 68",0,IF(M471="กำหนดเพิ่มปี 69",0,IF(M471="เกษียณปี 66 ยุบเลิกปี 67",0,IF(M471="ว่างเดิม ยุบเลิกปี 67",0,IF(ฟอร์มกรอกข้อมูล!K240=0,0,(BG471*12)))))))))</f>
        <v/>
      </c>
      <c r="M471" s="146" t="str">
        <f>IF(ฟอร์มกรอกข้อมูล!C240=0,"",IF(ฟอร์มกรอกข้อมูล!C240="สังกัด","",IF(ฟอร์มกรอกข้อมูล!M240="ว่างเดิม","(ว่างเดิม)",IF(ฟอร์มกรอกข้อมูล!M240="เงินอุดหนุน","(เงินอุดหนุน)",IF(ฟอร์มกรอกข้อมูล!M240="เงินอุดหนุน (ว่าง)","(เงินอุดหนุน)",IF(ฟอร์มกรอกข้อมูล!M240="จ่ายจากเงินรายได้","(จ่ายจากเงินรายได้)",IF(ฟอร์มกรอกข้อมูล!M240="จ่ายจากเงินรายได้ (ว่าง)","(จ่ายจากเงินรายได้ (ว่างเดิม))",IF(ฟอร์มกรอกข้อมูล!M240="กำหนดเพิ่ม2567","กำหนดเพิ่มปี 67",IF(ฟอร์มกรอกข้อมูล!M240="กำหนดเพิ่ม2568","กำหนดเพิ่มปี 68",IF(ฟอร์มกรอกข้อมูล!M240="กำหนดเพิ่ม2569","กำหนดเพิ่มปี 69",IF(ฟอร์มกรอกข้อมูล!M240="ว่างยุบเลิก2567","ว่างเดิม ยุบเลิกปี 67",IF(ฟอร์มกรอกข้อมูล!M240="ว่างยุบเลิก2568","ว่างเดิม ยุบเลิกปี 68",IF(ฟอร์มกรอกข้อมูล!M240="ว่างยุบเลิก2569","ว่างเดิม ยุบเลิกปี 69",IF(ฟอร์มกรอกข้อมูล!M240="ยุบเลิก2567","เกษียณปี 66 ยุบเลิกปี 67",IF(ฟอร์มกรอกข้อมูล!M240="ยุบเลิก2568","เกษียณปี 67 ยุบเลิกปี 68",IF(ฟอร์มกรอกข้อมูล!M240="ยุบเลิก2569","เกษียณปี 68 ยุบเลิกปี 69",(ฟอร์มกรอกข้อมูล!I240*12)+(ฟอร์มกรอกข้อมูล!J240*12)+(ฟอร์มกรอกข้อมูล!K240*12)))))))))))))))))</f>
        <v/>
      </c>
      <c r="N471" s="150"/>
      <c r="O471" s="150"/>
      <c r="P471" s="150"/>
      <c r="Q471" s="150"/>
      <c r="R471" s="150"/>
      <c r="S471" s="150"/>
      <c r="T471" s="150"/>
      <c r="U471" s="150"/>
      <c r="V471" s="150"/>
      <c r="W471" s="150"/>
      <c r="X471" s="150"/>
      <c r="Y471" s="150"/>
      <c r="Z471" s="150"/>
      <c r="AA471" s="150"/>
      <c r="AB471" s="150"/>
      <c r="AC471" s="150"/>
      <c r="AD471" s="150"/>
      <c r="AE471" s="150"/>
      <c r="AF471" s="150"/>
      <c r="AG471" s="150"/>
      <c r="AH471" s="150"/>
      <c r="AI471" s="150"/>
      <c r="AJ471" s="150"/>
      <c r="AK471" s="150"/>
      <c r="AL471" s="150"/>
      <c r="AM471" s="150"/>
      <c r="AN471" s="150"/>
      <c r="AO471" s="150"/>
      <c r="AP471" s="150"/>
      <c r="AQ471" s="150"/>
      <c r="AR471" s="150"/>
      <c r="AS471" s="150"/>
      <c r="AT471" s="150"/>
      <c r="AU471" s="150"/>
      <c r="AV471" s="150"/>
      <c r="AW471" s="150"/>
      <c r="AX471" s="150"/>
      <c r="AY471" s="150"/>
      <c r="AZ471" s="150"/>
      <c r="BA471" s="150"/>
      <c r="BB471" s="139" t="str">
        <f>IF(ฟอร์มกรอกข้อมูล!C240=0,"",ฟอร์มกรอกข้อมูล!C240)</f>
        <v/>
      </c>
      <c r="BC471" s="139" t="str">
        <f>IF(ฟอร์มกรอกข้อมูล!G240=0,"",ฟอร์มกรอกข้อมูล!G240)</f>
        <v/>
      </c>
      <c r="BD471" s="139" t="str">
        <f>IF(ฟอร์มกรอกข้อมูล!E240=0,"",ฟอร์มกรอกข้อมูล!E240)</f>
        <v/>
      </c>
      <c r="BE471" s="139" t="str">
        <f>IF(ฟอร์มกรอกข้อมูล!I240=0,"",ฟอร์มกรอกข้อมูล!I240)</f>
        <v/>
      </c>
      <c r="BF471" s="139" t="str">
        <f>IF(ฟอร์มกรอกข้อมูล!J240=0,"",ฟอร์มกรอกข้อมูล!J240)</f>
        <v/>
      </c>
      <c r="BG471" s="139" t="str">
        <f>IF(ฟอร์มกรอกข้อมูล!K240=0,"",ฟอร์มกรอกข้อมูล!K240)</f>
        <v/>
      </c>
      <c r="BH471" s="139" t="str">
        <f>IF(ฟอร์มกรอกข้อมูล!M240=0,"",ฟอร์มกรอกข้อมูล!M240)</f>
        <v/>
      </c>
    </row>
    <row r="472" spans="1:60" ht="25.5" customHeight="1">
      <c r="A472" s="99"/>
      <c r="B472" s="99"/>
      <c r="C472" s="140"/>
      <c r="D472" s="140"/>
      <c r="E472" s="140" t="str">
        <f>IF(BB471=0,"",IF(BB471="บริหารท้องถิ่น","("&amp;BD471&amp;")",IF(BB471="อำนวยการท้องถิ่น","("&amp;BD471&amp;")",IF(BB471="บริหารสถานศึกษา","("&amp;BD471&amp;")",IF(BB471&amp;BC471="วิชาการหัวหน้ากลุ่มงาน","("&amp;BD471&amp;")",IF(M471="กำหนดเพิ่มปี 67","-",IF(M471="กำหนดเพิ่มปี 68","",IF(M471="กำหนดเพิ่มปี 69","",""))))))))</f>
        <v/>
      </c>
      <c r="F472" s="99"/>
      <c r="G472" s="140"/>
      <c r="H472" s="140" t="str">
        <f>IF(BB471=0,"",IF(M471="เกษียณปี 66 ยุบเลิกปี 67","",IF(M471="ว่างเดิม ยุบเลิกปี 67","",IF(BB471="บริหารท้องถิ่น","("&amp;BD471&amp;")",IF(BB471="อำนวยการท้องถิ่น","("&amp;BD471&amp;")",IF(BB471="บริหารสถานศึกษา","("&amp;BD471&amp;")",IF(BB471&amp;BC471="วิชาการหัวหน้ากลุ่มงาน","("&amp;BD471&amp;")","")))))))</f>
        <v/>
      </c>
      <c r="I472" s="99"/>
      <c r="J472" s="141" t="str">
        <f>IF(BB471=0,"",IF(BB471="","",IF(BH471="ว่างเดิม","(ค่ากลางเงินเดือน)",IF(BH471="เงินอุดหนุน (ว่าง)","(ค่ากลางเงินเดือน)",IF(BH471="จ่ายจากเงินรายได้ (ว่าง)","(ค่ากลางเงินเดือน)",IF(BH471="ว่างยุบเลิก2568","(ค่ากลางเงินเดือน)",IF(BH471="ว่างยุบเลิก2569","(ค่ากลางเงินเดือน)",IF(M471="กำหนดเพิ่มปี 67","",IF(M471="กำหนดเพิ่มปี 68","",IF(M471="กำหนดเพิ่มปี 69","",IF(M471="เกษียณปี 66 ยุบเลิกปี 67","",IF(M471="ว่างเดิม ยุบเลิกปี 67","",TEXT(BE471,"(0,000"&amp;" x 12)")))))))))))))</f>
        <v/>
      </c>
      <c r="K472" s="141" t="str">
        <f>IF(BB471=0,"",IF(BB471="","",IF(M471="กำหนดเพิ่มปี 67","",IF(M471="กำหนดเพิ่มปี 68","",IF(M471="กำหนดเพิ่มปี 69","",IF(M471="เกษียณปี 66 ยุบเลิกปี 67","",IF(M471="ว่างเดิม ยุบเลิกปี 67","",TEXT(BF471,"(0,000"&amp;" x 12)"))))))))</f>
        <v/>
      </c>
      <c r="L472" s="141" t="str">
        <f>IF(BB471=0,"",IF(BB471="","",IF(M471="กำหนดเพิ่มปี 67","",IF(M471="กำหนดเพิ่มปี 68","",IF(M471="กำหนดเพิ่มปี 69","",IF(M471="เกษียณปี 66 ยุบเลิกปี 67","",IF(M471="ว่างเดิม ยุบเลิกปี 67","",TEXT(BG471,"(0,000"&amp;" x 12)"))))))))</f>
        <v/>
      </c>
      <c r="M472" s="140"/>
      <c r="N472" s="150"/>
      <c r="O472" s="150"/>
      <c r="P472" s="150"/>
      <c r="Q472" s="150"/>
      <c r="R472" s="150"/>
      <c r="S472" s="150"/>
      <c r="T472" s="150"/>
      <c r="U472" s="150"/>
      <c r="V472" s="150"/>
      <c r="W472" s="150"/>
      <c r="X472" s="150"/>
      <c r="Y472" s="150"/>
      <c r="Z472" s="150"/>
      <c r="AA472" s="150"/>
      <c r="AB472" s="150"/>
      <c r="AC472" s="150"/>
      <c r="AD472" s="150"/>
      <c r="AE472" s="150"/>
      <c r="AF472" s="150"/>
      <c r="AG472" s="150"/>
      <c r="AH472" s="150"/>
      <c r="AI472" s="150"/>
      <c r="AJ472" s="150"/>
      <c r="AK472" s="150"/>
      <c r="AL472" s="150"/>
      <c r="AM472" s="150"/>
      <c r="AN472" s="150"/>
      <c r="AO472" s="150"/>
      <c r="AP472" s="150"/>
      <c r="AQ472" s="150"/>
      <c r="AR472" s="150"/>
      <c r="AS472" s="150"/>
      <c r="AT472" s="150"/>
      <c r="AU472" s="150"/>
      <c r="AV472" s="150"/>
      <c r="AW472" s="150"/>
      <c r="AX472" s="150"/>
      <c r="AY472" s="150"/>
      <c r="AZ472" s="150"/>
      <c r="BA472" s="150"/>
    </row>
    <row r="473" spans="1:60" ht="25.5" customHeight="1">
      <c r="A473" s="101" t="str">
        <f>IF(B473="","",IF(M473="","",SUBTOTAL(3,$E$5:E473)*1)-COUNTBLANK($B$5:B473))</f>
        <v/>
      </c>
      <c r="B473" s="142" t="str">
        <f>IF(ฟอร์มกรอกข้อมูล!C241=0,"",IF(ฟอร์มกรอกข้อมูล!C241="สังกัด","",IF(M473="กำหนดเพิ่มปี 67","-",IF(M473="กำหนดเพิ่มปี 68","-",IF(M473="กำหนดเพิ่มปี 69","-",ฟอร์มกรอกข้อมูล!D241)))))</f>
        <v/>
      </c>
      <c r="C473" s="140" t="str">
        <f>IF(ฟอร์มกรอกข้อมูล!C241=0,"",IF(ฟอร์มกรอกข้อมูล!C241="สังกัด","",IF(M473="กำหนดเพิ่มปี 67","-",IF(M473="กำหนดเพิ่มปี 68","-",IF(M473="กำหนดเพิ่มปี 69","-",ฟอร์มกรอกข้อมูล!L241)))))</f>
        <v/>
      </c>
      <c r="D473" s="143" t="str">
        <f>IF(ฟอร์มกรอกข้อมูล!C241=0,"",IF(ฟอร์มกรอกข้อมูล!C241="สังกัด","",IF(ฟอร์มกรอกข้อมูล!B241="","-",IF(M473="กำหนดเพิ่มปี 67","-",IF(M473="กำหนดเพิ่มปี 68","-",IF(M473="กำหนดเพิ่มปี 69","-",ฟอร์มกรอกข้อมูล!B241))))))</f>
        <v/>
      </c>
      <c r="E473" s="140" t="str">
        <f>IF(ฟอร์มกรอกข้อมูล!C241=0,"",IF(M473="กำหนดเพิ่มปี 67","-",IF(M473="กำหนดเพิ่มปี 68","-",IF(M473="กำหนดเพิ่มปี 69","-",IF(ฟอร์มกรอกข้อมูล!C241="บริหารท้องถิ่น",ฟอร์มกรอกข้อมูล!F241,IF(ฟอร์มกรอกข้อมูล!C241="อำนวยการท้องถิ่น",ฟอร์มกรอกข้อมูล!F241,IF(ฟอร์มกรอกข้อมูล!C241="บริหารสถานศึกษา",ฟอร์มกรอกข้อมูล!F241,IF(ฟอร์มกรอกข้อมูล!C241&amp;ฟอร์มกรอกข้อมูล!G241="วิชาการหัวหน้ากลุ่มงาน",ฟอร์มกรอกข้อมูล!F241,ฟอร์มกรอกข้อมูล!E241))))))))</f>
        <v/>
      </c>
      <c r="F473" s="101" t="str">
        <f>IF(ฟอร์มกรอกข้อมูล!C241=0,"",IF(ฟอร์มกรอกข้อมูล!C241="สังกัด","",IF(ฟอร์มกรอกข้อมูล!H241="","-",IF(M473="กำหนดเพิ่มปี 67","-",IF(M473="กำหนดเพิ่มปี 68","-",IF(M473="กำหนดเพิ่มปี 69","-",ฟอร์มกรอกข้อมูล!H241))))))</f>
        <v/>
      </c>
      <c r="G473" s="143" t="str">
        <f>IF(ฟอร์มกรอกข้อมูล!C241=0,"",IF(ฟอร์มกรอกข้อมูล!C241="สังกัด","",IF(ฟอร์มกรอกข้อมูล!B241="","-",IF(M473="เกษียณปี 66 ยุบเลิกปี 67","-",IF(M473="ว่างเดิม ยุบเลิกปี 67","-",ฟอร์มกรอกข้อมูล!B241)))))</f>
        <v/>
      </c>
      <c r="H473" s="140" t="str">
        <f>IF(ฟอร์มกรอกข้อมูล!C241=0,"",IF(M473="เกษียณปี 66 ยุบเลิกปี 67","-",IF(M473="ว่างเดิม ยุบเลิกปี 67","-",IF(ฟอร์มกรอกข้อมูล!C241="บริหารท้องถิ่น",ฟอร์มกรอกข้อมูล!F241,IF(ฟอร์มกรอกข้อมูล!C241="อำนวยการท้องถิ่น",ฟอร์มกรอกข้อมูล!F241,IF(ฟอร์มกรอกข้อมูล!C241="บริหารสถานศึกษา",ฟอร์มกรอกข้อมูล!F241,IF(ฟอร์มกรอกข้อมูล!C241&amp;ฟอร์มกรอกข้อมูล!G241="วิชาการหัวหน้ากลุ่มงาน",ฟอร์มกรอกข้อมูล!F241,ฟอร์มกรอกข้อมูล!E241)))))))</f>
        <v/>
      </c>
      <c r="I473" s="101" t="str">
        <f>IF(ฟอร์มกรอกข้อมูล!C241=0,"",IF(ฟอร์มกรอกข้อมูล!C241="สังกัด","",IF(ฟอร์มกรอกข้อมูล!H241="","-",IF(M473="เกษียณปี 66 ยุบเลิกปี 67","-",IF(M473="ว่างเดิม ยุบเลิกปี 67","-",ฟอร์มกรอกข้อมูล!H241)))))</f>
        <v/>
      </c>
      <c r="J473" s="144" t="str">
        <f>IF(ฟอร์มกรอกข้อมูล!C241=0,"",IF(ฟอร์มกรอกข้อมูล!C241="สังกัด","",IF(M473="กำหนดเพิ่มปี 67",0,IF(M473="กำหนดเพิ่มปี 68",0,IF(M473="กำหนดเพิ่มปี 69",0,IF(M473="เกษียณปี 66 ยุบเลิกปี 67",0,IF(M473="ว่างเดิม ยุบเลิกปี 67",0,ฟอร์มกรอกข้อมูล!BE241)))))))</f>
        <v/>
      </c>
      <c r="K473" s="145" t="str">
        <f>IF(ฟอร์มกรอกข้อมูล!C241=0,"",IF(ฟอร์มกรอกข้อมูล!C241="สังกัด","",IF(M473="กำหนดเพิ่มปี 67",0,IF(M473="กำหนดเพิ่มปี 68",0,IF(M473="กำหนดเพิ่มปี 69",0,IF(M473="เกษียณปี 66 ยุบเลิกปี 67",0,IF(M473="ว่างเดิม ยุบเลิกปี 67",0,IF(ฟอร์มกรอกข้อมูล!J241=0,0,(BF473*12)))))))))</f>
        <v/>
      </c>
      <c r="L473" s="145" t="str">
        <f>IF(ฟอร์มกรอกข้อมูล!C241=0,"",IF(ฟอร์มกรอกข้อมูล!C241="สังกัด","",IF(M473="กำหนดเพิ่มปี 67",0,IF(M473="กำหนดเพิ่มปี 68",0,IF(M473="กำหนดเพิ่มปี 69",0,IF(M473="เกษียณปี 66 ยุบเลิกปี 67",0,IF(M473="ว่างเดิม ยุบเลิกปี 67",0,IF(ฟอร์มกรอกข้อมูล!K241=0,0,(BG473*12)))))))))</f>
        <v/>
      </c>
      <c r="M473" s="146" t="str">
        <f>IF(ฟอร์มกรอกข้อมูล!C241=0,"",IF(ฟอร์มกรอกข้อมูล!C241="สังกัด","",IF(ฟอร์มกรอกข้อมูล!M241="ว่างเดิม","(ว่างเดิม)",IF(ฟอร์มกรอกข้อมูล!M241="เงินอุดหนุน","(เงินอุดหนุน)",IF(ฟอร์มกรอกข้อมูล!M241="เงินอุดหนุน (ว่าง)","(เงินอุดหนุน)",IF(ฟอร์มกรอกข้อมูล!M241="จ่ายจากเงินรายได้","(จ่ายจากเงินรายได้)",IF(ฟอร์มกรอกข้อมูล!M241="จ่ายจากเงินรายได้ (ว่าง)","(จ่ายจากเงินรายได้ (ว่างเดิม))",IF(ฟอร์มกรอกข้อมูล!M241="กำหนดเพิ่ม2567","กำหนดเพิ่มปี 67",IF(ฟอร์มกรอกข้อมูล!M241="กำหนดเพิ่ม2568","กำหนดเพิ่มปี 68",IF(ฟอร์มกรอกข้อมูล!M241="กำหนดเพิ่ม2569","กำหนดเพิ่มปี 69",IF(ฟอร์มกรอกข้อมูล!M241="ว่างยุบเลิก2567","ว่างเดิม ยุบเลิกปี 67",IF(ฟอร์มกรอกข้อมูล!M241="ว่างยุบเลิก2568","ว่างเดิม ยุบเลิกปี 68",IF(ฟอร์มกรอกข้อมูล!M241="ว่างยุบเลิก2569","ว่างเดิม ยุบเลิกปี 69",IF(ฟอร์มกรอกข้อมูล!M241="ยุบเลิก2567","เกษียณปี 66 ยุบเลิกปี 67",IF(ฟอร์มกรอกข้อมูล!M241="ยุบเลิก2568","เกษียณปี 67 ยุบเลิกปี 68",IF(ฟอร์มกรอกข้อมูล!M241="ยุบเลิก2569","เกษียณปี 68 ยุบเลิกปี 69",(ฟอร์มกรอกข้อมูล!I241*12)+(ฟอร์มกรอกข้อมูล!J241*12)+(ฟอร์มกรอกข้อมูล!K241*12)))))))))))))))))</f>
        <v/>
      </c>
      <c r="N473" s="150"/>
      <c r="O473" s="150"/>
      <c r="P473" s="150"/>
      <c r="Q473" s="150"/>
      <c r="R473" s="150"/>
      <c r="S473" s="150"/>
      <c r="T473" s="150"/>
      <c r="U473" s="150"/>
      <c r="V473" s="150"/>
      <c r="W473" s="150"/>
      <c r="X473" s="150"/>
      <c r="Y473" s="150"/>
      <c r="Z473" s="150"/>
      <c r="AA473" s="150"/>
      <c r="AB473" s="150"/>
      <c r="AC473" s="150"/>
      <c r="AD473" s="150"/>
      <c r="AE473" s="150"/>
      <c r="AF473" s="150"/>
      <c r="AG473" s="150"/>
      <c r="AH473" s="150"/>
      <c r="AI473" s="150"/>
      <c r="AJ473" s="150"/>
      <c r="AK473" s="150"/>
      <c r="AL473" s="150"/>
      <c r="AM473" s="150"/>
      <c r="AN473" s="150"/>
      <c r="AO473" s="150"/>
      <c r="AP473" s="150"/>
      <c r="AQ473" s="150"/>
      <c r="AR473" s="150"/>
      <c r="AS473" s="150"/>
      <c r="AT473" s="150"/>
      <c r="AU473" s="150"/>
      <c r="AV473" s="150"/>
      <c r="AW473" s="150"/>
      <c r="AX473" s="150"/>
      <c r="AY473" s="150"/>
      <c r="AZ473" s="150"/>
      <c r="BA473" s="150"/>
      <c r="BB473" s="139" t="str">
        <f>IF(ฟอร์มกรอกข้อมูล!C241=0,"",ฟอร์มกรอกข้อมูล!C241)</f>
        <v/>
      </c>
      <c r="BC473" s="139" t="str">
        <f>IF(ฟอร์มกรอกข้อมูล!G241=0,"",ฟอร์มกรอกข้อมูล!G241)</f>
        <v/>
      </c>
      <c r="BD473" s="139" t="str">
        <f>IF(ฟอร์มกรอกข้อมูล!E241=0,"",ฟอร์มกรอกข้อมูล!E241)</f>
        <v/>
      </c>
      <c r="BE473" s="139" t="str">
        <f>IF(ฟอร์มกรอกข้อมูล!I241=0,"",ฟอร์มกรอกข้อมูล!I241)</f>
        <v/>
      </c>
      <c r="BF473" s="139" t="str">
        <f>IF(ฟอร์มกรอกข้อมูล!J241=0,"",ฟอร์มกรอกข้อมูล!J241)</f>
        <v/>
      </c>
      <c r="BG473" s="139" t="str">
        <f>IF(ฟอร์มกรอกข้อมูล!K241=0,"",ฟอร์มกรอกข้อมูล!K241)</f>
        <v/>
      </c>
      <c r="BH473" s="139" t="str">
        <f>IF(ฟอร์มกรอกข้อมูล!M241=0,"",ฟอร์มกรอกข้อมูล!M241)</f>
        <v/>
      </c>
    </row>
    <row r="474" spans="1:60" ht="25.5" customHeight="1">
      <c r="A474" s="99"/>
      <c r="B474" s="99"/>
      <c r="C474" s="140"/>
      <c r="D474" s="140"/>
      <c r="E474" s="140" t="str">
        <f>IF(BB473=0,"",IF(BB473="บริหารท้องถิ่น","("&amp;BD473&amp;")",IF(BB473="อำนวยการท้องถิ่น","("&amp;BD473&amp;")",IF(BB473="บริหารสถานศึกษา","("&amp;BD473&amp;")",IF(BB473&amp;BC473="วิชาการหัวหน้ากลุ่มงาน","("&amp;BD473&amp;")",IF(M473="กำหนดเพิ่มปี 67","-",IF(M473="กำหนดเพิ่มปี 68","",IF(M473="กำหนดเพิ่มปี 69","",""))))))))</f>
        <v/>
      </c>
      <c r="F474" s="99"/>
      <c r="G474" s="140"/>
      <c r="H474" s="140" t="str">
        <f>IF(BB473=0,"",IF(M473="เกษียณปี 66 ยุบเลิกปี 67","",IF(M473="ว่างเดิม ยุบเลิกปี 67","",IF(BB473="บริหารท้องถิ่น","("&amp;BD473&amp;")",IF(BB473="อำนวยการท้องถิ่น","("&amp;BD473&amp;")",IF(BB473="บริหารสถานศึกษา","("&amp;BD473&amp;")",IF(BB473&amp;BC473="วิชาการหัวหน้ากลุ่มงาน","("&amp;BD473&amp;")","")))))))</f>
        <v/>
      </c>
      <c r="I474" s="99"/>
      <c r="J474" s="141" t="str">
        <f>IF(BB473=0,"",IF(BB473="","",IF(BH473="ว่างเดิม","(ค่ากลางเงินเดือน)",IF(BH473="เงินอุดหนุน (ว่าง)","(ค่ากลางเงินเดือน)",IF(BH473="จ่ายจากเงินรายได้ (ว่าง)","(ค่ากลางเงินเดือน)",IF(BH473="ว่างยุบเลิก2568","(ค่ากลางเงินเดือน)",IF(BH473="ว่างยุบเลิก2569","(ค่ากลางเงินเดือน)",IF(M473="กำหนดเพิ่มปี 67","",IF(M473="กำหนดเพิ่มปี 68","",IF(M473="กำหนดเพิ่มปี 69","",IF(M473="เกษียณปี 66 ยุบเลิกปี 67","",IF(M473="ว่างเดิม ยุบเลิกปี 67","",TEXT(BE473,"(0,000"&amp;" x 12)")))))))))))))</f>
        <v/>
      </c>
      <c r="K474" s="141" t="str">
        <f>IF(BB473=0,"",IF(BB473="","",IF(M473="กำหนดเพิ่มปี 67","",IF(M473="กำหนดเพิ่มปี 68","",IF(M473="กำหนดเพิ่มปี 69","",IF(M473="เกษียณปี 66 ยุบเลิกปี 67","",IF(M473="ว่างเดิม ยุบเลิกปี 67","",TEXT(BF473,"(0,000"&amp;" x 12)"))))))))</f>
        <v/>
      </c>
      <c r="L474" s="141" t="str">
        <f>IF(BB473=0,"",IF(BB473="","",IF(M473="กำหนดเพิ่มปี 67","",IF(M473="กำหนดเพิ่มปี 68","",IF(M473="กำหนดเพิ่มปี 69","",IF(M473="เกษียณปี 66 ยุบเลิกปี 67","",IF(M473="ว่างเดิม ยุบเลิกปี 67","",TEXT(BG473,"(0,000"&amp;" x 12)"))))))))</f>
        <v/>
      </c>
      <c r="M474" s="140"/>
      <c r="N474" s="150"/>
      <c r="O474" s="150"/>
      <c r="P474" s="150"/>
      <c r="Q474" s="150"/>
      <c r="R474" s="150"/>
      <c r="S474" s="150"/>
      <c r="T474" s="150"/>
      <c r="U474" s="150"/>
      <c r="V474" s="150"/>
      <c r="W474" s="150"/>
      <c r="X474" s="150"/>
      <c r="Y474" s="150"/>
      <c r="Z474" s="150"/>
      <c r="AA474" s="150"/>
      <c r="AB474" s="150"/>
      <c r="AC474" s="150"/>
      <c r="AD474" s="150"/>
      <c r="AE474" s="150"/>
      <c r="AF474" s="150"/>
      <c r="AG474" s="150"/>
      <c r="AH474" s="150"/>
      <c r="AI474" s="150"/>
      <c r="AJ474" s="150"/>
      <c r="AK474" s="150"/>
      <c r="AL474" s="150"/>
      <c r="AM474" s="150"/>
      <c r="AN474" s="150"/>
      <c r="AO474" s="150"/>
      <c r="AP474" s="150"/>
      <c r="AQ474" s="150"/>
      <c r="AR474" s="150"/>
      <c r="AS474" s="150"/>
      <c r="AT474" s="150"/>
      <c r="AU474" s="150"/>
      <c r="AV474" s="150"/>
      <c r="AW474" s="150"/>
      <c r="AX474" s="150"/>
      <c r="AY474" s="150"/>
      <c r="AZ474" s="150"/>
      <c r="BA474" s="150"/>
    </row>
    <row r="475" spans="1:60" ht="25.5" customHeight="1">
      <c r="A475" s="101" t="str">
        <f>IF(B475="","",IF(M475="","",SUBTOTAL(3,$E$5:E475)*1)-COUNTBLANK($B$5:B475))</f>
        <v/>
      </c>
      <c r="B475" s="142" t="str">
        <f>IF(ฟอร์มกรอกข้อมูล!C242=0,"",IF(ฟอร์มกรอกข้อมูล!C242="สังกัด","",IF(M475="กำหนดเพิ่มปี 67","-",IF(M475="กำหนดเพิ่มปี 68","-",IF(M475="กำหนดเพิ่มปี 69","-",ฟอร์มกรอกข้อมูล!D242)))))</f>
        <v/>
      </c>
      <c r="C475" s="140" t="str">
        <f>IF(ฟอร์มกรอกข้อมูล!C242=0,"",IF(ฟอร์มกรอกข้อมูล!C242="สังกัด","",IF(M475="กำหนดเพิ่มปี 67","-",IF(M475="กำหนดเพิ่มปี 68","-",IF(M475="กำหนดเพิ่มปี 69","-",ฟอร์มกรอกข้อมูล!L242)))))</f>
        <v/>
      </c>
      <c r="D475" s="143" t="str">
        <f>IF(ฟอร์มกรอกข้อมูล!C242=0,"",IF(ฟอร์มกรอกข้อมูล!C242="สังกัด","",IF(ฟอร์มกรอกข้อมูล!B242="","-",IF(M475="กำหนดเพิ่มปี 67","-",IF(M475="กำหนดเพิ่มปี 68","-",IF(M475="กำหนดเพิ่มปี 69","-",ฟอร์มกรอกข้อมูล!B242))))))</f>
        <v/>
      </c>
      <c r="E475" s="140" t="str">
        <f>IF(ฟอร์มกรอกข้อมูล!C242=0,"",IF(M475="กำหนดเพิ่มปี 67","-",IF(M475="กำหนดเพิ่มปี 68","-",IF(M475="กำหนดเพิ่มปี 69","-",IF(ฟอร์มกรอกข้อมูล!C242="บริหารท้องถิ่น",ฟอร์มกรอกข้อมูล!F242,IF(ฟอร์มกรอกข้อมูล!C242="อำนวยการท้องถิ่น",ฟอร์มกรอกข้อมูล!F242,IF(ฟอร์มกรอกข้อมูล!C242="บริหารสถานศึกษา",ฟอร์มกรอกข้อมูล!F242,IF(ฟอร์มกรอกข้อมูล!C242&amp;ฟอร์มกรอกข้อมูล!G242="วิชาการหัวหน้ากลุ่มงาน",ฟอร์มกรอกข้อมูล!F242,ฟอร์มกรอกข้อมูล!E242))))))))</f>
        <v/>
      </c>
      <c r="F475" s="101" t="str">
        <f>IF(ฟอร์มกรอกข้อมูล!C242=0,"",IF(ฟอร์มกรอกข้อมูล!C242="สังกัด","",IF(ฟอร์มกรอกข้อมูล!H242="","-",IF(M475="กำหนดเพิ่มปี 67","-",IF(M475="กำหนดเพิ่มปี 68","-",IF(M475="กำหนดเพิ่มปี 69","-",ฟอร์มกรอกข้อมูล!H242))))))</f>
        <v/>
      </c>
      <c r="G475" s="143" t="str">
        <f>IF(ฟอร์มกรอกข้อมูล!C242=0,"",IF(ฟอร์มกรอกข้อมูล!C242="สังกัด","",IF(ฟอร์มกรอกข้อมูล!B242="","-",IF(M475="เกษียณปี 66 ยุบเลิกปี 67","-",IF(M475="ว่างเดิม ยุบเลิกปี 67","-",ฟอร์มกรอกข้อมูล!B242)))))</f>
        <v/>
      </c>
      <c r="H475" s="140" t="str">
        <f>IF(ฟอร์มกรอกข้อมูล!C242=0,"",IF(M475="เกษียณปี 66 ยุบเลิกปี 67","-",IF(M475="ว่างเดิม ยุบเลิกปี 67","-",IF(ฟอร์มกรอกข้อมูล!C242="บริหารท้องถิ่น",ฟอร์มกรอกข้อมูล!F242,IF(ฟอร์มกรอกข้อมูล!C242="อำนวยการท้องถิ่น",ฟอร์มกรอกข้อมูล!F242,IF(ฟอร์มกรอกข้อมูล!C242="บริหารสถานศึกษา",ฟอร์มกรอกข้อมูล!F242,IF(ฟอร์มกรอกข้อมูล!C242&amp;ฟอร์มกรอกข้อมูล!G242="วิชาการหัวหน้ากลุ่มงาน",ฟอร์มกรอกข้อมูล!F242,ฟอร์มกรอกข้อมูล!E242)))))))</f>
        <v/>
      </c>
      <c r="I475" s="101" t="str">
        <f>IF(ฟอร์มกรอกข้อมูล!C242=0,"",IF(ฟอร์มกรอกข้อมูล!C242="สังกัด","",IF(ฟอร์มกรอกข้อมูล!H242="","-",IF(M475="เกษียณปี 66 ยุบเลิกปี 67","-",IF(M475="ว่างเดิม ยุบเลิกปี 67","-",ฟอร์มกรอกข้อมูล!H242)))))</f>
        <v/>
      </c>
      <c r="J475" s="144" t="str">
        <f>IF(ฟอร์มกรอกข้อมูล!C242=0,"",IF(ฟอร์มกรอกข้อมูล!C242="สังกัด","",IF(M475="กำหนดเพิ่มปี 67",0,IF(M475="กำหนดเพิ่มปี 68",0,IF(M475="กำหนดเพิ่มปี 69",0,IF(M475="เกษียณปี 66 ยุบเลิกปี 67",0,IF(M475="ว่างเดิม ยุบเลิกปี 67",0,ฟอร์มกรอกข้อมูล!BE242)))))))</f>
        <v/>
      </c>
      <c r="K475" s="145" t="str">
        <f>IF(ฟอร์มกรอกข้อมูล!C242=0,"",IF(ฟอร์มกรอกข้อมูล!C242="สังกัด","",IF(M475="กำหนดเพิ่มปี 67",0,IF(M475="กำหนดเพิ่มปี 68",0,IF(M475="กำหนดเพิ่มปี 69",0,IF(M475="เกษียณปี 66 ยุบเลิกปี 67",0,IF(M475="ว่างเดิม ยุบเลิกปี 67",0,IF(ฟอร์มกรอกข้อมูล!J242=0,0,(BF475*12)))))))))</f>
        <v/>
      </c>
      <c r="L475" s="145" t="str">
        <f>IF(ฟอร์มกรอกข้อมูล!C242=0,"",IF(ฟอร์มกรอกข้อมูล!C242="สังกัด","",IF(M475="กำหนดเพิ่มปี 67",0,IF(M475="กำหนดเพิ่มปี 68",0,IF(M475="กำหนดเพิ่มปี 69",0,IF(M475="เกษียณปี 66 ยุบเลิกปี 67",0,IF(M475="ว่างเดิม ยุบเลิกปี 67",0,IF(ฟอร์มกรอกข้อมูล!K242=0,0,(BG475*12)))))))))</f>
        <v/>
      </c>
      <c r="M475" s="146" t="str">
        <f>IF(ฟอร์มกรอกข้อมูล!C242=0,"",IF(ฟอร์มกรอกข้อมูล!C242="สังกัด","",IF(ฟอร์มกรอกข้อมูล!M242="ว่างเดิม","(ว่างเดิม)",IF(ฟอร์มกรอกข้อมูล!M242="เงินอุดหนุน","(เงินอุดหนุน)",IF(ฟอร์มกรอกข้อมูล!M242="เงินอุดหนุน (ว่าง)","(เงินอุดหนุน)",IF(ฟอร์มกรอกข้อมูล!M242="จ่ายจากเงินรายได้","(จ่ายจากเงินรายได้)",IF(ฟอร์มกรอกข้อมูล!M242="จ่ายจากเงินรายได้ (ว่าง)","(จ่ายจากเงินรายได้ (ว่างเดิม))",IF(ฟอร์มกรอกข้อมูล!M242="กำหนดเพิ่ม2567","กำหนดเพิ่มปี 67",IF(ฟอร์มกรอกข้อมูล!M242="กำหนดเพิ่ม2568","กำหนดเพิ่มปี 68",IF(ฟอร์มกรอกข้อมูล!M242="กำหนดเพิ่ม2569","กำหนดเพิ่มปี 69",IF(ฟอร์มกรอกข้อมูล!M242="ว่างยุบเลิก2567","ว่างเดิม ยุบเลิกปี 67",IF(ฟอร์มกรอกข้อมูล!M242="ว่างยุบเลิก2568","ว่างเดิม ยุบเลิกปี 68",IF(ฟอร์มกรอกข้อมูล!M242="ว่างยุบเลิก2569","ว่างเดิม ยุบเลิกปี 69",IF(ฟอร์มกรอกข้อมูล!M242="ยุบเลิก2567","เกษียณปี 66 ยุบเลิกปี 67",IF(ฟอร์มกรอกข้อมูล!M242="ยุบเลิก2568","เกษียณปี 67 ยุบเลิกปี 68",IF(ฟอร์มกรอกข้อมูล!M242="ยุบเลิก2569","เกษียณปี 68 ยุบเลิกปี 69",(ฟอร์มกรอกข้อมูล!I242*12)+(ฟอร์มกรอกข้อมูล!J242*12)+(ฟอร์มกรอกข้อมูล!K242*12)))))))))))))))))</f>
        <v/>
      </c>
      <c r="N475" s="150"/>
      <c r="O475" s="150"/>
      <c r="P475" s="150"/>
      <c r="Q475" s="150"/>
      <c r="R475" s="150"/>
      <c r="S475" s="150"/>
      <c r="T475" s="150"/>
      <c r="U475" s="150"/>
      <c r="V475" s="150"/>
      <c r="W475" s="150"/>
      <c r="X475" s="150"/>
      <c r="Y475" s="150"/>
      <c r="Z475" s="150"/>
      <c r="AA475" s="150"/>
      <c r="AB475" s="150"/>
      <c r="AC475" s="150"/>
      <c r="AD475" s="150"/>
      <c r="AE475" s="150"/>
      <c r="AF475" s="150"/>
      <c r="AG475" s="150"/>
      <c r="AH475" s="150"/>
      <c r="AI475" s="150"/>
      <c r="AJ475" s="150"/>
      <c r="AK475" s="150"/>
      <c r="AL475" s="150"/>
      <c r="AM475" s="150"/>
      <c r="AN475" s="150"/>
      <c r="AO475" s="150"/>
      <c r="AP475" s="150"/>
      <c r="AQ475" s="150"/>
      <c r="AR475" s="150"/>
      <c r="AS475" s="150"/>
      <c r="AT475" s="150"/>
      <c r="AU475" s="150"/>
      <c r="AV475" s="150"/>
      <c r="AW475" s="150"/>
      <c r="AX475" s="150"/>
      <c r="AY475" s="150"/>
      <c r="AZ475" s="150"/>
      <c r="BA475" s="150"/>
      <c r="BB475" s="139" t="str">
        <f>IF(ฟอร์มกรอกข้อมูล!C242=0,"",ฟอร์มกรอกข้อมูล!C242)</f>
        <v/>
      </c>
      <c r="BC475" s="139" t="str">
        <f>IF(ฟอร์มกรอกข้อมูล!G242=0,"",ฟอร์มกรอกข้อมูล!G242)</f>
        <v/>
      </c>
      <c r="BD475" s="139" t="str">
        <f>IF(ฟอร์มกรอกข้อมูล!E242=0,"",ฟอร์มกรอกข้อมูล!E242)</f>
        <v/>
      </c>
      <c r="BE475" s="139" t="str">
        <f>IF(ฟอร์มกรอกข้อมูล!I242=0,"",ฟอร์มกรอกข้อมูล!I242)</f>
        <v/>
      </c>
      <c r="BF475" s="139" t="str">
        <f>IF(ฟอร์มกรอกข้อมูล!J242=0,"",ฟอร์มกรอกข้อมูล!J242)</f>
        <v/>
      </c>
      <c r="BG475" s="139" t="str">
        <f>IF(ฟอร์มกรอกข้อมูล!K242=0,"",ฟอร์มกรอกข้อมูล!K242)</f>
        <v/>
      </c>
      <c r="BH475" s="139" t="str">
        <f>IF(ฟอร์มกรอกข้อมูล!M242=0,"",ฟอร์มกรอกข้อมูล!M242)</f>
        <v/>
      </c>
    </row>
    <row r="476" spans="1:60" ht="25.5" customHeight="1">
      <c r="A476" s="99"/>
      <c r="B476" s="99"/>
      <c r="C476" s="140"/>
      <c r="D476" s="140"/>
      <c r="E476" s="140" t="str">
        <f>IF(BB475=0,"",IF(BB475="บริหารท้องถิ่น","("&amp;BD475&amp;")",IF(BB475="อำนวยการท้องถิ่น","("&amp;BD475&amp;")",IF(BB475="บริหารสถานศึกษา","("&amp;BD475&amp;")",IF(BB475&amp;BC475="วิชาการหัวหน้ากลุ่มงาน","("&amp;BD475&amp;")",IF(M475="กำหนดเพิ่มปี 67","-",IF(M475="กำหนดเพิ่มปี 68","",IF(M475="กำหนดเพิ่มปี 69","",""))))))))</f>
        <v/>
      </c>
      <c r="F476" s="99"/>
      <c r="G476" s="140"/>
      <c r="H476" s="140" t="str">
        <f>IF(BB475=0,"",IF(M475="เกษียณปี 66 ยุบเลิกปี 67","",IF(M475="ว่างเดิม ยุบเลิกปี 67","",IF(BB475="บริหารท้องถิ่น","("&amp;BD475&amp;")",IF(BB475="อำนวยการท้องถิ่น","("&amp;BD475&amp;")",IF(BB475="บริหารสถานศึกษา","("&amp;BD475&amp;")",IF(BB475&amp;BC475="วิชาการหัวหน้ากลุ่มงาน","("&amp;BD475&amp;")","")))))))</f>
        <v/>
      </c>
      <c r="I476" s="99"/>
      <c r="J476" s="141" t="str">
        <f>IF(BB475=0,"",IF(BB475="","",IF(BH475="ว่างเดิม","(ค่ากลางเงินเดือน)",IF(BH475="เงินอุดหนุน (ว่าง)","(ค่ากลางเงินเดือน)",IF(BH475="จ่ายจากเงินรายได้ (ว่าง)","(ค่ากลางเงินเดือน)",IF(BH475="ว่างยุบเลิก2568","(ค่ากลางเงินเดือน)",IF(BH475="ว่างยุบเลิก2569","(ค่ากลางเงินเดือน)",IF(M475="กำหนดเพิ่มปี 67","",IF(M475="กำหนดเพิ่มปี 68","",IF(M475="กำหนดเพิ่มปี 69","",IF(M475="เกษียณปี 66 ยุบเลิกปี 67","",IF(M475="ว่างเดิม ยุบเลิกปี 67","",TEXT(BE475,"(0,000"&amp;" x 12)")))))))))))))</f>
        <v/>
      </c>
      <c r="K476" s="141" t="str">
        <f>IF(BB475=0,"",IF(BB475="","",IF(M475="กำหนดเพิ่มปี 67","",IF(M475="กำหนดเพิ่มปี 68","",IF(M475="กำหนดเพิ่มปี 69","",IF(M475="เกษียณปี 66 ยุบเลิกปี 67","",IF(M475="ว่างเดิม ยุบเลิกปี 67","",TEXT(BF475,"(0,000"&amp;" x 12)"))))))))</f>
        <v/>
      </c>
      <c r="L476" s="141" t="str">
        <f>IF(BB475=0,"",IF(BB475="","",IF(M475="กำหนดเพิ่มปี 67","",IF(M475="กำหนดเพิ่มปี 68","",IF(M475="กำหนดเพิ่มปี 69","",IF(M475="เกษียณปี 66 ยุบเลิกปี 67","",IF(M475="ว่างเดิม ยุบเลิกปี 67","",TEXT(BG475,"(0,000"&amp;" x 12)"))))))))</f>
        <v/>
      </c>
      <c r="M476" s="140"/>
      <c r="N476" s="150"/>
      <c r="O476" s="150"/>
      <c r="P476" s="150"/>
      <c r="Q476" s="150"/>
      <c r="R476" s="150"/>
      <c r="S476" s="150"/>
      <c r="T476" s="150"/>
      <c r="U476" s="150"/>
      <c r="V476" s="150"/>
      <c r="W476" s="150"/>
      <c r="X476" s="150"/>
      <c r="Y476" s="150"/>
      <c r="Z476" s="150"/>
      <c r="AA476" s="150"/>
      <c r="AB476" s="150"/>
      <c r="AC476" s="150"/>
      <c r="AD476" s="150"/>
      <c r="AE476" s="150"/>
      <c r="AF476" s="150"/>
      <c r="AG476" s="150"/>
      <c r="AH476" s="150"/>
      <c r="AI476" s="150"/>
      <c r="AJ476" s="150"/>
      <c r="AK476" s="150"/>
      <c r="AL476" s="150"/>
      <c r="AM476" s="150"/>
      <c r="AN476" s="150"/>
      <c r="AO476" s="150"/>
      <c r="AP476" s="150"/>
      <c r="AQ476" s="150"/>
      <c r="AR476" s="150"/>
      <c r="AS476" s="150"/>
      <c r="AT476" s="150"/>
      <c r="AU476" s="150"/>
      <c r="AV476" s="150"/>
      <c r="AW476" s="150"/>
      <c r="AX476" s="150"/>
      <c r="AY476" s="150"/>
      <c r="AZ476" s="150"/>
      <c r="BA476" s="150"/>
    </row>
    <row r="477" spans="1:60" ht="25.5" customHeight="1">
      <c r="A477" s="101" t="str">
        <f>IF(B477="","",IF(M477="","",SUBTOTAL(3,$E$5:E477)*1)-COUNTBLANK($B$5:B477))</f>
        <v/>
      </c>
      <c r="B477" s="142" t="str">
        <f>IF(ฟอร์มกรอกข้อมูล!C243=0,"",IF(ฟอร์มกรอกข้อมูล!C243="สังกัด","",IF(M477="กำหนดเพิ่มปี 67","-",IF(M477="กำหนดเพิ่มปี 68","-",IF(M477="กำหนดเพิ่มปี 69","-",ฟอร์มกรอกข้อมูล!D243)))))</f>
        <v/>
      </c>
      <c r="C477" s="140" t="str">
        <f>IF(ฟอร์มกรอกข้อมูล!C243=0,"",IF(ฟอร์มกรอกข้อมูล!C243="สังกัด","",IF(M477="กำหนดเพิ่มปี 67","-",IF(M477="กำหนดเพิ่มปี 68","-",IF(M477="กำหนดเพิ่มปี 69","-",ฟอร์มกรอกข้อมูล!L243)))))</f>
        <v/>
      </c>
      <c r="D477" s="143" t="str">
        <f>IF(ฟอร์มกรอกข้อมูล!C243=0,"",IF(ฟอร์มกรอกข้อมูล!C243="สังกัด","",IF(ฟอร์มกรอกข้อมูล!B243="","-",IF(M477="กำหนดเพิ่มปี 67","-",IF(M477="กำหนดเพิ่มปี 68","-",IF(M477="กำหนดเพิ่มปี 69","-",ฟอร์มกรอกข้อมูล!B243))))))</f>
        <v/>
      </c>
      <c r="E477" s="140" t="str">
        <f>IF(ฟอร์มกรอกข้อมูล!C243=0,"",IF(M477="กำหนดเพิ่มปี 67","-",IF(M477="กำหนดเพิ่มปี 68","-",IF(M477="กำหนดเพิ่มปี 69","-",IF(ฟอร์มกรอกข้อมูล!C243="บริหารท้องถิ่น",ฟอร์มกรอกข้อมูล!F243,IF(ฟอร์มกรอกข้อมูล!C243="อำนวยการท้องถิ่น",ฟอร์มกรอกข้อมูล!F243,IF(ฟอร์มกรอกข้อมูล!C243="บริหารสถานศึกษา",ฟอร์มกรอกข้อมูล!F243,IF(ฟอร์มกรอกข้อมูล!C243&amp;ฟอร์มกรอกข้อมูล!G243="วิชาการหัวหน้ากลุ่มงาน",ฟอร์มกรอกข้อมูล!F243,ฟอร์มกรอกข้อมูล!E243))))))))</f>
        <v/>
      </c>
      <c r="F477" s="101" t="str">
        <f>IF(ฟอร์มกรอกข้อมูล!C243=0,"",IF(ฟอร์มกรอกข้อมูล!C243="สังกัด","",IF(ฟอร์มกรอกข้อมูล!H243="","-",IF(M477="กำหนดเพิ่มปี 67","-",IF(M477="กำหนดเพิ่มปี 68","-",IF(M477="กำหนดเพิ่มปี 69","-",ฟอร์มกรอกข้อมูล!H243))))))</f>
        <v/>
      </c>
      <c r="G477" s="143" t="str">
        <f>IF(ฟอร์มกรอกข้อมูล!C243=0,"",IF(ฟอร์มกรอกข้อมูล!C243="สังกัด","",IF(ฟอร์มกรอกข้อมูล!B243="","-",IF(M477="เกษียณปี 66 ยุบเลิกปี 67","-",IF(M477="ว่างเดิม ยุบเลิกปี 67","-",ฟอร์มกรอกข้อมูล!B243)))))</f>
        <v/>
      </c>
      <c r="H477" s="140" t="str">
        <f>IF(ฟอร์มกรอกข้อมูล!C243=0,"",IF(M477="เกษียณปี 66 ยุบเลิกปี 67","-",IF(M477="ว่างเดิม ยุบเลิกปี 67","-",IF(ฟอร์มกรอกข้อมูล!C243="บริหารท้องถิ่น",ฟอร์มกรอกข้อมูล!F243,IF(ฟอร์มกรอกข้อมูล!C243="อำนวยการท้องถิ่น",ฟอร์มกรอกข้อมูล!F243,IF(ฟอร์มกรอกข้อมูล!C243="บริหารสถานศึกษา",ฟอร์มกรอกข้อมูล!F243,IF(ฟอร์มกรอกข้อมูล!C243&amp;ฟอร์มกรอกข้อมูล!G243="วิชาการหัวหน้ากลุ่มงาน",ฟอร์มกรอกข้อมูล!F243,ฟอร์มกรอกข้อมูล!E243)))))))</f>
        <v/>
      </c>
      <c r="I477" s="101" t="str">
        <f>IF(ฟอร์มกรอกข้อมูล!C243=0,"",IF(ฟอร์มกรอกข้อมูล!C243="สังกัด","",IF(ฟอร์มกรอกข้อมูล!H243="","-",IF(M477="เกษียณปี 66 ยุบเลิกปี 67","-",IF(M477="ว่างเดิม ยุบเลิกปี 67","-",ฟอร์มกรอกข้อมูล!H243)))))</f>
        <v/>
      </c>
      <c r="J477" s="144" t="str">
        <f>IF(ฟอร์มกรอกข้อมูล!C243=0,"",IF(ฟอร์มกรอกข้อมูล!C243="สังกัด","",IF(M477="กำหนดเพิ่มปี 67",0,IF(M477="กำหนดเพิ่มปี 68",0,IF(M477="กำหนดเพิ่มปี 69",0,IF(M477="เกษียณปี 66 ยุบเลิกปี 67",0,IF(M477="ว่างเดิม ยุบเลิกปี 67",0,ฟอร์มกรอกข้อมูล!BE243)))))))</f>
        <v/>
      </c>
      <c r="K477" s="145" t="str">
        <f>IF(ฟอร์มกรอกข้อมูล!C243=0,"",IF(ฟอร์มกรอกข้อมูล!C243="สังกัด","",IF(M477="กำหนดเพิ่มปี 67",0,IF(M477="กำหนดเพิ่มปี 68",0,IF(M477="กำหนดเพิ่มปี 69",0,IF(M477="เกษียณปี 66 ยุบเลิกปี 67",0,IF(M477="ว่างเดิม ยุบเลิกปี 67",0,IF(ฟอร์มกรอกข้อมูล!J243=0,0,(BF477*12)))))))))</f>
        <v/>
      </c>
      <c r="L477" s="145" t="str">
        <f>IF(ฟอร์มกรอกข้อมูล!C243=0,"",IF(ฟอร์มกรอกข้อมูล!C243="สังกัด","",IF(M477="กำหนดเพิ่มปี 67",0,IF(M477="กำหนดเพิ่มปี 68",0,IF(M477="กำหนดเพิ่มปี 69",0,IF(M477="เกษียณปี 66 ยุบเลิกปี 67",0,IF(M477="ว่างเดิม ยุบเลิกปี 67",0,IF(ฟอร์มกรอกข้อมูล!K243=0,0,(BG477*12)))))))))</f>
        <v/>
      </c>
      <c r="M477" s="146" t="str">
        <f>IF(ฟอร์มกรอกข้อมูล!C243=0,"",IF(ฟอร์มกรอกข้อมูล!C243="สังกัด","",IF(ฟอร์มกรอกข้อมูล!M243="ว่างเดิม","(ว่างเดิม)",IF(ฟอร์มกรอกข้อมูล!M243="เงินอุดหนุน","(เงินอุดหนุน)",IF(ฟอร์มกรอกข้อมูล!M243="เงินอุดหนุน (ว่าง)","(เงินอุดหนุน)",IF(ฟอร์มกรอกข้อมูล!M243="จ่ายจากเงินรายได้","(จ่ายจากเงินรายได้)",IF(ฟอร์มกรอกข้อมูล!M243="จ่ายจากเงินรายได้ (ว่าง)","(จ่ายจากเงินรายได้ (ว่างเดิม))",IF(ฟอร์มกรอกข้อมูล!M243="กำหนดเพิ่ม2567","กำหนดเพิ่มปี 67",IF(ฟอร์มกรอกข้อมูล!M243="กำหนดเพิ่ม2568","กำหนดเพิ่มปี 68",IF(ฟอร์มกรอกข้อมูล!M243="กำหนดเพิ่ม2569","กำหนดเพิ่มปี 69",IF(ฟอร์มกรอกข้อมูล!M243="ว่างยุบเลิก2567","ว่างเดิม ยุบเลิกปี 67",IF(ฟอร์มกรอกข้อมูล!M243="ว่างยุบเลิก2568","ว่างเดิม ยุบเลิกปี 68",IF(ฟอร์มกรอกข้อมูล!M243="ว่างยุบเลิก2569","ว่างเดิม ยุบเลิกปี 69",IF(ฟอร์มกรอกข้อมูล!M243="ยุบเลิก2567","เกษียณปี 66 ยุบเลิกปี 67",IF(ฟอร์มกรอกข้อมูล!M243="ยุบเลิก2568","เกษียณปี 67 ยุบเลิกปี 68",IF(ฟอร์มกรอกข้อมูล!M243="ยุบเลิก2569","เกษียณปี 68 ยุบเลิกปี 69",(ฟอร์มกรอกข้อมูล!I243*12)+(ฟอร์มกรอกข้อมูล!J243*12)+(ฟอร์มกรอกข้อมูล!K243*12)))))))))))))))))</f>
        <v/>
      </c>
      <c r="N477" s="150"/>
      <c r="O477" s="150"/>
      <c r="P477" s="150"/>
      <c r="Q477" s="150"/>
      <c r="R477" s="150"/>
      <c r="S477" s="150"/>
      <c r="T477" s="150"/>
      <c r="U477" s="150"/>
      <c r="V477" s="150"/>
      <c r="W477" s="150"/>
      <c r="X477" s="150"/>
      <c r="Y477" s="150"/>
      <c r="Z477" s="150"/>
      <c r="AA477" s="150"/>
      <c r="AB477" s="150"/>
      <c r="AC477" s="150"/>
      <c r="AD477" s="150"/>
      <c r="AE477" s="150"/>
      <c r="AF477" s="150"/>
      <c r="AG477" s="150"/>
      <c r="AH477" s="150"/>
      <c r="AI477" s="150"/>
      <c r="AJ477" s="150"/>
      <c r="AK477" s="150"/>
      <c r="AL477" s="150"/>
      <c r="AM477" s="150"/>
      <c r="AN477" s="150"/>
      <c r="AO477" s="150"/>
      <c r="AP477" s="150"/>
      <c r="AQ477" s="150"/>
      <c r="AR477" s="150"/>
      <c r="AS477" s="150"/>
      <c r="AT477" s="150"/>
      <c r="AU477" s="150"/>
      <c r="AV477" s="150"/>
      <c r="AW477" s="150"/>
      <c r="AX477" s="150"/>
      <c r="AY477" s="150"/>
      <c r="AZ477" s="150"/>
      <c r="BA477" s="150"/>
      <c r="BB477" s="139" t="str">
        <f>IF(ฟอร์มกรอกข้อมูล!C243=0,"",ฟอร์มกรอกข้อมูล!C243)</f>
        <v/>
      </c>
      <c r="BC477" s="139" t="str">
        <f>IF(ฟอร์มกรอกข้อมูล!G243=0,"",ฟอร์มกรอกข้อมูล!G243)</f>
        <v/>
      </c>
      <c r="BD477" s="139" t="str">
        <f>IF(ฟอร์มกรอกข้อมูล!E243=0,"",ฟอร์มกรอกข้อมูล!E243)</f>
        <v/>
      </c>
      <c r="BE477" s="139" t="str">
        <f>IF(ฟอร์มกรอกข้อมูล!I243=0,"",ฟอร์มกรอกข้อมูล!I243)</f>
        <v/>
      </c>
      <c r="BF477" s="139" t="str">
        <f>IF(ฟอร์มกรอกข้อมูล!J243=0,"",ฟอร์มกรอกข้อมูล!J243)</f>
        <v/>
      </c>
      <c r="BG477" s="139" t="str">
        <f>IF(ฟอร์มกรอกข้อมูล!K243=0,"",ฟอร์มกรอกข้อมูล!K243)</f>
        <v/>
      </c>
      <c r="BH477" s="139" t="str">
        <f>IF(ฟอร์มกรอกข้อมูล!M243=0,"",ฟอร์มกรอกข้อมูล!M243)</f>
        <v/>
      </c>
    </row>
    <row r="478" spans="1:60" ht="25.5" customHeight="1">
      <c r="A478" s="99"/>
      <c r="B478" s="99"/>
      <c r="C478" s="140"/>
      <c r="D478" s="140"/>
      <c r="E478" s="140" t="str">
        <f>IF(BB477=0,"",IF(BB477="บริหารท้องถิ่น","("&amp;BD477&amp;")",IF(BB477="อำนวยการท้องถิ่น","("&amp;BD477&amp;")",IF(BB477="บริหารสถานศึกษา","("&amp;BD477&amp;")",IF(BB477&amp;BC477="วิชาการหัวหน้ากลุ่มงาน","("&amp;BD477&amp;")",IF(M477="กำหนดเพิ่มปี 67","-",IF(M477="กำหนดเพิ่มปี 68","",IF(M477="กำหนดเพิ่มปี 69","",""))))))))</f>
        <v/>
      </c>
      <c r="F478" s="99"/>
      <c r="G478" s="140"/>
      <c r="H478" s="140" t="str">
        <f>IF(BB477=0,"",IF(M477="เกษียณปี 66 ยุบเลิกปี 67","",IF(M477="ว่างเดิม ยุบเลิกปี 67","",IF(BB477="บริหารท้องถิ่น","("&amp;BD477&amp;")",IF(BB477="อำนวยการท้องถิ่น","("&amp;BD477&amp;")",IF(BB477="บริหารสถานศึกษา","("&amp;BD477&amp;")",IF(BB477&amp;BC477="วิชาการหัวหน้ากลุ่มงาน","("&amp;BD477&amp;")","")))))))</f>
        <v/>
      </c>
      <c r="I478" s="99"/>
      <c r="J478" s="141" t="str">
        <f>IF(BB477=0,"",IF(BB477="","",IF(BH477="ว่างเดิม","(ค่ากลางเงินเดือน)",IF(BH477="เงินอุดหนุน (ว่าง)","(ค่ากลางเงินเดือน)",IF(BH477="จ่ายจากเงินรายได้ (ว่าง)","(ค่ากลางเงินเดือน)",IF(BH477="ว่างยุบเลิก2568","(ค่ากลางเงินเดือน)",IF(BH477="ว่างยุบเลิก2569","(ค่ากลางเงินเดือน)",IF(M477="กำหนดเพิ่มปี 67","",IF(M477="กำหนดเพิ่มปี 68","",IF(M477="กำหนดเพิ่มปี 69","",IF(M477="เกษียณปี 66 ยุบเลิกปี 67","",IF(M477="ว่างเดิม ยุบเลิกปี 67","",TEXT(BE477,"(0,000"&amp;" x 12)")))))))))))))</f>
        <v/>
      </c>
      <c r="K478" s="141" t="str">
        <f>IF(BB477=0,"",IF(BB477="","",IF(M477="กำหนดเพิ่มปี 67","",IF(M477="กำหนดเพิ่มปี 68","",IF(M477="กำหนดเพิ่มปี 69","",IF(M477="เกษียณปี 66 ยุบเลิกปี 67","",IF(M477="ว่างเดิม ยุบเลิกปี 67","",TEXT(BF477,"(0,000"&amp;" x 12)"))))))))</f>
        <v/>
      </c>
      <c r="L478" s="141" t="str">
        <f>IF(BB477=0,"",IF(BB477="","",IF(M477="กำหนดเพิ่มปี 67","",IF(M477="กำหนดเพิ่มปี 68","",IF(M477="กำหนดเพิ่มปี 69","",IF(M477="เกษียณปี 66 ยุบเลิกปี 67","",IF(M477="ว่างเดิม ยุบเลิกปี 67","",TEXT(BG477,"(0,000"&amp;" x 12)"))))))))</f>
        <v/>
      </c>
      <c r="M478" s="140"/>
      <c r="N478" s="150"/>
      <c r="O478" s="150"/>
      <c r="P478" s="150"/>
      <c r="Q478" s="150"/>
      <c r="R478" s="150"/>
      <c r="S478" s="150"/>
      <c r="T478" s="150"/>
      <c r="U478" s="150"/>
      <c r="V478" s="150"/>
      <c r="W478" s="150"/>
      <c r="X478" s="150"/>
      <c r="Y478" s="150"/>
      <c r="Z478" s="150"/>
      <c r="AA478" s="150"/>
      <c r="AB478" s="150"/>
      <c r="AC478" s="150"/>
      <c r="AD478" s="150"/>
      <c r="AE478" s="150"/>
      <c r="AF478" s="150"/>
      <c r="AG478" s="150"/>
      <c r="AH478" s="150"/>
      <c r="AI478" s="150"/>
      <c r="AJ478" s="150"/>
      <c r="AK478" s="150"/>
      <c r="AL478" s="150"/>
      <c r="AM478" s="150"/>
      <c r="AN478" s="150"/>
      <c r="AO478" s="150"/>
      <c r="AP478" s="150"/>
      <c r="AQ478" s="150"/>
      <c r="AR478" s="150"/>
      <c r="AS478" s="150"/>
      <c r="AT478" s="150"/>
      <c r="AU478" s="150"/>
      <c r="AV478" s="150"/>
      <c r="AW478" s="150"/>
      <c r="AX478" s="150"/>
      <c r="AY478" s="150"/>
      <c r="AZ478" s="150"/>
      <c r="BA478" s="150"/>
    </row>
    <row r="479" spans="1:60" ht="25.5" customHeight="1">
      <c r="A479" s="101" t="str">
        <f>IF(B479="","",IF(M479="","",SUBTOTAL(3,$E$5:E479)*1)-COUNTBLANK($B$5:B479))</f>
        <v/>
      </c>
      <c r="B479" s="142" t="str">
        <f>IF(ฟอร์มกรอกข้อมูล!C244=0,"",IF(ฟอร์มกรอกข้อมูล!C244="สังกัด","",IF(M479="กำหนดเพิ่มปี 67","-",IF(M479="กำหนดเพิ่มปี 68","-",IF(M479="กำหนดเพิ่มปี 69","-",ฟอร์มกรอกข้อมูล!D244)))))</f>
        <v/>
      </c>
      <c r="C479" s="140" t="str">
        <f>IF(ฟอร์มกรอกข้อมูล!C244=0,"",IF(ฟอร์มกรอกข้อมูล!C244="สังกัด","",IF(M479="กำหนดเพิ่มปี 67","-",IF(M479="กำหนดเพิ่มปี 68","-",IF(M479="กำหนดเพิ่มปี 69","-",ฟอร์มกรอกข้อมูล!L244)))))</f>
        <v/>
      </c>
      <c r="D479" s="143" t="str">
        <f>IF(ฟอร์มกรอกข้อมูล!C244=0,"",IF(ฟอร์มกรอกข้อมูล!C244="สังกัด","",IF(ฟอร์มกรอกข้อมูล!B244="","-",IF(M479="กำหนดเพิ่มปี 67","-",IF(M479="กำหนดเพิ่มปี 68","-",IF(M479="กำหนดเพิ่มปี 69","-",ฟอร์มกรอกข้อมูล!B244))))))</f>
        <v/>
      </c>
      <c r="E479" s="140" t="str">
        <f>IF(ฟอร์มกรอกข้อมูล!C244=0,"",IF(M479="กำหนดเพิ่มปี 67","-",IF(M479="กำหนดเพิ่มปี 68","-",IF(M479="กำหนดเพิ่มปี 69","-",IF(ฟอร์มกรอกข้อมูล!C244="บริหารท้องถิ่น",ฟอร์มกรอกข้อมูล!F244,IF(ฟอร์มกรอกข้อมูล!C244="อำนวยการท้องถิ่น",ฟอร์มกรอกข้อมูล!F244,IF(ฟอร์มกรอกข้อมูล!C244="บริหารสถานศึกษา",ฟอร์มกรอกข้อมูล!F244,IF(ฟอร์มกรอกข้อมูล!C244&amp;ฟอร์มกรอกข้อมูล!G244="วิชาการหัวหน้ากลุ่มงาน",ฟอร์มกรอกข้อมูล!F244,ฟอร์มกรอกข้อมูล!E244))))))))</f>
        <v/>
      </c>
      <c r="F479" s="101" t="str">
        <f>IF(ฟอร์มกรอกข้อมูล!C244=0,"",IF(ฟอร์มกรอกข้อมูล!C244="สังกัด","",IF(ฟอร์มกรอกข้อมูล!H244="","-",IF(M479="กำหนดเพิ่มปี 67","-",IF(M479="กำหนดเพิ่มปี 68","-",IF(M479="กำหนดเพิ่มปี 69","-",ฟอร์มกรอกข้อมูล!H244))))))</f>
        <v/>
      </c>
      <c r="G479" s="143" t="str">
        <f>IF(ฟอร์มกรอกข้อมูล!C244=0,"",IF(ฟอร์มกรอกข้อมูล!C244="สังกัด","",IF(ฟอร์มกรอกข้อมูล!B244="","-",IF(M479="เกษียณปี 66 ยุบเลิกปี 67","-",IF(M479="ว่างเดิม ยุบเลิกปี 67","-",ฟอร์มกรอกข้อมูล!B244)))))</f>
        <v/>
      </c>
      <c r="H479" s="140" t="str">
        <f>IF(ฟอร์มกรอกข้อมูล!C244=0,"",IF(M479="เกษียณปี 66 ยุบเลิกปี 67","-",IF(M479="ว่างเดิม ยุบเลิกปี 67","-",IF(ฟอร์มกรอกข้อมูล!C244="บริหารท้องถิ่น",ฟอร์มกรอกข้อมูล!F244,IF(ฟอร์มกรอกข้อมูล!C244="อำนวยการท้องถิ่น",ฟอร์มกรอกข้อมูล!F244,IF(ฟอร์มกรอกข้อมูล!C244="บริหารสถานศึกษา",ฟอร์มกรอกข้อมูล!F244,IF(ฟอร์มกรอกข้อมูล!C244&amp;ฟอร์มกรอกข้อมูล!G244="วิชาการหัวหน้ากลุ่มงาน",ฟอร์มกรอกข้อมูล!F244,ฟอร์มกรอกข้อมูล!E244)))))))</f>
        <v/>
      </c>
      <c r="I479" s="101" t="str">
        <f>IF(ฟอร์มกรอกข้อมูล!C244=0,"",IF(ฟอร์มกรอกข้อมูล!C244="สังกัด","",IF(ฟอร์มกรอกข้อมูล!H244="","-",IF(M479="เกษียณปี 66 ยุบเลิกปี 67","-",IF(M479="ว่างเดิม ยุบเลิกปี 67","-",ฟอร์มกรอกข้อมูล!H244)))))</f>
        <v/>
      </c>
      <c r="J479" s="144" t="str">
        <f>IF(ฟอร์มกรอกข้อมูล!C244=0,"",IF(ฟอร์มกรอกข้อมูล!C244="สังกัด","",IF(M479="กำหนดเพิ่มปี 67",0,IF(M479="กำหนดเพิ่มปี 68",0,IF(M479="กำหนดเพิ่มปี 69",0,IF(M479="เกษียณปี 66 ยุบเลิกปี 67",0,IF(M479="ว่างเดิม ยุบเลิกปี 67",0,ฟอร์มกรอกข้อมูล!BE244)))))))</f>
        <v/>
      </c>
      <c r="K479" s="145" t="str">
        <f>IF(ฟอร์มกรอกข้อมูล!C244=0,"",IF(ฟอร์มกรอกข้อมูล!C244="สังกัด","",IF(M479="กำหนดเพิ่มปี 67",0,IF(M479="กำหนดเพิ่มปี 68",0,IF(M479="กำหนดเพิ่มปี 69",0,IF(M479="เกษียณปี 66 ยุบเลิกปี 67",0,IF(M479="ว่างเดิม ยุบเลิกปี 67",0,IF(ฟอร์มกรอกข้อมูล!J244=0,0,(BF479*12)))))))))</f>
        <v/>
      </c>
      <c r="L479" s="145" t="str">
        <f>IF(ฟอร์มกรอกข้อมูล!C244=0,"",IF(ฟอร์มกรอกข้อมูล!C244="สังกัด","",IF(M479="กำหนดเพิ่มปี 67",0,IF(M479="กำหนดเพิ่มปี 68",0,IF(M479="กำหนดเพิ่มปี 69",0,IF(M479="เกษียณปี 66 ยุบเลิกปี 67",0,IF(M479="ว่างเดิม ยุบเลิกปี 67",0,IF(ฟอร์มกรอกข้อมูล!K244=0,0,(BG479*12)))))))))</f>
        <v/>
      </c>
      <c r="M479" s="146" t="str">
        <f>IF(ฟอร์มกรอกข้อมูล!C244=0,"",IF(ฟอร์มกรอกข้อมูล!C244="สังกัด","",IF(ฟอร์มกรอกข้อมูล!M244="ว่างเดิม","(ว่างเดิม)",IF(ฟอร์มกรอกข้อมูล!M244="เงินอุดหนุน","(เงินอุดหนุน)",IF(ฟอร์มกรอกข้อมูล!M244="เงินอุดหนุน (ว่าง)","(เงินอุดหนุน)",IF(ฟอร์มกรอกข้อมูล!M244="จ่ายจากเงินรายได้","(จ่ายจากเงินรายได้)",IF(ฟอร์มกรอกข้อมูล!M244="จ่ายจากเงินรายได้ (ว่าง)","(จ่ายจากเงินรายได้ (ว่างเดิม))",IF(ฟอร์มกรอกข้อมูล!M244="กำหนดเพิ่ม2567","กำหนดเพิ่มปี 67",IF(ฟอร์มกรอกข้อมูล!M244="กำหนดเพิ่ม2568","กำหนดเพิ่มปี 68",IF(ฟอร์มกรอกข้อมูล!M244="กำหนดเพิ่ม2569","กำหนดเพิ่มปี 69",IF(ฟอร์มกรอกข้อมูล!M244="ว่างยุบเลิก2567","ว่างเดิม ยุบเลิกปี 67",IF(ฟอร์มกรอกข้อมูล!M244="ว่างยุบเลิก2568","ว่างเดิม ยุบเลิกปี 68",IF(ฟอร์มกรอกข้อมูล!M244="ว่างยุบเลิก2569","ว่างเดิม ยุบเลิกปี 69",IF(ฟอร์มกรอกข้อมูล!M244="ยุบเลิก2567","เกษียณปี 66 ยุบเลิกปี 67",IF(ฟอร์มกรอกข้อมูล!M244="ยุบเลิก2568","เกษียณปี 67 ยุบเลิกปี 68",IF(ฟอร์มกรอกข้อมูล!M244="ยุบเลิก2569","เกษียณปี 68 ยุบเลิกปี 69",(ฟอร์มกรอกข้อมูล!I244*12)+(ฟอร์มกรอกข้อมูล!J244*12)+(ฟอร์มกรอกข้อมูล!K244*12)))))))))))))))))</f>
        <v/>
      </c>
      <c r="N479" s="150"/>
      <c r="O479" s="150"/>
      <c r="P479" s="150"/>
      <c r="Q479" s="150"/>
      <c r="R479" s="150"/>
      <c r="S479" s="150"/>
      <c r="T479" s="150"/>
      <c r="U479" s="150"/>
      <c r="V479" s="150"/>
      <c r="W479" s="150"/>
      <c r="X479" s="150"/>
      <c r="Y479" s="150"/>
      <c r="Z479" s="150"/>
      <c r="AA479" s="150"/>
      <c r="AB479" s="150"/>
      <c r="AC479" s="150"/>
      <c r="AD479" s="150"/>
      <c r="AE479" s="150"/>
      <c r="AF479" s="150"/>
      <c r="AG479" s="150"/>
      <c r="AH479" s="150"/>
      <c r="AI479" s="150"/>
      <c r="AJ479" s="150"/>
      <c r="AK479" s="150"/>
      <c r="AL479" s="150"/>
      <c r="AM479" s="150"/>
      <c r="AN479" s="150"/>
      <c r="AO479" s="150"/>
      <c r="AP479" s="150"/>
      <c r="AQ479" s="150"/>
      <c r="AR479" s="150"/>
      <c r="AS479" s="150"/>
      <c r="AT479" s="150"/>
      <c r="AU479" s="150"/>
      <c r="AV479" s="150"/>
      <c r="AW479" s="150"/>
      <c r="AX479" s="150"/>
      <c r="AY479" s="150"/>
      <c r="AZ479" s="150"/>
      <c r="BA479" s="150"/>
      <c r="BB479" s="139" t="str">
        <f>IF(ฟอร์มกรอกข้อมูล!C244=0,"",ฟอร์มกรอกข้อมูล!C244)</f>
        <v/>
      </c>
      <c r="BC479" s="139" t="str">
        <f>IF(ฟอร์มกรอกข้อมูล!G244=0,"",ฟอร์มกรอกข้อมูล!G244)</f>
        <v/>
      </c>
      <c r="BD479" s="139" t="str">
        <f>IF(ฟอร์มกรอกข้อมูล!E244=0,"",ฟอร์มกรอกข้อมูล!E244)</f>
        <v/>
      </c>
      <c r="BE479" s="139" t="str">
        <f>IF(ฟอร์มกรอกข้อมูล!I244=0,"",ฟอร์มกรอกข้อมูล!I244)</f>
        <v/>
      </c>
      <c r="BF479" s="139" t="str">
        <f>IF(ฟอร์มกรอกข้อมูล!J244=0,"",ฟอร์มกรอกข้อมูล!J244)</f>
        <v/>
      </c>
      <c r="BG479" s="139" t="str">
        <f>IF(ฟอร์มกรอกข้อมูล!K244=0,"",ฟอร์มกรอกข้อมูล!K244)</f>
        <v/>
      </c>
      <c r="BH479" s="139" t="str">
        <f>IF(ฟอร์มกรอกข้อมูล!M244=0,"",ฟอร์มกรอกข้อมูล!M244)</f>
        <v/>
      </c>
    </row>
    <row r="480" spans="1:60" ht="25.5" customHeight="1">
      <c r="A480" s="99"/>
      <c r="B480" s="99"/>
      <c r="C480" s="140"/>
      <c r="D480" s="140"/>
      <c r="E480" s="140" t="str">
        <f>IF(BB479=0,"",IF(BB479="บริหารท้องถิ่น","("&amp;BD479&amp;")",IF(BB479="อำนวยการท้องถิ่น","("&amp;BD479&amp;")",IF(BB479="บริหารสถานศึกษา","("&amp;BD479&amp;")",IF(BB479&amp;BC479="วิชาการหัวหน้ากลุ่มงาน","("&amp;BD479&amp;")",IF(M479="กำหนดเพิ่มปี 67","-",IF(M479="กำหนดเพิ่มปี 68","",IF(M479="กำหนดเพิ่มปี 69","",""))))))))</f>
        <v/>
      </c>
      <c r="F480" s="99"/>
      <c r="G480" s="140"/>
      <c r="H480" s="140" t="str">
        <f>IF(BB479=0,"",IF(M479="เกษียณปี 66 ยุบเลิกปี 67","",IF(M479="ว่างเดิม ยุบเลิกปี 67","",IF(BB479="บริหารท้องถิ่น","("&amp;BD479&amp;")",IF(BB479="อำนวยการท้องถิ่น","("&amp;BD479&amp;")",IF(BB479="บริหารสถานศึกษา","("&amp;BD479&amp;")",IF(BB479&amp;BC479="วิชาการหัวหน้ากลุ่มงาน","("&amp;BD479&amp;")","")))))))</f>
        <v/>
      </c>
      <c r="I480" s="99"/>
      <c r="J480" s="141" t="str">
        <f>IF(BB479=0,"",IF(BB479="","",IF(BH479="ว่างเดิม","(ค่ากลางเงินเดือน)",IF(BH479="เงินอุดหนุน (ว่าง)","(ค่ากลางเงินเดือน)",IF(BH479="จ่ายจากเงินรายได้ (ว่าง)","(ค่ากลางเงินเดือน)",IF(BH479="ว่างยุบเลิก2568","(ค่ากลางเงินเดือน)",IF(BH479="ว่างยุบเลิก2569","(ค่ากลางเงินเดือน)",IF(M479="กำหนดเพิ่มปี 67","",IF(M479="กำหนดเพิ่มปี 68","",IF(M479="กำหนดเพิ่มปี 69","",IF(M479="เกษียณปี 66 ยุบเลิกปี 67","",IF(M479="ว่างเดิม ยุบเลิกปี 67","",TEXT(BE479,"(0,000"&amp;" x 12)")))))))))))))</f>
        <v/>
      </c>
      <c r="K480" s="141" t="str">
        <f>IF(BB479=0,"",IF(BB479="","",IF(M479="กำหนดเพิ่มปี 67","",IF(M479="กำหนดเพิ่มปี 68","",IF(M479="กำหนดเพิ่มปี 69","",IF(M479="เกษียณปี 66 ยุบเลิกปี 67","",IF(M479="ว่างเดิม ยุบเลิกปี 67","",TEXT(BF479,"(0,000"&amp;" x 12)"))))))))</f>
        <v/>
      </c>
      <c r="L480" s="141" t="str">
        <f>IF(BB479=0,"",IF(BB479="","",IF(M479="กำหนดเพิ่มปี 67","",IF(M479="กำหนดเพิ่มปี 68","",IF(M479="กำหนดเพิ่มปี 69","",IF(M479="เกษียณปี 66 ยุบเลิกปี 67","",IF(M479="ว่างเดิม ยุบเลิกปี 67","",TEXT(BG479,"(0,000"&amp;" x 12)"))))))))</f>
        <v/>
      </c>
      <c r="M480" s="140"/>
      <c r="N480" s="150"/>
      <c r="O480" s="150"/>
      <c r="P480" s="150"/>
      <c r="Q480" s="150"/>
      <c r="R480" s="150"/>
      <c r="S480" s="150"/>
      <c r="T480" s="150"/>
      <c r="U480" s="150"/>
      <c r="V480" s="150"/>
      <c r="W480" s="150"/>
      <c r="X480" s="150"/>
      <c r="Y480" s="150"/>
      <c r="Z480" s="150"/>
      <c r="AA480" s="150"/>
      <c r="AB480" s="150"/>
      <c r="AC480" s="150"/>
      <c r="AD480" s="150"/>
      <c r="AE480" s="150"/>
      <c r="AF480" s="150"/>
      <c r="AG480" s="150"/>
      <c r="AH480" s="150"/>
      <c r="AI480" s="150"/>
      <c r="AJ480" s="150"/>
      <c r="AK480" s="150"/>
      <c r="AL480" s="150"/>
      <c r="AM480" s="150"/>
      <c r="AN480" s="150"/>
      <c r="AO480" s="150"/>
      <c r="AP480" s="150"/>
      <c r="AQ480" s="150"/>
      <c r="AR480" s="150"/>
      <c r="AS480" s="150"/>
      <c r="AT480" s="150"/>
      <c r="AU480" s="150"/>
      <c r="AV480" s="150"/>
      <c r="AW480" s="150"/>
      <c r="AX480" s="150"/>
      <c r="AY480" s="150"/>
      <c r="AZ480" s="150"/>
      <c r="BA480" s="150"/>
    </row>
    <row r="481" spans="1:60" ht="25.5" customHeight="1">
      <c r="A481" s="101" t="str">
        <f>IF(B481="","",IF(M481="","",SUBTOTAL(3,$E$5:E481)*1)-COUNTBLANK($B$5:B481))</f>
        <v/>
      </c>
      <c r="B481" s="142" t="str">
        <f>IF(ฟอร์มกรอกข้อมูล!C245=0,"",IF(ฟอร์มกรอกข้อมูล!C245="สังกัด","",IF(M481="กำหนดเพิ่มปี 67","-",IF(M481="กำหนดเพิ่มปี 68","-",IF(M481="กำหนดเพิ่มปี 69","-",ฟอร์มกรอกข้อมูล!D245)))))</f>
        <v/>
      </c>
      <c r="C481" s="140" t="str">
        <f>IF(ฟอร์มกรอกข้อมูล!C245=0,"",IF(ฟอร์มกรอกข้อมูล!C245="สังกัด","",IF(M481="กำหนดเพิ่มปี 67","-",IF(M481="กำหนดเพิ่มปี 68","-",IF(M481="กำหนดเพิ่มปี 69","-",ฟอร์มกรอกข้อมูล!L245)))))</f>
        <v/>
      </c>
      <c r="D481" s="143" t="str">
        <f>IF(ฟอร์มกรอกข้อมูล!C245=0,"",IF(ฟอร์มกรอกข้อมูล!C245="สังกัด","",IF(ฟอร์มกรอกข้อมูล!B245="","-",IF(M481="กำหนดเพิ่มปี 67","-",IF(M481="กำหนดเพิ่มปี 68","-",IF(M481="กำหนดเพิ่มปี 69","-",ฟอร์มกรอกข้อมูล!B245))))))</f>
        <v/>
      </c>
      <c r="E481" s="140" t="str">
        <f>IF(ฟอร์มกรอกข้อมูล!C245=0,"",IF(M481="กำหนดเพิ่มปี 67","-",IF(M481="กำหนดเพิ่มปี 68","-",IF(M481="กำหนดเพิ่มปี 69","-",IF(ฟอร์มกรอกข้อมูล!C245="บริหารท้องถิ่น",ฟอร์มกรอกข้อมูล!F245,IF(ฟอร์มกรอกข้อมูล!C245="อำนวยการท้องถิ่น",ฟอร์มกรอกข้อมูล!F245,IF(ฟอร์มกรอกข้อมูล!C245="บริหารสถานศึกษา",ฟอร์มกรอกข้อมูล!F245,IF(ฟอร์มกรอกข้อมูล!C245&amp;ฟอร์มกรอกข้อมูล!G245="วิชาการหัวหน้ากลุ่มงาน",ฟอร์มกรอกข้อมูล!F245,ฟอร์มกรอกข้อมูล!E245))))))))</f>
        <v/>
      </c>
      <c r="F481" s="101" t="str">
        <f>IF(ฟอร์มกรอกข้อมูล!C245=0,"",IF(ฟอร์มกรอกข้อมูล!C245="สังกัด","",IF(ฟอร์มกรอกข้อมูล!H245="","-",IF(M481="กำหนดเพิ่มปี 67","-",IF(M481="กำหนดเพิ่มปี 68","-",IF(M481="กำหนดเพิ่มปี 69","-",ฟอร์มกรอกข้อมูล!H245))))))</f>
        <v/>
      </c>
      <c r="G481" s="143" t="str">
        <f>IF(ฟอร์มกรอกข้อมูล!C245=0,"",IF(ฟอร์มกรอกข้อมูล!C245="สังกัด","",IF(ฟอร์มกรอกข้อมูล!B245="","-",IF(M481="เกษียณปี 66 ยุบเลิกปี 67","-",IF(M481="ว่างเดิม ยุบเลิกปี 67","-",ฟอร์มกรอกข้อมูล!B245)))))</f>
        <v/>
      </c>
      <c r="H481" s="140" t="str">
        <f>IF(ฟอร์มกรอกข้อมูล!C245=0,"",IF(M481="เกษียณปี 66 ยุบเลิกปี 67","-",IF(M481="ว่างเดิม ยุบเลิกปี 67","-",IF(ฟอร์มกรอกข้อมูล!C245="บริหารท้องถิ่น",ฟอร์มกรอกข้อมูล!F245,IF(ฟอร์มกรอกข้อมูล!C245="อำนวยการท้องถิ่น",ฟอร์มกรอกข้อมูล!F245,IF(ฟอร์มกรอกข้อมูล!C245="บริหารสถานศึกษา",ฟอร์มกรอกข้อมูล!F245,IF(ฟอร์มกรอกข้อมูล!C245&amp;ฟอร์มกรอกข้อมูล!G245="วิชาการหัวหน้ากลุ่มงาน",ฟอร์มกรอกข้อมูล!F245,ฟอร์มกรอกข้อมูล!E245)))))))</f>
        <v/>
      </c>
      <c r="I481" s="101" t="str">
        <f>IF(ฟอร์มกรอกข้อมูล!C245=0,"",IF(ฟอร์มกรอกข้อมูล!C245="สังกัด","",IF(ฟอร์มกรอกข้อมูล!H245="","-",IF(M481="เกษียณปี 66 ยุบเลิกปี 67","-",IF(M481="ว่างเดิม ยุบเลิกปี 67","-",ฟอร์มกรอกข้อมูล!H245)))))</f>
        <v/>
      </c>
      <c r="J481" s="144" t="str">
        <f>IF(ฟอร์มกรอกข้อมูล!C245=0,"",IF(ฟอร์มกรอกข้อมูล!C245="สังกัด","",IF(M481="กำหนดเพิ่มปี 67",0,IF(M481="กำหนดเพิ่มปี 68",0,IF(M481="กำหนดเพิ่มปี 69",0,IF(M481="เกษียณปี 66 ยุบเลิกปี 67",0,IF(M481="ว่างเดิม ยุบเลิกปี 67",0,ฟอร์มกรอกข้อมูล!BE245)))))))</f>
        <v/>
      </c>
      <c r="K481" s="145" t="str">
        <f>IF(ฟอร์มกรอกข้อมูล!C245=0,"",IF(ฟอร์มกรอกข้อมูล!C245="สังกัด","",IF(M481="กำหนดเพิ่มปี 67",0,IF(M481="กำหนดเพิ่มปี 68",0,IF(M481="กำหนดเพิ่มปี 69",0,IF(M481="เกษียณปี 66 ยุบเลิกปี 67",0,IF(M481="ว่างเดิม ยุบเลิกปี 67",0,IF(ฟอร์มกรอกข้อมูล!J245=0,0,(BF481*12)))))))))</f>
        <v/>
      </c>
      <c r="L481" s="145" t="str">
        <f>IF(ฟอร์มกรอกข้อมูล!C245=0,"",IF(ฟอร์มกรอกข้อมูล!C245="สังกัด","",IF(M481="กำหนดเพิ่มปี 67",0,IF(M481="กำหนดเพิ่มปี 68",0,IF(M481="กำหนดเพิ่มปี 69",0,IF(M481="เกษียณปี 66 ยุบเลิกปี 67",0,IF(M481="ว่างเดิม ยุบเลิกปี 67",0,IF(ฟอร์มกรอกข้อมูล!K245=0,0,(BG481*12)))))))))</f>
        <v/>
      </c>
      <c r="M481" s="146" t="str">
        <f>IF(ฟอร์มกรอกข้อมูล!C245=0,"",IF(ฟอร์มกรอกข้อมูล!C245="สังกัด","",IF(ฟอร์มกรอกข้อมูล!M245="ว่างเดิม","(ว่างเดิม)",IF(ฟอร์มกรอกข้อมูล!M245="เงินอุดหนุน","(เงินอุดหนุน)",IF(ฟอร์มกรอกข้อมูล!M245="เงินอุดหนุน (ว่าง)","(เงินอุดหนุน)",IF(ฟอร์มกรอกข้อมูล!M245="จ่ายจากเงินรายได้","(จ่ายจากเงินรายได้)",IF(ฟอร์มกรอกข้อมูล!M245="จ่ายจากเงินรายได้ (ว่าง)","(จ่ายจากเงินรายได้ (ว่างเดิม))",IF(ฟอร์มกรอกข้อมูล!M245="กำหนดเพิ่ม2567","กำหนดเพิ่มปี 67",IF(ฟอร์มกรอกข้อมูล!M245="กำหนดเพิ่ม2568","กำหนดเพิ่มปี 68",IF(ฟอร์มกรอกข้อมูล!M245="กำหนดเพิ่ม2569","กำหนดเพิ่มปี 69",IF(ฟอร์มกรอกข้อมูล!M245="ว่างยุบเลิก2567","ว่างเดิม ยุบเลิกปี 67",IF(ฟอร์มกรอกข้อมูล!M245="ว่างยุบเลิก2568","ว่างเดิม ยุบเลิกปี 68",IF(ฟอร์มกรอกข้อมูล!M245="ว่างยุบเลิก2569","ว่างเดิม ยุบเลิกปี 69",IF(ฟอร์มกรอกข้อมูล!M245="ยุบเลิก2567","เกษียณปี 66 ยุบเลิกปี 67",IF(ฟอร์มกรอกข้อมูล!M245="ยุบเลิก2568","เกษียณปี 67 ยุบเลิกปี 68",IF(ฟอร์มกรอกข้อมูล!M245="ยุบเลิก2569","เกษียณปี 68 ยุบเลิกปี 69",(ฟอร์มกรอกข้อมูล!I245*12)+(ฟอร์มกรอกข้อมูล!J245*12)+(ฟอร์มกรอกข้อมูล!K245*12)))))))))))))))))</f>
        <v/>
      </c>
      <c r="N481" s="150"/>
      <c r="O481" s="150"/>
      <c r="P481" s="150"/>
      <c r="Q481" s="150"/>
      <c r="R481" s="150"/>
      <c r="S481" s="150"/>
      <c r="T481" s="150"/>
      <c r="U481" s="150"/>
      <c r="V481" s="150"/>
      <c r="W481" s="150"/>
      <c r="X481" s="150"/>
      <c r="Y481" s="150"/>
      <c r="Z481" s="150"/>
      <c r="AA481" s="150"/>
      <c r="AB481" s="150"/>
      <c r="AC481" s="150"/>
      <c r="AD481" s="150"/>
      <c r="AE481" s="150"/>
      <c r="AF481" s="150"/>
      <c r="AG481" s="150"/>
      <c r="AH481" s="150"/>
      <c r="AI481" s="150"/>
      <c r="AJ481" s="150"/>
      <c r="AK481" s="150"/>
      <c r="AL481" s="150"/>
      <c r="AM481" s="150"/>
      <c r="AN481" s="150"/>
      <c r="AO481" s="150"/>
      <c r="AP481" s="150"/>
      <c r="AQ481" s="150"/>
      <c r="AR481" s="150"/>
      <c r="AS481" s="150"/>
      <c r="AT481" s="150"/>
      <c r="AU481" s="150"/>
      <c r="AV481" s="150"/>
      <c r="AW481" s="150"/>
      <c r="AX481" s="150"/>
      <c r="AY481" s="150"/>
      <c r="AZ481" s="150"/>
      <c r="BA481" s="150"/>
      <c r="BB481" s="139" t="str">
        <f>IF(ฟอร์มกรอกข้อมูล!C245=0,"",ฟอร์มกรอกข้อมูล!C245)</f>
        <v/>
      </c>
      <c r="BC481" s="139" t="str">
        <f>IF(ฟอร์มกรอกข้อมูล!G245=0,"",ฟอร์มกรอกข้อมูล!G245)</f>
        <v/>
      </c>
      <c r="BD481" s="139" t="str">
        <f>IF(ฟอร์มกรอกข้อมูล!E245=0,"",ฟอร์มกรอกข้อมูล!E245)</f>
        <v/>
      </c>
      <c r="BE481" s="139" t="str">
        <f>IF(ฟอร์มกรอกข้อมูล!I245=0,"",ฟอร์มกรอกข้อมูล!I245)</f>
        <v/>
      </c>
      <c r="BF481" s="139" t="str">
        <f>IF(ฟอร์มกรอกข้อมูล!J245=0,"",ฟอร์มกรอกข้อมูล!J245)</f>
        <v/>
      </c>
      <c r="BG481" s="139" t="str">
        <f>IF(ฟอร์มกรอกข้อมูล!K245=0,"",ฟอร์มกรอกข้อมูล!K245)</f>
        <v/>
      </c>
      <c r="BH481" s="139" t="str">
        <f>IF(ฟอร์มกรอกข้อมูล!M245=0,"",ฟอร์มกรอกข้อมูล!M245)</f>
        <v/>
      </c>
    </row>
    <row r="482" spans="1:60" ht="25.5" customHeight="1">
      <c r="A482" s="99"/>
      <c r="B482" s="99"/>
      <c r="C482" s="140"/>
      <c r="D482" s="140"/>
      <c r="E482" s="140" t="str">
        <f>IF(BB481=0,"",IF(BB481="บริหารท้องถิ่น","("&amp;BD481&amp;")",IF(BB481="อำนวยการท้องถิ่น","("&amp;BD481&amp;")",IF(BB481="บริหารสถานศึกษา","("&amp;BD481&amp;")",IF(BB481&amp;BC481="วิชาการหัวหน้ากลุ่มงาน","("&amp;BD481&amp;")",IF(M481="กำหนดเพิ่มปี 67","-",IF(M481="กำหนดเพิ่มปี 68","",IF(M481="กำหนดเพิ่มปี 69","",""))))))))</f>
        <v/>
      </c>
      <c r="F482" s="99"/>
      <c r="G482" s="140"/>
      <c r="H482" s="140" t="str">
        <f>IF(BB481=0,"",IF(M481="เกษียณปี 66 ยุบเลิกปี 67","",IF(M481="ว่างเดิม ยุบเลิกปี 67","",IF(BB481="บริหารท้องถิ่น","("&amp;BD481&amp;")",IF(BB481="อำนวยการท้องถิ่น","("&amp;BD481&amp;")",IF(BB481="บริหารสถานศึกษา","("&amp;BD481&amp;")",IF(BB481&amp;BC481="วิชาการหัวหน้ากลุ่มงาน","("&amp;BD481&amp;")","")))))))</f>
        <v/>
      </c>
      <c r="I482" s="99"/>
      <c r="J482" s="141" t="str">
        <f>IF(BB481=0,"",IF(BB481="","",IF(BH481="ว่างเดิม","(ค่ากลางเงินเดือน)",IF(BH481="เงินอุดหนุน (ว่าง)","(ค่ากลางเงินเดือน)",IF(BH481="จ่ายจากเงินรายได้ (ว่าง)","(ค่ากลางเงินเดือน)",IF(BH481="ว่างยุบเลิก2568","(ค่ากลางเงินเดือน)",IF(BH481="ว่างยุบเลิก2569","(ค่ากลางเงินเดือน)",IF(M481="กำหนดเพิ่มปี 67","",IF(M481="กำหนดเพิ่มปี 68","",IF(M481="กำหนดเพิ่มปี 69","",IF(M481="เกษียณปี 66 ยุบเลิกปี 67","",IF(M481="ว่างเดิม ยุบเลิกปี 67","",TEXT(BE481,"(0,000"&amp;" x 12)")))))))))))))</f>
        <v/>
      </c>
      <c r="K482" s="141" t="str">
        <f>IF(BB481=0,"",IF(BB481="","",IF(M481="กำหนดเพิ่มปี 67","",IF(M481="กำหนดเพิ่มปี 68","",IF(M481="กำหนดเพิ่มปี 69","",IF(M481="เกษียณปี 66 ยุบเลิกปี 67","",IF(M481="ว่างเดิม ยุบเลิกปี 67","",TEXT(BF481,"(0,000"&amp;" x 12)"))))))))</f>
        <v/>
      </c>
      <c r="L482" s="141" t="str">
        <f>IF(BB481=0,"",IF(BB481="","",IF(M481="กำหนดเพิ่มปี 67","",IF(M481="กำหนดเพิ่มปี 68","",IF(M481="กำหนดเพิ่มปี 69","",IF(M481="เกษียณปี 66 ยุบเลิกปี 67","",IF(M481="ว่างเดิม ยุบเลิกปี 67","",TEXT(BG481,"(0,000"&amp;" x 12)"))))))))</f>
        <v/>
      </c>
      <c r="M482" s="14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  <c r="Z482" s="150"/>
      <c r="AA482" s="150"/>
      <c r="AB482" s="150"/>
      <c r="AC482" s="150"/>
      <c r="AD482" s="150"/>
      <c r="AE482" s="150"/>
      <c r="AF482" s="150"/>
      <c r="AG482" s="150"/>
      <c r="AH482" s="150"/>
      <c r="AI482" s="150"/>
      <c r="AJ482" s="150"/>
      <c r="AK482" s="150"/>
      <c r="AL482" s="150"/>
      <c r="AM482" s="150"/>
      <c r="AN482" s="150"/>
      <c r="AO482" s="150"/>
      <c r="AP482" s="150"/>
      <c r="AQ482" s="150"/>
      <c r="AR482" s="150"/>
      <c r="AS482" s="150"/>
      <c r="AT482" s="150"/>
      <c r="AU482" s="150"/>
      <c r="AV482" s="150"/>
      <c r="AW482" s="150"/>
      <c r="AX482" s="150"/>
      <c r="AY482" s="150"/>
      <c r="AZ482" s="150"/>
      <c r="BA482" s="150"/>
    </row>
    <row r="483" spans="1:60" ht="25.5" customHeight="1">
      <c r="A483" s="101" t="str">
        <f>IF(B483="","",IF(M483="","",SUBTOTAL(3,$E$5:E483)*1)-COUNTBLANK($B$5:B483))</f>
        <v/>
      </c>
      <c r="B483" s="142" t="str">
        <f>IF(ฟอร์มกรอกข้อมูล!C246=0,"",IF(ฟอร์มกรอกข้อมูล!C246="สังกัด","",IF(M483="กำหนดเพิ่มปี 67","-",IF(M483="กำหนดเพิ่มปี 68","-",IF(M483="กำหนดเพิ่มปี 69","-",ฟอร์มกรอกข้อมูล!D246)))))</f>
        <v/>
      </c>
      <c r="C483" s="140" t="str">
        <f>IF(ฟอร์มกรอกข้อมูล!C246=0,"",IF(ฟอร์มกรอกข้อมูล!C246="สังกัด","",IF(M483="กำหนดเพิ่มปี 67","-",IF(M483="กำหนดเพิ่มปี 68","-",IF(M483="กำหนดเพิ่มปี 69","-",ฟอร์มกรอกข้อมูล!L246)))))</f>
        <v/>
      </c>
      <c r="D483" s="143" t="str">
        <f>IF(ฟอร์มกรอกข้อมูล!C246=0,"",IF(ฟอร์มกรอกข้อมูล!C246="สังกัด","",IF(ฟอร์มกรอกข้อมูล!B246="","-",IF(M483="กำหนดเพิ่มปี 67","-",IF(M483="กำหนดเพิ่มปี 68","-",IF(M483="กำหนดเพิ่มปี 69","-",ฟอร์มกรอกข้อมูล!B246))))))</f>
        <v/>
      </c>
      <c r="E483" s="140" t="str">
        <f>IF(ฟอร์มกรอกข้อมูล!C246=0,"",IF(M483="กำหนดเพิ่มปี 67","-",IF(M483="กำหนดเพิ่มปี 68","-",IF(M483="กำหนดเพิ่มปี 69","-",IF(ฟอร์มกรอกข้อมูล!C246="บริหารท้องถิ่น",ฟอร์มกรอกข้อมูล!F246,IF(ฟอร์มกรอกข้อมูล!C246="อำนวยการท้องถิ่น",ฟอร์มกรอกข้อมูล!F246,IF(ฟอร์มกรอกข้อมูล!C246="บริหารสถานศึกษา",ฟอร์มกรอกข้อมูล!F246,IF(ฟอร์มกรอกข้อมูล!C246&amp;ฟอร์มกรอกข้อมูล!G246="วิชาการหัวหน้ากลุ่มงาน",ฟอร์มกรอกข้อมูล!F246,ฟอร์มกรอกข้อมูล!E246))))))))</f>
        <v/>
      </c>
      <c r="F483" s="101" t="str">
        <f>IF(ฟอร์มกรอกข้อมูล!C246=0,"",IF(ฟอร์มกรอกข้อมูล!C246="สังกัด","",IF(ฟอร์มกรอกข้อมูล!H246="","-",IF(M483="กำหนดเพิ่มปี 67","-",IF(M483="กำหนดเพิ่มปี 68","-",IF(M483="กำหนดเพิ่มปี 69","-",ฟอร์มกรอกข้อมูล!H246))))))</f>
        <v/>
      </c>
      <c r="G483" s="143" t="str">
        <f>IF(ฟอร์มกรอกข้อมูล!C246=0,"",IF(ฟอร์มกรอกข้อมูล!C246="สังกัด","",IF(ฟอร์มกรอกข้อมูล!B246="","-",IF(M483="เกษียณปี 66 ยุบเลิกปี 67","-",IF(M483="ว่างเดิม ยุบเลิกปี 67","-",ฟอร์มกรอกข้อมูล!B246)))))</f>
        <v/>
      </c>
      <c r="H483" s="140" t="str">
        <f>IF(ฟอร์มกรอกข้อมูล!C246=0,"",IF(M483="เกษียณปี 66 ยุบเลิกปี 67","-",IF(M483="ว่างเดิม ยุบเลิกปี 67","-",IF(ฟอร์มกรอกข้อมูล!C246="บริหารท้องถิ่น",ฟอร์มกรอกข้อมูล!F246,IF(ฟอร์มกรอกข้อมูล!C246="อำนวยการท้องถิ่น",ฟอร์มกรอกข้อมูล!F246,IF(ฟอร์มกรอกข้อมูล!C246="บริหารสถานศึกษา",ฟอร์มกรอกข้อมูล!F246,IF(ฟอร์มกรอกข้อมูล!C246&amp;ฟอร์มกรอกข้อมูล!G246="วิชาการหัวหน้ากลุ่มงาน",ฟอร์มกรอกข้อมูล!F246,ฟอร์มกรอกข้อมูล!E246)))))))</f>
        <v/>
      </c>
      <c r="I483" s="101" t="str">
        <f>IF(ฟอร์มกรอกข้อมูล!C246=0,"",IF(ฟอร์มกรอกข้อมูล!C246="สังกัด","",IF(ฟอร์มกรอกข้อมูล!H246="","-",IF(M483="เกษียณปี 66 ยุบเลิกปี 67","-",IF(M483="ว่างเดิม ยุบเลิกปี 67","-",ฟอร์มกรอกข้อมูล!H246)))))</f>
        <v/>
      </c>
      <c r="J483" s="144" t="str">
        <f>IF(ฟอร์มกรอกข้อมูล!C246=0,"",IF(ฟอร์มกรอกข้อมูล!C246="สังกัด","",IF(M483="กำหนดเพิ่มปี 67",0,IF(M483="กำหนดเพิ่มปี 68",0,IF(M483="กำหนดเพิ่มปี 69",0,IF(M483="เกษียณปี 66 ยุบเลิกปี 67",0,IF(M483="ว่างเดิม ยุบเลิกปี 67",0,ฟอร์มกรอกข้อมูล!BE246)))))))</f>
        <v/>
      </c>
      <c r="K483" s="145" t="str">
        <f>IF(ฟอร์มกรอกข้อมูล!C246=0,"",IF(ฟอร์มกรอกข้อมูล!C246="สังกัด","",IF(M483="กำหนดเพิ่มปี 67",0,IF(M483="กำหนดเพิ่มปี 68",0,IF(M483="กำหนดเพิ่มปี 69",0,IF(M483="เกษียณปี 66 ยุบเลิกปี 67",0,IF(M483="ว่างเดิม ยุบเลิกปี 67",0,IF(ฟอร์มกรอกข้อมูล!J246=0,0,(BF483*12)))))))))</f>
        <v/>
      </c>
      <c r="L483" s="145" t="str">
        <f>IF(ฟอร์มกรอกข้อมูล!C246=0,"",IF(ฟอร์มกรอกข้อมูล!C246="สังกัด","",IF(M483="กำหนดเพิ่มปี 67",0,IF(M483="กำหนดเพิ่มปี 68",0,IF(M483="กำหนดเพิ่มปี 69",0,IF(M483="เกษียณปี 66 ยุบเลิกปี 67",0,IF(M483="ว่างเดิม ยุบเลิกปี 67",0,IF(ฟอร์มกรอกข้อมูล!K246=0,0,(BG483*12)))))))))</f>
        <v/>
      </c>
      <c r="M483" s="146" t="str">
        <f>IF(ฟอร์มกรอกข้อมูล!C246=0,"",IF(ฟอร์มกรอกข้อมูล!C246="สังกัด","",IF(ฟอร์มกรอกข้อมูล!M246="ว่างเดิม","(ว่างเดิม)",IF(ฟอร์มกรอกข้อมูล!M246="เงินอุดหนุน","(เงินอุดหนุน)",IF(ฟอร์มกรอกข้อมูล!M246="เงินอุดหนุน (ว่าง)","(เงินอุดหนุน)",IF(ฟอร์มกรอกข้อมูล!M246="จ่ายจากเงินรายได้","(จ่ายจากเงินรายได้)",IF(ฟอร์มกรอกข้อมูล!M246="จ่ายจากเงินรายได้ (ว่าง)","(จ่ายจากเงินรายได้ (ว่างเดิม))",IF(ฟอร์มกรอกข้อมูล!M246="กำหนดเพิ่ม2567","กำหนดเพิ่มปี 67",IF(ฟอร์มกรอกข้อมูล!M246="กำหนดเพิ่ม2568","กำหนดเพิ่มปี 68",IF(ฟอร์มกรอกข้อมูล!M246="กำหนดเพิ่ม2569","กำหนดเพิ่มปี 69",IF(ฟอร์มกรอกข้อมูล!M246="ว่างยุบเลิก2567","ว่างเดิม ยุบเลิกปี 67",IF(ฟอร์มกรอกข้อมูล!M246="ว่างยุบเลิก2568","ว่างเดิม ยุบเลิกปี 68",IF(ฟอร์มกรอกข้อมูล!M246="ว่างยุบเลิก2569","ว่างเดิม ยุบเลิกปี 69",IF(ฟอร์มกรอกข้อมูล!M246="ยุบเลิก2567","เกษียณปี 66 ยุบเลิกปี 67",IF(ฟอร์มกรอกข้อมูล!M246="ยุบเลิก2568","เกษียณปี 67 ยุบเลิกปี 68",IF(ฟอร์มกรอกข้อมูล!M246="ยุบเลิก2569","เกษียณปี 68 ยุบเลิกปี 69",(ฟอร์มกรอกข้อมูล!I246*12)+(ฟอร์มกรอกข้อมูล!J246*12)+(ฟอร์มกรอกข้อมูล!K246*12)))))))))))))))))</f>
        <v/>
      </c>
      <c r="N483" s="150"/>
      <c r="O483" s="150"/>
      <c r="P483" s="150"/>
      <c r="Q483" s="150"/>
      <c r="R483" s="150"/>
      <c r="S483" s="150"/>
      <c r="T483" s="150"/>
      <c r="U483" s="150"/>
      <c r="V483" s="150"/>
      <c r="W483" s="150"/>
      <c r="X483" s="150"/>
      <c r="Y483" s="150"/>
      <c r="Z483" s="150"/>
      <c r="AA483" s="150"/>
      <c r="AB483" s="150"/>
      <c r="AC483" s="150"/>
      <c r="AD483" s="150"/>
      <c r="AE483" s="150"/>
      <c r="AF483" s="150"/>
      <c r="AG483" s="150"/>
      <c r="AH483" s="150"/>
      <c r="AI483" s="150"/>
      <c r="AJ483" s="150"/>
      <c r="AK483" s="150"/>
      <c r="AL483" s="150"/>
      <c r="AM483" s="150"/>
      <c r="AN483" s="150"/>
      <c r="AO483" s="150"/>
      <c r="AP483" s="150"/>
      <c r="AQ483" s="150"/>
      <c r="AR483" s="150"/>
      <c r="AS483" s="150"/>
      <c r="AT483" s="150"/>
      <c r="AU483" s="150"/>
      <c r="AV483" s="150"/>
      <c r="AW483" s="150"/>
      <c r="AX483" s="150"/>
      <c r="AY483" s="150"/>
      <c r="AZ483" s="150"/>
      <c r="BA483" s="150"/>
      <c r="BB483" s="139" t="str">
        <f>IF(ฟอร์มกรอกข้อมูล!C246=0,"",ฟอร์มกรอกข้อมูล!C246)</f>
        <v/>
      </c>
      <c r="BC483" s="139" t="str">
        <f>IF(ฟอร์มกรอกข้อมูล!G246=0,"",ฟอร์มกรอกข้อมูล!G246)</f>
        <v/>
      </c>
      <c r="BD483" s="139" t="str">
        <f>IF(ฟอร์มกรอกข้อมูล!E246=0,"",ฟอร์มกรอกข้อมูล!E246)</f>
        <v/>
      </c>
      <c r="BE483" s="139" t="str">
        <f>IF(ฟอร์มกรอกข้อมูล!I246=0,"",ฟอร์มกรอกข้อมูล!I246)</f>
        <v/>
      </c>
      <c r="BF483" s="139" t="str">
        <f>IF(ฟอร์มกรอกข้อมูล!J246=0,"",ฟอร์มกรอกข้อมูล!J246)</f>
        <v/>
      </c>
      <c r="BG483" s="139" t="str">
        <f>IF(ฟอร์มกรอกข้อมูล!K246=0,"",ฟอร์มกรอกข้อมูล!K246)</f>
        <v/>
      </c>
      <c r="BH483" s="139" t="str">
        <f>IF(ฟอร์มกรอกข้อมูล!M246=0,"",ฟอร์มกรอกข้อมูล!M246)</f>
        <v/>
      </c>
    </row>
    <row r="484" spans="1:60" ht="25.5" customHeight="1">
      <c r="A484" s="99"/>
      <c r="B484" s="99"/>
      <c r="C484" s="140"/>
      <c r="D484" s="140"/>
      <c r="E484" s="140" t="str">
        <f>IF(BB483=0,"",IF(BB483="บริหารท้องถิ่น","("&amp;BD483&amp;")",IF(BB483="อำนวยการท้องถิ่น","("&amp;BD483&amp;")",IF(BB483="บริหารสถานศึกษา","("&amp;BD483&amp;")",IF(BB483&amp;BC483="วิชาการหัวหน้ากลุ่มงาน","("&amp;BD483&amp;")",IF(M483="กำหนดเพิ่มปี 67","-",IF(M483="กำหนดเพิ่มปี 68","",IF(M483="กำหนดเพิ่มปี 69","",""))))))))</f>
        <v/>
      </c>
      <c r="F484" s="99"/>
      <c r="G484" s="140"/>
      <c r="H484" s="140" t="str">
        <f>IF(BB483=0,"",IF(M483="เกษียณปี 66 ยุบเลิกปี 67","",IF(M483="ว่างเดิม ยุบเลิกปี 67","",IF(BB483="บริหารท้องถิ่น","("&amp;BD483&amp;")",IF(BB483="อำนวยการท้องถิ่น","("&amp;BD483&amp;")",IF(BB483="บริหารสถานศึกษา","("&amp;BD483&amp;")",IF(BB483&amp;BC483="วิชาการหัวหน้ากลุ่มงาน","("&amp;BD483&amp;")","")))))))</f>
        <v/>
      </c>
      <c r="I484" s="99"/>
      <c r="J484" s="141" t="str">
        <f>IF(BB483=0,"",IF(BB483="","",IF(BH483="ว่างเดิม","(ค่ากลางเงินเดือน)",IF(BH483="เงินอุดหนุน (ว่าง)","(ค่ากลางเงินเดือน)",IF(BH483="จ่ายจากเงินรายได้ (ว่าง)","(ค่ากลางเงินเดือน)",IF(BH483="ว่างยุบเลิก2568","(ค่ากลางเงินเดือน)",IF(BH483="ว่างยุบเลิก2569","(ค่ากลางเงินเดือน)",IF(M483="กำหนดเพิ่มปี 67","",IF(M483="กำหนดเพิ่มปี 68","",IF(M483="กำหนดเพิ่มปี 69","",IF(M483="เกษียณปี 66 ยุบเลิกปี 67","",IF(M483="ว่างเดิม ยุบเลิกปี 67","",TEXT(BE483,"(0,000"&amp;" x 12)")))))))))))))</f>
        <v/>
      </c>
      <c r="K484" s="141" t="str">
        <f>IF(BB483=0,"",IF(BB483="","",IF(M483="กำหนดเพิ่มปี 67","",IF(M483="กำหนดเพิ่มปี 68","",IF(M483="กำหนดเพิ่มปี 69","",IF(M483="เกษียณปี 66 ยุบเลิกปี 67","",IF(M483="ว่างเดิม ยุบเลิกปี 67","",TEXT(BF483,"(0,000"&amp;" x 12)"))))))))</f>
        <v/>
      </c>
      <c r="L484" s="141" t="str">
        <f>IF(BB483=0,"",IF(BB483="","",IF(M483="กำหนดเพิ่มปี 67","",IF(M483="กำหนดเพิ่มปี 68","",IF(M483="กำหนดเพิ่มปี 69","",IF(M483="เกษียณปี 66 ยุบเลิกปี 67","",IF(M483="ว่างเดิม ยุบเลิกปี 67","",TEXT(BG483,"(0,000"&amp;" x 12)"))))))))</f>
        <v/>
      </c>
      <c r="M484" s="140"/>
      <c r="N484" s="150"/>
      <c r="O484" s="150"/>
      <c r="P484" s="150"/>
      <c r="Q484" s="150"/>
      <c r="R484" s="150"/>
      <c r="S484" s="150"/>
      <c r="T484" s="150"/>
      <c r="U484" s="150"/>
      <c r="V484" s="150"/>
      <c r="W484" s="150"/>
      <c r="X484" s="150"/>
      <c r="Y484" s="150"/>
      <c r="Z484" s="150"/>
      <c r="AA484" s="150"/>
      <c r="AB484" s="150"/>
      <c r="AC484" s="150"/>
      <c r="AD484" s="150"/>
      <c r="AE484" s="150"/>
      <c r="AF484" s="150"/>
      <c r="AG484" s="150"/>
      <c r="AH484" s="150"/>
      <c r="AI484" s="150"/>
      <c r="AJ484" s="150"/>
      <c r="AK484" s="150"/>
      <c r="AL484" s="150"/>
      <c r="AM484" s="150"/>
      <c r="AN484" s="150"/>
      <c r="AO484" s="150"/>
      <c r="AP484" s="150"/>
      <c r="AQ484" s="150"/>
      <c r="AR484" s="150"/>
      <c r="AS484" s="150"/>
      <c r="AT484" s="150"/>
      <c r="AU484" s="150"/>
      <c r="AV484" s="150"/>
      <c r="AW484" s="150"/>
      <c r="AX484" s="150"/>
      <c r="AY484" s="150"/>
      <c r="AZ484" s="150"/>
      <c r="BA484" s="150"/>
    </row>
    <row r="485" spans="1:60" ht="25.5" customHeight="1">
      <c r="A485" s="101" t="str">
        <f>IF(B485="","",IF(M485="","",SUBTOTAL(3,$E$5:E485)*1)-COUNTBLANK($B$5:B485))</f>
        <v/>
      </c>
      <c r="B485" s="142" t="str">
        <f>IF(ฟอร์มกรอกข้อมูล!C247=0,"",IF(ฟอร์มกรอกข้อมูล!C247="สังกัด","",IF(M485="กำหนดเพิ่มปี 67","-",IF(M485="กำหนดเพิ่มปี 68","-",IF(M485="กำหนดเพิ่มปี 69","-",ฟอร์มกรอกข้อมูล!D247)))))</f>
        <v/>
      </c>
      <c r="C485" s="140" t="str">
        <f>IF(ฟอร์มกรอกข้อมูล!C247=0,"",IF(ฟอร์มกรอกข้อมูล!C247="สังกัด","",IF(M485="กำหนดเพิ่มปี 67","-",IF(M485="กำหนดเพิ่มปี 68","-",IF(M485="กำหนดเพิ่มปี 69","-",ฟอร์มกรอกข้อมูล!L247)))))</f>
        <v/>
      </c>
      <c r="D485" s="143" t="str">
        <f>IF(ฟอร์มกรอกข้อมูล!C247=0,"",IF(ฟอร์มกรอกข้อมูล!C247="สังกัด","",IF(ฟอร์มกรอกข้อมูล!B247="","-",IF(M485="กำหนดเพิ่มปี 67","-",IF(M485="กำหนดเพิ่มปี 68","-",IF(M485="กำหนดเพิ่มปี 69","-",ฟอร์มกรอกข้อมูล!B247))))))</f>
        <v/>
      </c>
      <c r="E485" s="140" t="str">
        <f>IF(ฟอร์มกรอกข้อมูล!C247=0,"",IF(M485="กำหนดเพิ่มปี 67","-",IF(M485="กำหนดเพิ่มปี 68","-",IF(M485="กำหนดเพิ่มปี 69","-",IF(ฟอร์มกรอกข้อมูล!C247="บริหารท้องถิ่น",ฟอร์มกรอกข้อมูล!F247,IF(ฟอร์มกรอกข้อมูล!C247="อำนวยการท้องถิ่น",ฟอร์มกรอกข้อมูล!F247,IF(ฟอร์มกรอกข้อมูล!C247="บริหารสถานศึกษา",ฟอร์มกรอกข้อมูล!F247,IF(ฟอร์มกรอกข้อมูล!C247&amp;ฟอร์มกรอกข้อมูล!G247="วิชาการหัวหน้ากลุ่มงาน",ฟอร์มกรอกข้อมูล!F247,ฟอร์มกรอกข้อมูล!E247))))))))</f>
        <v/>
      </c>
      <c r="F485" s="101" t="str">
        <f>IF(ฟอร์มกรอกข้อมูล!C247=0,"",IF(ฟอร์มกรอกข้อมูล!C247="สังกัด","",IF(ฟอร์มกรอกข้อมูล!H247="","-",IF(M485="กำหนดเพิ่มปี 67","-",IF(M485="กำหนดเพิ่มปี 68","-",IF(M485="กำหนดเพิ่มปี 69","-",ฟอร์มกรอกข้อมูล!H247))))))</f>
        <v/>
      </c>
      <c r="G485" s="143" t="str">
        <f>IF(ฟอร์มกรอกข้อมูล!C247=0,"",IF(ฟอร์มกรอกข้อมูล!C247="สังกัด","",IF(ฟอร์มกรอกข้อมูล!B247="","-",IF(M485="เกษียณปี 66 ยุบเลิกปี 67","-",IF(M485="ว่างเดิม ยุบเลิกปี 67","-",ฟอร์มกรอกข้อมูล!B247)))))</f>
        <v/>
      </c>
      <c r="H485" s="140" t="str">
        <f>IF(ฟอร์มกรอกข้อมูล!C247=0,"",IF(M485="เกษียณปี 66 ยุบเลิกปี 67","-",IF(M485="ว่างเดิม ยุบเลิกปี 67","-",IF(ฟอร์มกรอกข้อมูล!C247="บริหารท้องถิ่น",ฟอร์มกรอกข้อมูล!F247,IF(ฟอร์มกรอกข้อมูล!C247="อำนวยการท้องถิ่น",ฟอร์มกรอกข้อมูล!F247,IF(ฟอร์มกรอกข้อมูล!C247="บริหารสถานศึกษา",ฟอร์มกรอกข้อมูล!F247,IF(ฟอร์มกรอกข้อมูล!C247&amp;ฟอร์มกรอกข้อมูล!G247="วิชาการหัวหน้ากลุ่มงาน",ฟอร์มกรอกข้อมูล!F247,ฟอร์มกรอกข้อมูล!E247)))))))</f>
        <v/>
      </c>
      <c r="I485" s="101" t="str">
        <f>IF(ฟอร์มกรอกข้อมูล!C247=0,"",IF(ฟอร์มกรอกข้อมูล!C247="สังกัด","",IF(ฟอร์มกรอกข้อมูล!H247="","-",IF(M485="เกษียณปี 66 ยุบเลิกปี 67","-",IF(M485="ว่างเดิม ยุบเลิกปี 67","-",ฟอร์มกรอกข้อมูล!H247)))))</f>
        <v/>
      </c>
      <c r="J485" s="144" t="str">
        <f>IF(ฟอร์มกรอกข้อมูล!C247=0,"",IF(ฟอร์มกรอกข้อมูล!C247="สังกัด","",IF(M485="กำหนดเพิ่มปี 67",0,IF(M485="กำหนดเพิ่มปี 68",0,IF(M485="กำหนดเพิ่มปี 69",0,IF(M485="เกษียณปี 66 ยุบเลิกปี 67",0,IF(M485="ว่างเดิม ยุบเลิกปี 67",0,ฟอร์มกรอกข้อมูล!BE247)))))))</f>
        <v/>
      </c>
      <c r="K485" s="145" t="str">
        <f>IF(ฟอร์มกรอกข้อมูล!C247=0,"",IF(ฟอร์มกรอกข้อมูล!C247="สังกัด","",IF(M485="กำหนดเพิ่มปี 67",0,IF(M485="กำหนดเพิ่มปี 68",0,IF(M485="กำหนดเพิ่มปี 69",0,IF(M485="เกษียณปี 66 ยุบเลิกปี 67",0,IF(M485="ว่างเดิม ยุบเลิกปี 67",0,IF(ฟอร์มกรอกข้อมูล!J247=0,0,(BF485*12)))))))))</f>
        <v/>
      </c>
      <c r="L485" s="145" t="str">
        <f>IF(ฟอร์มกรอกข้อมูล!C247=0,"",IF(ฟอร์มกรอกข้อมูล!C247="สังกัด","",IF(M485="กำหนดเพิ่มปี 67",0,IF(M485="กำหนดเพิ่มปี 68",0,IF(M485="กำหนดเพิ่มปี 69",0,IF(M485="เกษียณปี 66 ยุบเลิกปี 67",0,IF(M485="ว่างเดิม ยุบเลิกปี 67",0,IF(ฟอร์มกรอกข้อมูล!K247=0,0,(BG485*12)))))))))</f>
        <v/>
      </c>
      <c r="M485" s="146" t="str">
        <f>IF(ฟอร์มกรอกข้อมูล!C247=0,"",IF(ฟอร์มกรอกข้อมูล!C247="สังกัด","",IF(ฟอร์มกรอกข้อมูล!M247="ว่างเดิม","(ว่างเดิม)",IF(ฟอร์มกรอกข้อมูล!M247="เงินอุดหนุน","(เงินอุดหนุน)",IF(ฟอร์มกรอกข้อมูล!M247="เงินอุดหนุน (ว่าง)","(เงินอุดหนุน)",IF(ฟอร์มกรอกข้อมูล!M247="จ่ายจากเงินรายได้","(จ่ายจากเงินรายได้)",IF(ฟอร์มกรอกข้อมูล!M247="จ่ายจากเงินรายได้ (ว่าง)","(จ่ายจากเงินรายได้ (ว่างเดิม))",IF(ฟอร์มกรอกข้อมูล!M247="กำหนดเพิ่ม2567","กำหนดเพิ่มปี 67",IF(ฟอร์มกรอกข้อมูล!M247="กำหนดเพิ่ม2568","กำหนดเพิ่มปี 68",IF(ฟอร์มกรอกข้อมูล!M247="กำหนดเพิ่ม2569","กำหนดเพิ่มปี 69",IF(ฟอร์มกรอกข้อมูล!M247="ว่างยุบเลิก2567","ว่างเดิม ยุบเลิกปี 67",IF(ฟอร์มกรอกข้อมูล!M247="ว่างยุบเลิก2568","ว่างเดิม ยุบเลิกปี 68",IF(ฟอร์มกรอกข้อมูล!M247="ว่างยุบเลิก2569","ว่างเดิม ยุบเลิกปี 69",IF(ฟอร์มกรอกข้อมูล!M247="ยุบเลิก2567","เกษียณปี 66 ยุบเลิกปี 67",IF(ฟอร์มกรอกข้อมูล!M247="ยุบเลิก2568","เกษียณปี 67 ยุบเลิกปี 68",IF(ฟอร์มกรอกข้อมูล!M247="ยุบเลิก2569","เกษียณปี 68 ยุบเลิกปี 69",(ฟอร์มกรอกข้อมูล!I247*12)+(ฟอร์มกรอกข้อมูล!J247*12)+(ฟอร์มกรอกข้อมูล!K247*12)))))))))))))))))</f>
        <v/>
      </c>
      <c r="N485" s="150"/>
      <c r="O485" s="150"/>
      <c r="P485" s="150"/>
      <c r="Q485" s="150"/>
      <c r="R485" s="150"/>
      <c r="S485" s="150"/>
      <c r="T485" s="150"/>
      <c r="U485" s="150"/>
      <c r="V485" s="150"/>
      <c r="W485" s="150"/>
      <c r="X485" s="150"/>
      <c r="Y485" s="150"/>
      <c r="Z485" s="150"/>
      <c r="AA485" s="150"/>
      <c r="AB485" s="150"/>
      <c r="AC485" s="150"/>
      <c r="AD485" s="150"/>
      <c r="AE485" s="150"/>
      <c r="AF485" s="150"/>
      <c r="AG485" s="150"/>
      <c r="AH485" s="150"/>
      <c r="AI485" s="150"/>
      <c r="AJ485" s="150"/>
      <c r="AK485" s="150"/>
      <c r="AL485" s="150"/>
      <c r="AM485" s="150"/>
      <c r="AN485" s="150"/>
      <c r="AO485" s="150"/>
      <c r="AP485" s="150"/>
      <c r="AQ485" s="150"/>
      <c r="AR485" s="150"/>
      <c r="AS485" s="150"/>
      <c r="AT485" s="150"/>
      <c r="AU485" s="150"/>
      <c r="AV485" s="150"/>
      <c r="AW485" s="150"/>
      <c r="AX485" s="150"/>
      <c r="AY485" s="150"/>
      <c r="AZ485" s="150"/>
      <c r="BA485" s="150"/>
      <c r="BB485" s="139" t="str">
        <f>IF(ฟอร์มกรอกข้อมูล!C247=0,"",ฟอร์มกรอกข้อมูล!C247)</f>
        <v/>
      </c>
      <c r="BC485" s="139" t="str">
        <f>IF(ฟอร์มกรอกข้อมูล!G247=0,"",ฟอร์มกรอกข้อมูล!G247)</f>
        <v/>
      </c>
      <c r="BD485" s="139" t="str">
        <f>IF(ฟอร์มกรอกข้อมูล!E247=0,"",ฟอร์มกรอกข้อมูล!E247)</f>
        <v/>
      </c>
      <c r="BE485" s="139" t="str">
        <f>IF(ฟอร์มกรอกข้อมูล!I247=0,"",ฟอร์มกรอกข้อมูล!I247)</f>
        <v/>
      </c>
      <c r="BF485" s="139" t="str">
        <f>IF(ฟอร์มกรอกข้อมูล!J247=0,"",ฟอร์มกรอกข้อมูล!J247)</f>
        <v/>
      </c>
      <c r="BG485" s="139" t="str">
        <f>IF(ฟอร์มกรอกข้อมูล!K247=0,"",ฟอร์มกรอกข้อมูล!K247)</f>
        <v/>
      </c>
      <c r="BH485" s="139" t="str">
        <f>IF(ฟอร์มกรอกข้อมูล!M247=0,"",ฟอร์มกรอกข้อมูล!M247)</f>
        <v/>
      </c>
    </row>
    <row r="486" spans="1:60" ht="25.5" customHeight="1">
      <c r="A486" s="99"/>
      <c r="B486" s="99"/>
      <c r="C486" s="140"/>
      <c r="D486" s="140"/>
      <c r="E486" s="140" t="str">
        <f>IF(BB485=0,"",IF(BB485="บริหารท้องถิ่น","("&amp;BD485&amp;")",IF(BB485="อำนวยการท้องถิ่น","("&amp;BD485&amp;")",IF(BB485="บริหารสถานศึกษา","("&amp;BD485&amp;")",IF(BB485&amp;BC485="วิชาการหัวหน้ากลุ่มงาน","("&amp;BD485&amp;")",IF(M485="กำหนดเพิ่มปี 67","-",IF(M485="กำหนดเพิ่มปี 68","",IF(M485="กำหนดเพิ่มปี 69","",""))))))))</f>
        <v/>
      </c>
      <c r="F486" s="99"/>
      <c r="G486" s="140"/>
      <c r="H486" s="140" t="str">
        <f>IF(BB485=0,"",IF(M485="เกษียณปี 66 ยุบเลิกปี 67","",IF(M485="ว่างเดิม ยุบเลิกปี 67","",IF(BB485="บริหารท้องถิ่น","("&amp;BD485&amp;")",IF(BB485="อำนวยการท้องถิ่น","("&amp;BD485&amp;")",IF(BB485="บริหารสถานศึกษา","("&amp;BD485&amp;")",IF(BB485&amp;BC485="วิชาการหัวหน้ากลุ่มงาน","("&amp;BD485&amp;")","")))))))</f>
        <v/>
      </c>
      <c r="I486" s="99"/>
      <c r="J486" s="141" t="str">
        <f>IF(BB485=0,"",IF(BB485="","",IF(BH485="ว่างเดิม","(ค่ากลางเงินเดือน)",IF(BH485="เงินอุดหนุน (ว่าง)","(ค่ากลางเงินเดือน)",IF(BH485="จ่ายจากเงินรายได้ (ว่าง)","(ค่ากลางเงินเดือน)",IF(BH485="ว่างยุบเลิก2568","(ค่ากลางเงินเดือน)",IF(BH485="ว่างยุบเลิก2569","(ค่ากลางเงินเดือน)",IF(M485="กำหนดเพิ่มปี 67","",IF(M485="กำหนดเพิ่มปี 68","",IF(M485="กำหนดเพิ่มปี 69","",IF(M485="เกษียณปี 66 ยุบเลิกปี 67","",IF(M485="ว่างเดิม ยุบเลิกปี 67","",TEXT(BE485,"(0,000"&amp;" x 12)")))))))))))))</f>
        <v/>
      </c>
      <c r="K486" s="141" t="str">
        <f>IF(BB485=0,"",IF(BB485="","",IF(M485="กำหนดเพิ่มปี 67","",IF(M485="กำหนดเพิ่มปี 68","",IF(M485="กำหนดเพิ่มปี 69","",IF(M485="เกษียณปี 66 ยุบเลิกปี 67","",IF(M485="ว่างเดิม ยุบเลิกปี 67","",TEXT(BF485,"(0,000"&amp;" x 12)"))))))))</f>
        <v/>
      </c>
      <c r="L486" s="141" t="str">
        <f>IF(BB485=0,"",IF(BB485="","",IF(M485="กำหนดเพิ่มปี 67","",IF(M485="กำหนดเพิ่มปี 68","",IF(M485="กำหนดเพิ่มปี 69","",IF(M485="เกษียณปี 66 ยุบเลิกปี 67","",IF(M485="ว่างเดิม ยุบเลิกปี 67","",TEXT(BG485,"(0,000"&amp;" x 12)"))))))))</f>
        <v/>
      </c>
      <c r="M486" s="140"/>
      <c r="N486" s="150"/>
      <c r="O486" s="150"/>
      <c r="P486" s="150"/>
      <c r="Q486" s="150"/>
      <c r="R486" s="150"/>
      <c r="S486" s="150"/>
      <c r="T486" s="150"/>
      <c r="U486" s="150"/>
      <c r="V486" s="150"/>
      <c r="W486" s="150"/>
      <c r="X486" s="150"/>
      <c r="Y486" s="150"/>
      <c r="Z486" s="150"/>
      <c r="AA486" s="150"/>
      <c r="AB486" s="150"/>
      <c r="AC486" s="150"/>
      <c r="AD486" s="150"/>
      <c r="AE486" s="150"/>
      <c r="AF486" s="150"/>
      <c r="AG486" s="150"/>
      <c r="AH486" s="150"/>
      <c r="AI486" s="150"/>
      <c r="AJ486" s="150"/>
      <c r="AK486" s="150"/>
      <c r="AL486" s="150"/>
      <c r="AM486" s="150"/>
      <c r="AN486" s="150"/>
      <c r="AO486" s="150"/>
      <c r="AP486" s="150"/>
      <c r="AQ486" s="150"/>
      <c r="AR486" s="150"/>
      <c r="AS486" s="150"/>
      <c r="AT486" s="150"/>
      <c r="AU486" s="150"/>
      <c r="AV486" s="150"/>
      <c r="AW486" s="150"/>
      <c r="AX486" s="150"/>
      <c r="AY486" s="150"/>
      <c r="AZ486" s="150"/>
      <c r="BA486" s="150"/>
    </row>
    <row r="487" spans="1:60" ht="25.5" customHeight="1">
      <c r="A487" s="101" t="str">
        <f>IF(B487="","",IF(M487="","",SUBTOTAL(3,$E$5:E487)*1)-COUNTBLANK($B$5:B487))</f>
        <v/>
      </c>
      <c r="B487" s="142" t="str">
        <f>IF(ฟอร์มกรอกข้อมูล!C248=0,"",IF(ฟอร์มกรอกข้อมูล!C248="สังกัด","",IF(M487="กำหนดเพิ่มปี 67","-",IF(M487="กำหนดเพิ่มปี 68","-",IF(M487="กำหนดเพิ่มปี 69","-",ฟอร์มกรอกข้อมูล!D248)))))</f>
        <v/>
      </c>
      <c r="C487" s="140" t="str">
        <f>IF(ฟอร์มกรอกข้อมูล!C248=0,"",IF(ฟอร์มกรอกข้อมูล!C248="สังกัด","",IF(M487="กำหนดเพิ่มปี 67","-",IF(M487="กำหนดเพิ่มปี 68","-",IF(M487="กำหนดเพิ่มปี 69","-",ฟอร์มกรอกข้อมูล!L248)))))</f>
        <v/>
      </c>
      <c r="D487" s="143" t="str">
        <f>IF(ฟอร์มกรอกข้อมูล!C248=0,"",IF(ฟอร์มกรอกข้อมูล!C248="สังกัด","",IF(ฟอร์มกรอกข้อมูล!B248="","-",IF(M487="กำหนดเพิ่มปี 67","-",IF(M487="กำหนดเพิ่มปี 68","-",IF(M487="กำหนดเพิ่มปี 69","-",ฟอร์มกรอกข้อมูล!B248))))))</f>
        <v/>
      </c>
      <c r="E487" s="140" t="str">
        <f>IF(ฟอร์มกรอกข้อมูล!C248=0,"",IF(M487="กำหนดเพิ่มปี 67","-",IF(M487="กำหนดเพิ่มปี 68","-",IF(M487="กำหนดเพิ่มปี 69","-",IF(ฟอร์มกรอกข้อมูล!C248="บริหารท้องถิ่น",ฟอร์มกรอกข้อมูล!F248,IF(ฟอร์มกรอกข้อมูล!C248="อำนวยการท้องถิ่น",ฟอร์มกรอกข้อมูล!F248,IF(ฟอร์มกรอกข้อมูล!C248="บริหารสถานศึกษา",ฟอร์มกรอกข้อมูล!F248,IF(ฟอร์มกรอกข้อมูล!C248&amp;ฟอร์มกรอกข้อมูล!G248="วิชาการหัวหน้ากลุ่มงาน",ฟอร์มกรอกข้อมูล!F248,ฟอร์มกรอกข้อมูล!E248))))))))</f>
        <v/>
      </c>
      <c r="F487" s="101" t="str">
        <f>IF(ฟอร์มกรอกข้อมูล!C248=0,"",IF(ฟอร์มกรอกข้อมูล!C248="สังกัด","",IF(ฟอร์มกรอกข้อมูล!H248="","-",IF(M487="กำหนดเพิ่มปี 67","-",IF(M487="กำหนดเพิ่มปี 68","-",IF(M487="กำหนดเพิ่มปี 69","-",ฟอร์มกรอกข้อมูล!H248))))))</f>
        <v/>
      </c>
      <c r="G487" s="143" t="str">
        <f>IF(ฟอร์มกรอกข้อมูล!C248=0,"",IF(ฟอร์มกรอกข้อมูล!C248="สังกัด","",IF(ฟอร์มกรอกข้อมูล!B248="","-",IF(M487="เกษียณปี 66 ยุบเลิกปี 67","-",IF(M487="ว่างเดิม ยุบเลิกปี 67","-",ฟอร์มกรอกข้อมูล!B248)))))</f>
        <v/>
      </c>
      <c r="H487" s="140" t="str">
        <f>IF(ฟอร์มกรอกข้อมูล!C248=0,"",IF(M487="เกษียณปี 66 ยุบเลิกปี 67","-",IF(M487="ว่างเดิม ยุบเลิกปี 67","-",IF(ฟอร์มกรอกข้อมูล!C248="บริหารท้องถิ่น",ฟอร์มกรอกข้อมูล!F248,IF(ฟอร์มกรอกข้อมูล!C248="อำนวยการท้องถิ่น",ฟอร์มกรอกข้อมูล!F248,IF(ฟอร์มกรอกข้อมูล!C248="บริหารสถานศึกษา",ฟอร์มกรอกข้อมูล!F248,IF(ฟอร์มกรอกข้อมูล!C248&amp;ฟอร์มกรอกข้อมูล!G248="วิชาการหัวหน้ากลุ่มงาน",ฟอร์มกรอกข้อมูล!F248,ฟอร์มกรอกข้อมูล!E248)))))))</f>
        <v/>
      </c>
      <c r="I487" s="101" t="str">
        <f>IF(ฟอร์มกรอกข้อมูล!C248=0,"",IF(ฟอร์มกรอกข้อมูล!C248="สังกัด","",IF(ฟอร์มกรอกข้อมูล!H248="","-",IF(M487="เกษียณปี 66 ยุบเลิกปี 67","-",IF(M487="ว่างเดิม ยุบเลิกปี 67","-",ฟอร์มกรอกข้อมูล!H248)))))</f>
        <v/>
      </c>
      <c r="J487" s="144" t="str">
        <f>IF(ฟอร์มกรอกข้อมูล!C248=0,"",IF(ฟอร์มกรอกข้อมูล!C248="สังกัด","",IF(M487="กำหนดเพิ่มปี 67",0,IF(M487="กำหนดเพิ่มปี 68",0,IF(M487="กำหนดเพิ่มปี 69",0,IF(M487="เกษียณปี 66 ยุบเลิกปี 67",0,IF(M487="ว่างเดิม ยุบเลิกปี 67",0,ฟอร์มกรอกข้อมูล!BE248)))))))</f>
        <v/>
      </c>
      <c r="K487" s="145" t="str">
        <f>IF(ฟอร์มกรอกข้อมูล!C248=0,"",IF(ฟอร์มกรอกข้อมูล!C248="สังกัด","",IF(M487="กำหนดเพิ่มปี 67",0,IF(M487="กำหนดเพิ่มปี 68",0,IF(M487="กำหนดเพิ่มปี 69",0,IF(M487="เกษียณปี 66 ยุบเลิกปี 67",0,IF(M487="ว่างเดิม ยุบเลิกปี 67",0,IF(ฟอร์มกรอกข้อมูล!J248=0,0,(BF487*12)))))))))</f>
        <v/>
      </c>
      <c r="L487" s="145" t="str">
        <f>IF(ฟอร์มกรอกข้อมูล!C248=0,"",IF(ฟอร์มกรอกข้อมูล!C248="สังกัด","",IF(M487="กำหนดเพิ่มปี 67",0,IF(M487="กำหนดเพิ่มปี 68",0,IF(M487="กำหนดเพิ่มปี 69",0,IF(M487="เกษียณปี 66 ยุบเลิกปี 67",0,IF(M487="ว่างเดิม ยุบเลิกปี 67",0,IF(ฟอร์มกรอกข้อมูล!K248=0,0,(BG487*12)))))))))</f>
        <v/>
      </c>
      <c r="M487" s="146" t="str">
        <f>IF(ฟอร์มกรอกข้อมูล!C248=0,"",IF(ฟอร์มกรอกข้อมูล!C248="สังกัด","",IF(ฟอร์มกรอกข้อมูล!M248="ว่างเดิม","(ว่างเดิม)",IF(ฟอร์มกรอกข้อมูล!M248="เงินอุดหนุน","(เงินอุดหนุน)",IF(ฟอร์มกรอกข้อมูล!M248="เงินอุดหนุน (ว่าง)","(เงินอุดหนุน)",IF(ฟอร์มกรอกข้อมูล!M248="จ่ายจากเงินรายได้","(จ่ายจากเงินรายได้)",IF(ฟอร์มกรอกข้อมูล!M248="จ่ายจากเงินรายได้ (ว่าง)","(จ่ายจากเงินรายได้ (ว่างเดิม))",IF(ฟอร์มกรอกข้อมูล!M248="กำหนดเพิ่ม2567","กำหนดเพิ่มปี 67",IF(ฟอร์มกรอกข้อมูล!M248="กำหนดเพิ่ม2568","กำหนดเพิ่มปี 68",IF(ฟอร์มกรอกข้อมูล!M248="กำหนดเพิ่ม2569","กำหนดเพิ่มปี 69",IF(ฟอร์มกรอกข้อมูล!M248="ว่างยุบเลิก2567","ว่างเดิม ยุบเลิกปี 67",IF(ฟอร์มกรอกข้อมูล!M248="ว่างยุบเลิก2568","ว่างเดิม ยุบเลิกปี 68",IF(ฟอร์มกรอกข้อมูล!M248="ว่างยุบเลิก2569","ว่างเดิม ยุบเลิกปี 69",IF(ฟอร์มกรอกข้อมูล!M248="ยุบเลิก2567","เกษียณปี 66 ยุบเลิกปี 67",IF(ฟอร์มกรอกข้อมูล!M248="ยุบเลิก2568","เกษียณปี 67 ยุบเลิกปี 68",IF(ฟอร์มกรอกข้อมูล!M248="ยุบเลิก2569","เกษียณปี 68 ยุบเลิกปี 69",(ฟอร์มกรอกข้อมูล!I248*12)+(ฟอร์มกรอกข้อมูล!J248*12)+(ฟอร์มกรอกข้อมูล!K248*12)))))))))))))))))</f>
        <v/>
      </c>
      <c r="N487" s="150"/>
      <c r="O487" s="150"/>
      <c r="P487" s="150"/>
      <c r="Q487" s="150"/>
      <c r="R487" s="150"/>
      <c r="S487" s="150"/>
      <c r="T487" s="150"/>
      <c r="U487" s="150"/>
      <c r="V487" s="150"/>
      <c r="W487" s="150"/>
      <c r="X487" s="150"/>
      <c r="Y487" s="150"/>
      <c r="Z487" s="150"/>
      <c r="AA487" s="150"/>
      <c r="AB487" s="150"/>
      <c r="AC487" s="150"/>
      <c r="AD487" s="150"/>
      <c r="AE487" s="150"/>
      <c r="AF487" s="150"/>
      <c r="AG487" s="150"/>
      <c r="AH487" s="150"/>
      <c r="AI487" s="150"/>
      <c r="AJ487" s="150"/>
      <c r="AK487" s="150"/>
      <c r="AL487" s="150"/>
      <c r="AM487" s="150"/>
      <c r="AN487" s="150"/>
      <c r="AO487" s="150"/>
      <c r="AP487" s="150"/>
      <c r="AQ487" s="150"/>
      <c r="AR487" s="150"/>
      <c r="AS487" s="150"/>
      <c r="AT487" s="150"/>
      <c r="AU487" s="150"/>
      <c r="AV487" s="150"/>
      <c r="AW487" s="150"/>
      <c r="AX487" s="150"/>
      <c r="AY487" s="150"/>
      <c r="AZ487" s="150"/>
      <c r="BA487" s="150"/>
      <c r="BB487" s="139" t="str">
        <f>IF(ฟอร์มกรอกข้อมูล!C248=0,"",ฟอร์มกรอกข้อมูล!C248)</f>
        <v/>
      </c>
      <c r="BC487" s="139" t="str">
        <f>IF(ฟอร์มกรอกข้อมูล!G248=0,"",ฟอร์มกรอกข้อมูล!G248)</f>
        <v/>
      </c>
      <c r="BD487" s="139" t="str">
        <f>IF(ฟอร์มกรอกข้อมูล!E248=0,"",ฟอร์มกรอกข้อมูล!E248)</f>
        <v/>
      </c>
      <c r="BE487" s="139" t="str">
        <f>IF(ฟอร์มกรอกข้อมูล!I248=0,"",ฟอร์มกรอกข้อมูล!I248)</f>
        <v/>
      </c>
      <c r="BF487" s="139" t="str">
        <f>IF(ฟอร์มกรอกข้อมูล!J248=0,"",ฟอร์มกรอกข้อมูล!J248)</f>
        <v/>
      </c>
      <c r="BG487" s="139" t="str">
        <f>IF(ฟอร์มกรอกข้อมูล!K248=0,"",ฟอร์มกรอกข้อมูล!K248)</f>
        <v/>
      </c>
      <c r="BH487" s="139" t="str">
        <f>IF(ฟอร์มกรอกข้อมูล!M248=0,"",ฟอร์มกรอกข้อมูล!M248)</f>
        <v/>
      </c>
    </row>
    <row r="488" spans="1:60" ht="25.5" customHeight="1">
      <c r="A488" s="99"/>
      <c r="B488" s="99"/>
      <c r="C488" s="140"/>
      <c r="D488" s="140"/>
      <c r="E488" s="140" t="str">
        <f>IF(BB487=0,"",IF(BB487="บริหารท้องถิ่น","("&amp;BD487&amp;")",IF(BB487="อำนวยการท้องถิ่น","("&amp;BD487&amp;")",IF(BB487="บริหารสถานศึกษา","("&amp;BD487&amp;")",IF(BB487&amp;BC487="วิชาการหัวหน้ากลุ่มงาน","("&amp;BD487&amp;")",IF(M487="กำหนดเพิ่มปี 67","-",IF(M487="กำหนดเพิ่มปี 68","",IF(M487="กำหนดเพิ่มปี 69","",""))))))))</f>
        <v/>
      </c>
      <c r="F488" s="99"/>
      <c r="G488" s="140"/>
      <c r="H488" s="140" t="str">
        <f>IF(BB487=0,"",IF(M487="เกษียณปี 66 ยุบเลิกปี 67","",IF(M487="ว่างเดิม ยุบเลิกปี 67","",IF(BB487="บริหารท้องถิ่น","("&amp;BD487&amp;")",IF(BB487="อำนวยการท้องถิ่น","("&amp;BD487&amp;")",IF(BB487="บริหารสถานศึกษา","("&amp;BD487&amp;")",IF(BB487&amp;BC487="วิชาการหัวหน้ากลุ่มงาน","("&amp;BD487&amp;")","")))))))</f>
        <v/>
      </c>
      <c r="I488" s="99"/>
      <c r="J488" s="141" t="str">
        <f>IF(BB487=0,"",IF(BB487="","",IF(BH487="ว่างเดิม","(ค่ากลางเงินเดือน)",IF(BH487="เงินอุดหนุน (ว่าง)","(ค่ากลางเงินเดือน)",IF(BH487="จ่ายจากเงินรายได้ (ว่าง)","(ค่ากลางเงินเดือน)",IF(BH487="ว่างยุบเลิก2568","(ค่ากลางเงินเดือน)",IF(BH487="ว่างยุบเลิก2569","(ค่ากลางเงินเดือน)",IF(M487="กำหนดเพิ่มปี 67","",IF(M487="กำหนดเพิ่มปี 68","",IF(M487="กำหนดเพิ่มปี 69","",IF(M487="เกษียณปี 66 ยุบเลิกปี 67","",IF(M487="ว่างเดิม ยุบเลิกปี 67","",TEXT(BE487,"(0,000"&amp;" x 12)")))))))))))))</f>
        <v/>
      </c>
      <c r="K488" s="141" t="str">
        <f>IF(BB487=0,"",IF(BB487="","",IF(M487="กำหนดเพิ่มปี 67","",IF(M487="กำหนดเพิ่มปี 68","",IF(M487="กำหนดเพิ่มปี 69","",IF(M487="เกษียณปี 66 ยุบเลิกปี 67","",IF(M487="ว่างเดิม ยุบเลิกปี 67","",TEXT(BF487,"(0,000"&amp;" x 12)"))))))))</f>
        <v/>
      </c>
      <c r="L488" s="141" t="str">
        <f>IF(BB487=0,"",IF(BB487="","",IF(M487="กำหนดเพิ่มปี 67","",IF(M487="กำหนดเพิ่มปี 68","",IF(M487="กำหนดเพิ่มปี 69","",IF(M487="เกษียณปี 66 ยุบเลิกปี 67","",IF(M487="ว่างเดิม ยุบเลิกปี 67","",TEXT(BG487,"(0,000"&amp;" x 12)"))))))))</f>
        <v/>
      </c>
      <c r="M488" s="140"/>
      <c r="N488" s="150"/>
      <c r="O488" s="150"/>
      <c r="P488" s="150"/>
      <c r="Q488" s="150"/>
      <c r="R488" s="150"/>
      <c r="S488" s="150"/>
      <c r="T488" s="150"/>
      <c r="U488" s="150"/>
      <c r="V488" s="150"/>
      <c r="W488" s="150"/>
      <c r="X488" s="150"/>
      <c r="Y488" s="150"/>
      <c r="Z488" s="150"/>
      <c r="AA488" s="150"/>
      <c r="AB488" s="150"/>
      <c r="AC488" s="150"/>
      <c r="AD488" s="150"/>
      <c r="AE488" s="150"/>
      <c r="AF488" s="150"/>
      <c r="AG488" s="150"/>
      <c r="AH488" s="150"/>
      <c r="AI488" s="150"/>
      <c r="AJ488" s="150"/>
      <c r="AK488" s="150"/>
      <c r="AL488" s="150"/>
      <c r="AM488" s="150"/>
      <c r="AN488" s="150"/>
      <c r="AO488" s="150"/>
      <c r="AP488" s="150"/>
      <c r="AQ488" s="150"/>
      <c r="AR488" s="150"/>
      <c r="AS488" s="150"/>
      <c r="AT488" s="150"/>
      <c r="AU488" s="150"/>
      <c r="AV488" s="150"/>
      <c r="AW488" s="150"/>
      <c r="AX488" s="150"/>
      <c r="AY488" s="150"/>
      <c r="AZ488" s="150"/>
      <c r="BA488" s="150"/>
    </row>
    <row r="489" spans="1:60" ht="25.5" customHeight="1">
      <c r="A489" s="101" t="str">
        <f>IF(B489="","",IF(M489="","",SUBTOTAL(3,$E$5:E489)*1)-COUNTBLANK($B$5:B489))</f>
        <v/>
      </c>
      <c r="B489" s="142" t="str">
        <f>IF(ฟอร์มกรอกข้อมูล!C249=0,"",IF(ฟอร์มกรอกข้อมูล!C249="สังกัด","",IF(M489="กำหนดเพิ่มปี 67","-",IF(M489="กำหนดเพิ่มปี 68","-",IF(M489="กำหนดเพิ่มปี 69","-",ฟอร์มกรอกข้อมูล!D249)))))</f>
        <v/>
      </c>
      <c r="C489" s="140" t="str">
        <f>IF(ฟอร์มกรอกข้อมูล!C249=0,"",IF(ฟอร์มกรอกข้อมูล!C249="สังกัด","",IF(M489="กำหนดเพิ่มปี 67","-",IF(M489="กำหนดเพิ่มปี 68","-",IF(M489="กำหนดเพิ่มปี 69","-",ฟอร์มกรอกข้อมูล!L249)))))</f>
        <v/>
      </c>
      <c r="D489" s="143" t="str">
        <f>IF(ฟอร์มกรอกข้อมูล!C249=0,"",IF(ฟอร์มกรอกข้อมูล!C249="สังกัด","",IF(ฟอร์มกรอกข้อมูล!B249="","-",IF(M489="กำหนดเพิ่มปี 67","-",IF(M489="กำหนดเพิ่มปี 68","-",IF(M489="กำหนดเพิ่มปี 69","-",ฟอร์มกรอกข้อมูล!B249))))))</f>
        <v/>
      </c>
      <c r="E489" s="140" t="str">
        <f>IF(ฟอร์มกรอกข้อมูล!C249=0,"",IF(M489="กำหนดเพิ่มปี 67","-",IF(M489="กำหนดเพิ่มปี 68","-",IF(M489="กำหนดเพิ่มปี 69","-",IF(ฟอร์มกรอกข้อมูล!C249="บริหารท้องถิ่น",ฟอร์มกรอกข้อมูล!F249,IF(ฟอร์มกรอกข้อมูล!C249="อำนวยการท้องถิ่น",ฟอร์มกรอกข้อมูล!F249,IF(ฟอร์มกรอกข้อมูล!C249="บริหารสถานศึกษา",ฟอร์มกรอกข้อมูล!F249,IF(ฟอร์มกรอกข้อมูล!C249&amp;ฟอร์มกรอกข้อมูล!G249="วิชาการหัวหน้ากลุ่มงาน",ฟอร์มกรอกข้อมูล!F249,ฟอร์มกรอกข้อมูล!E249))))))))</f>
        <v/>
      </c>
      <c r="F489" s="101" t="str">
        <f>IF(ฟอร์มกรอกข้อมูล!C249=0,"",IF(ฟอร์มกรอกข้อมูล!C249="สังกัด","",IF(ฟอร์มกรอกข้อมูล!H249="","-",IF(M489="กำหนดเพิ่มปี 67","-",IF(M489="กำหนดเพิ่มปี 68","-",IF(M489="กำหนดเพิ่มปี 69","-",ฟอร์มกรอกข้อมูล!H249))))))</f>
        <v/>
      </c>
      <c r="G489" s="143" t="str">
        <f>IF(ฟอร์มกรอกข้อมูล!C249=0,"",IF(ฟอร์มกรอกข้อมูล!C249="สังกัด","",IF(ฟอร์มกรอกข้อมูล!B249="","-",IF(M489="เกษียณปี 66 ยุบเลิกปี 67","-",IF(M489="ว่างเดิม ยุบเลิกปี 67","-",ฟอร์มกรอกข้อมูล!B249)))))</f>
        <v/>
      </c>
      <c r="H489" s="140" t="str">
        <f>IF(ฟอร์มกรอกข้อมูล!C249=0,"",IF(M489="เกษียณปี 66 ยุบเลิกปี 67","-",IF(M489="ว่างเดิม ยุบเลิกปี 67","-",IF(ฟอร์มกรอกข้อมูล!C249="บริหารท้องถิ่น",ฟอร์มกรอกข้อมูล!F249,IF(ฟอร์มกรอกข้อมูล!C249="อำนวยการท้องถิ่น",ฟอร์มกรอกข้อมูล!F249,IF(ฟอร์มกรอกข้อมูล!C249="บริหารสถานศึกษา",ฟอร์มกรอกข้อมูล!F249,IF(ฟอร์มกรอกข้อมูล!C249&amp;ฟอร์มกรอกข้อมูล!G249="วิชาการหัวหน้ากลุ่มงาน",ฟอร์มกรอกข้อมูล!F249,ฟอร์มกรอกข้อมูล!E249)))))))</f>
        <v/>
      </c>
      <c r="I489" s="101" t="str">
        <f>IF(ฟอร์มกรอกข้อมูล!C249=0,"",IF(ฟอร์มกรอกข้อมูล!C249="สังกัด","",IF(ฟอร์มกรอกข้อมูล!H249="","-",IF(M489="เกษียณปี 66 ยุบเลิกปี 67","-",IF(M489="ว่างเดิม ยุบเลิกปี 67","-",ฟอร์มกรอกข้อมูล!H249)))))</f>
        <v/>
      </c>
      <c r="J489" s="144" t="str">
        <f>IF(ฟอร์มกรอกข้อมูล!C249=0,"",IF(ฟอร์มกรอกข้อมูล!C249="สังกัด","",IF(M489="กำหนดเพิ่มปี 67",0,IF(M489="กำหนดเพิ่มปี 68",0,IF(M489="กำหนดเพิ่มปี 69",0,IF(M489="เกษียณปี 66 ยุบเลิกปี 67",0,IF(M489="ว่างเดิม ยุบเลิกปี 67",0,ฟอร์มกรอกข้อมูล!BE249)))))))</f>
        <v/>
      </c>
      <c r="K489" s="145" t="str">
        <f>IF(ฟอร์มกรอกข้อมูล!C249=0,"",IF(ฟอร์มกรอกข้อมูล!C249="สังกัด","",IF(M489="กำหนดเพิ่มปี 67",0,IF(M489="กำหนดเพิ่มปี 68",0,IF(M489="กำหนดเพิ่มปี 69",0,IF(M489="เกษียณปี 66 ยุบเลิกปี 67",0,IF(M489="ว่างเดิม ยุบเลิกปี 67",0,IF(ฟอร์มกรอกข้อมูล!J249=0,0,(BF489*12)))))))))</f>
        <v/>
      </c>
      <c r="L489" s="145" t="str">
        <f>IF(ฟอร์มกรอกข้อมูล!C249=0,"",IF(ฟอร์มกรอกข้อมูล!C249="สังกัด","",IF(M489="กำหนดเพิ่มปี 67",0,IF(M489="กำหนดเพิ่มปี 68",0,IF(M489="กำหนดเพิ่มปี 69",0,IF(M489="เกษียณปี 66 ยุบเลิกปี 67",0,IF(M489="ว่างเดิม ยุบเลิกปี 67",0,IF(ฟอร์มกรอกข้อมูล!K249=0,0,(BG489*12)))))))))</f>
        <v/>
      </c>
      <c r="M489" s="146" t="str">
        <f>IF(ฟอร์มกรอกข้อมูล!C249=0,"",IF(ฟอร์มกรอกข้อมูล!C249="สังกัด","",IF(ฟอร์มกรอกข้อมูล!M249="ว่างเดิม","(ว่างเดิม)",IF(ฟอร์มกรอกข้อมูล!M249="เงินอุดหนุน","(เงินอุดหนุน)",IF(ฟอร์มกรอกข้อมูล!M249="เงินอุดหนุน (ว่าง)","(เงินอุดหนุน)",IF(ฟอร์มกรอกข้อมูล!M249="จ่ายจากเงินรายได้","(จ่ายจากเงินรายได้)",IF(ฟอร์มกรอกข้อมูล!M249="จ่ายจากเงินรายได้ (ว่าง)","(จ่ายจากเงินรายได้ (ว่างเดิม))",IF(ฟอร์มกรอกข้อมูล!M249="กำหนดเพิ่ม2567","กำหนดเพิ่มปี 67",IF(ฟอร์มกรอกข้อมูล!M249="กำหนดเพิ่ม2568","กำหนดเพิ่มปี 68",IF(ฟอร์มกรอกข้อมูล!M249="กำหนดเพิ่ม2569","กำหนดเพิ่มปี 69",IF(ฟอร์มกรอกข้อมูล!M249="ว่างยุบเลิก2567","ว่างเดิม ยุบเลิกปี 67",IF(ฟอร์มกรอกข้อมูล!M249="ว่างยุบเลิก2568","ว่างเดิม ยุบเลิกปี 68",IF(ฟอร์มกรอกข้อมูล!M249="ว่างยุบเลิก2569","ว่างเดิม ยุบเลิกปี 69",IF(ฟอร์มกรอกข้อมูล!M249="ยุบเลิก2567","เกษียณปี 66 ยุบเลิกปี 67",IF(ฟอร์มกรอกข้อมูล!M249="ยุบเลิก2568","เกษียณปี 67 ยุบเลิกปี 68",IF(ฟอร์มกรอกข้อมูล!M249="ยุบเลิก2569","เกษียณปี 68 ยุบเลิกปี 69",(ฟอร์มกรอกข้อมูล!I249*12)+(ฟอร์มกรอกข้อมูล!J249*12)+(ฟอร์มกรอกข้อมูล!K249*12)))))))))))))))))</f>
        <v/>
      </c>
      <c r="N489" s="150"/>
      <c r="O489" s="150"/>
      <c r="P489" s="150"/>
      <c r="Q489" s="150"/>
      <c r="R489" s="150"/>
      <c r="S489" s="150"/>
      <c r="T489" s="150"/>
      <c r="U489" s="150"/>
      <c r="V489" s="150"/>
      <c r="W489" s="150"/>
      <c r="X489" s="150"/>
      <c r="Y489" s="150"/>
      <c r="Z489" s="150"/>
      <c r="AA489" s="150"/>
      <c r="AB489" s="150"/>
      <c r="AC489" s="150"/>
      <c r="AD489" s="150"/>
      <c r="AE489" s="150"/>
      <c r="AF489" s="150"/>
      <c r="AG489" s="150"/>
      <c r="AH489" s="150"/>
      <c r="AI489" s="150"/>
      <c r="AJ489" s="150"/>
      <c r="AK489" s="150"/>
      <c r="AL489" s="150"/>
      <c r="AM489" s="150"/>
      <c r="AN489" s="150"/>
      <c r="AO489" s="150"/>
      <c r="AP489" s="150"/>
      <c r="AQ489" s="150"/>
      <c r="AR489" s="150"/>
      <c r="AS489" s="150"/>
      <c r="AT489" s="150"/>
      <c r="AU489" s="150"/>
      <c r="AV489" s="150"/>
      <c r="AW489" s="150"/>
      <c r="AX489" s="150"/>
      <c r="AY489" s="150"/>
      <c r="AZ489" s="150"/>
      <c r="BA489" s="150"/>
      <c r="BB489" s="139" t="str">
        <f>IF(ฟอร์มกรอกข้อมูล!C249=0,"",ฟอร์มกรอกข้อมูล!C249)</f>
        <v/>
      </c>
      <c r="BC489" s="139" t="str">
        <f>IF(ฟอร์มกรอกข้อมูล!G249=0,"",ฟอร์มกรอกข้อมูล!G249)</f>
        <v/>
      </c>
      <c r="BD489" s="139" t="str">
        <f>IF(ฟอร์มกรอกข้อมูล!E249=0,"",ฟอร์มกรอกข้อมูล!E249)</f>
        <v/>
      </c>
      <c r="BE489" s="139" t="str">
        <f>IF(ฟอร์มกรอกข้อมูล!I249=0,"",ฟอร์มกรอกข้อมูล!I249)</f>
        <v/>
      </c>
      <c r="BF489" s="139" t="str">
        <f>IF(ฟอร์มกรอกข้อมูล!J249=0,"",ฟอร์มกรอกข้อมูล!J249)</f>
        <v/>
      </c>
      <c r="BG489" s="139" t="str">
        <f>IF(ฟอร์มกรอกข้อมูล!K249=0,"",ฟอร์มกรอกข้อมูล!K249)</f>
        <v/>
      </c>
      <c r="BH489" s="139" t="str">
        <f>IF(ฟอร์มกรอกข้อมูล!M249=0,"",ฟอร์มกรอกข้อมูล!M249)</f>
        <v/>
      </c>
    </row>
    <row r="490" spans="1:60" ht="25.5" customHeight="1">
      <c r="A490" s="99"/>
      <c r="B490" s="99"/>
      <c r="C490" s="140"/>
      <c r="D490" s="140"/>
      <c r="E490" s="140" t="str">
        <f>IF(BB489=0,"",IF(BB489="บริหารท้องถิ่น","("&amp;BD489&amp;")",IF(BB489="อำนวยการท้องถิ่น","("&amp;BD489&amp;")",IF(BB489="บริหารสถานศึกษา","("&amp;BD489&amp;")",IF(BB489&amp;BC489="วิชาการหัวหน้ากลุ่มงาน","("&amp;BD489&amp;")",IF(M489="กำหนดเพิ่มปี 67","-",IF(M489="กำหนดเพิ่มปี 68","",IF(M489="กำหนดเพิ่มปี 69","",""))))))))</f>
        <v/>
      </c>
      <c r="F490" s="99"/>
      <c r="G490" s="140"/>
      <c r="H490" s="140" t="str">
        <f>IF(BB489=0,"",IF(M489="เกษียณปี 66 ยุบเลิกปี 67","",IF(M489="ว่างเดิม ยุบเลิกปี 67","",IF(BB489="บริหารท้องถิ่น","("&amp;BD489&amp;")",IF(BB489="อำนวยการท้องถิ่น","("&amp;BD489&amp;")",IF(BB489="บริหารสถานศึกษา","("&amp;BD489&amp;")",IF(BB489&amp;BC489="วิชาการหัวหน้ากลุ่มงาน","("&amp;BD489&amp;")","")))))))</f>
        <v/>
      </c>
      <c r="I490" s="99"/>
      <c r="J490" s="141" t="str">
        <f>IF(BB489=0,"",IF(BB489="","",IF(BH489="ว่างเดิม","(ค่ากลางเงินเดือน)",IF(BH489="เงินอุดหนุน (ว่าง)","(ค่ากลางเงินเดือน)",IF(BH489="จ่ายจากเงินรายได้ (ว่าง)","(ค่ากลางเงินเดือน)",IF(BH489="ว่างยุบเลิก2568","(ค่ากลางเงินเดือน)",IF(BH489="ว่างยุบเลิก2569","(ค่ากลางเงินเดือน)",IF(M489="กำหนดเพิ่มปี 67","",IF(M489="กำหนดเพิ่มปี 68","",IF(M489="กำหนดเพิ่มปี 69","",IF(M489="เกษียณปี 66 ยุบเลิกปี 67","",IF(M489="ว่างเดิม ยุบเลิกปี 67","",TEXT(BE489,"(0,000"&amp;" x 12)")))))))))))))</f>
        <v/>
      </c>
      <c r="K490" s="141" t="str">
        <f>IF(BB489=0,"",IF(BB489="","",IF(M489="กำหนดเพิ่มปี 67","",IF(M489="กำหนดเพิ่มปี 68","",IF(M489="กำหนดเพิ่มปี 69","",IF(M489="เกษียณปี 66 ยุบเลิกปี 67","",IF(M489="ว่างเดิม ยุบเลิกปี 67","",TEXT(BF489,"(0,000"&amp;" x 12)"))))))))</f>
        <v/>
      </c>
      <c r="L490" s="141" t="str">
        <f>IF(BB489=0,"",IF(BB489="","",IF(M489="กำหนดเพิ่มปี 67","",IF(M489="กำหนดเพิ่มปี 68","",IF(M489="กำหนดเพิ่มปี 69","",IF(M489="เกษียณปี 66 ยุบเลิกปี 67","",IF(M489="ว่างเดิม ยุบเลิกปี 67","",TEXT(BG489,"(0,000"&amp;" x 12)"))))))))</f>
        <v/>
      </c>
      <c r="M490" s="140"/>
      <c r="N490" s="150"/>
      <c r="O490" s="150"/>
      <c r="P490" s="150"/>
      <c r="Q490" s="150"/>
      <c r="R490" s="150"/>
      <c r="S490" s="150"/>
      <c r="T490" s="150"/>
      <c r="U490" s="150"/>
      <c r="V490" s="150"/>
      <c r="W490" s="150"/>
      <c r="X490" s="150"/>
      <c r="Y490" s="150"/>
      <c r="Z490" s="150"/>
      <c r="AA490" s="150"/>
      <c r="AB490" s="150"/>
      <c r="AC490" s="150"/>
      <c r="AD490" s="150"/>
      <c r="AE490" s="150"/>
      <c r="AF490" s="150"/>
      <c r="AG490" s="150"/>
      <c r="AH490" s="150"/>
      <c r="AI490" s="150"/>
      <c r="AJ490" s="150"/>
      <c r="AK490" s="150"/>
      <c r="AL490" s="150"/>
      <c r="AM490" s="150"/>
      <c r="AN490" s="150"/>
      <c r="AO490" s="150"/>
      <c r="AP490" s="150"/>
      <c r="AQ490" s="150"/>
      <c r="AR490" s="150"/>
      <c r="AS490" s="150"/>
      <c r="AT490" s="150"/>
      <c r="AU490" s="150"/>
      <c r="AV490" s="150"/>
      <c r="AW490" s="150"/>
      <c r="AX490" s="150"/>
      <c r="AY490" s="150"/>
      <c r="AZ490" s="150"/>
      <c r="BA490" s="150"/>
    </row>
    <row r="491" spans="1:60" ht="25.5" customHeight="1">
      <c r="A491" s="101" t="str">
        <f>IF(B491="","",IF(M491="","",SUBTOTAL(3,$E$5:E491)*1)-COUNTBLANK($B$5:B491))</f>
        <v/>
      </c>
      <c r="B491" s="142" t="str">
        <f>IF(ฟอร์มกรอกข้อมูล!C250=0,"",IF(ฟอร์มกรอกข้อมูล!C250="สังกัด","",IF(M491="กำหนดเพิ่มปี 67","-",IF(M491="กำหนดเพิ่มปี 68","-",IF(M491="กำหนดเพิ่มปี 69","-",ฟอร์มกรอกข้อมูล!D250)))))</f>
        <v/>
      </c>
      <c r="C491" s="140" t="str">
        <f>IF(ฟอร์มกรอกข้อมูล!C250=0,"",IF(ฟอร์มกรอกข้อมูล!C250="สังกัด","",IF(M491="กำหนดเพิ่มปี 67","-",IF(M491="กำหนดเพิ่มปี 68","-",IF(M491="กำหนดเพิ่มปี 69","-",ฟอร์มกรอกข้อมูล!L250)))))</f>
        <v/>
      </c>
      <c r="D491" s="143" t="str">
        <f>IF(ฟอร์มกรอกข้อมูล!C250=0,"",IF(ฟอร์มกรอกข้อมูล!C250="สังกัด","",IF(ฟอร์มกรอกข้อมูล!B250="","-",IF(M491="กำหนดเพิ่มปี 67","-",IF(M491="กำหนดเพิ่มปี 68","-",IF(M491="กำหนดเพิ่มปี 69","-",ฟอร์มกรอกข้อมูล!B250))))))</f>
        <v/>
      </c>
      <c r="E491" s="140" t="str">
        <f>IF(ฟอร์มกรอกข้อมูล!C250=0,"",IF(M491="กำหนดเพิ่มปี 67","-",IF(M491="กำหนดเพิ่มปี 68","-",IF(M491="กำหนดเพิ่มปี 69","-",IF(ฟอร์มกรอกข้อมูล!C250="บริหารท้องถิ่น",ฟอร์มกรอกข้อมูล!F250,IF(ฟอร์มกรอกข้อมูล!C250="อำนวยการท้องถิ่น",ฟอร์มกรอกข้อมูล!F250,IF(ฟอร์มกรอกข้อมูล!C250="บริหารสถานศึกษา",ฟอร์มกรอกข้อมูล!F250,IF(ฟอร์มกรอกข้อมูล!C250&amp;ฟอร์มกรอกข้อมูล!G250="วิชาการหัวหน้ากลุ่มงาน",ฟอร์มกรอกข้อมูล!F250,ฟอร์มกรอกข้อมูล!E250))))))))</f>
        <v/>
      </c>
      <c r="F491" s="101" t="str">
        <f>IF(ฟอร์มกรอกข้อมูล!C250=0,"",IF(ฟอร์มกรอกข้อมูล!C250="สังกัด","",IF(ฟอร์มกรอกข้อมูล!H250="","-",IF(M491="กำหนดเพิ่มปี 67","-",IF(M491="กำหนดเพิ่มปี 68","-",IF(M491="กำหนดเพิ่มปี 69","-",ฟอร์มกรอกข้อมูล!H250))))))</f>
        <v/>
      </c>
      <c r="G491" s="143" t="str">
        <f>IF(ฟอร์มกรอกข้อมูล!C250=0,"",IF(ฟอร์มกรอกข้อมูล!C250="สังกัด","",IF(ฟอร์มกรอกข้อมูล!B250="","-",IF(M491="เกษียณปี 66 ยุบเลิกปี 67","-",IF(M491="ว่างเดิม ยุบเลิกปี 67","-",ฟอร์มกรอกข้อมูล!B250)))))</f>
        <v/>
      </c>
      <c r="H491" s="140" t="str">
        <f>IF(ฟอร์มกรอกข้อมูล!C250=0,"",IF(M491="เกษียณปี 66 ยุบเลิกปี 67","-",IF(M491="ว่างเดิม ยุบเลิกปี 67","-",IF(ฟอร์มกรอกข้อมูล!C250="บริหารท้องถิ่น",ฟอร์มกรอกข้อมูล!F250,IF(ฟอร์มกรอกข้อมูล!C250="อำนวยการท้องถิ่น",ฟอร์มกรอกข้อมูล!F250,IF(ฟอร์มกรอกข้อมูล!C250="บริหารสถานศึกษา",ฟอร์มกรอกข้อมูล!F250,IF(ฟอร์มกรอกข้อมูล!C250&amp;ฟอร์มกรอกข้อมูล!G250="วิชาการหัวหน้ากลุ่มงาน",ฟอร์มกรอกข้อมูล!F250,ฟอร์มกรอกข้อมูล!E250)))))))</f>
        <v/>
      </c>
      <c r="I491" s="101" t="str">
        <f>IF(ฟอร์มกรอกข้อมูล!C250=0,"",IF(ฟอร์มกรอกข้อมูล!C250="สังกัด","",IF(ฟอร์มกรอกข้อมูล!H250="","-",IF(M491="เกษียณปี 66 ยุบเลิกปี 67","-",IF(M491="ว่างเดิม ยุบเลิกปี 67","-",ฟอร์มกรอกข้อมูล!H250)))))</f>
        <v/>
      </c>
      <c r="J491" s="144" t="str">
        <f>IF(ฟอร์มกรอกข้อมูล!C250=0,"",IF(ฟอร์มกรอกข้อมูล!C250="สังกัด","",IF(M491="กำหนดเพิ่มปี 67",0,IF(M491="กำหนดเพิ่มปี 68",0,IF(M491="กำหนดเพิ่มปี 69",0,IF(M491="เกษียณปี 66 ยุบเลิกปี 67",0,IF(M491="ว่างเดิม ยุบเลิกปี 67",0,ฟอร์มกรอกข้อมูล!BE250)))))))</f>
        <v/>
      </c>
      <c r="K491" s="145" t="str">
        <f>IF(ฟอร์มกรอกข้อมูล!C250=0,"",IF(ฟอร์มกรอกข้อมูล!C250="สังกัด","",IF(M491="กำหนดเพิ่มปี 67",0,IF(M491="กำหนดเพิ่มปี 68",0,IF(M491="กำหนดเพิ่มปี 69",0,IF(M491="เกษียณปี 66 ยุบเลิกปี 67",0,IF(M491="ว่างเดิม ยุบเลิกปี 67",0,IF(ฟอร์มกรอกข้อมูล!J250=0,0,(BF491*12)))))))))</f>
        <v/>
      </c>
      <c r="L491" s="145" t="str">
        <f>IF(ฟอร์มกรอกข้อมูล!C250=0,"",IF(ฟอร์มกรอกข้อมูล!C250="สังกัด","",IF(M491="กำหนดเพิ่มปี 67",0,IF(M491="กำหนดเพิ่มปี 68",0,IF(M491="กำหนดเพิ่มปี 69",0,IF(M491="เกษียณปี 66 ยุบเลิกปี 67",0,IF(M491="ว่างเดิม ยุบเลิกปี 67",0,IF(ฟอร์มกรอกข้อมูล!K250=0,0,(BG491*12)))))))))</f>
        <v/>
      </c>
      <c r="M491" s="146" t="str">
        <f>IF(ฟอร์มกรอกข้อมูล!C250=0,"",IF(ฟอร์มกรอกข้อมูล!C250="สังกัด","",IF(ฟอร์มกรอกข้อมูล!M250="ว่างเดิม","(ว่างเดิม)",IF(ฟอร์มกรอกข้อมูล!M250="เงินอุดหนุน","(เงินอุดหนุน)",IF(ฟอร์มกรอกข้อมูล!M250="เงินอุดหนุน (ว่าง)","(เงินอุดหนุน)",IF(ฟอร์มกรอกข้อมูล!M250="จ่ายจากเงินรายได้","(จ่ายจากเงินรายได้)",IF(ฟอร์มกรอกข้อมูล!M250="จ่ายจากเงินรายได้ (ว่าง)","(จ่ายจากเงินรายได้ (ว่างเดิม))",IF(ฟอร์มกรอกข้อมูล!M250="กำหนดเพิ่ม2567","กำหนดเพิ่มปี 67",IF(ฟอร์มกรอกข้อมูล!M250="กำหนดเพิ่ม2568","กำหนดเพิ่มปี 68",IF(ฟอร์มกรอกข้อมูล!M250="กำหนดเพิ่ม2569","กำหนดเพิ่มปี 69",IF(ฟอร์มกรอกข้อมูล!M250="ว่างยุบเลิก2567","ว่างเดิม ยุบเลิกปี 67",IF(ฟอร์มกรอกข้อมูล!M250="ว่างยุบเลิก2568","ว่างเดิม ยุบเลิกปี 68",IF(ฟอร์มกรอกข้อมูล!M250="ว่างยุบเลิก2569","ว่างเดิม ยุบเลิกปี 69",IF(ฟอร์มกรอกข้อมูล!M250="ยุบเลิก2567","เกษียณปี 66 ยุบเลิกปี 67",IF(ฟอร์มกรอกข้อมูล!M250="ยุบเลิก2568","เกษียณปี 67 ยุบเลิกปี 68",IF(ฟอร์มกรอกข้อมูล!M250="ยุบเลิก2569","เกษียณปี 68 ยุบเลิกปี 69",(ฟอร์มกรอกข้อมูล!I250*12)+(ฟอร์มกรอกข้อมูล!J250*12)+(ฟอร์มกรอกข้อมูล!K250*12)))))))))))))))))</f>
        <v/>
      </c>
      <c r="N491" s="150"/>
      <c r="O491" s="150"/>
      <c r="P491" s="150"/>
      <c r="Q491" s="150"/>
      <c r="R491" s="150"/>
      <c r="S491" s="150"/>
      <c r="T491" s="150"/>
      <c r="U491" s="150"/>
      <c r="V491" s="150"/>
      <c r="W491" s="150"/>
      <c r="X491" s="150"/>
      <c r="Y491" s="150"/>
      <c r="Z491" s="150"/>
      <c r="AA491" s="150"/>
      <c r="AB491" s="150"/>
      <c r="AC491" s="150"/>
      <c r="AD491" s="150"/>
      <c r="AE491" s="150"/>
      <c r="AF491" s="150"/>
      <c r="AG491" s="150"/>
      <c r="AH491" s="150"/>
      <c r="AI491" s="150"/>
      <c r="AJ491" s="150"/>
      <c r="AK491" s="150"/>
      <c r="AL491" s="150"/>
      <c r="AM491" s="150"/>
      <c r="AN491" s="150"/>
      <c r="AO491" s="150"/>
      <c r="AP491" s="150"/>
      <c r="AQ491" s="150"/>
      <c r="AR491" s="150"/>
      <c r="AS491" s="150"/>
      <c r="AT491" s="150"/>
      <c r="AU491" s="150"/>
      <c r="AV491" s="150"/>
      <c r="AW491" s="150"/>
      <c r="AX491" s="150"/>
      <c r="AY491" s="150"/>
      <c r="AZ491" s="150"/>
      <c r="BA491" s="150"/>
      <c r="BB491" s="139" t="str">
        <f>IF(ฟอร์มกรอกข้อมูล!C250=0,"",ฟอร์มกรอกข้อมูล!C250)</f>
        <v/>
      </c>
      <c r="BC491" s="139" t="str">
        <f>IF(ฟอร์มกรอกข้อมูล!G250=0,"",ฟอร์มกรอกข้อมูล!G250)</f>
        <v/>
      </c>
      <c r="BD491" s="139" t="str">
        <f>IF(ฟอร์มกรอกข้อมูล!E250=0,"",ฟอร์มกรอกข้อมูล!E250)</f>
        <v/>
      </c>
      <c r="BE491" s="139" t="str">
        <f>IF(ฟอร์มกรอกข้อมูล!I250=0,"",ฟอร์มกรอกข้อมูล!I250)</f>
        <v/>
      </c>
      <c r="BF491" s="139" t="str">
        <f>IF(ฟอร์มกรอกข้อมูล!J250=0,"",ฟอร์มกรอกข้อมูล!J250)</f>
        <v/>
      </c>
      <c r="BG491" s="139" t="str">
        <f>IF(ฟอร์มกรอกข้อมูล!K250=0,"",ฟอร์มกรอกข้อมูล!K250)</f>
        <v/>
      </c>
      <c r="BH491" s="139" t="str">
        <f>IF(ฟอร์มกรอกข้อมูล!M250=0,"",ฟอร์มกรอกข้อมูล!M250)</f>
        <v/>
      </c>
    </row>
    <row r="492" spans="1:60" ht="25.5" customHeight="1">
      <c r="A492" s="99"/>
      <c r="B492" s="99"/>
      <c r="C492" s="140"/>
      <c r="D492" s="140"/>
      <c r="E492" s="140" t="str">
        <f>IF(BB491=0,"",IF(BB491="บริหารท้องถิ่น","("&amp;BD491&amp;")",IF(BB491="อำนวยการท้องถิ่น","("&amp;BD491&amp;")",IF(BB491="บริหารสถานศึกษา","("&amp;BD491&amp;")",IF(BB491&amp;BC491="วิชาการหัวหน้ากลุ่มงาน","("&amp;BD491&amp;")",IF(M491="กำหนดเพิ่มปี 67","-",IF(M491="กำหนดเพิ่มปี 68","",IF(M491="กำหนดเพิ่มปี 69","",""))))))))</f>
        <v/>
      </c>
      <c r="F492" s="99"/>
      <c r="G492" s="140"/>
      <c r="H492" s="140" t="str">
        <f>IF(BB491=0,"",IF(M491="เกษียณปี 66 ยุบเลิกปี 67","",IF(M491="ว่างเดิม ยุบเลิกปี 67","",IF(BB491="บริหารท้องถิ่น","("&amp;BD491&amp;")",IF(BB491="อำนวยการท้องถิ่น","("&amp;BD491&amp;")",IF(BB491="บริหารสถานศึกษา","("&amp;BD491&amp;")",IF(BB491&amp;BC491="วิชาการหัวหน้ากลุ่มงาน","("&amp;BD491&amp;")","")))))))</f>
        <v/>
      </c>
      <c r="I492" s="99"/>
      <c r="J492" s="141" t="str">
        <f>IF(BB491=0,"",IF(BB491="","",IF(BH491="ว่างเดิม","(ค่ากลางเงินเดือน)",IF(BH491="เงินอุดหนุน (ว่าง)","(ค่ากลางเงินเดือน)",IF(BH491="จ่ายจากเงินรายได้ (ว่าง)","(ค่ากลางเงินเดือน)",IF(BH491="ว่างยุบเลิก2568","(ค่ากลางเงินเดือน)",IF(BH491="ว่างยุบเลิก2569","(ค่ากลางเงินเดือน)",IF(M491="กำหนดเพิ่มปี 67","",IF(M491="กำหนดเพิ่มปี 68","",IF(M491="กำหนดเพิ่มปี 69","",IF(M491="เกษียณปี 66 ยุบเลิกปี 67","",IF(M491="ว่างเดิม ยุบเลิกปี 67","",TEXT(BE491,"(0,000"&amp;" x 12)")))))))))))))</f>
        <v/>
      </c>
      <c r="K492" s="141" t="str">
        <f>IF(BB491=0,"",IF(BB491="","",IF(M491="กำหนดเพิ่มปี 67","",IF(M491="กำหนดเพิ่มปี 68","",IF(M491="กำหนดเพิ่มปี 69","",IF(M491="เกษียณปี 66 ยุบเลิกปี 67","",IF(M491="ว่างเดิม ยุบเลิกปี 67","",TEXT(BF491,"(0,000"&amp;" x 12)"))))))))</f>
        <v/>
      </c>
      <c r="L492" s="141" t="str">
        <f>IF(BB491=0,"",IF(BB491="","",IF(M491="กำหนดเพิ่มปี 67","",IF(M491="กำหนดเพิ่มปี 68","",IF(M491="กำหนดเพิ่มปี 69","",IF(M491="เกษียณปี 66 ยุบเลิกปี 67","",IF(M491="ว่างเดิม ยุบเลิกปี 67","",TEXT(BG491,"(0,000"&amp;" x 12)"))))))))</f>
        <v/>
      </c>
      <c r="M492" s="140"/>
      <c r="N492" s="150"/>
      <c r="O492" s="150"/>
      <c r="P492" s="150"/>
      <c r="Q492" s="150"/>
      <c r="R492" s="150"/>
      <c r="S492" s="150"/>
      <c r="T492" s="150"/>
      <c r="U492" s="150"/>
      <c r="V492" s="150"/>
      <c r="W492" s="150"/>
      <c r="X492" s="150"/>
      <c r="Y492" s="150"/>
      <c r="Z492" s="150"/>
      <c r="AA492" s="150"/>
      <c r="AB492" s="150"/>
      <c r="AC492" s="150"/>
      <c r="AD492" s="150"/>
      <c r="AE492" s="150"/>
      <c r="AF492" s="150"/>
      <c r="AG492" s="150"/>
      <c r="AH492" s="150"/>
      <c r="AI492" s="150"/>
      <c r="AJ492" s="150"/>
      <c r="AK492" s="150"/>
      <c r="AL492" s="150"/>
      <c r="AM492" s="150"/>
      <c r="AN492" s="150"/>
      <c r="AO492" s="150"/>
      <c r="AP492" s="150"/>
      <c r="AQ492" s="150"/>
      <c r="AR492" s="150"/>
      <c r="AS492" s="150"/>
      <c r="AT492" s="150"/>
      <c r="AU492" s="150"/>
      <c r="AV492" s="150"/>
      <c r="AW492" s="150"/>
      <c r="AX492" s="150"/>
      <c r="AY492" s="150"/>
      <c r="AZ492" s="150"/>
      <c r="BA492" s="150"/>
    </row>
    <row r="493" spans="1:60" ht="25.5" customHeight="1">
      <c r="A493" s="101" t="str">
        <f>IF(B493="","",IF(M493="","",SUBTOTAL(3,$E$5:E493)*1)-COUNTBLANK($B$5:B493))</f>
        <v/>
      </c>
      <c r="B493" s="142" t="str">
        <f>IF(ฟอร์มกรอกข้อมูล!C251=0,"",IF(ฟอร์มกรอกข้อมูล!C251="สังกัด","",IF(M493="กำหนดเพิ่มปี 67","-",IF(M493="กำหนดเพิ่มปี 68","-",IF(M493="กำหนดเพิ่มปี 69","-",ฟอร์มกรอกข้อมูล!D251)))))</f>
        <v/>
      </c>
      <c r="C493" s="140" t="str">
        <f>IF(ฟอร์มกรอกข้อมูล!C251=0,"",IF(ฟอร์มกรอกข้อมูล!C251="สังกัด","",IF(M493="กำหนดเพิ่มปี 67","-",IF(M493="กำหนดเพิ่มปี 68","-",IF(M493="กำหนดเพิ่มปี 69","-",ฟอร์มกรอกข้อมูล!L251)))))</f>
        <v/>
      </c>
      <c r="D493" s="143" t="str">
        <f>IF(ฟอร์มกรอกข้อมูล!C251=0,"",IF(ฟอร์มกรอกข้อมูล!C251="สังกัด","",IF(ฟอร์มกรอกข้อมูล!B251="","-",IF(M493="กำหนดเพิ่มปี 67","-",IF(M493="กำหนดเพิ่มปี 68","-",IF(M493="กำหนดเพิ่มปี 69","-",ฟอร์มกรอกข้อมูล!B251))))))</f>
        <v/>
      </c>
      <c r="E493" s="140" t="str">
        <f>IF(ฟอร์มกรอกข้อมูล!C251=0,"",IF(M493="กำหนดเพิ่มปี 67","-",IF(M493="กำหนดเพิ่มปี 68","-",IF(M493="กำหนดเพิ่มปี 69","-",IF(ฟอร์มกรอกข้อมูล!C251="บริหารท้องถิ่น",ฟอร์มกรอกข้อมูล!F251,IF(ฟอร์มกรอกข้อมูล!C251="อำนวยการท้องถิ่น",ฟอร์มกรอกข้อมูล!F251,IF(ฟอร์มกรอกข้อมูล!C251="บริหารสถานศึกษา",ฟอร์มกรอกข้อมูล!F251,IF(ฟอร์มกรอกข้อมูล!C251&amp;ฟอร์มกรอกข้อมูล!G251="วิชาการหัวหน้ากลุ่มงาน",ฟอร์มกรอกข้อมูล!F251,ฟอร์มกรอกข้อมูล!E251))))))))</f>
        <v/>
      </c>
      <c r="F493" s="101" t="str">
        <f>IF(ฟอร์มกรอกข้อมูล!C251=0,"",IF(ฟอร์มกรอกข้อมูล!C251="สังกัด","",IF(ฟอร์มกรอกข้อมูล!H251="","-",IF(M493="กำหนดเพิ่มปี 67","-",IF(M493="กำหนดเพิ่มปี 68","-",IF(M493="กำหนดเพิ่มปี 69","-",ฟอร์มกรอกข้อมูล!H251))))))</f>
        <v/>
      </c>
      <c r="G493" s="143" t="str">
        <f>IF(ฟอร์มกรอกข้อมูล!C251=0,"",IF(ฟอร์มกรอกข้อมูล!C251="สังกัด","",IF(ฟอร์มกรอกข้อมูล!B251="","-",IF(M493="เกษียณปี 66 ยุบเลิกปี 67","-",IF(M493="ว่างเดิม ยุบเลิกปี 67","-",ฟอร์มกรอกข้อมูล!B251)))))</f>
        <v/>
      </c>
      <c r="H493" s="140" t="str">
        <f>IF(ฟอร์มกรอกข้อมูล!C251=0,"",IF(M493="เกษียณปี 66 ยุบเลิกปี 67","-",IF(M493="ว่างเดิม ยุบเลิกปี 67","-",IF(ฟอร์มกรอกข้อมูล!C251="บริหารท้องถิ่น",ฟอร์มกรอกข้อมูล!F251,IF(ฟอร์มกรอกข้อมูล!C251="อำนวยการท้องถิ่น",ฟอร์มกรอกข้อมูล!F251,IF(ฟอร์มกรอกข้อมูล!C251="บริหารสถานศึกษา",ฟอร์มกรอกข้อมูล!F251,IF(ฟอร์มกรอกข้อมูล!C251&amp;ฟอร์มกรอกข้อมูล!G251="วิชาการหัวหน้ากลุ่มงาน",ฟอร์มกรอกข้อมูล!F251,ฟอร์มกรอกข้อมูล!E251)))))))</f>
        <v/>
      </c>
      <c r="I493" s="101" t="str">
        <f>IF(ฟอร์มกรอกข้อมูล!C251=0,"",IF(ฟอร์มกรอกข้อมูล!C251="สังกัด","",IF(ฟอร์มกรอกข้อมูล!H251="","-",IF(M493="เกษียณปี 66 ยุบเลิกปี 67","-",IF(M493="ว่างเดิม ยุบเลิกปี 67","-",ฟอร์มกรอกข้อมูล!H251)))))</f>
        <v/>
      </c>
      <c r="J493" s="144" t="str">
        <f>IF(ฟอร์มกรอกข้อมูล!C251=0,"",IF(ฟอร์มกรอกข้อมูล!C251="สังกัด","",IF(M493="กำหนดเพิ่มปี 67",0,IF(M493="กำหนดเพิ่มปี 68",0,IF(M493="กำหนดเพิ่มปี 69",0,IF(M493="เกษียณปี 66 ยุบเลิกปี 67",0,IF(M493="ว่างเดิม ยุบเลิกปี 67",0,ฟอร์มกรอกข้อมูล!BE251)))))))</f>
        <v/>
      </c>
      <c r="K493" s="145" t="str">
        <f>IF(ฟอร์มกรอกข้อมูล!C251=0,"",IF(ฟอร์มกรอกข้อมูล!C251="สังกัด","",IF(M493="กำหนดเพิ่มปี 67",0,IF(M493="กำหนดเพิ่มปี 68",0,IF(M493="กำหนดเพิ่มปี 69",0,IF(M493="เกษียณปี 66 ยุบเลิกปี 67",0,IF(M493="ว่างเดิม ยุบเลิกปี 67",0,IF(ฟอร์มกรอกข้อมูล!J251=0,0,(BF493*12)))))))))</f>
        <v/>
      </c>
      <c r="L493" s="145" t="str">
        <f>IF(ฟอร์มกรอกข้อมูล!C251=0,"",IF(ฟอร์มกรอกข้อมูล!C251="สังกัด","",IF(M493="กำหนดเพิ่มปี 67",0,IF(M493="กำหนดเพิ่มปี 68",0,IF(M493="กำหนดเพิ่มปี 69",0,IF(M493="เกษียณปี 66 ยุบเลิกปี 67",0,IF(M493="ว่างเดิม ยุบเลิกปี 67",0,IF(ฟอร์มกรอกข้อมูล!K251=0,0,(BG493*12)))))))))</f>
        <v/>
      </c>
      <c r="M493" s="146" t="str">
        <f>IF(ฟอร์มกรอกข้อมูล!C251=0,"",IF(ฟอร์มกรอกข้อมูล!C251="สังกัด","",IF(ฟอร์มกรอกข้อมูล!M251="ว่างเดิม","(ว่างเดิม)",IF(ฟอร์มกรอกข้อมูล!M251="เงินอุดหนุน","(เงินอุดหนุน)",IF(ฟอร์มกรอกข้อมูล!M251="เงินอุดหนุน (ว่าง)","(เงินอุดหนุน)",IF(ฟอร์มกรอกข้อมูล!M251="จ่ายจากเงินรายได้","(จ่ายจากเงินรายได้)",IF(ฟอร์มกรอกข้อมูล!M251="จ่ายจากเงินรายได้ (ว่าง)","(จ่ายจากเงินรายได้ (ว่างเดิม))",IF(ฟอร์มกรอกข้อมูล!M251="กำหนดเพิ่ม2567","กำหนดเพิ่มปี 67",IF(ฟอร์มกรอกข้อมูล!M251="กำหนดเพิ่ม2568","กำหนดเพิ่มปี 68",IF(ฟอร์มกรอกข้อมูล!M251="กำหนดเพิ่ม2569","กำหนดเพิ่มปี 69",IF(ฟอร์มกรอกข้อมูล!M251="ว่างยุบเลิก2567","ว่างเดิม ยุบเลิกปี 67",IF(ฟอร์มกรอกข้อมูล!M251="ว่างยุบเลิก2568","ว่างเดิม ยุบเลิกปี 68",IF(ฟอร์มกรอกข้อมูล!M251="ว่างยุบเลิก2569","ว่างเดิม ยุบเลิกปี 69",IF(ฟอร์มกรอกข้อมูล!M251="ยุบเลิก2567","เกษียณปี 66 ยุบเลิกปี 67",IF(ฟอร์มกรอกข้อมูล!M251="ยุบเลิก2568","เกษียณปี 67 ยุบเลิกปี 68",IF(ฟอร์มกรอกข้อมูล!M251="ยุบเลิก2569","เกษียณปี 68 ยุบเลิกปี 69",(ฟอร์มกรอกข้อมูล!I251*12)+(ฟอร์มกรอกข้อมูล!J251*12)+(ฟอร์มกรอกข้อมูล!K251*12)))))))))))))))))</f>
        <v/>
      </c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  <c r="AA493" s="150"/>
      <c r="AB493" s="150"/>
      <c r="AC493" s="150"/>
      <c r="AD493" s="150"/>
      <c r="AE493" s="150"/>
      <c r="AF493" s="150"/>
      <c r="AG493" s="150"/>
      <c r="AH493" s="150"/>
      <c r="AI493" s="150"/>
      <c r="AJ493" s="150"/>
      <c r="AK493" s="150"/>
      <c r="AL493" s="150"/>
      <c r="AM493" s="150"/>
      <c r="AN493" s="150"/>
      <c r="AO493" s="150"/>
      <c r="AP493" s="150"/>
      <c r="AQ493" s="150"/>
      <c r="AR493" s="150"/>
      <c r="AS493" s="150"/>
      <c r="AT493" s="150"/>
      <c r="AU493" s="150"/>
      <c r="AV493" s="150"/>
      <c r="AW493" s="150"/>
      <c r="AX493" s="150"/>
      <c r="AY493" s="150"/>
      <c r="AZ493" s="150"/>
      <c r="BA493" s="150"/>
      <c r="BB493" s="139" t="str">
        <f>IF(ฟอร์มกรอกข้อมูล!C251=0,"",ฟอร์มกรอกข้อมูล!C251)</f>
        <v/>
      </c>
      <c r="BC493" s="139" t="str">
        <f>IF(ฟอร์มกรอกข้อมูล!G251=0,"",ฟอร์มกรอกข้อมูล!G251)</f>
        <v/>
      </c>
      <c r="BD493" s="139" t="str">
        <f>IF(ฟอร์มกรอกข้อมูล!E251=0,"",ฟอร์มกรอกข้อมูล!E251)</f>
        <v/>
      </c>
      <c r="BE493" s="139" t="str">
        <f>IF(ฟอร์มกรอกข้อมูล!I251=0,"",ฟอร์มกรอกข้อมูล!I251)</f>
        <v/>
      </c>
      <c r="BF493" s="139" t="str">
        <f>IF(ฟอร์มกรอกข้อมูล!J251=0,"",ฟอร์มกรอกข้อมูล!J251)</f>
        <v/>
      </c>
      <c r="BG493" s="139" t="str">
        <f>IF(ฟอร์มกรอกข้อมูล!K251=0,"",ฟอร์มกรอกข้อมูล!K251)</f>
        <v/>
      </c>
      <c r="BH493" s="139" t="str">
        <f>IF(ฟอร์มกรอกข้อมูล!M251=0,"",ฟอร์มกรอกข้อมูล!M251)</f>
        <v/>
      </c>
    </row>
    <row r="494" spans="1:60" ht="25.5" customHeight="1">
      <c r="A494" s="99"/>
      <c r="B494" s="99"/>
      <c r="C494" s="140"/>
      <c r="D494" s="140"/>
      <c r="E494" s="140" t="str">
        <f>IF(BB493=0,"",IF(BB493="บริหารท้องถิ่น","("&amp;BD493&amp;")",IF(BB493="อำนวยการท้องถิ่น","("&amp;BD493&amp;")",IF(BB493="บริหารสถานศึกษา","("&amp;BD493&amp;")",IF(BB493&amp;BC493="วิชาการหัวหน้ากลุ่มงาน","("&amp;BD493&amp;")",IF(M493="กำหนดเพิ่มปี 67","-",IF(M493="กำหนดเพิ่มปี 68","",IF(M493="กำหนดเพิ่มปี 69","",""))))))))</f>
        <v/>
      </c>
      <c r="F494" s="99"/>
      <c r="G494" s="140"/>
      <c r="H494" s="140" t="str">
        <f>IF(BB493=0,"",IF(M493="เกษียณปี 66 ยุบเลิกปี 67","",IF(M493="ว่างเดิม ยุบเลิกปี 67","",IF(BB493="บริหารท้องถิ่น","("&amp;BD493&amp;")",IF(BB493="อำนวยการท้องถิ่น","("&amp;BD493&amp;")",IF(BB493="บริหารสถานศึกษา","("&amp;BD493&amp;")",IF(BB493&amp;BC493="วิชาการหัวหน้ากลุ่มงาน","("&amp;BD493&amp;")","")))))))</f>
        <v/>
      </c>
      <c r="I494" s="99"/>
      <c r="J494" s="141" t="str">
        <f>IF(BB493=0,"",IF(BB493="","",IF(BH493="ว่างเดิม","(ค่ากลางเงินเดือน)",IF(BH493="เงินอุดหนุน (ว่าง)","(ค่ากลางเงินเดือน)",IF(BH493="จ่ายจากเงินรายได้ (ว่าง)","(ค่ากลางเงินเดือน)",IF(BH493="ว่างยุบเลิก2568","(ค่ากลางเงินเดือน)",IF(BH493="ว่างยุบเลิก2569","(ค่ากลางเงินเดือน)",IF(M493="กำหนดเพิ่มปี 67","",IF(M493="กำหนดเพิ่มปี 68","",IF(M493="กำหนดเพิ่มปี 69","",IF(M493="เกษียณปี 66 ยุบเลิกปี 67","",IF(M493="ว่างเดิม ยุบเลิกปี 67","",TEXT(BE493,"(0,000"&amp;" x 12)")))))))))))))</f>
        <v/>
      </c>
      <c r="K494" s="141" t="str">
        <f>IF(BB493=0,"",IF(BB493="","",IF(M493="กำหนดเพิ่มปี 67","",IF(M493="กำหนดเพิ่มปี 68","",IF(M493="กำหนดเพิ่มปี 69","",IF(M493="เกษียณปี 66 ยุบเลิกปี 67","",IF(M493="ว่างเดิม ยุบเลิกปี 67","",TEXT(BF493,"(0,000"&amp;" x 12)"))))))))</f>
        <v/>
      </c>
      <c r="L494" s="141" t="str">
        <f>IF(BB493=0,"",IF(BB493="","",IF(M493="กำหนดเพิ่มปี 67","",IF(M493="กำหนดเพิ่มปี 68","",IF(M493="กำหนดเพิ่มปี 69","",IF(M493="เกษียณปี 66 ยุบเลิกปี 67","",IF(M493="ว่างเดิม ยุบเลิกปี 67","",TEXT(BG493,"(0,000"&amp;" x 12)"))))))))</f>
        <v/>
      </c>
      <c r="M494" s="140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  <c r="AA494" s="150"/>
      <c r="AB494" s="150"/>
      <c r="AC494" s="150"/>
      <c r="AD494" s="150"/>
      <c r="AE494" s="150"/>
      <c r="AF494" s="150"/>
      <c r="AG494" s="150"/>
      <c r="AH494" s="150"/>
      <c r="AI494" s="150"/>
      <c r="AJ494" s="150"/>
      <c r="AK494" s="150"/>
      <c r="AL494" s="150"/>
      <c r="AM494" s="150"/>
      <c r="AN494" s="150"/>
      <c r="AO494" s="150"/>
      <c r="AP494" s="150"/>
      <c r="AQ494" s="150"/>
      <c r="AR494" s="150"/>
      <c r="AS494" s="150"/>
      <c r="AT494" s="150"/>
      <c r="AU494" s="150"/>
      <c r="AV494" s="150"/>
      <c r="AW494" s="150"/>
      <c r="AX494" s="150"/>
      <c r="AY494" s="150"/>
      <c r="AZ494" s="150"/>
      <c r="BA494" s="150"/>
    </row>
    <row r="495" spans="1:60" ht="25.5" customHeight="1">
      <c r="A495" s="101" t="str">
        <f>IF(B495="","",IF(M495="","",SUBTOTAL(3,$E$5:E495)*1)-COUNTBLANK($B$5:B495))</f>
        <v/>
      </c>
      <c r="B495" s="142" t="str">
        <f>IF(ฟอร์มกรอกข้อมูล!C252=0,"",IF(ฟอร์มกรอกข้อมูล!C252="สังกัด","",IF(M495="กำหนดเพิ่มปี 67","-",IF(M495="กำหนดเพิ่มปี 68","-",IF(M495="กำหนดเพิ่มปี 69","-",ฟอร์มกรอกข้อมูล!D252)))))</f>
        <v/>
      </c>
      <c r="C495" s="140" t="str">
        <f>IF(ฟอร์มกรอกข้อมูล!C252=0,"",IF(ฟอร์มกรอกข้อมูล!C252="สังกัด","",IF(M495="กำหนดเพิ่มปี 67","-",IF(M495="กำหนดเพิ่มปี 68","-",IF(M495="กำหนดเพิ่มปี 69","-",ฟอร์มกรอกข้อมูล!L252)))))</f>
        <v/>
      </c>
      <c r="D495" s="143" t="str">
        <f>IF(ฟอร์มกรอกข้อมูล!C252=0,"",IF(ฟอร์มกรอกข้อมูล!C252="สังกัด","",IF(ฟอร์มกรอกข้อมูล!B252="","-",IF(M495="กำหนดเพิ่มปี 67","-",IF(M495="กำหนดเพิ่มปี 68","-",IF(M495="กำหนดเพิ่มปี 69","-",ฟอร์มกรอกข้อมูล!B252))))))</f>
        <v/>
      </c>
      <c r="E495" s="140" t="str">
        <f>IF(ฟอร์มกรอกข้อมูล!C252=0,"",IF(M495="กำหนดเพิ่มปี 67","-",IF(M495="กำหนดเพิ่มปี 68","-",IF(M495="กำหนดเพิ่มปี 69","-",IF(ฟอร์มกรอกข้อมูล!C252="บริหารท้องถิ่น",ฟอร์มกรอกข้อมูล!F252,IF(ฟอร์มกรอกข้อมูล!C252="อำนวยการท้องถิ่น",ฟอร์มกรอกข้อมูล!F252,IF(ฟอร์มกรอกข้อมูล!C252="บริหารสถานศึกษา",ฟอร์มกรอกข้อมูล!F252,IF(ฟอร์มกรอกข้อมูล!C252&amp;ฟอร์มกรอกข้อมูล!G252="วิชาการหัวหน้ากลุ่มงาน",ฟอร์มกรอกข้อมูล!F252,ฟอร์มกรอกข้อมูล!E252))))))))</f>
        <v/>
      </c>
      <c r="F495" s="101" t="str">
        <f>IF(ฟอร์มกรอกข้อมูล!C252=0,"",IF(ฟอร์มกรอกข้อมูล!C252="สังกัด","",IF(ฟอร์มกรอกข้อมูล!H252="","-",IF(M495="กำหนดเพิ่มปี 67","-",IF(M495="กำหนดเพิ่มปี 68","-",IF(M495="กำหนดเพิ่มปี 69","-",ฟอร์มกรอกข้อมูล!H252))))))</f>
        <v/>
      </c>
      <c r="G495" s="143" t="str">
        <f>IF(ฟอร์มกรอกข้อมูล!C252=0,"",IF(ฟอร์มกรอกข้อมูล!C252="สังกัด","",IF(ฟอร์มกรอกข้อมูล!B252="","-",IF(M495="เกษียณปี 66 ยุบเลิกปี 67","-",IF(M495="ว่างเดิม ยุบเลิกปี 67","-",ฟอร์มกรอกข้อมูล!B252)))))</f>
        <v/>
      </c>
      <c r="H495" s="140" t="str">
        <f>IF(ฟอร์มกรอกข้อมูล!C252=0,"",IF(M495="เกษียณปี 66 ยุบเลิกปี 67","-",IF(M495="ว่างเดิม ยุบเลิกปี 67","-",IF(ฟอร์มกรอกข้อมูล!C252="บริหารท้องถิ่น",ฟอร์มกรอกข้อมูล!F252,IF(ฟอร์มกรอกข้อมูล!C252="อำนวยการท้องถิ่น",ฟอร์มกรอกข้อมูล!F252,IF(ฟอร์มกรอกข้อมูล!C252="บริหารสถานศึกษา",ฟอร์มกรอกข้อมูล!F252,IF(ฟอร์มกรอกข้อมูล!C252&amp;ฟอร์มกรอกข้อมูล!G252="วิชาการหัวหน้ากลุ่มงาน",ฟอร์มกรอกข้อมูล!F252,ฟอร์มกรอกข้อมูล!E252)))))))</f>
        <v/>
      </c>
      <c r="I495" s="101" t="str">
        <f>IF(ฟอร์มกรอกข้อมูล!C252=0,"",IF(ฟอร์มกรอกข้อมูล!C252="สังกัด","",IF(ฟอร์มกรอกข้อมูล!H252="","-",IF(M495="เกษียณปี 66 ยุบเลิกปี 67","-",IF(M495="ว่างเดิม ยุบเลิกปี 67","-",ฟอร์มกรอกข้อมูล!H252)))))</f>
        <v/>
      </c>
      <c r="J495" s="144" t="str">
        <f>IF(ฟอร์มกรอกข้อมูล!C252=0,"",IF(ฟอร์มกรอกข้อมูล!C252="สังกัด","",IF(M495="กำหนดเพิ่มปี 67",0,IF(M495="กำหนดเพิ่มปี 68",0,IF(M495="กำหนดเพิ่มปี 69",0,IF(M495="เกษียณปี 66 ยุบเลิกปี 67",0,IF(M495="ว่างเดิม ยุบเลิกปี 67",0,ฟอร์มกรอกข้อมูล!BE252)))))))</f>
        <v/>
      </c>
      <c r="K495" s="145" t="str">
        <f>IF(ฟอร์มกรอกข้อมูล!C252=0,"",IF(ฟอร์มกรอกข้อมูล!C252="สังกัด","",IF(M495="กำหนดเพิ่มปี 67",0,IF(M495="กำหนดเพิ่มปี 68",0,IF(M495="กำหนดเพิ่มปี 69",0,IF(M495="เกษียณปี 66 ยุบเลิกปี 67",0,IF(M495="ว่างเดิม ยุบเลิกปี 67",0,IF(ฟอร์มกรอกข้อมูล!J252=0,0,(BF495*12)))))))))</f>
        <v/>
      </c>
      <c r="L495" s="145" t="str">
        <f>IF(ฟอร์มกรอกข้อมูล!C252=0,"",IF(ฟอร์มกรอกข้อมูล!C252="สังกัด","",IF(M495="กำหนดเพิ่มปี 67",0,IF(M495="กำหนดเพิ่มปี 68",0,IF(M495="กำหนดเพิ่มปี 69",0,IF(M495="เกษียณปี 66 ยุบเลิกปี 67",0,IF(M495="ว่างเดิม ยุบเลิกปี 67",0,IF(ฟอร์มกรอกข้อมูล!K252=0,0,(BG495*12)))))))))</f>
        <v/>
      </c>
      <c r="M495" s="146" t="str">
        <f>IF(ฟอร์มกรอกข้อมูล!C252=0,"",IF(ฟอร์มกรอกข้อมูล!C252="สังกัด","",IF(ฟอร์มกรอกข้อมูล!M252="ว่างเดิม","(ว่างเดิม)",IF(ฟอร์มกรอกข้อมูล!M252="เงินอุดหนุน","(เงินอุดหนุน)",IF(ฟอร์มกรอกข้อมูล!M252="เงินอุดหนุน (ว่าง)","(เงินอุดหนุน)",IF(ฟอร์มกรอกข้อมูล!M252="จ่ายจากเงินรายได้","(จ่ายจากเงินรายได้)",IF(ฟอร์มกรอกข้อมูล!M252="จ่ายจากเงินรายได้ (ว่าง)","(จ่ายจากเงินรายได้ (ว่างเดิม))",IF(ฟอร์มกรอกข้อมูล!M252="กำหนดเพิ่ม2567","กำหนดเพิ่มปี 67",IF(ฟอร์มกรอกข้อมูล!M252="กำหนดเพิ่ม2568","กำหนดเพิ่มปี 68",IF(ฟอร์มกรอกข้อมูล!M252="กำหนดเพิ่ม2569","กำหนดเพิ่มปี 69",IF(ฟอร์มกรอกข้อมูล!M252="ว่างยุบเลิก2567","ว่างเดิม ยุบเลิกปี 67",IF(ฟอร์มกรอกข้อมูล!M252="ว่างยุบเลิก2568","ว่างเดิม ยุบเลิกปี 68",IF(ฟอร์มกรอกข้อมูล!M252="ว่างยุบเลิก2569","ว่างเดิม ยุบเลิกปี 69",IF(ฟอร์มกรอกข้อมูล!M252="ยุบเลิก2567","เกษียณปี 66 ยุบเลิกปี 67",IF(ฟอร์มกรอกข้อมูล!M252="ยุบเลิก2568","เกษียณปี 67 ยุบเลิกปี 68",IF(ฟอร์มกรอกข้อมูล!M252="ยุบเลิก2569","เกษียณปี 68 ยุบเลิกปี 69",(ฟอร์มกรอกข้อมูล!I252*12)+(ฟอร์มกรอกข้อมูล!J252*12)+(ฟอร์มกรอกข้อมูล!K252*12)))))))))))))))))</f>
        <v/>
      </c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  <c r="AA495" s="150"/>
      <c r="AB495" s="150"/>
      <c r="AC495" s="150"/>
      <c r="AD495" s="150"/>
      <c r="AE495" s="150"/>
      <c r="AF495" s="150"/>
      <c r="AG495" s="150"/>
      <c r="AH495" s="150"/>
      <c r="AI495" s="150"/>
      <c r="AJ495" s="150"/>
      <c r="AK495" s="150"/>
      <c r="AL495" s="150"/>
      <c r="AM495" s="150"/>
      <c r="AN495" s="150"/>
      <c r="AO495" s="150"/>
      <c r="AP495" s="150"/>
      <c r="AQ495" s="150"/>
      <c r="AR495" s="150"/>
      <c r="AS495" s="150"/>
      <c r="AT495" s="150"/>
      <c r="AU495" s="150"/>
      <c r="AV495" s="150"/>
      <c r="AW495" s="150"/>
      <c r="AX495" s="150"/>
      <c r="AY495" s="150"/>
      <c r="AZ495" s="150"/>
      <c r="BA495" s="150"/>
      <c r="BB495" s="139" t="str">
        <f>IF(ฟอร์มกรอกข้อมูล!C252=0,"",ฟอร์มกรอกข้อมูล!C252)</f>
        <v/>
      </c>
      <c r="BC495" s="139" t="str">
        <f>IF(ฟอร์มกรอกข้อมูล!G252=0,"",ฟอร์มกรอกข้อมูล!G252)</f>
        <v/>
      </c>
      <c r="BD495" s="139" t="str">
        <f>IF(ฟอร์มกรอกข้อมูล!E252=0,"",ฟอร์มกรอกข้อมูล!E252)</f>
        <v/>
      </c>
      <c r="BE495" s="139" t="str">
        <f>IF(ฟอร์มกรอกข้อมูล!I252=0,"",ฟอร์มกรอกข้อมูล!I252)</f>
        <v/>
      </c>
      <c r="BF495" s="139" t="str">
        <f>IF(ฟอร์มกรอกข้อมูล!J252=0,"",ฟอร์มกรอกข้อมูล!J252)</f>
        <v/>
      </c>
      <c r="BG495" s="139" t="str">
        <f>IF(ฟอร์มกรอกข้อมูล!K252=0,"",ฟอร์มกรอกข้อมูล!K252)</f>
        <v/>
      </c>
      <c r="BH495" s="139" t="str">
        <f>IF(ฟอร์มกรอกข้อมูล!M252=0,"",ฟอร์มกรอกข้อมูล!M252)</f>
        <v/>
      </c>
    </row>
    <row r="496" spans="1:60" ht="25.5" customHeight="1">
      <c r="A496" s="99"/>
      <c r="B496" s="99"/>
      <c r="C496" s="140"/>
      <c r="D496" s="140"/>
      <c r="E496" s="140" t="str">
        <f>IF(BB495=0,"",IF(BB495="บริหารท้องถิ่น","("&amp;BD495&amp;")",IF(BB495="อำนวยการท้องถิ่น","("&amp;BD495&amp;")",IF(BB495="บริหารสถานศึกษา","("&amp;BD495&amp;")",IF(BB495&amp;BC495="วิชาการหัวหน้ากลุ่มงาน","("&amp;BD495&amp;")",IF(M495="กำหนดเพิ่มปี 67","-",IF(M495="กำหนดเพิ่มปี 68","",IF(M495="กำหนดเพิ่มปี 69","",""))))))))</f>
        <v/>
      </c>
      <c r="F496" s="99"/>
      <c r="G496" s="140"/>
      <c r="H496" s="140" t="str">
        <f>IF(BB495=0,"",IF(M495="เกษียณปี 66 ยุบเลิกปี 67","",IF(M495="ว่างเดิม ยุบเลิกปี 67","",IF(BB495="บริหารท้องถิ่น","("&amp;BD495&amp;")",IF(BB495="อำนวยการท้องถิ่น","("&amp;BD495&amp;")",IF(BB495="บริหารสถานศึกษา","("&amp;BD495&amp;")",IF(BB495&amp;BC495="วิชาการหัวหน้ากลุ่มงาน","("&amp;BD495&amp;")","")))))))</f>
        <v/>
      </c>
      <c r="I496" s="99"/>
      <c r="J496" s="141" t="str">
        <f>IF(BB495=0,"",IF(BB495="","",IF(BH495="ว่างเดิม","(ค่ากลางเงินเดือน)",IF(BH495="เงินอุดหนุน (ว่าง)","(ค่ากลางเงินเดือน)",IF(BH495="จ่ายจากเงินรายได้ (ว่าง)","(ค่ากลางเงินเดือน)",IF(BH495="ว่างยุบเลิก2568","(ค่ากลางเงินเดือน)",IF(BH495="ว่างยุบเลิก2569","(ค่ากลางเงินเดือน)",IF(M495="กำหนดเพิ่มปี 67","",IF(M495="กำหนดเพิ่มปี 68","",IF(M495="กำหนดเพิ่มปี 69","",IF(M495="เกษียณปี 66 ยุบเลิกปี 67","",IF(M495="ว่างเดิม ยุบเลิกปี 67","",TEXT(BE495,"(0,000"&amp;" x 12)")))))))))))))</f>
        <v/>
      </c>
      <c r="K496" s="141" t="str">
        <f>IF(BB495=0,"",IF(BB495="","",IF(M495="กำหนดเพิ่มปี 67","",IF(M495="กำหนดเพิ่มปี 68","",IF(M495="กำหนดเพิ่มปี 69","",IF(M495="เกษียณปี 66 ยุบเลิกปี 67","",IF(M495="ว่างเดิม ยุบเลิกปี 67","",TEXT(BF495,"(0,000"&amp;" x 12)"))))))))</f>
        <v/>
      </c>
      <c r="L496" s="141" t="str">
        <f>IF(BB495=0,"",IF(BB495="","",IF(M495="กำหนดเพิ่มปี 67","",IF(M495="กำหนดเพิ่มปี 68","",IF(M495="กำหนดเพิ่มปี 69","",IF(M495="เกษียณปี 66 ยุบเลิกปี 67","",IF(M495="ว่างเดิม ยุบเลิกปี 67","",TEXT(BG495,"(0,000"&amp;" x 12)"))))))))</f>
        <v/>
      </c>
      <c r="M496" s="140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  <c r="AA496" s="150"/>
      <c r="AB496" s="150"/>
      <c r="AC496" s="150"/>
      <c r="AD496" s="150"/>
      <c r="AE496" s="150"/>
      <c r="AF496" s="150"/>
      <c r="AG496" s="150"/>
      <c r="AH496" s="150"/>
      <c r="AI496" s="150"/>
      <c r="AJ496" s="150"/>
      <c r="AK496" s="150"/>
      <c r="AL496" s="150"/>
      <c r="AM496" s="150"/>
      <c r="AN496" s="150"/>
      <c r="AO496" s="150"/>
      <c r="AP496" s="150"/>
      <c r="AQ496" s="150"/>
      <c r="AR496" s="150"/>
      <c r="AS496" s="150"/>
      <c r="AT496" s="150"/>
      <c r="AU496" s="150"/>
      <c r="AV496" s="150"/>
      <c r="AW496" s="150"/>
      <c r="AX496" s="150"/>
      <c r="AY496" s="150"/>
      <c r="AZ496" s="150"/>
      <c r="BA496" s="150"/>
    </row>
    <row r="497" spans="1:60" ht="25.5" customHeight="1">
      <c r="A497" s="101" t="str">
        <f>IF(B497="","",IF(M497="","",SUBTOTAL(3,$E$5:E497)*1)-COUNTBLANK($B$5:B497))</f>
        <v/>
      </c>
      <c r="B497" s="142" t="str">
        <f>IF(ฟอร์มกรอกข้อมูล!C253=0,"",IF(ฟอร์มกรอกข้อมูล!C253="สังกัด","",IF(M497="กำหนดเพิ่มปี 67","-",IF(M497="กำหนดเพิ่มปี 68","-",IF(M497="กำหนดเพิ่มปี 69","-",ฟอร์มกรอกข้อมูล!D253)))))</f>
        <v/>
      </c>
      <c r="C497" s="140" t="str">
        <f>IF(ฟอร์มกรอกข้อมูล!C253=0,"",IF(ฟอร์มกรอกข้อมูล!C253="สังกัด","",IF(M497="กำหนดเพิ่มปี 67","-",IF(M497="กำหนดเพิ่มปี 68","-",IF(M497="กำหนดเพิ่มปี 69","-",ฟอร์มกรอกข้อมูล!L253)))))</f>
        <v/>
      </c>
      <c r="D497" s="143" t="str">
        <f>IF(ฟอร์มกรอกข้อมูล!C253=0,"",IF(ฟอร์มกรอกข้อมูล!C253="สังกัด","",IF(ฟอร์มกรอกข้อมูล!B253="","-",IF(M497="กำหนดเพิ่มปี 67","-",IF(M497="กำหนดเพิ่มปี 68","-",IF(M497="กำหนดเพิ่มปี 69","-",ฟอร์มกรอกข้อมูล!B253))))))</f>
        <v/>
      </c>
      <c r="E497" s="140" t="str">
        <f>IF(ฟอร์มกรอกข้อมูล!C253=0,"",IF(M497="กำหนดเพิ่มปี 67","-",IF(M497="กำหนดเพิ่มปี 68","-",IF(M497="กำหนดเพิ่มปี 69","-",IF(ฟอร์มกรอกข้อมูล!C253="บริหารท้องถิ่น",ฟอร์มกรอกข้อมูล!F253,IF(ฟอร์มกรอกข้อมูล!C253="อำนวยการท้องถิ่น",ฟอร์มกรอกข้อมูล!F253,IF(ฟอร์มกรอกข้อมูล!C253="บริหารสถานศึกษา",ฟอร์มกรอกข้อมูล!F253,IF(ฟอร์มกรอกข้อมูล!C253&amp;ฟอร์มกรอกข้อมูล!G253="วิชาการหัวหน้ากลุ่มงาน",ฟอร์มกรอกข้อมูล!F253,ฟอร์มกรอกข้อมูล!E253))))))))</f>
        <v/>
      </c>
      <c r="F497" s="101" t="str">
        <f>IF(ฟอร์มกรอกข้อมูล!C253=0,"",IF(ฟอร์มกรอกข้อมูล!C253="สังกัด","",IF(ฟอร์มกรอกข้อมูล!H253="","-",IF(M497="กำหนดเพิ่มปี 67","-",IF(M497="กำหนดเพิ่มปี 68","-",IF(M497="กำหนดเพิ่มปี 69","-",ฟอร์มกรอกข้อมูล!H253))))))</f>
        <v/>
      </c>
      <c r="G497" s="143" t="str">
        <f>IF(ฟอร์มกรอกข้อมูล!C253=0,"",IF(ฟอร์มกรอกข้อมูล!C253="สังกัด","",IF(ฟอร์มกรอกข้อมูล!B253="","-",IF(M497="เกษียณปี 66 ยุบเลิกปี 67","-",IF(M497="ว่างเดิม ยุบเลิกปี 67","-",ฟอร์มกรอกข้อมูล!B253)))))</f>
        <v/>
      </c>
      <c r="H497" s="140" t="str">
        <f>IF(ฟอร์มกรอกข้อมูล!C253=0,"",IF(M497="เกษียณปี 66 ยุบเลิกปี 67","-",IF(M497="ว่างเดิม ยุบเลิกปี 67","-",IF(ฟอร์มกรอกข้อมูล!C253="บริหารท้องถิ่น",ฟอร์มกรอกข้อมูล!F253,IF(ฟอร์มกรอกข้อมูล!C253="อำนวยการท้องถิ่น",ฟอร์มกรอกข้อมูล!F253,IF(ฟอร์มกรอกข้อมูล!C253="บริหารสถานศึกษา",ฟอร์มกรอกข้อมูล!F253,IF(ฟอร์มกรอกข้อมูล!C253&amp;ฟอร์มกรอกข้อมูล!G253="วิชาการหัวหน้ากลุ่มงาน",ฟอร์มกรอกข้อมูล!F253,ฟอร์มกรอกข้อมูล!E253)))))))</f>
        <v/>
      </c>
      <c r="I497" s="101" t="str">
        <f>IF(ฟอร์มกรอกข้อมูล!C253=0,"",IF(ฟอร์มกรอกข้อมูล!C253="สังกัด","",IF(ฟอร์มกรอกข้อมูล!H253="","-",IF(M497="เกษียณปี 66 ยุบเลิกปี 67","-",IF(M497="ว่างเดิม ยุบเลิกปี 67","-",ฟอร์มกรอกข้อมูล!H253)))))</f>
        <v/>
      </c>
      <c r="J497" s="144" t="str">
        <f>IF(ฟอร์มกรอกข้อมูล!C253=0,"",IF(ฟอร์มกรอกข้อมูล!C253="สังกัด","",IF(M497="กำหนดเพิ่มปี 67",0,IF(M497="กำหนดเพิ่มปี 68",0,IF(M497="กำหนดเพิ่มปี 69",0,IF(M497="เกษียณปี 66 ยุบเลิกปี 67",0,IF(M497="ว่างเดิม ยุบเลิกปี 67",0,ฟอร์มกรอกข้อมูล!BE253)))))))</f>
        <v/>
      </c>
      <c r="K497" s="145" t="str">
        <f>IF(ฟอร์มกรอกข้อมูล!C253=0,"",IF(ฟอร์มกรอกข้อมูล!C253="สังกัด","",IF(M497="กำหนดเพิ่มปี 67",0,IF(M497="กำหนดเพิ่มปี 68",0,IF(M497="กำหนดเพิ่มปี 69",0,IF(M497="เกษียณปี 66 ยุบเลิกปี 67",0,IF(M497="ว่างเดิม ยุบเลิกปี 67",0,IF(ฟอร์มกรอกข้อมูล!J253=0,0,(BF497*12)))))))))</f>
        <v/>
      </c>
      <c r="L497" s="145" t="str">
        <f>IF(ฟอร์มกรอกข้อมูล!C253=0,"",IF(ฟอร์มกรอกข้อมูล!C253="สังกัด","",IF(M497="กำหนดเพิ่มปี 67",0,IF(M497="กำหนดเพิ่มปี 68",0,IF(M497="กำหนดเพิ่มปี 69",0,IF(M497="เกษียณปี 66 ยุบเลิกปี 67",0,IF(M497="ว่างเดิม ยุบเลิกปี 67",0,IF(ฟอร์มกรอกข้อมูล!K253=0,0,(BG497*12)))))))))</f>
        <v/>
      </c>
      <c r="M497" s="146" t="str">
        <f>IF(ฟอร์มกรอกข้อมูล!C253=0,"",IF(ฟอร์มกรอกข้อมูล!C253="สังกัด","",IF(ฟอร์มกรอกข้อมูล!M253="ว่างเดิม","(ว่างเดิม)",IF(ฟอร์มกรอกข้อมูล!M253="เงินอุดหนุน","(เงินอุดหนุน)",IF(ฟอร์มกรอกข้อมูล!M253="เงินอุดหนุน (ว่าง)","(เงินอุดหนุน)",IF(ฟอร์มกรอกข้อมูล!M253="จ่ายจากเงินรายได้","(จ่ายจากเงินรายได้)",IF(ฟอร์มกรอกข้อมูล!M253="จ่ายจากเงินรายได้ (ว่าง)","(จ่ายจากเงินรายได้ (ว่างเดิม))",IF(ฟอร์มกรอกข้อมูล!M253="กำหนดเพิ่ม2567","กำหนดเพิ่มปี 67",IF(ฟอร์มกรอกข้อมูล!M253="กำหนดเพิ่ม2568","กำหนดเพิ่มปี 68",IF(ฟอร์มกรอกข้อมูล!M253="กำหนดเพิ่ม2569","กำหนดเพิ่มปี 69",IF(ฟอร์มกรอกข้อมูล!M253="ว่างยุบเลิก2567","ว่างเดิม ยุบเลิกปี 67",IF(ฟอร์มกรอกข้อมูล!M253="ว่างยุบเลิก2568","ว่างเดิม ยุบเลิกปี 68",IF(ฟอร์มกรอกข้อมูล!M253="ว่างยุบเลิก2569","ว่างเดิม ยุบเลิกปี 69",IF(ฟอร์มกรอกข้อมูล!M253="ยุบเลิก2567","เกษียณปี 66 ยุบเลิกปี 67",IF(ฟอร์มกรอกข้อมูล!M253="ยุบเลิก2568","เกษียณปี 67 ยุบเลิกปี 68",IF(ฟอร์มกรอกข้อมูล!M253="ยุบเลิก2569","เกษียณปี 68 ยุบเลิกปี 69",(ฟอร์มกรอกข้อมูล!I253*12)+(ฟอร์มกรอกข้อมูล!J253*12)+(ฟอร์มกรอกข้อมูล!K253*12)))))))))))))))))</f>
        <v/>
      </c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  <c r="AA497" s="150"/>
      <c r="AB497" s="150"/>
      <c r="AC497" s="150"/>
      <c r="AD497" s="150"/>
      <c r="AE497" s="150"/>
      <c r="AF497" s="150"/>
      <c r="AG497" s="150"/>
      <c r="AH497" s="150"/>
      <c r="AI497" s="150"/>
      <c r="AJ497" s="150"/>
      <c r="AK497" s="150"/>
      <c r="AL497" s="150"/>
      <c r="AM497" s="150"/>
      <c r="AN497" s="150"/>
      <c r="AO497" s="150"/>
      <c r="AP497" s="150"/>
      <c r="AQ497" s="150"/>
      <c r="AR497" s="150"/>
      <c r="AS497" s="150"/>
      <c r="AT497" s="150"/>
      <c r="AU497" s="150"/>
      <c r="AV497" s="150"/>
      <c r="AW497" s="150"/>
      <c r="AX497" s="150"/>
      <c r="AY497" s="150"/>
      <c r="AZ497" s="150"/>
      <c r="BA497" s="150"/>
      <c r="BB497" s="139" t="str">
        <f>IF(ฟอร์มกรอกข้อมูล!C253=0,"",ฟอร์มกรอกข้อมูล!C253)</f>
        <v/>
      </c>
      <c r="BC497" s="139" t="str">
        <f>IF(ฟอร์มกรอกข้อมูล!G253=0,"",ฟอร์มกรอกข้อมูล!G253)</f>
        <v/>
      </c>
      <c r="BD497" s="139" t="str">
        <f>IF(ฟอร์มกรอกข้อมูล!E253=0,"",ฟอร์มกรอกข้อมูล!E253)</f>
        <v/>
      </c>
      <c r="BE497" s="139" t="str">
        <f>IF(ฟอร์มกรอกข้อมูล!I253=0,"",ฟอร์มกรอกข้อมูล!I253)</f>
        <v/>
      </c>
      <c r="BF497" s="139" t="str">
        <f>IF(ฟอร์มกรอกข้อมูล!J253=0,"",ฟอร์มกรอกข้อมูล!J253)</f>
        <v/>
      </c>
      <c r="BG497" s="139" t="str">
        <f>IF(ฟอร์มกรอกข้อมูล!K253=0,"",ฟอร์มกรอกข้อมูล!K253)</f>
        <v/>
      </c>
      <c r="BH497" s="139" t="str">
        <f>IF(ฟอร์มกรอกข้อมูล!M253=0,"",ฟอร์มกรอกข้อมูล!M253)</f>
        <v/>
      </c>
    </row>
    <row r="498" spans="1:60" ht="25.5" customHeight="1">
      <c r="A498" s="99"/>
      <c r="B498" s="99"/>
      <c r="C498" s="140"/>
      <c r="D498" s="140"/>
      <c r="E498" s="140" t="str">
        <f>IF(BB497=0,"",IF(BB497="บริหารท้องถิ่น","("&amp;BD497&amp;")",IF(BB497="อำนวยการท้องถิ่น","("&amp;BD497&amp;")",IF(BB497="บริหารสถานศึกษา","("&amp;BD497&amp;")",IF(BB497&amp;BC497="วิชาการหัวหน้ากลุ่มงาน","("&amp;BD497&amp;")",IF(M497="กำหนดเพิ่มปี 67","-",IF(M497="กำหนดเพิ่มปี 68","",IF(M497="กำหนดเพิ่มปี 69","",""))))))))</f>
        <v/>
      </c>
      <c r="F498" s="99"/>
      <c r="G498" s="140"/>
      <c r="H498" s="140" t="str">
        <f>IF(BB497=0,"",IF(M497="เกษียณปี 66 ยุบเลิกปี 67","",IF(M497="ว่างเดิม ยุบเลิกปี 67","",IF(BB497="บริหารท้องถิ่น","("&amp;BD497&amp;")",IF(BB497="อำนวยการท้องถิ่น","("&amp;BD497&amp;")",IF(BB497="บริหารสถานศึกษา","("&amp;BD497&amp;")",IF(BB497&amp;BC497="วิชาการหัวหน้ากลุ่มงาน","("&amp;BD497&amp;")","")))))))</f>
        <v/>
      </c>
      <c r="I498" s="99"/>
      <c r="J498" s="141" t="str">
        <f>IF(BB497=0,"",IF(BB497="","",IF(BH497="ว่างเดิม","(ค่ากลางเงินเดือน)",IF(BH497="เงินอุดหนุน (ว่าง)","(ค่ากลางเงินเดือน)",IF(BH497="จ่ายจากเงินรายได้ (ว่าง)","(ค่ากลางเงินเดือน)",IF(BH497="ว่างยุบเลิก2568","(ค่ากลางเงินเดือน)",IF(BH497="ว่างยุบเลิก2569","(ค่ากลางเงินเดือน)",IF(M497="กำหนดเพิ่มปี 67","",IF(M497="กำหนดเพิ่มปี 68","",IF(M497="กำหนดเพิ่มปี 69","",IF(M497="เกษียณปี 66 ยุบเลิกปี 67","",IF(M497="ว่างเดิม ยุบเลิกปี 67","",TEXT(BE497,"(0,000"&amp;" x 12)")))))))))))))</f>
        <v/>
      </c>
      <c r="K498" s="141" t="str">
        <f>IF(BB497=0,"",IF(BB497="","",IF(M497="กำหนดเพิ่มปี 67","",IF(M497="กำหนดเพิ่มปี 68","",IF(M497="กำหนดเพิ่มปี 69","",IF(M497="เกษียณปี 66 ยุบเลิกปี 67","",IF(M497="ว่างเดิม ยุบเลิกปี 67","",TEXT(BF497,"(0,000"&amp;" x 12)"))))))))</f>
        <v/>
      </c>
      <c r="L498" s="141" t="str">
        <f>IF(BB497=0,"",IF(BB497="","",IF(M497="กำหนดเพิ่มปี 67","",IF(M497="กำหนดเพิ่มปี 68","",IF(M497="กำหนดเพิ่มปี 69","",IF(M497="เกษียณปี 66 ยุบเลิกปี 67","",IF(M497="ว่างเดิม ยุบเลิกปี 67","",TEXT(BG497,"(0,000"&amp;" x 12)"))))))))</f>
        <v/>
      </c>
      <c r="M498" s="140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  <c r="AA498" s="150"/>
      <c r="AB498" s="150"/>
      <c r="AC498" s="150"/>
      <c r="AD498" s="150"/>
      <c r="AE498" s="150"/>
      <c r="AF498" s="150"/>
      <c r="AG498" s="150"/>
      <c r="AH498" s="150"/>
      <c r="AI498" s="150"/>
      <c r="AJ498" s="150"/>
      <c r="AK498" s="150"/>
      <c r="AL498" s="150"/>
      <c r="AM498" s="150"/>
      <c r="AN498" s="150"/>
      <c r="AO498" s="150"/>
      <c r="AP498" s="150"/>
      <c r="AQ498" s="150"/>
      <c r="AR498" s="150"/>
      <c r="AS498" s="150"/>
      <c r="AT498" s="150"/>
      <c r="AU498" s="150"/>
      <c r="AV498" s="150"/>
      <c r="AW498" s="150"/>
      <c r="AX498" s="150"/>
      <c r="AY498" s="150"/>
      <c r="AZ498" s="150"/>
      <c r="BA498" s="150"/>
    </row>
    <row r="499" spans="1:60" ht="25.5" customHeight="1">
      <c r="A499" s="101" t="str">
        <f>IF(B499="","",IF(M499="","",SUBTOTAL(3,$E$5:E499)*1)-COUNTBLANK($B$5:B499))</f>
        <v/>
      </c>
      <c r="B499" s="142" t="str">
        <f>IF(ฟอร์มกรอกข้อมูล!C254=0,"",IF(ฟอร์มกรอกข้อมูล!C254="สังกัด","",IF(M499="กำหนดเพิ่มปี 67","-",IF(M499="กำหนดเพิ่มปี 68","-",IF(M499="กำหนดเพิ่มปี 69","-",ฟอร์มกรอกข้อมูล!D254)))))</f>
        <v/>
      </c>
      <c r="C499" s="140" t="str">
        <f>IF(ฟอร์มกรอกข้อมูล!C254=0,"",IF(ฟอร์มกรอกข้อมูล!C254="สังกัด","",IF(M499="กำหนดเพิ่มปี 67","-",IF(M499="กำหนดเพิ่มปี 68","-",IF(M499="กำหนดเพิ่มปี 69","-",ฟอร์มกรอกข้อมูล!L254)))))</f>
        <v/>
      </c>
      <c r="D499" s="143" t="str">
        <f>IF(ฟอร์มกรอกข้อมูล!C254=0,"",IF(ฟอร์มกรอกข้อมูล!C254="สังกัด","",IF(ฟอร์มกรอกข้อมูล!B254="","-",IF(M499="กำหนดเพิ่มปี 67","-",IF(M499="กำหนดเพิ่มปี 68","-",IF(M499="กำหนดเพิ่มปี 69","-",ฟอร์มกรอกข้อมูล!B254))))))</f>
        <v/>
      </c>
      <c r="E499" s="140" t="str">
        <f>IF(ฟอร์มกรอกข้อมูล!C254=0,"",IF(M499="กำหนดเพิ่มปี 67","-",IF(M499="กำหนดเพิ่มปี 68","-",IF(M499="กำหนดเพิ่มปี 69","-",IF(ฟอร์มกรอกข้อมูล!C254="บริหารท้องถิ่น",ฟอร์มกรอกข้อมูล!F254,IF(ฟอร์มกรอกข้อมูล!C254="อำนวยการท้องถิ่น",ฟอร์มกรอกข้อมูล!F254,IF(ฟอร์มกรอกข้อมูล!C254="บริหารสถานศึกษา",ฟอร์มกรอกข้อมูล!F254,IF(ฟอร์มกรอกข้อมูล!C254&amp;ฟอร์มกรอกข้อมูล!G254="วิชาการหัวหน้ากลุ่มงาน",ฟอร์มกรอกข้อมูล!F254,ฟอร์มกรอกข้อมูล!E254))))))))</f>
        <v/>
      </c>
      <c r="F499" s="101" t="str">
        <f>IF(ฟอร์มกรอกข้อมูล!C254=0,"",IF(ฟอร์มกรอกข้อมูล!C254="สังกัด","",IF(ฟอร์มกรอกข้อมูล!H254="","-",IF(M499="กำหนดเพิ่มปี 67","-",IF(M499="กำหนดเพิ่มปี 68","-",IF(M499="กำหนดเพิ่มปี 69","-",ฟอร์มกรอกข้อมูล!H254))))))</f>
        <v/>
      </c>
      <c r="G499" s="143" t="str">
        <f>IF(ฟอร์มกรอกข้อมูล!C254=0,"",IF(ฟอร์มกรอกข้อมูล!C254="สังกัด","",IF(ฟอร์มกรอกข้อมูล!B254="","-",IF(M499="เกษียณปี 66 ยุบเลิกปี 67","-",IF(M499="ว่างเดิม ยุบเลิกปี 67","-",ฟอร์มกรอกข้อมูล!B254)))))</f>
        <v/>
      </c>
      <c r="H499" s="140" t="str">
        <f>IF(ฟอร์มกรอกข้อมูล!C254=0,"",IF(M499="เกษียณปี 66 ยุบเลิกปี 67","-",IF(M499="ว่างเดิม ยุบเลิกปี 67","-",IF(ฟอร์มกรอกข้อมูล!C254="บริหารท้องถิ่น",ฟอร์มกรอกข้อมูล!F254,IF(ฟอร์มกรอกข้อมูล!C254="อำนวยการท้องถิ่น",ฟอร์มกรอกข้อมูล!F254,IF(ฟอร์มกรอกข้อมูล!C254="บริหารสถานศึกษา",ฟอร์มกรอกข้อมูล!F254,IF(ฟอร์มกรอกข้อมูล!C254&amp;ฟอร์มกรอกข้อมูล!G254="วิชาการหัวหน้ากลุ่มงาน",ฟอร์มกรอกข้อมูล!F254,ฟอร์มกรอกข้อมูล!E254)))))))</f>
        <v/>
      </c>
      <c r="I499" s="101" t="str">
        <f>IF(ฟอร์มกรอกข้อมูล!C254=0,"",IF(ฟอร์มกรอกข้อมูล!C254="สังกัด","",IF(ฟอร์มกรอกข้อมูล!H254="","-",IF(M499="เกษียณปี 66 ยุบเลิกปี 67","-",IF(M499="ว่างเดิม ยุบเลิกปี 67","-",ฟอร์มกรอกข้อมูล!H254)))))</f>
        <v/>
      </c>
      <c r="J499" s="144" t="str">
        <f>IF(ฟอร์มกรอกข้อมูล!C254=0,"",IF(ฟอร์มกรอกข้อมูล!C254="สังกัด","",IF(M499="กำหนดเพิ่มปี 67",0,IF(M499="กำหนดเพิ่มปี 68",0,IF(M499="กำหนดเพิ่มปี 69",0,IF(M499="เกษียณปี 66 ยุบเลิกปี 67",0,IF(M499="ว่างเดิม ยุบเลิกปี 67",0,ฟอร์มกรอกข้อมูล!BE254)))))))</f>
        <v/>
      </c>
      <c r="K499" s="145" t="str">
        <f>IF(ฟอร์มกรอกข้อมูล!C254=0,"",IF(ฟอร์มกรอกข้อมูล!C254="สังกัด","",IF(M499="กำหนดเพิ่มปี 67",0,IF(M499="กำหนดเพิ่มปี 68",0,IF(M499="กำหนดเพิ่มปี 69",0,IF(M499="เกษียณปี 66 ยุบเลิกปี 67",0,IF(M499="ว่างเดิม ยุบเลิกปี 67",0,IF(ฟอร์มกรอกข้อมูล!J254=0,0,(BF499*12)))))))))</f>
        <v/>
      </c>
      <c r="L499" s="145" t="str">
        <f>IF(ฟอร์มกรอกข้อมูล!C254=0,"",IF(ฟอร์มกรอกข้อมูล!C254="สังกัด","",IF(M499="กำหนดเพิ่มปี 67",0,IF(M499="กำหนดเพิ่มปี 68",0,IF(M499="กำหนดเพิ่มปี 69",0,IF(M499="เกษียณปี 66 ยุบเลิกปี 67",0,IF(M499="ว่างเดิม ยุบเลิกปี 67",0,IF(ฟอร์มกรอกข้อมูล!K254=0,0,(BG499*12)))))))))</f>
        <v/>
      </c>
      <c r="M499" s="146" t="str">
        <f>IF(ฟอร์มกรอกข้อมูล!C254=0,"",IF(ฟอร์มกรอกข้อมูล!C254="สังกัด","",IF(ฟอร์มกรอกข้อมูล!M254="ว่างเดิม","(ว่างเดิม)",IF(ฟอร์มกรอกข้อมูล!M254="เงินอุดหนุน","(เงินอุดหนุน)",IF(ฟอร์มกรอกข้อมูล!M254="เงินอุดหนุน (ว่าง)","(เงินอุดหนุน)",IF(ฟอร์มกรอกข้อมูล!M254="จ่ายจากเงินรายได้","(จ่ายจากเงินรายได้)",IF(ฟอร์มกรอกข้อมูล!M254="จ่ายจากเงินรายได้ (ว่าง)","(จ่ายจากเงินรายได้ (ว่างเดิม))",IF(ฟอร์มกรอกข้อมูล!M254="กำหนดเพิ่ม2567","กำหนดเพิ่มปี 67",IF(ฟอร์มกรอกข้อมูล!M254="กำหนดเพิ่ม2568","กำหนดเพิ่มปี 68",IF(ฟอร์มกรอกข้อมูล!M254="กำหนดเพิ่ม2569","กำหนดเพิ่มปี 69",IF(ฟอร์มกรอกข้อมูล!M254="ว่างยุบเลิก2567","ว่างเดิม ยุบเลิกปี 67",IF(ฟอร์มกรอกข้อมูล!M254="ว่างยุบเลิก2568","ว่างเดิม ยุบเลิกปี 68",IF(ฟอร์มกรอกข้อมูล!M254="ว่างยุบเลิก2569","ว่างเดิม ยุบเลิกปี 69",IF(ฟอร์มกรอกข้อมูล!M254="ยุบเลิก2567","เกษียณปี 66 ยุบเลิกปี 67",IF(ฟอร์มกรอกข้อมูล!M254="ยุบเลิก2568","เกษียณปี 67 ยุบเลิกปี 68",IF(ฟอร์มกรอกข้อมูล!M254="ยุบเลิก2569","เกษียณปี 68 ยุบเลิกปี 69",(ฟอร์มกรอกข้อมูล!I254*12)+(ฟอร์มกรอกข้อมูล!J254*12)+(ฟอร์มกรอกข้อมูล!K254*12)))))))))))))))))</f>
        <v/>
      </c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  <c r="AA499" s="150"/>
      <c r="AB499" s="150"/>
      <c r="AC499" s="150"/>
      <c r="AD499" s="150"/>
      <c r="AE499" s="150"/>
      <c r="AF499" s="150"/>
      <c r="AG499" s="150"/>
      <c r="AH499" s="150"/>
      <c r="AI499" s="150"/>
      <c r="AJ499" s="150"/>
      <c r="AK499" s="150"/>
      <c r="AL499" s="150"/>
      <c r="AM499" s="150"/>
      <c r="AN499" s="150"/>
      <c r="AO499" s="150"/>
      <c r="AP499" s="150"/>
      <c r="AQ499" s="150"/>
      <c r="AR499" s="150"/>
      <c r="AS499" s="150"/>
      <c r="AT499" s="150"/>
      <c r="AU499" s="150"/>
      <c r="AV499" s="150"/>
      <c r="AW499" s="150"/>
      <c r="AX499" s="150"/>
      <c r="AY499" s="150"/>
      <c r="AZ499" s="150"/>
      <c r="BA499" s="150"/>
      <c r="BB499" s="139" t="str">
        <f>IF(ฟอร์มกรอกข้อมูล!C254=0,"",ฟอร์มกรอกข้อมูล!C254)</f>
        <v/>
      </c>
      <c r="BC499" s="139" t="str">
        <f>IF(ฟอร์มกรอกข้อมูล!G254=0,"",ฟอร์มกรอกข้อมูล!G254)</f>
        <v/>
      </c>
      <c r="BD499" s="139" t="str">
        <f>IF(ฟอร์มกรอกข้อมูล!E254=0,"",ฟอร์มกรอกข้อมูล!E254)</f>
        <v/>
      </c>
      <c r="BE499" s="139" t="str">
        <f>IF(ฟอร์มกรอกข้อมูล!I254=0,"",ฟอร์มกรอกข้อมูล!I254)</f>
        <v/>
      </c>
      <c r="BF499" s="139" t="str">
        <f>IF(ฟอร์มกรอกข้อมูล!J254=0,"",ฟอร์มกรอกข้อมูล!J254)</f>
        <v/>
      </c>
      <c r="BG499" s="139" t="str">
        <f>IF(ฟอร์มกรอกข้อมูล!K254=0,"",ฟอร์มกรอกข้อมูล!K254)</f>
        <v/>
      </c>
      <c r="BH499" s="139" t="str">
        <f>IF(ฟอร์มกรอกข้อมูล!M254=0,"",ฟอร์มกรอกข้อมูล!M254)</f>
        <v/>
      </c>
    </row>
    <row r="500" spans="1:60" ht="25.5" customHeight="1">
      <c r="A500" s="99"/>
      <c r="B500" s="99"/>
      <c r="C500" s="140"/>
      <c r="D500" s="140"/>
      <c r="E500" s="140" t="str">
        <f>IF(BB499=0,"",IF(BB499="บริหารท้องถิ่น","("&amp;BD499&amp;")",IF(BB499="อำนวยการท้องถิ่น","("&amp;BD499&amp;")",IF(BB499="บริหารสถานศึกษา","("&amp;BD499&amp;")",IF(BB499&amp;BC499="วิชาการหัวหน้ากลุ่มงาน","("&amp;BD499&amp;")",IF(M499="กำหนดเพิ่มปี 67","-",IF(M499="กำหนดเพิ่มปี 68","",IF(M499="กำหนดเพิ่มปี 69","",""))))))))</f>
        <v/>
      </c>
      <c r="F500" s="99"/>
      <c r="G500" s="140"/>
      <c r="H500" s="140" t="str">
        <f>IF(BB499=0,"",IF(M499="เกษียณปี 66 ยุบเลิกปี 67","",IF(M499="ว่างเดิม ยุบเลิกปี 67","",IF(BB499="บริหารท้องถิ่น","("&amp;BD499&amp;")",IF(BB499="อำนวยการท้องถิ่น","("&amp;BD499&amp;")",IF(BB499="บริหารสถานศึกษา","("&amp;BD499&amp;")",IF(BB499&amp;BC499="วิชาการหัวหน้ากลุ่มงาน","("&amp;BD499&amp;")","")))))))</f>
        <v/>
      </c>
      <c r="I500" s="99"/>
      <c r="J500" s="141" t="str">
        <f>IF(BB499=0,"",IF(BB499="","",IF(BH499="ว่างเดิม","(ค่ากลางเงินเดือน)",IF(BH499="เงินอุดหนุน (ว่าง)","(ค่ากลางเงินเดือน)",IF(BH499="จ่ายจากเงินรายได้ (ว่าง)","(ค่ากลางเงินเดือน)",IF(BH499="ว่างยุบเลิก2568","(ค่ากลางเงินเดือน)",IF(BH499="ว่างยุบเลิก2569","(ค่ากลางเงินเดือน)",IF(M499="กำหนดเพิ่มปี 67","",IF(M499="กำหนดเพิ่มปี 68","",IF(M499="กำหนดเพิ่มปี 69","",IF(M499="เกษียณปี 66 ยุบเลิกปี 67","",IF(M499="ว่างเดิม ยุบเลิกปี 67","",TEXT(BE499,"(0,000"&amp;" x 12)")))))))))))))</f>
        <v/>
      </c>
      <c r="K500" s="141" t="str">
        <f>IF(BB499=0,"",IF(BB499="","",IF(M499="กำหนดเพิ่มปี 67","",IF(M499="กำหนดเพิ่มปี 68","",IF(M499="กำหนดเพิ่มปี 69","",IF(M499="เกษียณปี 66 ยุบเลิกปี 67","",IF(M499="ว่างเดิม ยุบเลิกปี 67","",TEXT(BF499,"(0,000"&amp;" x 12)"))))))))</f>
        <v/>
      </c>
      <c r="L500" s="141" t="str">
        <f>IF(BB499=0,"",IF(BB499="","",IF(M499="กำหนดเพิ่มปี 67","",IF(M499="กำหนดเพิ่มปี 68","",IF(M499="กำหนดเพิ่มปี 69","",IF(M499="เกษียณปี 66 ยุบเลิกปี 67","",IF(M499="ว่างเดิม ยุบเลิกปี 67","",TEXT(BG499,"(0,000"&amp;" x 12)"))))))))</f>
        <v/>
      </c>
      <c r="M500" s="140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  <c r="AA500" s="150"/>
      <c r="AB500" s="150"/>
      <c r="AC500" s="150"/>
      <c r="AD500" s="150"/>
      <c r="AE500" s="150"/>
      <c r="AF500" s="150"/>
      <c r="AG500" s="150"/>
      <c r="AH500" s="150"/>
      <c r="AI500" s="150"/>
      <c r="AJ500" s="150"/>
      <c r="AK500" s="150"/>
      <c r="AL500" s="150"/>
      <c r="AM500" s="150"/>
      <c r="AN500" s="150"/>
      <c r="AO500" s="150"/>
      <c r="AP500" s="150"/>
      <c r="AQ500" s="150"/>
      <c r="AR500" s="150"/>
      <c r="AS500" s="150"/>
      <c r="AT500" s="150"/>
      <c r="AU500" s="150"/>
      <c r="AV500" s="150"/>
      <c r="AW500" s="150"/>
      <c r="AX500" s="150"/>
      <c r="AY500" s="150"/>
      <c r="AZ500" s="150"/>
      <c r="BA500" s="150"/>
    </row>
    <row r="501" spans="1:60" ht="25.5" customHeight="1">
      <c r="A501" s="101" t="str">
        <f>IF(B501="","",IF(M501="","",SUBTOTAL(3,$E$5:E501)*1)-COUNTBLANK($B$5:B501))</f>
        <v/>
      </c>
      <c r="B501" s="142" t="str">
        <f>IF(ฟอร์มกรอกข้อมูล!C255=0,"",IF(ฟอร์มกรอกข้อมูล!C255="สังกัด","",IF(M501="กำหนดเพิ่มปี 67","-",IF(M501="กำหนดเพิ่มปี 68","-",IF(M501="กำหนดเพิ่มปี 69","-",ฟอร์มกรอกข้อมูล!D255)))))</f>
        <v/>
      </c>
      <c r="C501" s="140" t="str">
        <f>IF(ฟอร์มกรอกข้อมูล!C255=0,"",IF(ฟอร์มกรอกข้อมูล!C255="สังกัด","",IF(M501="กำหนดเพิ่มปี 67","-",IF(M501="กำหนดเพิ่มปี 68","-",IF(M501="กำหนดเพิ่มปี 69","-",ฟอร์มกรอกข้อมูล!L255)))))</f>
        <v/>
      </c>
      <c r="D501" s="143" t="str">
        <f>IF(ฟอร์มกรอกข้อมูล!C255=0,"",IF(ฟอร์มกรอกข้อมูล!C255="สังกัด","",IF(ฟอร์มกรอกข้อมูล!B255="","-",IF(M501="กำหนดเพิ่มปี 67","-",IF(M501="กำหนดเพิ่มปี 68","-",IF(M501="กำหนดเพิ่มปี 69","-",ฟอร์มกรอกข้อมูล!B255))))))</f>
        <v/>
      </c>
      <c r="E501" s="140" t="str">
        <f>IF(ฟอร์มกรอกข้อมูล!C255=0,"",IF(M501="กำหนดเพิ่มปี 67","-",IF(M501="กำหนดเพิ่มปี 68","-",IF(M501="กำหนดเพิ่มปี 69","-",IF(ฟอร์มกรอกข้อมูล!C255="บริหารท้องถิ่น",ฟอร์มกรอกข้อมูล!F255,IF(ฟอร์มกรอกข้อมูล!C255="อำนวยการท้องถิ่น",ฟอร์มกรอกข้อมูล!F255,IF(ฟอร์มกรอกข้อมูล!C255="บริหารสถานศึกษา",ฟอร์มกรอกข้อมูล!F255,IF(ฟอร์มกรอกข้อมูล!C255&amp;ฟอร์มกรอกข้อมูล!G255="วิชาการหัวหน้ากลุ่มงาน",ฟอร์มกรอกข้อมูล!F255,ฟอร์มกรอกข้อมูล!E255))))))))</f>
        <v/>
      </c>
      <c r="F501" s="101" t="str">
        <f>IF(ฟอร์มกรอกข้อมูล!C255=0,"",IF(ฟอร์มกรอกข้อมูล!C255="สังกัด","",IF(ฟอร์มกรอกข้อมูล!H255="","-",IF(M501="กำหนดเพิ่มปี 67","-",IF(M501="กำหนดเพิ่มปี 68","-",IF(M501="กำหนดเพิ่มปี 69","-",ฟอร์มกรอกข้อมูล!H255))))))</f>
        <v/>
      </c>
      <c r="G501" s="143" t="str">
        <f>IF(ฟอร์มกรอกข้อมูล!C255=0,"",IF(ฟอร์มกรอกข้อมูล!C255="สังกัด","",IF(ฟอร์มกรอกข้อมูล!B255="","-",IF(M501="เกษียณปี 66 ยุบเลิกปี 67","-",IF(M501="ว่างเดิม ยุบเลิกปี 67","-",ฟอร์มกรอกข้อมูล!B255)))))</f>
        <v/>
      </c>
      <c r="H501" s="140" t="str">
        <f>IF(ฟอร์มกรอกข้อมูล!C255=0,"",IF(M501="เกษียณปี 66 ยุบเลิกปี 67","-",IF(M501="ว่างเดิม ยุบเลิกปี 67","-",IF(ฟอร์มกรอกข้อมูล!C255="บริหารท้องถิ่น",ฟอร์มกรอกข้อมูล!F255,IF(ฟอร์มกรอกข้อมูล!C255="อำนวยการท้องถิ่น",ฟอร์มกรอกข้อมูล!F255,IF(ฟอร์มกรอกข้อมูล!C255="บริหารสถานศึกษา",ฟอร์มกรอกข้อมูล!F255,IF(ฟอร์มกรอกข้อมูล!C255&amp;ฟอร์มกรอกข้อมูล!G255="วิชาการหัวหน้ากลุ่มงาน",ฟอร์มกรอกข้อมูล!F255,ฟอร์มกรอกข้อมูล!E255)))))))</f>
        <v/>
      </c>
      <c r="I501" s="101" t="str">
        <f>IF(ฟอร์มกรอกข้อมูล!C255=0,"",IF(ฟอร์มกรอกข้อมูล!C255="สังกัด","",IF(ฟอร์มกรอกข้อมูล!H255="","-",IF(M501="เกษียณปี 66 ยุบเลิกปี 67","-",IF(M501="ว่างเดิม ยุบเลิกปี 67","-",ฟอร์มกรอกข้อมูล!H255)))))</f>
        <v/>
      </c>
      <c r="J501" s="144" t="str">
        <f>IF(ฟอร์มกรอกข้อมูล!C255=0,"",IF(ฟอร์มกรอกข้อมูล!C255="สังกัด","",IF(M501="กำหนดเพิ่มปี 67",0,IF(M501="กำหนดเพิ่มปี 68",0,IF(M501="กำหนดเพิ่มปี 69",0,IF(M501="เกษียณปี 66 ยุบเลิกปี 67",0,IF(M501="ว่างเดิม ยุบเลิกปี 67",0,ฟอร์มกรอกข้อมูล!BE255)))))))</f>
        <v/>
      </c>
      <c r="K501" s="145" t="str">
        <f>IF(ฟอร์มกรอกข้อมูล!C255=0,"",IF(ฟอร์มกรอกข้อมูล!C255="สังกัด","",IF(M501="กำหนดเพิ่มปี 67",0,IF(M501="กำหนดเพิ่มปี 68",0,IF(M501="กำหนดเพิ่มปี 69",0,IF(M501="เกษียณปี 66 ยุบเลิกปี 67",0,IF(M501="ว่างเดิม ยุบเลิกปี 67",0,IF(ฟอร์มกรอกข้อมูล!J255=0,0,(BF501*12)))))))))</f>
        <v/>
      </c>
      <c r="L501" s="145" t="str">
        <f>IF(ฟอร์มกรอกข้อมูล!C255=0,"",IF(ฟอร์มกรอกข้อมูล!C255="สังกัด","",IF(M501="กำหนดเพิ่มปี 67",0,IF(M501="กำหนดเพิ่มปี 68",0,IF(M501="กำหนดเพิ่มปี 69",0,IF(M501="เกษียณปี 66 ยุบเลิกปี 67",0,IF(M501="ว่างเดิม ยุบเลิกปี 67",0,IF(ฟอร์มกรอกข้อมูล!K255=0,0,(BG501*12)))))))))</f>
        <v/>
      </c>
      <c r="M501" s="146" t="str">
        <f>IF(ฟอร์มกรอกข้อมูล!C255=0,"",IF(ฟอร์มกรอกข้อมูล!C255="สังกัด","",IF(ฟอร์มกรอกข้อมูล!M255="ว่างเดิม","(ว่างเดิม)",IF(ฟอร์มกรอกข้อมูล!M255="เงินอุดหนุน","(เงินอุดหนุน)",IF(ฟอร์มกรอกข้อมูล!M255="เงินอุดหนุน (ว่าง)","(เงินอุดหนุน)",IF(ฟอร์มกรอกข้อมูล!M255="จ่ายจากเงินรายได้","(จ่ายจากเงินรายได้)",IF(ฟอร์มกรอกข้อมูล!M255="จ่ายจากเงินรายได้ (ว่าง)","(จ่ายจากเงินรายได้ (ว่างเดิม))",IF(ฟอร์มกรอกข้อมูล!M255="กำหนดเพิ่ม2567","กำหนดเพิ่มปี 67",IF(ฟอร์มกรอกข้อมูล!M255="กำหนดเพิ่ม2568","กำหนดเพิ่มปี 68",IF(ฟอร์มกรอกข้อมูล!M255="กำหนดเพิ่ม2569","กำหนดเพิ่มปี 69",IF(ฟอร์มกรอกข้อมูล!M255="ว่างยุบเลิก2567","ว่างเดิม ยุบเลิกปี 67",IF(ฟอร์มกรอกข้อมูล!M255="ว่างยุบเลิก2568","ว่างเดิม ยุบเลิกปี 68",IF(ฟอร์มกรอกข้อมูล!M255="ว่างยุบเลิก2569","ว่างเดิม ยุบเลิกปี 69",IF(ฟอร์มกรอกข้อมูล!M255="ยุบเลิก2567","เกษียณปี 66 ยุบเลิกปี 67",IF(ฟอร์มกรอกข้อมูล!M255="ยุบเลิก2568","เกษียณปี 67 ยุบเลิกปี 68",IF(ฟอร์มกรอกข้อมูล!M255="ยุบเลิก2569","เกษียณปี 68 ยุบเลิกปี 69",(ฟอร์มกรอกข้อมูล!I255*12)+(ฟอร์มกรอกข้อมูล!J255*12)+(ฟอร์มกรอกข้อมูล!K255*12)))))))))))))))))</f>
        <v/>
      </c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  <c r="AA501" s="150"/>
      <c r="AB501" s="150"/>
      <c r="AC501" s="150"/>
      <c r="AD501" s="150"/>
      <c r="AE501" s="150"/>
      <c r="AF501" s="150"/>
      <c r="AG501" s="150"/>
      <c r="AH501" s="150"/>
      <c r="AI501" s="150"/>
      <c r="AJ501" s="150"/>
      <c r="AK501" s="150"/>
      <c r="AL501" s="150"/>
      <c r="AM501" s="150"/>
      <c r="AN501" s="150"/>
      <c r="AO501" s="150"/>
      <c r="AP501" s="150"/>
      <c r="AQ501" s="150"/>
      <c r="AR501" s="150"/>
      <c r="AS501" s="150"/>
      <c r="AT501" s="150"/>
      <c r="AU501" s="150"/>
      <c r="AV501" s="150"/>
      <c r="AW501" s="150"/>
      <c r="AX501" s="150"/>
      <c r="AY501" s="150"/>
      <c r="AZ501" s="150"/>
      <c r="BA501" s="150"/>
      <c r="BB501" s="139" t="str">
        <f>IF(ฟอร์มกรอกข้อมูล!C255=0,"",ฟอร์มกรอกข้อมูล!C255)</f>
        <v/>
      </c>
      <c r="BC501" s="139" t="str">
        <f>IF(ฟอร์มกรอกข้อมูล!G255=0,"",ฟอร์มกรอกข้อมูล!G255)</f>
        <v/>
      </c>
      <c r="BD501" s="139" t="str">
        <f>IF(ฟอร์มกรอกข้อมูล!E255=0,"",ฟอร์มกรอกข้อมูล!E255)</f>
        <v/>
      </c>
      <c r="BE501" s="139" t="str">
        <f>IF(ฟอร์มกรอกข้อมูล!I255=0,"",ฟอร์มกรอกข้อมูล!I255)</f>
        <v/>
      </c>
      <c r="BF501" s="139" t="str">
        <f>IF(ฟอร์มกรอกข้อมูล!J255=0,"",ฟอร์มกรอกข้อมูล!J255)</f>
        <v/>
      </c>
      <c r="BG501" s="139" t="str">
        <f>IF(ฟอร์มกรอกข้อมูล!K255=0,"",ฟอร์มกรอกข้อมูล!K255)</f>
        <v/>
      </c>
      <c r="BH501" s="139" t="str">
        <f>IF(ฟอร์มกรอกข้อมูล!M255=0,"",ฟอร์มกรอกข้อมูล!M255)</f>
        <v/>
      </c>
    </row>
    <row r="502" spans="1:60" ht="25.5" customHeight="1">
      <c r="A502" s="99"/>
      <c r="B502" s="99"/>
      <c r="C502" s="140"/>
      <c r="D502" s="140"/>
      <c r="E502" s="140" t="str">
        <f>IF(BB501=0,"",IF(BB501="บริหารท้องถิ่น","("&amp;BD501&amp;")",IF(BB501="อำนวยการท้องถิ่น","("&amp;BD501&amp;")",IF(BB501="บริหารสถานศึกษา","("&amp;BD501&amp;")",IF(BB501&amp;BC501="วิชาการหัวหน้ากลุ่มงาน","("&amp;BD501&amp;")",IF(M501="กำหนดเพิ่มปี 67","-",IF(M501="กำหนดเพิ่มปี 68","",IF(M501="กำหนดเพิ่มปี 69","",""))))))))</f>
        <v/>
      </c>
      <c r="F502" s="99"/>
      <c r="G502" s="140"/>
      <c r="H502" s="140" t="str">
        <f>IF(BB501=0,"",IF(M501="เกษียณปี 66 ยุบเลิกปี 67","",IF(M501="ว่างเดิม ยุบเลิกปี 67","",IF(BB501="บริหารท้องถิ่น","("&amp;BD501&amp;")",IF(BB501="อำนวยการท้องถิ่น","("&amp;BD501&amp;")",IF(BB501="บริหารสถานศึกษา","("&amp;BD501&amp;")",IF(BB501&amp;BC501="วิชาการหัวหน้ากลุ่มงาน","("&amp;BD501&amp;")","")))))))</f>
        <v/>
      </c>
      <c r="I502" s="99"/>
      <c r="J502" s="141" t="str">
        <f>IF(BB501=0,"",IF(BB501="","",IF(BH501="ว่างเดิม","(ค่ากลางเงินเดือน)",IF(BH501="เงินอุดหนุน (ว่าง)","(ค่ากลางเงินเดือน)",IF(BH501="จ่ายจากเงินรายได้ (ว่าง)","(ค่ากลางเงินเดือน)",IF(BH501="ว่างยุบเลิก2568","(ค่ากลางเงินเดือน)",IF(BH501="ว่างยุบเลิก2569","(ค่ากลางเงินเดือน)",IF(M501="กำหนดเพิ่มปี 67","",IF(M501="กำหนดเพิ่มปี 68","",IF(M501="กำหนดเพิ่มปี 69","",IF(M501="เกษียณปี 66 ยุบเลิกปี 67","",IF(M501="ว่างเดิม ยุบเลิกปี 67","",TEXT(BE501,"(0,000"&amp;" x 12)")))))))))))))</f>
        <v/>
      </c>
      <c r="K502" s="141" t="str">
        <f>IF(BB501=0,"",IF(BB501="","",IF(M501="กำหนดเพิ่มปี 67","",IF(M501="กำหนดเพิ่มปี 68","",IF(M501="กำหนดเพิ่มปี 69","",IF(M501="เกษียณปี 66 ยุบเลิกปี 67","",IF(M501="ว่างเดิม ยุบเลิกปี 67","",TEXT(BF501,"(0,000"&amp;" x 12)"))))))))</f>
        <v/>
      </c>
      <c r="L502" s="141" t="str">
        <f>IF(BB501=0,"",IF(BB501="","",IF(M501="กำหนดเพิ่มปี 67","",IF(M501="กำหนดเพิ่มปี 68","",IF(M501="กำหนดเพิ่มปี 69","",IF(M501="เกษียณปี 66 ยุบเลิกปี 67","",IF(M501="ว่างเดิม ยุบเลิกปี 67","",TEXT(BG501,"(0,000"&amp;" x 12)"))))))))</f>
        <v/>
      </c>
      <c r="M502" s="140"/>
      <c r="N502" s="150"/>
      <c r="O502" s="150"/>
      <c r="P502" s="150"/>
      <c r="Q502" s="150"/>
      <c r="R502" s="150"/>
      <c r="S502" s="150"/>
      <c r="T502" s="150"/>
      <c r="U502" s="150"/>
      <c r="V502" s="150"/>
      <c r="W502" s="150"/>
      <c r="X502" s="150"/>
      <c r="Y502" s="150"/>
      <c r="Z502" s="150"/>
      <c r="AA502" s="150"/>
      <c r="AB502" s="150"/>
      <c r="AC502" s="150"/>
      <c r="AD502" s="150"/>
      <c r="AE502" s="150"/>
      <c r="AF502" s="150"/>
      <c r="AG502" s="150"/>
      <c r="AH502" s="150"/>
      <c r="AI502" s="150"/>
      <c r="AJ502" s="150"/>
      <c r="AK502" s="150"/>
      <c r="AL502" s="150"/>
      <c r="AM502" s="150"/>
      <c r="AN502" s="150"/>
      <c r="AO502" s="150"/>
      <c r="AP502" s="150"/>
      <c r="AQ502" s="150"/>
      <c r="AR502" s="150"/>
      <c r="AS502" s="150"/>
      <c r="AT502" s="150"/>
      <c r="AU502" s="150"/>
      <c r="AV502" s="150"/>
      <c r="AW502" s="150"/>
      <c r="AX502" s="150"/>
      <c r="AY502" s="150"/>
      <c r="AZ502" s="150"/>
      <c r="BA502" s="150"/>
    </row>
    <row r="503" spans="1:60" ht="25.5" customHeight="1">
      <c r="A503" s="101" t="str">
        <f>IF(B503="","",IF(M503="","",SUBTOTAL(3,$E$5:E503)*1)-COUNTBLANK($B$5:B503))</f>
        <v/>
      </c>
      <c r="B503" s="142" t="str">
        <f>IF(ฟอร์มกรอกข้อมูล!C256=0,"",IF(ฟอร์มกรอกข้อมูล!C256="สังกัด","",IF(M503="กำหนดเพิ่มปี 67","-",IF(M503="กำหนดเพิ่มปี 68","-",IF(M503="กำหนดเพิ่มปี 69","-",ฟอร์มกรอกข้อมูล!D256)))))</f>
        <v/>
      </c>
      <c r="C503" s="140" t="str">
        <f>IF(ฟอร์มกรอกข้อมูล!C256=0,"",IF(ฟอร์มกรอกข้อมูล!C256="สังกัด","",IF(M503="กำหนดเพิ่มปี 67","-",IF(M503="กำหนดเพิ่มปี 68","-",IF(M503="กำหนดเพิ่มปี 69","-",ฟอร์มกรอกข้อมูล!L256)))))</f>
        <v/>
      </c>
      <c r="D503" s="143" t="str">
        <f>IF(ฟอร์มกรอกข้อมูล!C256=0,"",IF(ฟอร์มกรอกข้อมูล!C256="สังกัด","",IF(ฟอร์มกรอกข้อมูล!B256="","-",IF(M503="กำหนดเพิ่มปี 67","-",IF(M503="กำหนดเพิ่มปี 68","-",IF(M503="กำหนดเพิ่มปี 69","-",ฟอร์มกรอกข้อมูล!B256))))))</f>
        <v/>
      </c>
      <c r="E503" s="140" t="str">
        <f>IF(ฟอร์มกรอกข้อมูล!C256=0,"",IF(M503="กำหนดเพิ่มปี 67","-",IF(M503="กำหนดเพิ่มปี 68","-",IF(M503="กำหนดเพิ่มปี 69","-",IF(ฟอร์มกรอกข้อมูล!C256="บริหารท้องถิ่น",ฟอร์มกรอกข้อมูล!F256,IF(ฟอร์มกรอกข้อมูล!C256="อำนวยการท้องถิ่น",ฟอร์มกรอกข้อมูล!F256,IF(ฟอร์มกรอกข้อมูล!C256="บริหารสถานศึกษา",ฟอร์มกรอกข้อมูล!F256,IF(ฟอร์มกรอกข้อมูล!C256&amp;ฟอร์มกรอกข้อมูล!G256="วิชาการหัวหน้ากลุ่มงาน",ฟอร์มกรอกข้อมูล!F256,ฟอร์มกรอกข้อมูล!E256))))))))</f>
        <v/>
      </c>
      <c r="F503" s="101" t="str">
        <f>IF(ฟอร์มกรอกข้อมูล!C256=0,"",IF(ฟอร์มกรอกข้อมูล!C256="สังกัด","",IF(ฟอร์มกรอกข้อมูล!H256="","-",IF(M503="กำหนดเพิ่มปี 67","-",IF(M503="กำหนดเพิ่มปี 68","-",IF(M503="กำหนดเพิ่มปี 69","-",ฟอร์มกรอกข้อมูล!H256))))))</f>
        <v/>
      </c>
      <c r="G503" s="143" t="str">
        <f>IF(ฟอร์มกรอกข้อมูล!C256=0,"",IF(ฟอร์มกรอกข้อมูล!C256="สังกัด","",IF(ฟอร์มกรอกข้อมูล!B256="","-",IF(M503="เกษียณปี 66 ยุบเลิกปี 67","-",IF(M503="ว่างเดิม ยุบเลิกปี 67","-",ฟอร์มกรอกข้อมูล!B256)))))</f>
        <v/>
      </c>
      <c r="H503" s="140" t="str">
        <f>IF(ฟอร์มกรอกข้อมูล!C256=0,"",IF(M503="เกษียณปี 66 ยุบเลิกปี 67","-",IF(M503="ว่างเดิม ยุบเลิกปี 67","-",IF(ฟอร์มกรอกข้อมูล!C256="บริหารท้องถิ่น",ฟอร์มกรอกข้อมูล!F256,IF(ฟอร์มกรอกข้อมูล!C256="อำนวยการท้องถิ่น",ฟอร์มกรอกข้อมูล!F256,IF(ฟอร์มกรอกข้อมูล!C256="บริหารสถานศึกษา",ฟอร์มกรอกข้อมูล!F256,IF(ฟอร์มกรอกข้อมูล!C256&amp;ฟอร์มกรอกข้อมูล!G256="วิชาการหัวหน้ากลุ่มงาน",ฟอร์มกรอกข้อมูล!F256,ฟอร์มกรอกข้อมูล!E256)))))))</f>
        <v/>
      </c>
      <c r="I503" s="101" t="str">
        <f>IF(ฟอร์มกรอกข้อมูล!C256=0,"",IF(ฟอร์มกรอกข้อมูล!C256="สังกัด","",IF(ฟอร์มกรอกข้อมูล!H256="","-",IF(M503="เกษียณปี 66 ยุบเลิกปี 67","-",IF(M503="ว่างเดิม ยุบเลิกปี 67","-",ฟอร์มกรอกข้อมูล!H256)))))</f>
        <v/>
      </c>
      <c r="J503" s="144" t="str">
        <f>IF(ฟอร์มกรอกข้อมูล!C256=0,"",IF(ฟอร์มกรอกข้อมูล!C256="สังกัด","",IF(M503="กำหนดเพิ่มปี 67",0,IF(M503="กำหนดเพิ่มปี 68",0,IF(M503="กำหนดเพิ่มปี 69",0,IF(M503="เกษียณปี 66 ยุบเลิกปี 67",0,IF(M503="ว่างเดิม ยุบเลิกปี 67",0,ฟอร์มกรอกข้อมูล!BE256)))))))</f>
        <v/>
      </c>
      <c r="K503" s="145" t="str">
        <f>IF(ฟอร์มกรอกข้อมูล!C256=0,"",IF(ฟอร์มกรอกข้อมูล!C256="สังกัด","",IF(M503="กำหนดเพิ่มปี 67",0,IF(M503="กำหนดเพิ่มปี 68",0,IF(M503="กำหนดเพิ่มปี 69",0,IF(M503="เกษียณปี 66 ยุบเลิกปี 67",0,IF(M503="ว่างเดิม ยุบเลิกปี 67",0,IF(ฟอร์มกรอกข้อมูล!J256=0,0,(BF503*12)))))))))</f>
        <v/>
      </c>
      <c r="L503" s="145" t="str">
        <f>IF(ฟอร์มกรอกข้อมูล!C256=0,"",IF(ฟอร์มกรอกข้อมูล!C256="สังกัด","",IF(M503="กำหนดเพิ่มปี 67",0,IF(M503="กำหนดเพิ่มปี 68",0,IF(M503="กำหนดเพิ่มปี 69",0,IF(M503="เกษียณปี 66 ยุบเลิกปี 67",0,IF(M503="ว่างเดิม ยุบเลิกปี 67",0,IF(ฟอร์มกรอกข้อมูล!K256=0,0,(BG503*12)))))))))</f>
        <v/>
      </c>
      <c r="M503" s="146" t="str">
        <f>IF(ฟอร์มกรอกข้อมูล!C256=0,"",IF(ฟอร์มกรอกข้อมูล!C256="สังกัด","",IF(ฟอร์มกรอกข้อมูล!M256="ว่างเดิม","(ว่างเดิม)",IF(ฟอร์มกรอกข้อมูล!M256="เงินอุดหนุน","(เงินอุดหนุน)",IF(ฟอร์มกรอกข้อมูล!M256="เงินอุดหนุน (ว่าง)","(เงินอุดหนุน)",IF(ฟอร์มกรอกข้อมูล!M256="จ่ายจากเงินรายได้","(จ่ายจากเงินรายได้)",IF(ฟอร์มกรอกข้อมูล!M256="จ่ายจากเงินรายได้ (ว่าง)","(จ่ายจากเงินรายได้ (ว่างเดิม))",IF(ฟอร์มกรอกข้อมูล!M256="กำหนดเพิ่ม2567","กำหนดเพิ่มปี 67",IF(ฟอร์มกรอกข้อมูล!M256="กำหนดเพิ่ม2568","กำหนดเพิ่มปี 68",IF(ฟอร์มกรอกข้อมูล!M256="กำหนดเพิ่ม2569","กำหนดเพิ่มปี 69",IF(ฟอร์มกรอกข้อมูล!M256="ว่างยุบเลิก2567","ว่างเดิม ยุบเลิกปี 67",IF(ฟอร์มกรอกข้อมูล!M256="ว่างยุบเลิก2568","ว่างเดิม ยุบเลิกปี 68",IF(ฟอร์มกรอกข้อมูล!M256="ว่างยุบเลิก2569","ว่างเดิม ยุบเลิกปี 69",IF(ฟอร์มกรอกข้อมูล!M256="ยุบเลิก2567","เกษียณปี 66 ยุบเลิกปี 67",IF(ฟอร์มกรอกข้อมูล!M256="ยุบเลิก2568","เกษียณปี 67 ยุบเลิกปี 68",IF(ฟอร์มกรอกข้อมูล!M256="ยุบเลิก2569","เกษียณปี 68 ยุบเลิกปี 69",(ฟอร์มกรอกข้อมูล!I256*12)+(ฟอร์มกรอกข้อมูล!J256*12)+(ฟอร์มกรอกข้อมูล!K256*12)))))))))))))))))</f>
        <v/>
      </c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50"/>
      <c r="AH503" s="150"/>
      <c r="AI503" s="150"/>
      <c r="AJ503" s="150"/>
      <c r="AK503" s="150"/>
      <c r="AL503" s="150"/>
      <c r="AM503" s="150"/>
      <c r="AN503" s="150"/>
      <c r="AO503" s="150"/>
      <c r="AP503" s="150"/>
      <c r="AQ503" s="150"/>
      <c r="AR503" s="150"/>
      <c r="AS503" s="150"/>
      <c r="AT503" s="150"/>
      <c r="AU503" s="150"/>
      <c r="AV503" s="150"/>
      <c r="AW503" s="150"/>
      <c r="AX503" s="150"/>
      <c r="AY503" s="150"/>
      <c r="AZ503" s="150"/>
      <c r="BA503" s="150"/>
      <c r="BB503" s="139" t="str">
        <f>IF(ฟอร์มกรอกข้อมูล!C256=0,"",ฟอร์มกรอกข้อมูล!C256)</f>
        <v/>
      </c>
      <c r="BC503" s="139" t="str">
        <f>IF(ฟอร์มกรอกข้อมูล!G256=0,"",ฟอร์มกรอกข้อมูล!G256)</f>
        <v/>
      </c>
      <c r="BD503" s="139" t="str">
        <f>IF(ฟอร์มกรอกข้อมูล!E256=0,"",ฟอร์มกรอกข้อมูล!E256)</f>
        <v/>
      </c>
      <c r="BE503" s="139" t="str">
        <f>IF(ฟอร์มกรอกข้อมูล!I256=0,"",ฟอร์มกรอกข้อมูล!I256)</f>
        <v/>
      </c>
      <c r="BF503" s="139" t="str">
        <f>IF(ฟอร์มกรอกข้อมูล!J256=0,"",ฟอร์มกรอกข้อมูล!J256)</f>
        <v/>
      </c>
      <c r="BG503" s="139" t="str">
        <f>IF(ฟอร์มกรอกข้อมูล!K256=0,"",ฟอร์มกรอกข้อมูล!K256)</f>
        <v/>
      </c>
      <c r="BH503" s="139" t="str">
        <f>IF(ฟอร์มกรอกข้อมูล!M256=0,"",ฟอร์มกรอกข้อมูล!M256)</f>
        <v/>
      </c>
    </row>
    <row r="504" spans="1:60" ht="25.5" customHeight="1">
      <c r="A504" s="99"/>
      <c r="B504" s="99"/>
      <c r="C504" s="140"/>
      <c r="D504" s="140"/>
      <c r="E504" s="140" t="str">
        <f>IF(BB503=0,"",IF(BB503="บริหารท้องถิ่น","("&amp;BD503&amp;")",IF(BB503="อำนวยการท้องถิ่น","("&amp;BD503&amp;")",IF(BB503="บริหารสถานศึกษา","("&amp;BD503&amp;")",IF(BB503&amp;BC503="วิชาการหัวหน้ากลุ่มงาน","("&amp;BD503&amp;")",IF(M503="กำหนดเพิ่มปี 67","-",IF(M503="กำหนดเพิ่มปี 68","",IF(M503="กำหนดเพิ่มปี 69","",""))))))))</f>
        <v/>
      </c>
      <c r="F504" s="99"/>
      <c r="G504" s="140"/>
      <c r="H504" s="140" t="str">
        <f>IF(BB503=0,"",IF(M503="เกษียณปี 66 ยุบเลิกปี 67","",IF(M503="ว่างเดิม ยุบเลิกปี 67","",IF(BB503="บริหารท้องถิ่น","("&amp;BD503&amp;")",IF(BB503="อำนวยการท้องถิ่น","("&amp;BD503&amp;")",IF(BB503="บริหารสถานศึกษา","("&amp;BD503&amp;")",IF(BB503&amp;BC503="วิชาการหัวหน้ากลุ่มงาน","("&amp;BD503&amp;")","")))))))</f>
        <v/>
      </c>
      <c r="I504" s="99"/>
      <c r="J504" s="141" t="str">
        <f>IF(BB503=0,"",IF(BB503="","",IF(BH503="ว่างเดิม","(ค่ากลางเงินเดือน)",IF(BH503="เงินอุดหนุน (ว่าง)","(ค่ากลางเงินเดือน)",IF(BH503="จ่ายจากเงินรายได้ (ว่าง)","(ค่ากลางเงินเดือน)",IF(BH503="ว่างยุบเลิก2568","(ค่ากลางเงินเดือน)",IF(BH503="ว่างยุบเลิก2569","(ค่ากลางเงินเดือน)",IF(M503="กำหนดเพิ่มปี 67","",IF(M503="กำหนดเพิ่มปี 68","",IF(M503="กำหนดเพิ่มปี 69","",IF(M503="เกษียณปี 66 ยุบเลิกปี 67","",IF(M503="ว่างเดิม ยุบเลิกปี 67","",TEXT(BE503,"(0,000"&amp;" x 12)")))))))))))))</f>
        <v/>
      </c>
      <c r="K504" s="141" t="str">
        <f>IF(BB503=0,"",IF(BB503="","",IF(M503="กำหนดเพิ่มปี 67","",IF(M503="กำหนดเพิ่มปี 68","",IF(M503="กำหนดเพิ่มปี 69","",IF(M503="เกษียณปี 66 ยุบเลิกปี 67","",IF(M503="ว่างเดิม ยุบเลิกปี 67","",TEXT(BF503,"(0,000"&amp;" x 12)"))))))))</f>
        <v/>
      </c>
      <c r="L504" s="141" t="str">
        <f>IF(BB503=0,"",IF(BB503="","",IF(M503="กำหนดเพิ่มปี 67","",IF(M503="กำหนดเพิ่มปี 68","",IF(M503="กำหนดเพิ่มปี 69","",IF(M503="เกษียณปี 66 ยุบเลิกปี 67","",IF(M503="ว่างเดิม ยุบเลิกปี 67","",TEXT(BG503,"(0,000"&amp;" x 12)"))))))))</f>
        <v/>
      </c>
      <c r="M504" s="14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50"/>
      <c r="AH504" s="150"/>
      <c r="AI504" s="150"/>
      <c r="AJ504" s="150"/>
      <c r="AK504" s="150"/>
      <c r="AL504" s="150"/>
      <c r="AM504" s="150"/>
      <c r="AN504" s="150"/>
      <c r="AO504" s="150"/>
      <c r="AP504" s="150"/>
      <c r="AQ504" s="150"/>
      <c r="AR504" s="150"/>
      <c r="AS504" s="150"/>
      <c r="AT504" s="150"/>
      <c r="AU504" s="150"/>
      <c r="AV504" s="150"/>
      <c r="AW504" s="150"/>
      <c r="AX504" s="150"/>
      <c r="AY504" s="150"/>
      <c r="AZ504" s="150"/>
      <c r="BA504" s="150"/>
    </row>
    <row r="505" spans="1:60" ht="25.5" customHeight="1">
      <c r="A505" s="101" t="str">
        <f>IF(B505="","",IF(M505="","",SUBTOTAL(3,$E$5:E505)*1)-COUNTBLANK($B$5:B505))</f>
        <v/>
      </c>
      <c r="B505" s="142" t="str">
        <f>IF(ฟอร์มกรอกข้อมูล!C257=0,"",IF(ฟอร์มกรอกข้อมูล!C257="สังกัด","",IF(M505="กำหนดเพิ่มปี 67","-",IF(M505="กำหนดเพิ่มปี 68","-",IF(M505="กำหนดเพิ่มปี 69","-",ฟอร์มกรอกข้อมูล!D257)))))</f>
        <v/>
      </c>
      <c r="C505" s="140" t="str">
        <f>IF(ฟอร์มกรอกข้อมูล!C257=0,"",IF(ฟอร์มกรอกข้อมูล!C257="สังกัด","",IF(M505="กำหนดเพิ่มปี 67","-",IF(M505="กำหนดเพิ่มปี 68","-",IF(M505="กำหนดเพิ่มปี 69","-",ฟอร์มกรอกข้อมูล!L257)))))</f>
        <v/>
      </c>
      <c r="D505" s="143" t="str">
        <f>IF(ฟอร์มกรอกข้อมูล!C257=0,"",IF(ฟอร์มกรอกข้อมูล!C257="สังกัด","",IF(ฟอร์มกรอกข้อมูล!B257="","-",IF(M505="กำหนดเพิ่มปี 67","-",IF(M505="กำหนดเพิ่มปี 68","-",IF(M505="กำหนดเพิ่มปี 69","-",ฟอร์มกรอกข้อมูล!B257))))))</f>
        <v/>
      </c>
      <c r="E505" s="140" t="str">
        <f>IF(ฟอร์มกรอกข้อมูล!C257=0,"",IF(M505="กำหนดเพิ่มปี 67","-",IF(M505="กำหนดเพิ่มปี 68","-",IF(M505="กำหนดเพิ่มปี 69","-",IF(ฟอร์มกรอกข้อมูล!C257="บริหารท้องถิ่น",ฟอร์มกรอกข้อมูล!F257,IF(ฟอร์มกรอกข้อมูล!C257="อำนวยการท้องถิ่น",ฟอร์มกรอกข้อมูล!F257,IF(ฟอร์มกรอกข้อมูล!C257="บริหารสถานศึกษา",ฟอร์มกรอกข้อมูล!F257,IF(ฟอร์มกรอกข้อมูล!C257&amp;ฟอร์มกรอกข้อมูล!G257="วิชาการหัวหน้ากลุ่มงาน",ฟอร์มกรอกข้อมูล!F257,ฟอร์มกรอกข้อมูล!E257))))))))</f>
        <v/>
      </c>
      <c r="F505" s="101" t="str">
        <f>IF(ฟอร์มกรอกข้อมูล!C257=0,"",IF(ฟอร์มกรอกข้อมูล!C257="สังกัด","",IF(ฟอร์มกรอกข้อมูล!H257="","-",IF(M505="กำหนดเพิ่มปี 67","-",IF(M505="กำหนดเพิ่มปี 68","-",IF(M505="กำหนดเพิ่มปี 69","-",ฟอร์มกรอกข้อมูล!H257))))))</f>
        <v/>
      </c>
      <c r="G505" s="143" t="str">
        <f>IF(ฟอร์มกรอกข้อมูล!C257=0,"",IF(ฟอร์มกรอกข้อมูล!C257="สังกัด","",IF(ฟอร์มกรอกข้อมูล!B257="","-",IF(M505="เกษียณปี 66 ยุบเลิกปี 67","-",IF(M505="ว่างเดิม ยุบเลิกปี 67","-",ฟอร์มกรอกข้อมูล!B257)))))</f>
        <v/>
      </c>
      <c r="H505" s="140" t="str">
        <f>IF(ฟอร์มกรอกข้อมูล!C257=0,"",IF(M505="เกษียณปี 66 ยุบเลิกปี 67","-",IF(M505="ว่างเดิม ยุบเลิกปี 67","-",IF(ฟอร์มกรอกข้อมูล!C257="บริหารท้องถิ่น",ฟอร์มกรอกข้อมูล!F257,IF(ฟอร์มกรอกข้อมูล!C257="อำนวยการท้องถิ่น",ฟอร์มกรอกข้อมูล!F257,IF(ฟอร์มกรอกข้อมูล!C257="บริหารสถานศึกษา",ฟอร์มกรอกข้อมูล!F257,IF(ฟอร์มกรอกข้อมูล!C257&amp;ฟอร์มกรอกข้อมูล!G257="วิชาการหัวหน้ากลุ่มงาน",ฟอร์มกรอกข้อมูล!F257,ฟอร์มกรอกข้อมูล!E257)))))))</f>
        <v/>
      </c>
      <c r="I505" s="101" t="str">
        <f>IF(ฟอร์มกรอกข้อมูล!C257=0,"",IF(ฟอร์มกรอกข้อมูล!C257="สังกัด","",IF(ฟอร์มกรอกข้อมูล!H257="","-",IF(M505="เกษียณปี 66 ยุบเลิกปี 67","-",IF(M505="ว่างเดิม ยุบเลิกปี 67","-",ฟอร์มกรอกข้อมูล!H257)))))</f>
        <v/>
      </c>
      <c r="J505" s="144" t="str">
        <f>IF(ฟอร์มกรอกข้อมูล!C257=0,"",IF(ฟอร์มกรอกข้อมูล!C257="สังกัด","",IF(M505="กำหนดเพิ่มปี 67",0,IF(M505="กำหนดเพิ่มปี 68",0,IF(M505="กำหนดเพิ่มปี 69",0,IF(M505="เกษียณปี 66 ยุบเลิกปี 67",0,IF(M505="ว่างเดิม ยุบเลิกปี 67",0,ฟอร์มกรอกข้อมูล!BE257)))))))</f>
        <v/>
      </c>
      <c r="K505" s="145" t="str">
        <f>IF(ฟอร์มกรอกข้อมูล!C257=0,"",IF(ฟอร์มกรอกข้อมูล!C257="สังกัด","",IF(M505="กำหนดเพิ่มปี 67",0,IF(M505="กำหนดเพิ่มปี 68",0,IF(M505="กำหนดเพิ่มปี 69",0,IF(M505="เกษียณปี 66 ยุบเลิกปี 67",0,IF(M505="ว่างเดิม ยุบเลิกปี 67",0,IF(ฟอร์มกรอกข้อมูล!J257=0,0,(BF505*12)))))))))</f>
        <v/>
      </c>
      <c r="L505" s="145" t="str">
        <f>IF(ฟอร์มกรอกข้อมูล!C257=0,"",IF(ฟอร์มกรอกข้อมูล!C257="สังกัด","",IF(M505="กำหนดเพิ่มปี 67",0,IF(M505="กำหนดเพิ่มปี 68",0,IF(M505="กำหนดเพิ่มปี 69",0,IF(M505="เกษียณปี 66 ยุบเลิกปี 67",0,IF(M505="ว่างเดิม ยุบเลิกปี 67",0,IF(ฟอร์มกรอกข้อมูล!K257=0,0,(BG505*12)))))))))</f>
        <v/>
      </c>
      <c r="M505" s="146" t="str">
        <f>IF(ฟอร์มกรอกข้อมูล!C257=0,"",IF(ฟอร์มกรอกข้อมูล!C257="สังกัด","",IF(ฟอร์มกรอกข้อมูล!M257="ว่างเดิม","(ว่างเดิม)",IF(ฟอร์มกรอกข้อมูล!M257="เงินอุดหนุน","(เงินอุดหนุน)",IF(ฟอร์มกรอกข้อมูล!M257="เงินอุดหนุน (ว่าง)","(เงินอุดหนุน)",IF(ฟอร์มกรอกข้อมูล!M257="จ่ายจากเงินรายได้","(จ่ายจากเงินรายได้)",IF(ฟอร์มกรอกข้อมูล!M257="จ่ายจากเงินรายได้ (ว่าง)","(จ่ายจากเงินรายได้ (ว่างเดิม))",IF(ฟอร์มกรอกข้อมูล!M257="กำหนดเพิ่ม2567","กำหนดเพิ่มปี 67",IF(ฟอร์มกรอกข้อมูล!M257="กำหนดเพิ่ม2568","กำหนดเพิ่มปี 68",IF(ฟอร์มกรอกข้อมูล!M257="กำหนดเพิ่ม2569","กำหนดเพิ่มปี 69",IF(ฟอร์มกรอกข้อมูล!M257="ว่างยุบเลิก2567","ว่างเดิม ยุบเลิกปี 67",IF(ฟอร์มกรอกข้อมูล!M257="ว่างยุบเลิก2568","ว่างเดิม ยุบเลิกปี 68",IF(ฟอร์มกรอกข้อมูล!M257="ว่างยุบเลิก2569","ว่างเดิม ยุบเลิกปี 69",IF(ฟอร์มกรอกข้อมูล!M257="ยุบเลิก2567","เกษียณปี 66 ยุบเลิกปี 67",IF(ฟอร์มกรอกข้อมูล!M257="ยุบเลิก2568","เกษียณปี 67 ยุบเลิกปี 68",IF(ฟอร์มกรอกข้อมูล!M257="ยุบเลิก2569","เกษียณปี 68 ยุบเลิกปี 69",(ฟอร์มกรอกข้อมูล!I257*12)+(ฟอร์มกรอกข้อมูล!J257*12)+(ฟอร์มกรอกข้อมูล!K257*12)))))))))))))))))</f>
        <v/>
      </c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  <c r="AH505" s="150"/>
      <c r="AI505" s="150"/>
      <c r="AJ505" s="150"/>
      <c r="AK505" s="150"/>
      <c r="AL505" s="150"/>
      <c r="AM505" s="150"/>
      <c r="AN505" s="150"/>
      <c r="AO505" s="150"/>
      <c r="AP505" s="150"/>
      <c r="AQ505" s="150"/>
      <c r="AR505" s="150"/>
      <c r="AS505" s="150"/>
      <c r="AT505" s="150"/>
      <c r="AU505" s="150"/>
      <c r="AV505" s="150"/>
      <c r="AW505" s="150"/>
      <c r="AX505" s="150"/>
      <c r="AY505" s="150"/>
      <c r="AZ505" s="150"/>
      <c r="BA505" s="150"/>
      <c r="BB505" s="139" t="str">
        <f>IF(ฟอร์มกรอกข้อมูล!C257=0,"",ฟอร์มกรอกข้อมูล!C257)</f>
        <v/>
      </c>
      <c r="BC505" s="139" t="str">
        <f>IF(ฟอร์มกรอกข้อมูล!G257=0,"",ฟอร์มกรอกข้อมูล!G257)</f>
        <v/>
      </c>
      <c r="BD505" s="139" t="str">
        <f>IF(ฟอร์มกรอกข้อมูล!E257=0,"",ฟอร์มกรอกข้อมูล!E257)</f>
        <v/>
      </c>
      <c r="BE505" s="139" t="str">
        <f>IF(ฟอร์มกรอกข้อมูล!I257=0,"",ฟอร์มกรอกข้อมูล!I257)</f>
        <v/>
      </c>
      <c r="BF505" s="139" t="str">
        <f>IF(ฟอร์มกรอกข้อมูล!J257=0,"",ฟอร์มกรอกข้อมูล!J257)</f>
        <v/>
      </c>
      <c r="BG505" s="139" t="str">
        <f>IF(ฟอร์มกรอกข้อมูล!K257=0,"",ฟอร์มกรอกข้อมูล!K257)</f>
        <v/>
      </c>
      <c r="BH505" s="139" t="str">
        <f>IF(ฟอร์มกรอกข้อมูล!M257=0,"",ฟอร์มกรอกข้อมูล!M257)</f>
        <v/>
      </c>
    </row>
    <row r="506" spans="1:60" ht="25.5" customHeight="1">
      <c r="A506" s="147"/>
      <c r="B506" s="147"/>
      <c r="C506" s="148"/>
      <c r="D506" s="148"/>
      <c r="E506" s="148" t="str">
        <f>IF(BB505=0,"",IF(BB505="บริหารท้องถิ่น","("&amp;BD505&amp;")",IF(BB505="อำนวยการท้องถิ่น","("&amp;BD505&amp;")",IF(BB505="บริหารสถานศึกษา","("&amp;BD505&amp;")",IF(BB505&amp;BC505="วิชาการหัวหน้ากลุ่มงาน","("&amp;BD505&amp;")",IF(M505="กำหนดเพิ่มปี 67","-",IF(M505="กำหนดเพิ่มปี 68","",IF(M505="กำหนดเพิ่มปี 69","",""))))))))</f>
        <v/>
      </c>
      <c r="F506" s="147"/>
      <c r="G506" s="148"/>
      <c r="H506" s="148" t="str">
        <f>IF(BB505=0,"",IF(M505="เกษียณปี 66 ยุบเลิกปี 67","",IF(M505="ว่างเดิม ยุบเลิกปี 67","",IF(BB505="บริหารท้องถิ่น","("&amp;BD505&amp;")",IF(BB505="อำนวยการท้องถิ่น","("&amp;BD505&amp;")",IF(BB505="บริหารสถานศึกษา","("&amp;BD505&amp;")",IF(BB505&amp;BC505="วิชาการหัวหน้ากลุ่มงาน","("&amp;BD505&amp;")","")))))))</f>
        <v/>
      </c>
      <c r="I506" s="147"/>
      <c r="J506" s="149" t="str">
        <f>IF(BB505=0,"",IF(BB505="","",IF(BH505="ว่างเดิม","(ค่ากลางเงินเดือน)",IF(BH505="เงินอุดหนุน (ว่าง)","(ค่ากลางเงินเดือน)",IF(BH505="จ่ายจากเงินรายได้ (ว่าง)","(ค่ากลางเงินเดือน)",IF(BH505="ว่างยุบเลิก2568","(ค่ากลางเงินเดือน)",IF(BH505="ว่างยุบเลิก2569","(ค่ากลางเงินเดือน)",IF(M505="กำหนดเพิ่มปี 67","",IF(M505="กำหนดเพิ่มปี 68","",IF(M505="กำหนดเพิ่มปี 69","",IF(M505="เกษียณปี 66 ยุบเลิกปี 67","",IF(M505="ว่างเดิม ยุบเลิกปี 67","",TEXT(BE505,"(0,000"&amp;" x 12)")))))))))))))</f>
        <v/>
      </c>
      <c r="K506" s="149" t="str">
        <f>IF(BB505=0,"",IF(BB505="","",IF(M505="กำหนดเพิ่มปี 67","",IF(M505="กำหนดเพิ่มปี 68","",IF(M505="กำหนดเพิ่มปี 69","",IF(M505="เกษียณปี 66 ยุบเลิกปี 67","",IF(M505="ว่างเดิม ยุบเลิกปี 67","",TEXT(BF505,"(0,000"&amp;" x 12)"))))))))</f>
        <v/>
      </c>
      <c r="L506" s="149" t="str">
        <f>IF(BB505=0,"",IF(BB505="","",IF(M505="กำหนดเพิ่มปี 67","",IF(M505="กำหนดเพิ่มปี 68","",IF(M505="กำหนดเพิ่มปี 69","",IF(M505="เกษียณปี 66 ยุบเลิกปี 67","",IF(M505="ว่างเดิม ยุบเลิกปี 67","",TEXT(BG505,"(0,000"&amp;" x 12)"))))))))</f>
        <v/>
      </c>
      <c r="M506" s="148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  <c r="AH506" s="150"/>
      <c r="AI506" s="150"/>
      <c r="AJ506" s="150"/>
      <c r="AK506" s="150"/>
      <c r="AL506" s="150"/>
      <c r="AM506" s="150"/>
      <c r="AN506" s="150"/>
      <c r="AO506" s="150"/>
      <c r="AP506" s="150"/>
      <c r="AQ506" s="150"/>
      <c r="AR506" s="150"/>
      <c r="AS506" s="150"/>
      <c r="AT506" s="150"/>
      <c r="AU506" s="150"/>
      <c r="AV506" s="150"/>
      <c r="AW506" s="150"/>
      <c r="AX506" s="150"/>
      <c r="AY506" s="150"/>
      <c r="AZ506" s="150"/>
      <c r="BA506" s="150"/>
    </row>
  </sheetData>
  <sheetProtection algorithmName="SHA-512" hashValue="WWHsTsUm24JUoC9BdxdUuP8/0wxF+9VgvZgexbisqMibDellIkMYeKP12mOQjGVQwQg65DYC5RWwHG31PMOskw==" saltValue="n1Jg0ahRZV17CmjM+TVrVA==" spinCount="100000" sheet="1" formatCells="0" formatRows="0" insertRows="0" deleteRows="0" autoFilter="0"/>
  <autoFilter ref="A1:M1"/>
  <sortState ref="A6:BH506">
    <sortCondition ref="N5:N506"/>
  </sortState>
  <mergeCells count="15">
    <mergeCell ref="A2:A4"/>
    <mergeCell ref="B2:B4"/>
    <mergeCell ref="C2:C4"/>
    <mergeCell ref="D2:F2"/>
    <mergeCell ref="G2:I2"/>
    <mergeCell ref="M2:M4"/>
    <mergeCell ref="D3:D4"/>
    <mergeCell ref="E3:E4"/>
    <mergeCell ref="F3:F4"/>
    <mergeCell ref="G3:G4"/>
    <mergeCell ref="H3:H4"/>
    <mergeCell ref="I3:I4"/>
    <mergeCell ref="J3:J4"/>
    <mergeCell ref="K3:K4"/>
    <mergeCell ref="J2:L2"/>
  </mergeCells>
  <conditionalFormatting sqref="A5:M506">
    <cfRule type="expression" dxfId="0" priority="1">
      <formula>$M5="(เงินอุดหนุน)"</formula>
    </cfRule>
  </conditionalFormatting>
  <pageMargins left="0.27559055118110237" right="0.15748031496062992" top="0.62992125984251968" bottom="0.27559055118110237" header="0.31496062992125984" footer="0.19685039370078741"/>
  <pageSetup paperSize="9" scale="80" firstPageNumber="34" fitToHeight="0" orientation="landscape" horizontalDpi="4294967293" r:id="rId1"/>
  <headerFooter differentFirst="1"/>
  <rowBreaks count="3" manualBreakCount="3">
    <brk id="81" max="12" man="1"/>
    <brk id="107" max="12" man="1"/>
    <brk id="1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16</vt:i4>
      </vt:variant>
    </vt:vector>
  </HeadingPairs>
  <TitlesOfParts>
    <vt:vector size="20" baseType="lpstr">
      <vt:lpstr>ฟอร์มกรอกข้อมูล</vt:lpstr>
      <vt:lpstr>ตาราง 8.2</vt:lpstr>
      <vt:lpstr>ตาราง 9 </vt:lpstr>
      <vt:lpstr>ตาราง 11 </vt:lpstr>
      <vt:lpstr>'ตาราง 11 '!Print_Area</vt:lpstr>
      <vt:lpstr>'ตาราง 8.2'!Print_Area</vt:lpstr>
      <vt:lpstr>'ตาราง 9 '!Print_Area</vt:lpstr>
      <vt:lpstr>ฟอร์มกรอกข้อมูล!Print_Area</vt:lpstr>
      <vt:lpstr>'ตาราง 11 '!Print_Titles</vt:lpstr>
      <vt:lpstr>'ตาราง 8.2'!Print_Titles</vt:lpstr>
      <vt:lpstr>'ตาราง 9 '!Print_Titles</vt:lpstr>
      <vt:lpstr>ฟอร์มกรอกข้อมูล!Print_Titles</vt:lpstr>
      <vt:lpstr>ครู</vt:lpstr>
      <vt:lpstr>ครูผู้ช่วย</vt:lpstr>
      <vt:lpstr>ทั่วไป</vt:lpstr>
      <vt:lpstr>บริหารท้องถิ่น</vt:lpstr>
      <vt:lpstr>บริหารสถานศึกษา</vt:lpstr>
      <vt:lpstr>บุคลากรทางการศึกษา</vt:lpstr>
      <vt:lpstr>วิชาการ</vt:lpstr>
      <vt:lpstr>อำนวยการท้องถิ่น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2024-04-04T03:47:33Z</cp:lastPrinted>
  <dcterms:created xsi:type="dcterms:W3CDTF">2023-01-05T07:29:44Z</dcterms:created>
  <dcterms:modified xsi:type="dcterms:W3CDTF">2024-04-22T03:45:16Z</dcterms:modified>
</cp:coreProperties>
</file>